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923C0A6-822B-4902-B1C1-4796D3BE55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" l="1"/>
  <c r="C96" i="1"/>
  <c r="C97" i="1"/>
  <c r="C98" i="1"/>
  <c r="C99" i="1"/>
  <c r="C94" i="1"/>
  <c r="N39" i="1"/>
  <c r="N40" i="1"/>
  <c r="N41" i="1"/>
  <c r="N42" i="1"/>
  <c r="N43" i="1"/>
  <c r="N38" i="1"/>
  <c r="I38" i="1"/>
  <c r="B95" i="1"/>
  <c r="B96" i="1"/>
  <c r="B97" i="1"/>
  <c r="B98" i="1"/>
  <c r="B99" i="1"/>
  <c r="B94" i="1"/>
  <c r="A43" i="1" l="1"/>
  <c r="A42" i="1"/>
  <c r="A41" i="1"/>
  <c r="A40" i="1"/>
  <c r="A39" i="1"/>
  <c r="A38" i="1"/>
  <c r="N30" i="1" l="1"/>
  <c r="N31" i="1"/>
  <c r="N32" i="1"/>
  <c r="N33" i="1"/>
  <c r="N34" i="1"/>
  <c r="N29" i="1"/>
  <c r="M30" i="1"/>
  <c r="M31" i="1"/>
  <c r="M32" i="1"/>
  <c r="M33" i="1"/>
  <c r="M34" i="1"/>
  <c r="M29" i="1"/>
  <c r="J7" i="1" l="1"/>
  <c r="I7" i="1"/>
  <c r="K7" i="1"/>
  <c r="J25" i="1"/>
  <c r="H34" i="1"/>
  <c r="L25" i="1"/>
  <c r="H33" i="1"/>
  <c r="L24" i="1"/>
  <c r="J6" i="1"/>
  <c r="I6" i="1"/>
  <c r="K6" i="1"/>
  <c r="J24" i="1"/>
  <c r="A34" i="1"/>
  <c r="A33" i="1"/>
  <c r="A32" i="1"/>
  <c r="A31" i="1"/>
  <c r="A30" i="1"/>
  <c r="A29" i="1"/>
  <c r="A25" i="1"/>
  <c r="A24" i="1"/>
  <c r="A23" i="1"/>
  <c r="A22" i="1"/>
  <c r="A21" i="1"/>
  <c r="A20" i="1"/>
  <c r="A16" i="1"/>
  <c r="A15" i="1"/>
  <c r="A14" i="1"/>
  <c r="A13" i="1"/>
  <c r="A12" i="1"/>
  <c r="A11" i="1"/>
  <c r="A7" i="1"/>
  <c r="I43" i="1" s="1"/>
  <c r="I16" i="1" l="1"/>
  <c r="A6" i="1"/>
  <c r="I42" i="1" s="1"/>
  <c r="J43" i="1" l="1"/>
  <c r="I15" i="1"/>
  <c r="J16" i="1" s="1"/>
  <c r="H31" i="1"/>
  <c r="H32" i="1"/>
  <c r="H30" i="1"/>
  <c r="L22" i="1"/>
  <c r="L23" i="1"/>
  <c r="L21" i="1"/>
  <c r="J23" i="1"/>
  <c r="J22" i="1"/>
  <c r="J21" i="1"/>
  <c r="K5" i="1" l="1"/>
  <c r="K2" i="1"/>
  <c r="I3" i="1"/>
  <c r="J3" i="1"/>
  <c r="A2" i="1"/>
  <c r="J5" i="1"/>
  <c r="J4" i="1"/>
  <c r="I5" i="1"/>
  <c r="I4" i="1"/>
  <c r="A5" i="1"/>
  <c r="K3" i="1"/>
  <c r="A3" i="1"/>
  <c r="A63" i="1" l="1"/>
  <c r="A87" i="1" s="1"/>
  <c r="I39" i="1"/>
  <c r="J39" i="1" s="1"/>
  <c r="A65" i="1"/>
  <c r="A89" i="1" s="1"/>
  <c r="I41" i="1"/>
  <c r="A62" i="1"/>
  <c r="A86" i="1" s="1"/>
  <c r="A67" i="1"/>
  <c r="A91" i="1" s="1"/>
  <c r="A66" i="1"/>
  <c r="A90" i="1" s="1"/>
  <c r="E67" i="1"/>
  <c r="B67" i="1"/>
  <c r="D67" i="1"/>
  <c r="C67" i="1"/>
  <c r="A99" i="1" s="1"/>
  <c r="D66" i="1"/>
  <c r="D90" i="1" s="1"/>
  <c r="C66" i="1"/>
  <c r="B66" i="1"/>
  <c r="B90" i="1" s="1"/>
  <c r="E66" i="1"/>
  <c r="I11" i="1"/>
  <c r="E62" i="1"/>
  <c r="D62" i="1"/>
  <c r="D86" i="1" s="1"/>
  <c r="C62" i="1"/>
  <c r="B62" i="1"/>
  <c r="B86" i="1" s="1"/>
  <c r="I12" i="1"/>
  <c r="E63" i="1"/>
  <c r="D63" i="1"/>
  <c r="D87" i="1" s="1"/>
  <c r="C63" i="1"/>
  <c r="B63" i="1"/>
  <c r="B87" i="1" s="1"/>
  <c r="I14" i="1"/>
  <c r="E65" i="1"/>
  <c r="D65" i="1"/>
  <c r="D89" i="1" s="1"/>
  <c r="C65" i="1"/>
  <c r="B65" i="1"/>
  <c r="B89" i="1" s="1"/>
  <c r="K4" i="1"/>
  <c r="A4" i="1"/>
  <c r="A64" i="1" l="1"/>
  <c r="A88" i="1" s="1"/>
  <c r="I40" i="1"/>
  <c r="J40" i="1" s="1"/>
  <c r="J42" i="1"/>
  <c r="C89" i="1"/>
  <c r="A97" i="1"/>
  <c r="C90" i="1"/>
  <c r="A98" i="1"/>
  <c r="C86" i="1"/>
  <c r="A94" i="1"/>
  <c r="C87" i="1"/>
  <c r="A95" i="1"/>
  <c r="C91" i="1"/>
  <c r="B83" i="1"/>
  <c r="D91" i="1"/>
  <c r="C83" i="1"/>
  <c r="B91" i="1"/>
  <c r="A83" i="1"/>
  <c r="D83" i="1"/>
  <c r="B75" i="1"/>
  <c r="C75" i="1"/>
  <c r="A75" i="1"/>
  <c r="D75" i="1"/>
  <c r="J15" i="1"/>
  <c r="J12" i="1"/>
  <c r="A71" i="1"/>
  <c r="A79" i="1"/>
  <c r="B71" i="1"/>
  <c r="B79" i="1"/>
  <c r="I13" i="1"/>
  <c r="J13" i="1" s="1"/>
  <c r="E64" i="1"/>
  <c r="D64" i="1"/>
  <c r="D88" i="1" s="1"/>
  <c r="B64" i="1"/>
  <c r="B88" i="1" s="1"/>
  <c r="C64" i="1"/>
  <c r="A96" i="1" s="1"/>
  <c r="A74" i="1"/>
  <c r="A82" i="1"/>
  <c r="D79" i="1"/>
  <c r="D71" i="1"/>
  <c r="C81" i="1"/>
  <c r="D81" i="1"/>
  <c r="C71" i="1"/>
  <c r="C79" i="1"/>
  <c r="B74" i="1"/>
  <c r="B82" i="1"/>
  <c r="D78" i="1"/>
  <c r="C82" i="1"/>
  <c r="C74" i="1"/>
  <c r="A78" i="1"/>
  <c r="A81" i="1"/>
  <c r="D74" i="1"/>
  <c r="D82" i="1"/>
  <c r="B78" i="1"/>
  <c r="B81" i="1"/>
  <c r="C78" i="1"/>
  <c r="J41" i="1" l="1"/>
  <c r="B73" i="1"/>
  <c r="C88" i="1"/>
  <c r="J14" i="1"/>
  <c r="A72" i="1"/>
  <c r="A80" i="1"/>
  <c r="D72" i="1"/>
  <c r="D80" i="1"/>
  <c r="A73" i="1"/>
  <c r="C72" i="1"/>
  <c r="C80" i="1"/>
  <c r="C73" i="1"/>
  <c r="D73" i="1"/>
  <c r="B72" i="1"/>
  <c r="B80" i="1"/>
</calcChain>
</file>

<file path=xl/sharedStrings.xml><?xml version="1.0" encoding="utf-8"?>
<sst xmlns="http://schemas.openxmlformats.org/spreadsheetml/2006/main" count="89" uniqueCount="44">
  <si>
    <t>n</t>
    <phoneticPr fontId="1" type="noConversion"/>
  </si>
  <si>
    <t>level</t>
    <phoneticPr fontId="1" type="noConversion"/>
  </si>
  <si>
    <t>nleaf</t>
    <phoneticPr fontId="1" type="noConversion"/>
  </si>
  <si>
    <t>nblock</t>
    <phoneticPr fontId="1" type="noConversion"/>
  </si>
  <si>
    <t>store compress rate</t>
    <phoneticPr fontId="1" type="noConversion"/>
  </si>
  <si>
    <t>dense flops</t>
    <phoneticPr fontId="1" type="noConversion"/>
  </si>
  <si>
    <t>h flops</t>
    <phoneticPr fontId="1" type="noConversion"/>
  </si>
  <si>
    <t>dense multiplier</t>
    <phoneticPr fontId="1" type="noConversion"/>
  </si>
  <si>
    <t>h multiplier</t>
    <phoneticPr fontId="1" type="noConversion"/>
  </si>
  <si>
    <t>N/A</t>
    <phoneticPr fontId="1" type="noConversion"/>
  </si>
  <si>
    <t>storage multiplier</t>
    <phoneticPr fontId="1" type="noConversion"/>
  </si>
  <si>
    <t>stored #elements</t>
    <phoneticPr fontId="1" type="noConversion"/>
  </si>
  <si>
    <t>N/A</t>
    <phoneticPr fontId="1" type="noConversion"/>
  </si>
  <si>
    <t>n log n</t>
    <phoneticPr fontId="1" type="noConversion"/>
  </si>
  <si>
    <t>n log^2 n</t>
    <phoneticPr fontId="1" type="noConversion"/>
  </si>
  <si>
    <t>n log^3 n</t>
    <phoneticPr fontId="1" type="noConversion"/>
  </si>
  <si>
    <t>n^2</t>
    <phoneticPr fontId="1" type="noConversion"/>
  </si>
  <si>
    <t>n ^ 2</t>
    <phoneticPr fontId="1" type="noConversion"/>
  </si>
  <si>
    <t>cpu time</t>
    <phoneticPr fontId="1" type="noConversion"/>
  </si>
  <si>
    <t>kernel time</t>
    <phoneticPr fontId="1" type="noConversion"/>
  </si>
  <si>
    <t># insts</t>
    <phoneticPr fontId="1" type="noConversion"/>
  </si>
  <si>
    <t>Utilization</t>
    <phoneticPr fontId="1" type="noConversion"/>
  </si>
  <si>
    <t>insts multiplier</t>
    <phoneticPr fontId="1" type="noConversion"/>
  </si>
  <si>
    <t>cpu multiplier</t>
    <phoneticPr fontId="1" type="noConversion"/>
  </si>
  <si>
    <t>kernel multiplier</t>
    <phoneticPr fontId="1" type="noConversion"/>
  </si>
  <si>
    <t>Avg Comms</t>
    <phoneticPr fontId="1" type="noConversion"/>
  </si>
  <si>
    <t>Gflops/s</t>
    <phoneticPr fontId="1" type="noConversion"/>
  </si>
  <si>
    <t>not tested (45 min)</t>
    <phoneticPr fontId="1" type="noConversion"/>
  </si>
  <si>
    <t>nleaf_max</t>
    <phoneticPr fontId="1" type="noConversion"/>
  </si>
  <si>
    <t>n ^2</t>
    <phoneticPr fontId="1" type="noConversion"/>
  </si>
  <si>
    <t>accuracy (1e-10)</t>
    <phoneticPr fontId="1" type="noConversion"/>
  </si>
  <si>
    <t>flops compressed</t>
    <phoneticPr fontId="1" type="noConversion"/>
  </si>
  <si>
    <t>hlibpro time</t>
    <phoneticPr fontId="1" type="noConversion"/>
  </si>
  <si>
    <t>pspl time</t>
    <phoneticPr fontId="1" type="noConversion"/>
  </si>
  <si>
    <t>cpu time (split)</t>
    <phoneticPr fontId="1" type="noConversion"/>
  </si>
  <si>
    <t>pspl time (split)</t>
    <phoneticPr fontId="1" type="noConversion"/>
  </si>
  <si>
    <t>hlibpro DAG time</t>
    <phoneticPr fontId="1" type="noConversion"/>
  </si>
  <si>
    <t>h2 store compress rate</t>
    <phoneticPr fontId="1" type="noConversion"/>
  </si>
  <si>
    <t>stored #elements</t>
    <phoneticPr fontId="1" type="noConversion"/>
  </si>
  <si>
    <t>N/A</t>
    <phoneticPr fontId="1" type="noConversion"/>
  </si>
  <si>
    <t>accuracy compress</t>
    <phoneticPr fontId="1" type="noConversion"/>
  </si>
  <si>
    <t>LU accuracy (1e-10)</t>
    <phoneticPr fontId="1" type="noConversion"/>
  </si>
  <si>
    <t>h2 store after LU</t>
    <phoneticPr fontId="1" type="noConversion"/>
  </si>
  <si>
    <t>H-const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</si>
</sst>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Yu Gothic"/>
      <family val="2"/>
      <scheme val="minor"/>
    </font>
    <font>
      <sz val="9"/>
      <name val="Yu Gothic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Floating Point Instructions &amp; Accuracy of H-LU factorization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Number FLOPS H-LU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33567971149433273"/>
                  <c:y val="0.1096912850710803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939"/>
                        <a:gd name="adj2" fmla="val 19938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302651904</c:v>
                </c:pt>
                <c:pt idx="1">
                  <c:v>814908416</c:v>
                </c:pt>
                <c:pt idx="2">
                  <c:v>2439501824</c:v>
                </c:pt>
                <c:pt idx="3">
                  <c:v>6132088832</c:v>
                </c:pt>
                <c:pt idx="4">
                  <c:v>15194525696</c:v>
                </c:pt>
                <c:pt idx="5">
                  <c:v>37164527616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0A4-B087-D370BDF144C7}"/>
            </c:ext>
          </c:extLst>
        </c:ser>
        <c:ser>
          <c:idx val="1"/>
          <c:order val="1"/>
          <c:tx>
            <c:v>O(n log^2 n) Reference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Sheet1!$B$78:$B$83</c:f>
              <c:numCache>
                <c:formatCode>General</c:formatCode>
                <c:ptCount val="6"/>
                <c:pt idx="0">
                  <c:v>302651904</c:v>
                </c:pt>
                <c:pt idx="1">
                  <c:v>732417607.68000007</c:v>
                </c:pt>
                <c:pt idx="2">
                  <c:v>1743274967.0399997</c:v>
                </c:pt>
                <c:pt idx="3">
                  <c:v>4091853742.0799994</c:v>
                </c:pt>
                <c:pt idx="4">
                  <c:v>9491163709.4399986</c:v>
                </c:pt>
                <c:pt idx="5">
                  <c:v>21790937088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B-4613-A2FB-B4EBE13C2141}"/>
            </c:ext>
          </c:extLst>
        </c:ser>
        <c:ser>
          <c:idx val="4"/>
          <c:order val="2"/>
          <c:tx>
            <c:v>O(n^2) Reference</c:v>
          </c:tx>
          <c:spPr>
            <a:ln w="381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Sheet1!$D$78:$D$83</c:f>
              <c:numCache>
                <c:formatCode>General</c:formatCode>
                <c:ptCount val="6"/>
                <c:pt idx="0">
                  <c:v>302651904</c:v>
                </c:pt>
                <c:pt idx="1">
                  <c:v>1210607616</c:v>
                </c:pt>
                <c:pt idx="2">
                  <c:v>4842430464</c:v>
                </c:pt>
                <c:pt idx="3">
                  <c:v>19369721856</c:v>
                </c:pt>
                <c:pt idx="4">
                  <c:v>77478887424</c:v>
                </c:pt>
                <c:pt idx="5">
                  <c:v>309915549696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0A4-B087-D370BDF14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03424"/>
        <c:axId val="299291360"/>
      </c:scatterChart>
      <c:scatterChart>
        <c:scatterStyle val="lineMarker"/>
        <c:varyColors val="0"/>
        <c:ser>
          <c:idx val="0"/>
          <c:order val="3"/>
          <c:tx>
            <c:v>H-LU Accuracy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2473733352294497E-2"/>
                  <c:y val="-4.122818245395336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6B3-4AF8-9337-67ADCDEDD8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Sheet1!$I$29:$I$33</c:f>
              <c:numCache>
                <c:formatCode>0.00E+00</c:formatCode>
                <c:ptCount val="5"/>
                <c:pt idx="0">
                  <c:v>7.1383120000000001E-14</c:v>
                </c:pt>
                <c:pt idx="1">
                  <c:v>5.8300000000000001E-14</c:v>
                </c:pt>
                <c:pt idx="2">
                  <c:v>4.4984140000000001E-14</c:v>
                </c:pt>
                <c:pt idx="3">
                  <c:v>4.4681980000000002E-14</c:v>
                </c:pt>
                <c:pt idx="4">
                  <c:v>9.5604570000000002E-14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43C6-9ED8-F67ECE05E41D}"/>
            </c:ext>
          </c:extLst>
        </c:ser>
        <c:ser>
          <c:idx val="2"/>
          <c:order val="4"/>
          <c:tx>
            <c:v>H2-LU Accuracy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4.3403088704175287E-2"/>
                  <c:y val="-3.7747478455700978E-2"/>
                </c:manualLayout>
              </c:layout>
              <c:tx>
                <c:rich>
                  <a:bodyPr/>
                  <a:lstStyle/>
                  <a:p>
                    <a:fld id="{92E1A8DB-1C40-4488-B199-4C6CE53F1810}" type="SERIESNAME">
                      <a:rPr lang="en-US" altLang="ja-JP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4-2DEC-4D82-BB54-DB3A14ABEB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Sheet1!$A$38:$A$42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Sheet1!$L$38:$L$42</c:f>
              <c:numCache>
                <c:formatCode>0.00E+00</c:formatCode>
                <c:ptCount val="5"/>
                <c:pt idx="0">
                  <c:v>5.6458741659388199E-10</c:v>
                </c:pt>
                <c:pt idx="1">
                  <c:v>6.6174277556371499E-10</c:v>
                </c:pt>
                <c:pt idx="2">
                  <c:v>3.3404470492064902E-10</c:v>
                </c:pt>
                <c:pt idx="3">
                  <c:v>1.7364720191047599E-10</c:v>
                </c:pt>
                <c:pt idx="4">
                  <c:v>7.5397749391823299E-11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EC-4D82-BB54-DB3A14AB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91216"/>
        <c:axId val="450485392"/>
      </c:scatterChart>
      <c:valAx>
        <c:axId val="299291360"/>
        <c:scaling>
          <c:logBase val="2"/>
          <c:orientation val="minMax"/>
          <c:min val="13421772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Number Floating</a:t>
                </a:r>
                <a:r>
                  <a:rPr lang="en-US" altLang="zh-CN" sz="1800" baseline="0"/>
                  <a:t> Point Operations (FLOPS)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303424"/>
        <c:crosses val="autoZero"/>
        <c:crossBetween val="midCat"/>
      </c:valAx>
      <c:valAx>
        <c:axId val="29930342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291360"/>
        <c:crosses val="autoZero"/>
        <c:crossBetween val="midCat"/>
      </c:valAx>
      <c:valAx>
        <c:axId val="450485392"/>
        <c:scaling>
          <c:logBase val="100"/>
          <c:orientation val="minMax"/>
          <c:max val="100000000000000"/>
          <c:min val="1.0000000000000008E-1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Accuracy | A - LU | (FP64)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91216"/>
        <c:crosses val="max"/>
        <c:crossBetween val="midCat"/>
      </c:valAx>
      <c:valAx>
        <c:axId val="450491216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48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Pastel-Palettes (CPU + GPU) vs. HLIBpro (CPU only). H-LU Factorization Time</a:t>
            </a:r>
            <a:endParaRPr lang="zh-CN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PSPL (CPU &amp; GPU Total)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2.5494982406789241E-3"/>
                  <c:y val="-2.2634969471307737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Sheet1!$N$29:$N$34</c:f>
              <c:numCache>
                <c:formatCode>General</c:formatCode>
                <c:ptCount val="6"/>
                <c:pt idx="0">
                  <c:v>35.982368000000001</c:v>
                </c:pt>
                <c:pt idx="1">
                  <c:v>73.041054000000003</c:v>
                </c:pt>
                <c:pt idx="2">
                  <c:v>160.98133899999999</c:v>
                </c:pt>
                <c:pt idx="3">
                  <c:v>343.41473400000001</c:v>
                </c:pt>
                <c:pt idx="4">
                  <c:v>776.57318099999998</c:v>
                </c:pt>
                <c:pt idx="5">
                  <c:v>1776.786621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5-4FC9-AD65-1C0671AFD805}"/>
            </c:ext>
          </c:extLst>
        </c:ser>
        <c:ser>
          <c:idx val="0"/>
          <c:order val="1"/>
          <c:tx>
            <c:v>PSPL CPU Time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6.7986619751437974E-3"/>
                  <c:y val="3.01799592950768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Sheet1!$M$20:$M$25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41</c:v>
                </c:pt>
                <c:pt idx="4">
                  <c:v>150</c:v>
                </c:pt>
                <c:pt idx="5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B-4D3B-8FB9-D903F0E3166D}"/>
            </c:ext>
          </c:extLst>
        </c:ser>
        <c:ser>
          <c:idx val="5"/>
          <c:order val="2"/>
          <c:tx>
            <c:v>PSPL GPU Time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1.1047825709608796E-2"/>
                  <c:y val="3.168895725983079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Sheet1!$G$29:$G$34</c:f>
              <c:numCache>
                <c:formatCode>General</c:formatCode>
                <c:ptCount val="6"/>
                <c:pt idx="0">
                  <c:v>34.982368000000001</c:v>
                </c:pt>
                <c:pt idx="1">
                  <c:v>71.041054000000003</c:v>
                </c:pt>
                <c:pt idx="2">
                  <c:v>147.98133899999999</c:v>
                </c:pt>
                <c:pt idx="3">
                  <c:v>302.41473400000001</c:v>
                </c:pt>
                <c:pt idx="4">
                  <c:v>626.57318099999998</c:v>
                </c:pt>
                <c:pt idx="5">
                  <c:v>1304.786621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B-4D3B-8FB9-D903F0E3166D}"/>
            </c:ext>
          </c:extLst>
        </c:ser>
        <c:ser>
          <c:idx val="1"/>
          <c:order val="3"/>
          <c:tx>
            <c:v>HLIBpro (DAG disabled)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3B-4D3B-8FB9-D903F0E316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3B-4D3B-8FB9-D903F0E3166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3B-4D3B-8FB9-D903F0E3166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3B-4D3B-8FB9-D903F0E3166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3B-4D3B-8FB9-D903F0E3166D}"/>
                </c:ext>
              </c:extLst>
            </c:dLbl>
            <c:dLbl>
              <c:idx val="5"/>
              <c:layout>
                <c:manualLayout>
                  <c:x val="-8.4983274689298706E-3"/>
                  <c:y val="-2.5652965400815405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3D3B-4D3B-8FB9-D903F0E316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Sheet1!$K$29:$K$34</c:f>
              <c:numCache>
                <c:formatCode>General</c:formatCode>
                <c:ptCount val="6"/>
                <c:pt idx="0">
                  <c:v>340</c:v>
                </c:pt>
                <c:pt idx="1">
                  <c:v>740</c:v>
                </c:pt>
                <c:pt idx="2">
                  <c:v>1440</c:v>
                </c:pt>
                <c:pt idx="3">
                  <c:v>2360</c:v>
                </c:pt>
                <c:pt idx="4">
                  <c:v>4100</c:v>
                </c:pt>
                <c:pt idx="5">
                  <c:v>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5-4FC9-AD65-1C0671AFD805}"/>
            </c:ext>
          </c:extLst>
        </c:ser>
        <c:ser>
          <c:idx val="4"/>
          <c:order val="4"/>
          <c:tx>
            <c:v>HLIBpro (DAG enabled)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8100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5"/>
              <c:layout>
                <c:manualLayout>
                  <c:x val="-5.0989964813579723E-3"/>
                  <c:y val="4.2251943013107723E-2"/>
                </c:manualLayout>
              </c:layout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3D3B-4D3B-8FB9-D903F0E316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Sheet1!$L$29:$L$34</c:f>
              <c:numCache>
                <c:formatCode>General</c:formatCode>
                <c:ptCount val="6"/>
                <c:pt idx="0">
                  <c:v>640</c:v>
                </c:pt>
                <c:pt idx="1">
                  <c:v>1860</c:v>
                </c:pt>
                <c:pt idx="2">
                  <c:v>2010</c:v>
                </c:pt>
                <c:pt idx="3">
                  <c:v>2370</c:v>
                </c:pt>
                <c:pt idx="4">
                  <c:v>3400</c:v>
                </c:pt>
                <c:pt idx="5">
                  <c:v>5680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B91-A12F-1162F7A19488}"/>
            </c:ext>
          </c:extLst>
        </c:ser>
        <c:ser>
          <c:idx val="3"/>
          <c:order val="5"/>
          <c:tx>
            <c:v>O(n log^2 n) Reference</c:v>
          </c:tx>
          <c:spPr>
            <a:ln w="381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Sheet1!$A$94:$A$99</c:f>
              <c:numCache>
                <c:formatCode>General</c:formatCode>
                <c:ptCount val="6"/>
                <c:pt idx="0">
                  <c:v>36</c:v>
                </c:pt>
                <c:pt idx="1">
                  <c:v>87.120000000000019</c:v>
                </c:pt>
                <c:pt idx="2">
                  <c:v>207.35999999999996</c:v>
                </c:pt>
                <c:pt idx="3">
                  <c:v>486.71999999999991</c:v>
                </c:pt>
                <c:pt idx="4">
                  <c:v>1128.9599999999998</c:v>
                </c:pt>
                <c:pt idx="5">
                  <c:v>2592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B91-A12F-1162F7A1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464"/>
        <c:axId val="2064235152"/>
      </c:scatterChart>
      <c:valAx>
        <c:axId val="93514464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Matrix</a:t>
                </a:r>
                <a:r>
                  <a:rPr lang="en-US" altLang="zh-CN" sz="1800" baseline="0"/>
                  <a:t> Dimension (N)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235152"/>
        <c:crosses val="autoZero"/>
        <c:crossBetween val="midCat"/>
      </c:valAx>
      <c:valAx>
        <c:axId val="2064235152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aseline="0"/>
                  <a:t>Factorization </a:t>
                </a:r>
                <a:r>
                  <a:rPr lang="en-US" altLang="zh-CN" sz="1800"/>
                  <a:t>Time (Milli-Seconds)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Hierarchical Matrix Construction Time &amp; Error</a:t>
            </a:r>
            <a:endParaRPr lang="ja-JP" altLang="en-US" sz="28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28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H conctruct time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9.9784959754122188E-2"/>
                  <c:y val="0.11436718424713099"/>
                </c:manualLayout>
              </c:layout>
              <c:tx>
                <c:rich>
                  <a:bodyPr/>
                  <a:lstStyle/>
                  <a:p>
                    <a:fld id="{0352184A-535F-4204-9B0A-823DA8B0C146}" type="SERIESNAME">
                      <a:rPr lang="en-US" altLang="ja-JP" sz="1800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Sheet1!$K$11:$K$16</c:f>
              <c:numCache>
                <c:formatCode>General</c:formatCode>
                <c:ptCount val="6"/>
                <c:pt idx="0">
                  <c:v>75</c:v>
                </c:pt>
                <c:pt idx="1">
                  <c:v>220</c:v>
                </c:pt>
                <c:pt idx="2">
                  <c:v>867</c:v>
                </c:pt>
                <c:pt idx="3">
                  <c:v>3702</c:v>
                </c:pt>
                <c:pt idx="4">
                  <c:v>16535</c:v>
                </c:pt>
                <c:pt idx="5">
                  <c:v>72089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4E-4D45-95C8-32B5F615FCA9}"/>
            </c:ext>
          </c:extLst>
        </c:ser>
        <c:ser>
          <c:idx val="3"/>
          <c:order val="3"/>
          <c:tx>
            <c:v>H2 Construct time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6602152786677216"/>
                  <c:y val="-8.6314856035570459E-3"/>
                </c:manualLayout>
              </c:layout>
              <c:tx>
                <c:rich>
                  <a:bodyPr/>
                  <a:lstStyle/>
                  <a:p>
                    <a:fld id="{AC6C6DA7-F92A-4F1F-B659-9563F3D2E270}" type="SERIESNAME">
                      <a:rPr lang="en-US" altLang="ja-JP" sz="1800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ja-JP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Sheet1!$K$38:$K$43</c:f>
              <c:numCache>
                <c:formatCode>General</c:formatCode>
                <c:ptCount val="6"/>
                <c:pt idx="0">
                  <c:v>46</c:v>
                </c:pt>
                <c:pt idx="1">
                  <c:v>220</c:v>
                </c:pt>
                <c:pt idx="2">
                  <c:v>879</c:v>
                </c:pt>
                <c:pt idx="3">
                  <c:v>4283</c:v>
                </c:pt>
                <c:pt idx="4">
                  <c:v>19747</c:v>
                </c:pt>
                <c:pt idx="5">
                  <c:v>90239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E-4D45-95C8-32B5F615FCA9}"/>
            </c:ext>
          </c:extLst>
        </c:ser>
        <c:ser>
          <c:idx val="4"/>
          <c:order val="4"/>
          <c:tx>
            <c:v>O(n^2) Reference</c:v>
          </c:tx>
          <c:spPr>
            <a:ln w="381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Sheet1!$B$94:$B$99</c:f>
              <c:numCache>
                <c:formatCode>General</c:formatCode>
                <c:ptCount val="6"/>
                <c:pt idx="0">
                  <c:v>80</c:v>
                </c:pt>
                <c:pt idx="1">
                  <c:v>320</c:v>
                </c:pt>
                <c:pt idx="2">
                  <c:v>1280</c:v>
                </c:pt>
                <c:pt idx="3">
                  <c:v>5120</c:v>
                </c:pt>
                <c:pt idx="4">
                  <c:v>20480</c:v>
                </c:pt>
                <c:pt idx="5">
                  <c:v>81920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4E-4D45-95C8-32B5F61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7023"/>
        <c:axId val="297222255"/>
      </c:scatterChart>
      <c:scatterChart>
        <c:scatterStyle val="lineMarker"/>
        <c:varyColors val="0"/>
        <c:ser>
          <c:idx val="0"/>
          <c:order val="0"/>
          <c:tx>
            <c:v>H Construct Error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645163003324089"/>
                  <c:y val="3.776274951556211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3CC12F-9701-4D40-9F0B-E6FEF675533A}" type="SERIESNAME">
                      <a:rPr lang="en-US" altLang="ja-JP" sz="180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Sheet1!$G$11:$G$16</c:f>
              <c:numCache>
                <c:formatCode>0.00E+00</c:formatCode>
                <c:ptCount val="6"/>
                <c:pt idx="0">
                  <c:v>3.6236525474178498E-17</c:v>
                </c:pt>
                <c:pt idx="1">
                  <c:v>9.51897849404182E-17</c:v>
                </c:pt>
                <c:pt idx="2">
                  <c:v>1.5792903679099199E-16</c:v>
                </c:pt>
                <c:pt idx="3">
                  <c:v>2.27324317781143E-16</c:v>
                </c:pt>
                <c:pt idx="4">
                  <c:v>2.8120240763971301E-16</c:v>
                </c:pt>
                <c:pt idx="5">
                  <c:v>3.4100413625562602E-16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E-4D45-95C8-32B5F615FCA9}"/>
            </c:ext>
          </c:extLst>
        </c:ser>
        <c:ser>
          <c:idx val="1"/>
          <c:order val="1"/>
          <c:tx>
            <c:v>H2 Construct Error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12731184520353517"/>
                  <c:y val="-4.315742801778535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C62368-3A3D-4EDB-858E-04F3B3018089}" type="SERIESNAME">
                      <a:rPr lang="en-US" altLang="ja-JP" sz="1800" baseline="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44E-4D45-95C8-32B5F615FC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Sheet1!$G$38:$G$43</c:f>
              <c:numCache>
                <c:formatCode>0.00E+00</c:formatCode>
                <c:ptCount val="6"/>
                <c:pt idx="0">
                  <c:v>6.7243375459337403E-17</c:v>
                </c:pt>
                <c:pt idx="1">
                  <c:v>3.0964882856728599E-16</c:v>
                </c:pt>
                <c:pt idx="2">
                  <c:v>8.1483478453003E-16</c:v>
                </c:pt>
                <c:pt idx="3">
                  <c:v>1.51846330247227E-15</c:v>
                </c:pt>
                <c:pt idx="4">
                  <c:v>2.2494337046555901E-15</c:v>
                </c:pt>
                <c:pt idx="5">
                  <c:v>3.1073579458810102E-15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E-4D45-95C8-32B5F615F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20591"/>
        <c:axId val="297239311"/>
      </c:scatterChart>
      <c:valAx>
        <c:axId val="295097023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222255"/>
        <c:crosses val="autoZero"/>
        <c:crossBetween val="midCat"/>
      </c:valAx>
      <c:valAx>
        <c:axId val="297222255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Hierarchy Assembly Time (Milli-Seconds)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97023"/>
        <c:crosses val="autoZero"/>
        <c:crossBetween val="midCat"/>
      </c:valAx>
      <c:valAx>
        <c:axId val="297239311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H-Matrix Construction Absolute Error (FP64)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220591"/>
        <c:crosses val="max"/>
        <c:crossBetween val="midCat"/>
      </c:valAx>
      <c:valAx>
        <c:axId val="297220591"/>
        <c:scaling>
          <c:logBase val="2"/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crossAx val="29723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Hierarchical Matrix Storage Costs</a:t>
            </a:r>
            <a:endParaRPr lang="ja-JP" altLang="en-US" sz="28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28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 Stored FP64 numbers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1323647402995857E-2"/>
                  <c:y val="-1.789923575900863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5506EE-8C38-4BAC-87F7-564CA6C0DBA0}" type="SERIESNAME">
                      <a:rPr lang="en-US" altLang="ja-JP" sz="180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Sheet1!$I$11:$I$16</c:f>
              <c:numCache>
                <c:formatCode>General</c:formatCode>
                <c:ptCount val="6"/>
                <c:pt idx="0">
                  <c:v>704512</c:v>
                </c:pt>
                <c:pt idx="1">
                  <c:v>1687552</c:v>
                </c:pt>
                <c:pt idx="2">
                  <c:v>4046848</c:v>
                </c:pt>
                <c:pt idx="3">
                  <c:v>8962048</c:v>
                </c:pt>
                <c:pt idx="4">
                  <c:v>19578880</c:v>
                </c:pt>
                <c:pt idx="5">
                  <c:v>42385408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E-48BE-B18E-B1CAFFF4A59D}"/>
            </c:ext>
          </c:extLst>
        </c:ser>
        <c:ser>
          <c:idx val="1"/>
          <c:order val="1"/>
          <c:tx>
            <c:v>H2 Stored FP64 numbers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43339621574411336"/>
                  <c:y val="0.4056442268695643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C2C0A7-E977-4517-917E-EC90B1DA424B}" type="SERIESNAME">
                      <a:rPr lang="en-US" altLang="ja-JP" sz="1800" baseline="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673"/>
                        <a:gd name="adj2" fmla="val -20426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Sheet1!$A$38:$A$43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Sheet1!$I$38:$I$43</c:f>
              <c:numCache>
                <c:formatCode>General</c:formatCode>
                <c:ptCount val="6"/>
                <c:pt idx="0">
                  <c:v>692736</c:v>
                </c:pt>
                <c:pt idx="1">
                  <c:v>1520640</c:v>
                </c:pt>
                <c:pt idx="2">
                  <c:v>3177984</c:v>
                </c:pt>
                <c:pt idx="3">
                  <c:v>6494208</c:v>
                </c:pt>
                <c:pt idx="4">
                  <c:v>13128191.999999996</c:v>
                </c:pt>
                <c:pt idx="5">
                  <c:v>26397695.999999981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E-48BE-B18E-B1CAFFF4A59D}"/>
            </c:ext>
          </c:extLst>
        </c:ser>
        <c:ser>
          <c:idx val="2"/>
          <c:order val="2"/>
          <c:tx>
            <c:v>H2 Stored FP64 numbers after LU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0.21436642090304106"/>
                  <c:y val="-9.956449890948558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B8A42F-C38E-47A2-B82F-3742F5DB4465}" type="SERIESNAME">
                      <a:rPr lang="en-US" altLang="ja-JP" sz="1800" baseline="0"/>
                      <a:pPr>
                        <a:defRPr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38318138396801"/>
                      <c:h val="2.84245501407626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92E-48BE-B18E-B1CAFFF4A5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Sheet1!$A$38:$A$42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xVal>
          <c:yVal>
            <c:numRef>
              <c:f>Sheet1!$N$38:$N$42</c:f>
              <c:numCache>
                <c:formatCode>General</c:formatCode>
                <c:ptCount val="5"/>
                <c:pt idx="0">
                  <c:v>699468.99999999965</c:v>
                </c:pt>
                <c:pt idx="1">
                  <c:v>1547871.9999999967</c:v>
                </c:pt>
                <c:pt idx="2">
                  <c:v>3264797</c:v>
                </c:pt>
                <c:pt idx="3">
                  <c:v>6755925.9999999721</c:v>
                </c:pt>
                <c:pt idx="4">
                  <c:v>13936320.999999989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E-48BE-B18E-B1CAFFF4A59D}"/>
            </c:ext>
          </c:extLst>
        </c:ser>
        <c:ser>
          <c:idx val="3"/>
          <c:order val="3"/>
          <c:tx>
            <c:v>O(n) Reference</c:v>
          </c:tx>
          <c:spPr>
            <a:ln w="38100" cap="rnd">
              <a:solidFill>
                <a:schemeClr val="accent5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Sheet1!$C$94:$C$99</c:f>
              <c:numCache>
                <c:formatCode>General</c:formatCode>
                <c:ptCount val="6"/>
                <c:pt idx="0">
                  <c:v>900000</c:v>
                </c:pt>
                <c:pt idx="1">
                  <c:v>1800000</c:v>
                </c:pt>
                <c:pt idx="2">
                  <c:v>3600000</c:v>
                </c:pt>
                <c:pt idx="3">
                  <c:v>7200000</c:v>
                </c:pt>
                <c:pt idx="4">
                  <c:v>14400000</c:v>
                </c:pt>
                <c:pt idx="5">
                  <c:v>28800000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2E-48BE-B18E-B1CAFFF4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37247"/>
        <c:axId val="344467663"/>
      </c:scatterChart>
      <c:valAx>
        <c:axId val="446237247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67663"/>
        <c:crosses val="autoZero"/>
        <c:crossBetween val="midCat"/>
      </c:valAx>
      <c:valAx>
        <c:axId val="344467663"/>
        <c:scaling>
          <c:logBase val="2"/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Numbers stored as FP64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23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altLang="en-US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Scheduler: Number of Instructions and Average Number of Communications</a:t>
            </a:r>
            <a:endParaRPr lang="ja-JP" altLang="en-US" sz="28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altLang="en-US" sz="28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Instructions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0.41347444966478036"/>
                  <c:y val="0.1512526754382677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7556D7-5ECF-48C7-A5AF-229CD41B63CA}" type="SERIESNAME">
                      <a:rPr lang="en-US" altLang="ja-JP" sz="1800" baseline="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9710"/>
                        <a:gd name="adj2" fmla="val 173622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5C-4F1C-A116-842F569804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Sheet1!$G$20:$G$25</c:f>
              <c:numCache>
                <c:formatCode>General</c:formatCode>
                <c:ptCount val="6"/>
                <c:pt idx="0">
                  <c:v>51</c:v>
                </c:pt>
                <c:pt idx="1">
                  <c:v>220</c:v>
                </c:pt>
                <c:pt idx="2">
                  <c:v>1010</c:v>
                </c:pt>
                <c:pt idx="3">
                  <c:v>2739</c:v>
                </c:pt>
                <c:pt idx="4">
                  <c:v>7080</c:v>
                </c:pt>
                <c:pt idx="5">
                  <c:v>17557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C-4F1C-A116-842F5698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4047"/>
        <c:axId val="344465999"/>
      </c:scatterChart>
      <c:scatterChart>
        <c:scatterStyle val="lineMarker"/>
        <c:varyColors val="0"/>
        <c:ser>
          <c:idx val="1"/>
          <c:order val="1"/>
          <c:tx>
            <c:v>Communication Avg per Instruction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7.8202411002996811E-2"/>
                  <c:y val="-4.954829022977737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2B744B-1B23-484B-8216-2B18976B6E41}" type="SERIESNAME">
                      <a:rPr lang="en-US" altLang="ja-JP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540957350011273"/>
                      <c:h val="4.356142761088226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D5C-4F1C-A116-842F569804D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Sheet1!$I$20:$I$25</c:f>
              <c:numCache>
                <c:formatCode>General</c:formatCode>
                <c:ptCount val="6"/>
                <c:pt idx="0">
                  <c:v>0.88235300000000005</c:v>
                </c:pt>
                <c:pt idx="1">
                  <c:v>1.868182</c:v>
                </c:pt>
                <c:pt idx="2">
                  <c:v>3.4772280000000002</c:v>
                </c:pt>
                <c:pt idx="3">
                  <c:v>4.3972249999999997</c:v>
                </c:pt>
                <c:pt idx="4">
                  <c:v>4.8439269999999999</c:v>
                </c:pt>
                <c:pt idx="5">
                  <c:v>4.9823430000000002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C-4F1C-A116-842F5698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38543"/>
        <c:axId val="344445615"/>
      </c:scatterChart>
      <c:valAx>
        <c:axId val="446174047"/>
        <c:scaling>
          <c:logBase val="2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65999"/>
        <c:crosses val="autoZero"/>
        <c:crossBetween val="midCat"/>
      </c:valAx>
      <c:valAx>
        <c:axId val="344465999"/>
        <c:scaling>
          <c:logBase val="2"/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Number of Instructions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174047"/>
        <c:crosses val="autoZero"/>
        <c:crossBetween val="midCat"/>
      </c:valAx>
      <c:valAx>
        <c:axId val="344445615"/>
        <c:scaling>
          <c:logBase val="2"/>
          <c:orientation val="minMax"/>
          <c:max val="5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Average Number of Communications per Instruction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438543"/>
        <c:crosses val="max"/>
        <c:crossBetween val="midCat"/>
      </c:valAx>
      <c:valAx>
        <c:axId val="344438543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ja-JP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GPU Utilization and Kernel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ja-JP" sz="28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GPU Utilization Percent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3058019902027069E-3"/>
                  <c:y val="-1.96717004878788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3C5334-1943-47F5-A784-227799F0C17E}" type="SERIESNAME">
                      <a:rPr lang="en-US" altLang="ja-JP" sz="1800" baseline="0"/>
                      <a:pPr>
                        <a:defRPr sz="1800"/>
                      </a:pPr>
                      <a:t>[系列名称]</a:t>
                    </a:fld>
                    <a:endParaRPr lang="ja-JP" alt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629"/>
                        <a:gd name="adj2" fmla="val 12324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34-4C5A-BC06-2F5D26882F6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4.0519769999999997E-2</c:v>
                </c:pt>
                <c:pt idx="1">
                  <c:v>8.1617040000000002E-2</c:v>
                </c:pt>
                <c:pt idx="2">
                  <c:v>0.19641368000000001</c:v>
                </c:pt>
                <c:pt idx="3">
                  <c:v>0.26710307999999999</c:v>
                </c:pt>
                <c:pt idx="4">
                  <c:v>0.35726067</c:v>
                </c:pt>
                <c:pt idx="5">
                  <c:v>0.44699199000000001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4-4C5A-BC06-2F5D2688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733487"/>
        <c:axId val="444630255"/>
      </c:barChart>
      <c:lineChart>
        <c:grouping val="standard"/>
        <c:varyColors val="0"/>
        <c:ser>
          <c:idx val="0"/>
          <c:order val="1"/>
          <c:tx>
            <c:v>GFLOPS/S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6.0281227862837898E-2"/>
                  <c:y val="-5.5080761366060757E-2"/>
                </c:manualLayout>
              </c:layout>
              <c:tx>
                <c:rich>
                  <a:bodyPr/>
                  <a:lstStyle/>
                  <a:p>
                    <a:fld id="{FF0E9518-B9FA-47C4-BB52-A9A6D34DEED3}" type="SERIESNAME">
                      <a:rPr lang="en-US" altLang="ja-JP" baseline="0"/>
                      <a:pPr/>
                      <a:t>[系列名称]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634-4C5A-BC06-2F5D26882F6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Sheet1!$J$29:$J$34</c:f>
              <c:numCache>
                <c:formatCode>General</c:formatCode>
                <c:ptCount val="6"/>
                <c:pt idx="0">
                  <c:v>8.6515559999999994</c:v>
                </c:pt>
                <c:pt idx="1">
                  <c:v>11.470950999999999</c:v>
                </c:pt>
                <c:pt idx="2">
                  <c:v>16.485199000000001</c:v>
                </c:pt>
                <c:pt idx="3">
                  <c:v>20.277083999999999</c:v>
                </c:pt>
                <c:pt idx="4">
                  <c:v>24.250201000000001</c:v>
                </c:pt>
                <c:pt idx="5">
                  <c:v>28.483222000000001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4-4C5A-BC06-2F5D2688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589471"/>
        <c:axId val="444621519"/>
      </c:lineChart>
      <c:catAx>
        <c:axId val="57073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Matrix Dimension (N)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2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630255"/>
        <c:crosses val="autoZero"/>
        <c:auto val="1"/>
        <c:lblAlgn val="ctr"/>
        <c:lblOffset val="100"/>
        <c:noMultiLvlLbl val="0"/>
      </c:catAx>
      <c:valAx>
        <c:axId val="4446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GPU Utilization Percent</a:t>
                </a:r>
                <a:endPara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733487"/>
        <c:crosses val="autoZero"/>
        <c:crossBetween val="between"/>
      </c:valAx>
      <c:valAx>
        <c:axId val="444621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ja-JP" altLang="en-US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Kernel GFLOPS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ja-JP" altLang="en-US" sz="18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ja-JP"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589471"/>
        <c:crosses val="max"/>
        <c:crossBetween val="between"/>
      </c:valAx>
      <c:catAx>
        <c:axId val="563589471"/>
        <c:scaling>
          <c:orientation val="minMax"/>
        </c:scaling>
        <c:delete val="1"/>
        <c:axPos val="b"/>
        <c:majorTickMark val="out"/>
        <c:minorTickMark val="none"/>
        <c:tickLblPos val="nextTo"/>
        <c:crossAx val="444621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54</xdr:row>
      <xdr:rowOff>133350</xdr:rowOff>
    </xdr:from>
    <xdr:to>
      <xdr:col>22</xdr:col>
      <xdr:colOff>640912</xdr:colOff>
      <xdr:row>102</xdr:row>
      <xdr:rowOff>223350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09E154-3C1E-4726-B0D0-4F6B10F50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25538</xdr:colOff>
      <xdr:row>104</xdr:row>
      <xdr:rowOff>19046</xdr:rowOff>
    </xdr:from>
    <xdr:to>
      <xdr:col>22</xdr:col>
      <xdr:colOff>604538</xdr:colOff>
      <xdr:row>152</xdr:row>
      <xdr:rowOff>109046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E581AA-17C0-404F-8DEF-C0EE2AD4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476249</xdr:colOff>
      <xdr:row>54</xdr:row>
      <xdr:rowOff>57149</xdr:rowOff>
    </xdr:from>
    <xdr:to>
      <xdr:col>47</xdr:col>
      <xdr:colOff>102749</xdr:colOff>
      <xdr:row>102</xdr:row>
      <xdr:rowOff>147149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9049F6-E225-49A1-AD64-F5501127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488153</xdr:colOff>
      <xdr:row>104</xdr:row>
      <xdr:rowOff>33336</xdr:rowOff>
    </xdr:from>
    <xdr:to>
      <xdr:col>47</xdr:col>
      <xdr:colOff>114653</xdr:colOff>
      <xdr:row>152</xdr:row>
      <xdr:rowOff>123336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134AC7-966B-470B-B234-7FF8CDA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654840</xdr:colOff>
      <xdr:row>153</xdr:row>
      <xdr:rowOff>200025</xdr:rowOff>
    </xdr:from>
    <xdr:to>
      <xdr:col>22</xdr:col>
      <xdr:colOff>567090</xdr:colOff>
      <xdr:row>202</xdr:row>
      <xdr:rowOff>51900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7C9AA-15F8-491A-BD0B-1D762E252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577501</xdr:colOff>
      <xdr:row>153</xdr:row>
      <xdr:rowOff>184617</xdr:rowOff>
    </xdr:from>
    <xdr:to>
      <xdr:col>47</xdr:col>
      <xdr:colOff>204001</xdr:colOff>
      <xdr:row>202</xdr:row>
      <xdr:rowOff>36492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070183D-272E-43D4-A3B9-64217493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27" zoomScale="40" zoomScaleNormal="40" workbookViewId="0">
      <selection activeCell="X98" sqref="X98"/>
    </sheetView>
  </sheetViews>
  <sheetFormatPr defaultRowHeight="18.75" x14ac:dyDescent="0.4"/>
  <cols>
    <col min="1" max="6" width="8.625" customWidth="1"/>
    <col min="7" max="14" width="16.625" customWidth="1"/>
  </cols>
  <sheetData>
    <row r="1" spans="1:11" x14ac:dyDescent="0.4">
      <c r="A1" s="1" t="s">
        <v>0</v>
      </c>
      <c r="B1" s="1" t="s">
        <v>3</v>
      </c>
      <c r="C1" s="1" t="s">
        <v>1</v>
      </c>
      <c r="D1" s="1" t="s">
        <v>2</v>
      </c>
      <c r="E1" s="3" t="s">
        <v>28</v>
      </c>
      <c r="F1" s="4"/>
      <c r="G1" s="1" t="s">
        <v>5</v>
      </c>
      <c r="H1" s="1" t="s">
        <v>6</v>
      </c>
      <c r="I1" s="1" t="s">
        <v>7</v>
      </c>
      <c r="J1" s="1" t="s">
        <v>8</v>
      </c>
      <c r="K1" s="1" t="s">
        <v>31</v>
      </c>
    </row>
    <row r="2" spans="1:11" x14ac:dyDescent="0.4">
      <c r="A2" s="1">
        <f t="shared" ref="A2:A7" si="0">POWER(B2, C2)*D2</f>
        <v>1024</v>
      </c>
      <c r="B2" s="1">
        <v>2</v>
      </c>
      <c r="C2" s="1">
        <v>2</v>
      </c>
      <c r="D2" s="1">
        <v>256</v>
      </c>
      <c r="E2" s="3">
        <v>256</v>
      </c>
      <c r="F2" s="4"/>
      <c r="G2" s="1">
        <v>715303424</v>
      </c>
      <c r="H2" s="1">
        <v>302651904</v>
      </c>
      <c r="I2" s="2" t="s">
        <v>9</v>
      </c>
      <c r="J2" s="2" t="s">
        <v>9</v>
      </c>
      <c r="K2" s="1">
        <f t="shared" ref="K2:K7" si="1">H2/G2</f>
        <v>0.42310982143432324</v>
      </c>
    </row>
    <row r="3" spans="1:11" x14ac:dyDescent="0.4">
      <c r="A3" s="1">
        <f t="shared" si="0"/>
        <v>2048</v>
      </c>
      <c r="B3" s="1">
        <v>2</v>
      </c>
      <c r="C3" s="1">
        <v>3</v>
      </c>
      <c r="D3" s="1">
        <v>256</v>
      </c>
      <c r="E3" s="3">
        <v>512</v>
      </c>
      <c r="F3" s="4"/>
      <c r="G3" s="1">
        <v>5724525568</v>
      </c>
      <c r="H3" s="1">
        <v>814908416</v>
      </c>
      <c r="I3" s="2">
        <f>G3/G2</f>
        <v>8.0029332670998095</v>
      </c>
      <c r="J3" s="2">
        <f t="shared" ref="J3:J7" si="2">H3/H2</f>
        <v>2.6925600177291469</v>
      </c>
      <c r="K3" s="1">
        <f t="shared" si="1"/>
        <v>0.14235387829435581</v>
      </c>
    </row>
    <row r="4" spans="1:11" x14ac:dyDescent="0.4">
      <c r="A4" s="1">
        <f t="shared" si="0"/>
        <v>4096</v>
      </c>
      <c r="B4" s="1">
        <v>2</v>
      </c>
      <c r="C4" s="1">
        <v>4</v>
      </c>
      <c r="D4" s="1">
        <v>256</v>
      </c>
      <c r="E4" s="3">
        <v>512</v>
      </c>
      <c r="F4" s="4"/>
      <c r="G4" s="1">
        <v>45804595200</v>
      </c>
      <c r="H4" s="1">
        <v>2439501824</v>
      </c>
      <c r="I4" s="2">
        <f>G4/G3</f>
        <v>8.0014657382346073</v>
      </c>
      <c r="J4" s="2">
        <f t="shared" si="2"/>
        <v>2.9935901705057368</v>
      </c>
      <c r="K4" s="1">
        <f t="shared" si="1"/>
        <v>5.3258888400786478E-2</v>
      </c>
    </row>
    <row r="5" spans="1:11" x14ac:dyDescent="0.4">
      <c r="A5" s="1">
        <f t="shared" si="0"/>
        <v>8192</v>
      </c>
      <c r="B5" s="1">
        <v>2</v>
      </c>
      <c r="C5" s="1">
        <v>5</v>
      </c>
      <c r="D5" s="1">
        <v>256</v>
      </c>
      <c r="E5" s="3">
        <v>1024</v>
      </c>
      <c r="F5" s="4"/>
      <c r="G5" s="1">
        <v>366470320128</v>
      </c>
      <c r="H5" s="1">
        <v>6132088832</v>
      </c>
      <c r="I5" s="2">
        <f>G5/G4</f>
        <v>8.0007326454442715</v>
      </c>
      <c r="J5" s="2">
        <f t="shared" si="2"/>
        <v>2.5136643767477667</v>
      </c>
      <c r="K5" s="1">
        <f t="shared" si="1"/>
        <v>1.6732838910005581E-2</v>
      </c>
    </row>
    <row r="6" spans="1:11" x14ac:dyDescent="0.4">
      <c r="A6" s="1">
        <f t="shared" si="0"/>
        <v>16384</v>
      </c>
      <c r="B6" s="1">
        <v>2</v>
      </c>
      <c r="C6" s="1">
        <v>6</v>
      </c>
      <c r="D6" s="1">
        <v>256</v>
      </c>
      <c r="E6" s="3">
        <v>2048</v>
      </c>
      <c r="F6" s="4"/>
      <c r="G6" s="1">
        <v>2931896786944</v>
      </c>
      <c r="H6" s="1">
        <v>15194525696</v>
      </c>
      <c r="I6" s="2">
        <f>G6/G5</f>
        <v>8.0003662668233346</v>
      </c>
      <c r="J6" s="2">
        <f t="shared" si="2"/>
        <v>2.4778710994381106</v>
      </c>
      <c r="K6" s="1">
        <f t="shared" si="1"/>
        <v>5.1824899715646839E-3</v>
      </c>
    </row>
    <row r="7" spans="1:11" x14ac:dyDescent="0.4">
      <c r="A7" s="1">
        <f t="shared" si="0"/>
        <v>32768</v>
      </c>
      <c r="B7" s="1">
        <v>2</v>
      </c>
      <c r="C7" s="1">
        <v>7</v>
      </c>
      <c r="D7" s="1">
        <v>256</v>
      </c>
      <c r="E7" s="3">
        <v>4096</v>
      </c>
      <c r="F7" s="4"/>
      <c r="G7" s="3">
        <v>23455711182848</v>
      </c>
      <c r="H7" s="3">
        <v>37164527616</v>
      </c>
      <c r="I7" s="2">
        <f>G7/G6</f>
        <v>8.0001831194393986</v>
      </c>
      <c r="J7" s="2">
        <f t="shared" si="2"/>
        <v>2.4459156119485628</v>
      </c>
      <c r="K7" s="3">
        <f t="shared" si="1"/>
        <v>1.5844553732046538E-3</v>
      </c>
    </row>
    <row r="8" spans="1:11" x14ac:dyDescent="0.4">
      <c r="F8" s="4"/>
    </row>
    <row r="9" spans="1:11" x14ac:dyDescent="0.4">
      <c r="F9" s="4"/>
    </row>
    <row r="10" spans="1:11" x14ac:dyDescent="0.4">
      <c r="A10" s="1" t="s">
        <v>0</v>
      </c>
      <c r="B10" s="1" t="s">
        <v>3</v>
      </c>
      <c r="C10" s="1" t="s">
        <v>1</v>
      </c>
      <c r="D10" s="1" t="s">
        <v>2</v>
      </c>
      <c r="E10" s="3" t="s">
        <v>28</v>
      </c>
      <c r="F10" s="4"/>
      <c r="G10" s="3" t="s">
        <v>40</v>
      </c>
      <c r="H10" s="1" t="s">
        <v>4</v>
      </c>
      <c r="I10" s="1" t="s">
        <v>11</v>
      </c>
      <c r="J10" s="1" t="s">
        <v>10</v>
      </c>
      <c r="K10" s="1" t="s">
        <v>43</v>
      </c>
    </row>
    <row r="11" spans="1:11" x14ac:dyDescent="0.4">
      <c r="A11" s="1">
        <f t="shared" ref="A11:A16" si="3">POWER(B11, C11)*D11</f>
        <v>1024</v>
      </c>
      <c r="B11" s="1">
        <v>2</v>
      </c>
      <c r="C11" s="1">
        <v>2</v>
      </c>
      <c r="D11" s="1">
        <v>256</v>
      </c>
      <c r="E11" s="3">
        <v>256</v>
      </c>
      <c r="F11" s="4"/>
      <c r="G11" s="6">
        <v>3.6236525474178498E-17</v>
      </c>
      <c r="H11" s="1">
        <v>0.671875</v>
      </c>
      <c r="I11" s="1">
        <f t="shared" ref="I11:I16" si="4">H11*POWER(A2,2)</f>
        <v>704512</v>
      </c>
      <c r="J11" s="2" t="s">
        <v>9</v>
      </c>
      <c r="K11" s="1">
        <v>75</v>
      </c>
    </row>
    <row r="12" spans="1:11" x14ac:dyDescent="0.4">
      <c r="A12" s="1">
        <f t="shared" si="3"/>
        <v>2048</v>
      </c>
      <c r="B12" s="1">
        <v>2</v>
      </c>
      <c r="C12" s="1">
        <v>3</v>
      </c>
      <c r="D12" s="1">
        <v>256</v>
      </c>
      <c r="E12" s="3">
        <v>512</v>
      </c>
      <c r="F12" s="4"/>
      <c r="G12" s="6">
        <v>9.51897849404182E-17</v>
      </c>
      <c r="H12" s="1">
        <v>0.40234375</v>
      </c>
      <c r="I12" s="1">
        <f t="shared" si="4"/>
        <v>1687552</v>
      </c>
      <c r="J12" s="2">
        <f>I12/I11</f>
        <v>2.3953488372093021</v>
      </c>
      <c r="K12" s="1">
        <v>220</v>
      </c>
    </row>
    <row r="13" spans="1:11" x14ac:dyDescent="0.4">
      <c r="A13" s="1">
        <f t="shared" si="3"/>
        <v>4096</v>
      </c>
      <c r="B13" s="1">
        <v>2</v>
      </c>
      <c r="C13" s="1">
        <v>4</v>
      </c>
      <c r="D13" s="1">
        <v>256</v>
      </c>
      <c r="E13" s="3">
        <v>512</v>
      </c>
      <c r="F13" s="4"/>
      <c r="G13" s="6">
        <v>1.5792903679099199E-16</v>
      </c>
      <c r="H13" s="1">
        <v>0.2412109375</v>
      </c>
      <c r="I13" s="1">
        <f t="shared" si="4"/>
        <v>4046848</v>
      </c>
      <c r="J13" s="2">
        <f>I13/I12</f>
        <v>2.3980582524271843</v>
      </c>
      <c r="K13" s="1">
        <v>867</v>
      </c>
    </row>
    <row r="14" spans="1:11" x14ac:dyDescent="0.4">
      <c r="A14" s="1">
        <f t="shared" si="3"/>
        <v>8192</v>
      </c>
      <c r="B14" s="1">
        <v>2</v>
      </c>
      <c r="C14" s="1">
        <v>5</v>
      </c>
      <c r="D14" s="1">
        <v>256</v>
      </c>
      <c r="E14" s="3">
        <v>1024</v>
      </c>
      <c r="F14" s="4"/>
      <c r="G14" s="6">
        <v>2.27324317781143E-16</v>
      </c>
      <c r="H14" s="1">
        <v>0.133544921875</v>
      </c>
      <c r="I14" s="1">
        <f t="shared" si="4"/>
        <v>8962048</v>
      </c>
      <c r="J14" s="2">
        <f>I14/I13</f>
        <v>2.214574898785425</v>
      </c>
      <c r="K14" s="1">
        <v>3702</v>
      </c>
    </row>
    <row r="15" spans="1:11" x14ac:dyDescent="0.4">
      <c r="A15" s="1">
        <f t="shared" si="3"/>
        <v>16384</v>
      </c>
      <c r="B15" s="1">
        <v>2</v>
      </c>
      <c r="C15" s="1">
        <v>6</v>
      </c>
      <c r="D15" s="1">
        <v>256</v>
      </c>
      <c r="E15" s="3">
        <v>2048</v>
      </c>
      <c r="F15" s="4"/>
      <c r="G15" s="6">
        <v>2.8120240763971301E-16</v>
      </c>
      <c r="H15" s="1">
        <v>7.293701171875E-2</v>
      </c>
      <c r="I15" s="1">
        <f t="shared" si="4"/>
        <v>19578880</v>
      </c>
      <c r="J15" s="2">
        <f>I15/I14</f>
        <v>2.1846435100548445</v>
      </c>
      <c r="K15" s="1">
        <v>16535</v>
      </c>
    </row>
    <row r="16" spans="1:11" x14ac:dyDescent="0.4">
      <c r="A16" s="1">
        <f t="shared" si="3"/>
        <v>32768</v>
      </c>
      <c r="B16" s="1">
        <v>2</v>
      </c>
      <c r="C16" s="1">
        <v>7</v>
      </c>
      <c r="D16" s="1">
        <v>256</v>
      </c>
      <c r="E16" s="3">
        <v>4096</v>
      </c>
      <c r="F16" s="4"/>
      <c r="G16" s="6">
        <v>3.4100413625562602E-16</v>
      </c>
      <c r="H16" s="3">
        <v>3.94744873046875E-2</v>
      </c>
      <c r="I16" s="1">
        <f t="shared" si="4"/>
        <v>42385408</v>
      </c>
      <c r="J16" s="2">
        <f>I16/I15</f>
        <v>2.1648535564853555</v>
      </c>
      <c r="K16" s="1">
        <v>72089</v>
      </c>
    </row>
    <row r="17" spans="1:14" x14ac:dyDescent="0.4">
      <c r="D17" s="4"/>
      <c r="E17" s="4"/>
      <c r="F17" s="4"/>
    </row>
    <row r="18" spans="1:14" x14ac:dyDescent="0.4">
      <c r="D18" s="4"/>
      <c r="E18" s="4"/>
      <c r="F18" s="4"/>
    </row>
    <row r="19" spans="1:14" x14ac:dyDescent="0.4">
      <c r="A19" s="1" t="s">
        <v>0</v>
      </c>
      <c r="B19" s="1" t="s">
        <v>3</v>
      </c>
      <c r="C19" s="1" t="s">
        <v>1</v>
      </c>
      <c r="D19" s="1" t="s">
        <v>2</v>
      </c>
      <c r="E19" s="3" t="s">
        <v>28</v>
      </c>
      <c r="F19" s="4"/>
      <c r="G19" s="1" t="s">
        <v>20</v>
      </c>
      <c r="H19" s="1" t="s">
        <v>21</v>
      </c>
      <c r="I19" s="3" t="s">
        <v>25</v>
      </c>
      <c r="J19" s="1" t="s">
        <v>22</v>
      </c>
      <c r="K19" s="3" t="s">
        <v>18</v>
      </c>
      <c r="L19" s="1" t="s">
        <v>23</v>
      </c>
      <c r="M19" s="3" t="s">
        <v>34</v>
      </c>
    </row>
    <row r="20" spans="1:14" x14ac:dyDescent="0.4">
      <c r="A20" s="1">
        <f t="shared" ref="A20:A25" si="5">POWER(B20, C20)*D20</f>
        <v>1024</v>
      </c>
      <c r="B20" s="1">
        <v>2</v>
      </c>
      <c r="C20" s="1">
        <v>2</v>
      </c>
      <c r="D20" s="1">
        <v>256</v>
      </c>
      <c r="E20" s="3">
        <v>256</v>
      </c>
      <c r="F20" s="4"/>
      <c r="G20" s="1">
        <v>51</v>
      </c>
      <c r="H20" s="1">
        <v>4.0519769999999997E-2</v>
      </c>
      <c r="I20" s="3">
        <v>0.88235300000000005</v>
      </c>
      <c r="J20" s="2" t="s">
        <v>9</v>
      </c>
      <c r="K20" s="1">
        <v>1.7967219999999999</v>
      </c>
      <c r="L20" s="2" t="s">
        <v>9</v>
      </c>
      <c r="M20" s="3">
        <v>1</v>
      </c>
    </row>
    <row r="21" spans="1:14" x14ac:dyDescent="0.4">
      <c r="A21" s="1">
        <f t="shared" si="5"/>
        <v>2048</v>
      </c>
      <c r="B21" s="1">
        <v>2</v>
      </c>
      <c r="C21" s="1">
        <v>3</v>
      </c>
      <c r="D21" s="1">
        <v>256</v>
      </c>
      <c r="E21" s="3">
        <v>512</v>
      </c>
      <c r="F21" s="4"/>
      <c r="G21" s="1">
        <v>220</v>
      </c>
      <c r="H21" s="1">
        <v>8.1617040000000002E-2</v>
      </c>
      <c r="I21" s="1">
        <v>1.868182</v>
      </c>
      <c r="J21" s="2">
        <f>G21/G20</f>
        <v>4.3137254901960782</v>
      </c>
      <c r="K21" s="1">
        <v>3.2949449999999998</v>
      </c>
      <c r="L21" s="2">
        <f>K21/K20</f>
        <v>1.8338646713292317</v>
      </c>
      <c r="M21" s="3">
        <v>2</v>
      </c>
    </row>
    <row r="22" spans="1:14" x14ac:dyDescent="0.4">
      <c r="A22" s="1">
        <f t="shared" si="5"/>
        <v>4096</v>
      </c>
      <c r="B22" s="1">
        <v>2</v>
      </c>
      <c r="C22" s="1">
        <v>4</v>
      </c>
      <c r="D22" s="1">
        <v>256</v>
      </c>
      <c r="E22" s="3">
        <v>512</v>
      </c>
      <c r="F22" s="4"/>
      <c r="G22" s="1">
        <v>1010</v>
      </c>
      <c r="H22" s="1">
        <v>0.19641368000000001</v>
      </c>
      <c r="I22" s="1">
        <v>3.4772280000000002</v>
      </c>
      <c r="J22" s="2">
        <f>G22/G21</f>
        <v>4.5909090909090908</v>
      </c>
      <c r="K22" s="1">
        <v>11.344671</v>
      </c>
      <c r="L22" s="2">
        <f>K22/K21</f>
        <v>3.4430532224361867</v>
      </c>
      <c r="M22" s="3">
        <v>13</v>
      </c>
    </row>
    <row r="23" spans="1:14" x14ac:dyDescent="0.4">
      <c r="A23" s="1">
        <f t="shared" si="5"/>
        <v>8192</v>
      </c>
      <c r="B23" s="1">
        <v>2</v>
      </c>
      <c r="C23" s="1">
        <v>5</v>
      </c>
      <c r="D23" s="1">
        <v>256</v>
      </c>
      <c r="E23" s="3">
        <v>1024</v>
      </c>
      <c r="F23" s="4"/>
      <c r="G23" s="3">
        <v>2739</v>
      </c>
      <c r="H23" s="3">
        <v>0.26710307999999999</v>
      </c>
      <c r="I23" s="1">
        <v>4.3972249999999997</v>
      </c>
      <c r="J23" s="2">
        <f>G23/G22</f>
        <v>2.7118811881188121</v>
      </c>
      <c r="K23" s="1">
        <v>53.898811000000002</v>
      </c>
      <c r="L23" s="2">
        <f>K23/K22</f>
        <v>4.7510246000082335</v>
      </c>
      <c r="M23" s="3">
        <v>41</v>
      </c>
    </row>
    <row r="24" spans="1:14" x14ac:dyDescent="0.4">
      <c r="A24" s="1">
        <f t="shared" si="5"/>
        <v>16384</v>
      </c>
      <c r="B24" s="1">
        <v>2</v>
      </c>
      <c r="C24" s="1">
        <v>6</v>
      </c>
      <c r="D24" s="1">
        <v>256</v>
      </c>
      <c r="E24" s="3">
        <v>2048</v>
      </c>
      <c r="F24" s="4"/>
      <c r="G24" s="3">
        <v>7080</v>
      </c>
      <c r="H24" s="3">
        <v>0.35726067</v>
      </c>
      <c r="I24" s="1">
        <v>4.8439269999999999</v>
      </c>
      <c r="J24" s="2">
        <f>G24/G23</f>
        <v>2.5848849945235486</v>
      </c>
      <c r="K24" s="1">
        <v>242.46001200000001</v>
      </c>
      <c r="L24" s="2">
        <f>K24/K23</f>
        <v>4.4984296963433943</v>
      </c>
      <c r="M24" s="3">
        <v>150</v>
      </c>
    </row>
    <row r="25" spans="1:14" x14ac:dyDescent="0.4">
      <c r="A25" s="1">
        <f t="shared" si="5"/>
        <v>32768</v>
      </c>
      <c r="B25" s="1">
        <v>2</v>
      </c>
      <c r="C25" s="1">
        <v>7</v>
      </c>
      <c r="D25" s="1">
        <v>256</v>
      </c>
      <c r="E25" s="3">
        <v>4096</v>
      </c>
      <c r="F25" s="4"/>
      <c r="G25" s="3">
        <v>17557</v>
      </c>
      <c r="H25" s="3">
        <v>0.44699199000000001</v>
      </c>
      <c r="I25" s="3">
        <v>4.9823430000000002</v>
      </c>
      <c r="J25" s="2">
        <f>G25/G24</f>
        <v>2.4798022598870055</v>
      </c>
      <c r="K25" s="3">
        <v>1009.5210080000001</v>
      </c>
      <c r="L25" s="2">
        <f>K25/K24</f>
        <v>4.163659812076558</v>
      </c>
      <c r="M25" s="3">
        <v>472</v>
      </c>
    </row>
    <row r="26" spans="1:14" x14ac:dyDescent="0.4">
      <c r="A26" s="4"/>
      <c r="B26" s="4"/>
      <c r="C26" s="4"/>
      <c r="D26" s="4"/>
      <c r="E26" s="4"/>
      <c r="F26" s="4"/>
      <c r="G26" s="5"/>
      <c r="H26" s="5"/>
      <c r="I26" s="5"/>
    </row>
    <row r="27" spans="1:14" x14ac:dyDescent="0.4">
      <c r="F27" s="4"/>
    </row>
    <row r="28" spans="1:14" x14ac:dyDescent="0.4">
      <c r="A28" s="1" t="s">
        <v>0</v>
      </c>
      <c r="B28" s="1" t="s">
        <v>3</v>
      </c>
      <c r="C28" s="1" t="s">
        <v>1</v>
      </c>
      <c r="D28" s="1" t="s">
        <v>2</v>
      </c>
      <c r="E28" s="3" t="s">
        <v>28</v>
      </c>
      <c r="F28" s="4"/>
      <c r="G28" s="3" t="s">
        <v>19</v>
      </c>
      <c r="H28" s="1" t="s">
        <v>24</v>
      </c>
      <c r="I28" s="3" t="s">
        <v>30</v>
      </c>
      <c r="J28" s="3" t="s">
        <v>26</v>
      </c>
      <c r="K28" s="3" t="s">
        <v>32</v>
      </c>
      <c r="L28" s="3" t="s">
        <v>36</v>
      </c>
      <c r="M28" s="3" t="s">
        <v>33</v>
      </c>
      <c r="N28" s="3" t="s">
        <v>35</v>
      </c>
    </row>
    <row r="29" spans="1:14" x14ac:dyDescent="0.4">
      <c r="A29" s="1">
        <f t="shared" ref="A29:A34" si="6">POWER(B29, C29)*D29</f>
        <v>1024</v>
      </c>
      <c r="B29" s="1">
        <v>2</v>
      </c>
      <c r="C29" s="1">
        <v>2</v>
      </c>
      <c r="D29" s="1">
        <v>256</v>
      </c>
      <c r="E29" s="3">
        <v>256</v>
      </c>
      <c r="F29" s="4"/>
      <c r="G29" s="1">
        <v>34.982368000000001</v>
      </c>
      <c r="H29" s="2" t="s">
        <v>9</v>
      </c>
      <c r="I29" s="6">
        <v>7.1383120000000001E-14</v>
      </c>
      <c r="J29" s="1">
        <v>8.6515559999999994</v>
      </c>
      <c r="K29" s="3">
        <v>340</v>
      </c>
      <c r="L29" s="1">
        <v>640</v>
      </c>
      <c r="M29" s="1">
        <f t="shared" ref="M29:M34" si="7">K20+G29</f>
        <v>36.779090000000004</v>
      </c>
      <c r="N29" s="1">
        <f t="shared" ref="N29:N34" si="8">M20+G29</f>
        <v>35.982368000000001</v>
      </c>
    </row>
    <row r="30" spans="1:14" x14ac:dyDescent="0.4">
      <c r="A30" s="1">
        <f t="shared" si="6"/>
        <v>2048</v>
      </c>
      <c r="B30" s="1">
        <v>2</v>
      </c>
      <c r="C30" s="1">
        <v>3</v>
      </c>
      <c r="D30" s="1">
        <v>256</v>
      </c>
      <c r="E30" s="3">
        <v>512</v>
      </c>
      <c r="F30" s="4"/>
      <c r="G30" s="1">
        <v>71.041054000000003</v>
      </c>
      <c r="H30" s="2">
        <f>G30/G29</f>
        <v>2.0307674426156628</v>
      </c>
      <c r="I30" s="6">
        <v>5.8300000000000001E-14</v>
      </c>
      <c r="J30" s="1">
        <v>11.470950999999999</v>
      </c>
      <c r="K30" s="3">
        <v>740</v>
      </c>
      <c r="L30" s="1">
        <v>1860</v>
      </c>
      <c r="M30" s="1">
        <f t="shared" si="7"/>
        <v>74.335999000000001</v>
      </c>
      <c r="N30" s="1">
        <f t="shared" si="8"/>
        <v>73.041054000000003</v>
      </c>
    </row>
    <row r="31" spans="1:14" x14ac:dyDescent="0.4">
      <c r="A31" s="1">
        <f t="shared" si="6"/>
        <v>4096</v>
      </c>
      <c r="B31" s="1">
        <v>2</v>
      </c>
      <c r="C31" s="1">
        <v>4</v>
      </c>
      <c r="D31" s="1">
        <v>256</v>
      </c>
      <c r="E31" s="3">
        <v>512</v>
      </c>
      <c r="G31" s="1">
        <v>147.98133899999999</v>
      </c>
      <c r="H31" s="2">
        <f>G31/G30</f>
        <v>2.083039744877659</v>
      </c>
      <c r="I31" s="6">
        <v>4.4984140000000001E-14</v>
      </c>
      <c r="J31" s="1">
        <v>16.485199000000001</v>
      </c>
      <c r="K31" s="3">
        <v>1440</v>
      </c>
      <c r="L31" s="1">
        <v>2010</v>
      </c>
      <c r="M31" s="1">
        <f t="shared" si="7"/>
        <v>159.32601</v>
      </c>
      <c r="N31" s="1">
        <f t="shared" si="8"/>
        <v>160.98133899999999</v>
      </c>
    </row>
    <row r="32" spans="1:14" x14ac:dyDescent="0.4">
      <c r="A32" s="1">
        <f t="shared" si="6"/>
        <v>8192</v>
      </c>
      <c r="B32" s="1">
        <v>2</v>
      </c>
      <c r="C32" s="1">
        <v>5</v>
      </c>
      <c r="D32" s="1">
        <v>256</v>
      </c>
      <c r="E32" s="3">
        <v>1024</v>
      </c>
      <c r="G32" s="1">
        <v>302.41473400000001</v>
      </c>
      <c r="H32" s="2">
        <f>G32/G31</f>
        <v>2.0436004704620223</v>
      </c>
      <c r="I32" s="6">
        <v>4.4681980000000002E-14</v>
      </c>
      <c r="J32" s="1">
        <v>20.277083999999999</v>
      </c>
      <c r="K32" s="3">
        <v>2360</v>
      </c>
      <c r="L32" s="1">
        <v>2370</v>
      </c>
      <c r="M32" s="1">
        <f t="shared" si="7"/>
        <v>356.31354500000003</v>
      </c>
      <c r="N32" s="1">
        <f t="shared" si="8"/>
        <v>343.41473400000001</v>
      </c>
    </row>
    <row r="33" spans="1:14" x14ac:dyDescent="0.4">
      <c r="A33" s="1">
        <f t="shared" si="6"/>
        <v>16384</v>
      </c>
      <c r="B33" s="1">
        <v>2</v>
      </c>
      <c r="C33" s="1">
        <v>6</v>
      </c>
      <c r="D33" s="1">
        <v>256</v>
      </c>
      <c r="E33" s="3">
        <v>2048</v>
      </c>
      <c r="G33" s="1">
        <v>626.57318099999998</v>
      </c>
      <c r="H33" s="2">
        <f>G33/G32</f>
        <v>2.0719003095927198</v>
      </c>
      <c r="I33" s="6">
        <v>9.5604570000000002E-14</v>
      </c>
      <c r="J33" s="1">
        <v>24.250201000000001</v>
      </c>
      <c r="K33" s="3">
        <v>4100</v>
      </c>
      <c r="L33" s="1">
        <v>3400</v>
      </c>
      <c r="M33" s="1">
        <f t="shared" si="7"/>
        <v>869.03319299999998</v>
      </c>
      <c r="N33" s="1">
        <f t="shared" si="8"/>
        <v>776.57318099999998</v>
      </c>
    </row>
    <row r="34" spans="1:14" x14ac:dyDescent="0.4">
      <c r="A34" s="1">
        <f t="shared" si="6"/>
        <v>32768</v>
      </c>
      <c r="B34" s="1">
        <v>2</v>
      </c>
      <c r="C34" s="1">
        <v>7</v>
      </c>
      <c r="D34" s="1">
        <v>256</v>
      </c>
      <c r="E34" s="3">
        <v>4096</v>
      </c>
      <c r="G34" s="3">
        <v>1304.786621</v>
      </c>
      <c r="H34" s="2">
        <f>G34/G33</f>
        <v>2.0824169635182646</v>
      </c>
      <c r="I34" s="1" t="s">
        <v>27</v>
      </c>
      <c r="J34" s="1">
        <v>28.483222000000001</v>
      </c>
      <c r="K34" s="3">
        <v>7900</v>
      </c>
      <c r="L34" s="1">
        <v>5680</v>
      </c>
      <c r="M34" s="1">
        <f t="shared" si="7"/>
        <v>2314.3076289999999</v>
      </c>
      <c r="N34" s="1">
        <f t="shared" si="8"/>
        <v>1776.786621</v>
      </c>
    </row>
    <row r="35" spans="1:14" x14ac:dyDescent="0.4">
      <c r="A35" s="4"/>
      <c r="B35" s="4"/>
      <c r="C35" s="4"/>
      <c r="D35" s="4"/>
      <c r="E35" s="5"/>
      <c r="G35" s="5"/>
      <c r="H35" s="5"/>
      <c r="I35" s="4"/>
      <c r="J35" s="4"/>
      <c r="K35" s="5"/>
      <c r="L35" s="4"/>
      <c r="M35" s="4"/>
      <c r="N35" s="4"/>
    </row>
    <row r="37" spans="1:14" x14ac:dyDescent="0.4">
      <c r="A37" s="1" t="s">
        <v>0</v>
      </c>
      <c r="B37" s="1" t="s">
        <v>3</v>
      </c>
      <c r="C37" s="1" t="s">
        <v>1</v>
      </c>
      <c r="D37" s="1" t="s">
        <v>2</v>
      </c>
      <c r="G37" s="3" t="s">
        <v>40</v>
      </c>
      <c r="H37" s="3" t="s">
        <v>37</v>
      </c>
      <c r="I37" s="3" t="s">
        <v>38</v>
      </c>
      <c r="J37" s="3" t="s">
        <v>10</v>
      </c>
      <c r="K37" s="1" t="s">
        <v>43</v>
      </c>
      <c r="L37" s="3" t="s">
        <v>41</v>
      </c>
      <c r="M37" s="3" t="s">
        <v>42</v>
      </c>
      <c r="N37" s="3" t="s">
        <v>11</v>
      </c>
    </row>
    <row r="38" spans="1:14" x14ac:dyDescent="0.4">
      <c r="A38" s="1">
        <f t="shared" ref="A38:A43" si="9">POWER(B38, C38)*D38</f>
        <v>1024</v>
      </c>
      <c r="B38" s="1">
        <v>2</v>
      </c>
      <c r="C38" s="1">
        <v>2</v>
      </c>
      <c r="D38" s="1">
        <v>256</v>
      </c>
      <c r="G38" s="6">
        <v>6.7243375459337403E-17</v>
      </c>
      <c r="H38" s="1">
        <v>0.66064453125</v>
      </c>
      <c r="I38" s="1">
        <f>H38*POWER(A2,2)</f>
        <v>692736</v>
      </c>
      <c r="J38" s="2" t="s">
        <v>39</v>
      </c>
      <c r="K38" s="1">
        <v>46</v>
      </c>
      <c r="L38" s="6">
        <v>5.6458741659388199E-10</v>
      </c>
      <c r="M38" s="1">
        <v>0.66706562042236295</v>
      </c>
      <c r="N38" s="1">
        <f>M38*POWER(A2,2)</f>
        <v>699468.99999999965</v>
      </c>
    </row>
    <row r="39" spans="1:14" x14ac:dyDescent="0.4">
      <c r="A39" s="1">
        <f t="shared" si="9"/>
        <v>2048</v>
      </c>
      <c r="B39" s="1">
        <v>2</v>
      </c>
      <c r="C39" s="1">
        <v>3</v>
      </c>
      <c r="D39" s="1">
        <v>256</v>
      </c>
      <c r="G39" s="6">
        <v>3.0964882856728599E-16</v>
      </c>
      <c r="H39" s="1">
        <v>0.362548828125</v>
      </c>
      <c r="I39" s="1">
        <f t="shared" ref="I39:I43" si="10">H39*POWER(A3,2)</f>
        <v>1520640</v>
      </c>
      <c r="J39" s="2">
        <f>I39/I38</f>
        <v>2.1951219512195124</v>
      </c>
      <c r="K39" s="1">
        <v>220</v>
      </c>
      <c r="L39" s="6">
        <v>6.6174277556371499E-10</v>
      </c>
      <c r="M39" s="1">
        <v>0.36904144287109297</v>
      </c>
      <c r="N39" s="1">
        <f t="shared" ref="N39:N43" si="11">M39*POWER(A3,2)</f>
        <v>1547871.9999999967</v>
      </c>
    </row>
    <row r="40" spans="1:14" x14ac:dyDescent="0.4">
      <c r="A40" s="1">
        <f t="shared" si="9"/>
        <v>4096</v>
      </c>
      <c r="B40" s="1">
        <v>2</v>
      </c>
      <c r="C40" s="1">
        <v>4</v>
      </c>
      <c r="D40" s="1">
        <v>256</v>
      </c>
      <c r="G40" s="6">
        <v>8.1483478453003E-16</v>
      </c>
      <c r="H40" s="1">
        <v>0.189422607421875</v>
      </c>
      <c r="I40" s="1">
        <f t="shared" si="10"/>
        <v>3177984</v>
      </c>
      <c r="J40" s="2">
        <f>I40/I39</f>
        <v>2.0898989898989897</v>
      </c>
      <c r="K40" s="1">
        <v>879</v>
      </c>
      <c r="L40" s="6">
        <v>3.3404470492064902E-10</v>
      </c>
      <c r="M40" s="1">
        <v>0.19459706544876099</v>
      </c>
      <c r="N40" s="1">
        <f t="shared" si="11"/>
        <v>3264797</v>
      </c>
    </row>
    <row r="41" spans="1:14" x14ac:dyDescent="0.4">
      <c r="A41" s="1">
        <f t="shared" si="9"/>
        <v>8192</v>
      </c>
      <c r="B41" s="1">
        <v>2</v>
      </c>
      <c r="C41" s="1">
        <v>5</v>
      </c>
      <c r="D41" s="1">
        <v>256</v>
      </c>
      <c r="G41" s="6">
        <v>1.51846330247227E-15</v>
      </c>
      <c r="H41" s="1">
        <v>9.6771240234375E-2</v>
      </c>
      <c r="I41" s="1">
        <f t="shared" si="10"/>
        <v>6494208</v>
      </c>
      <c r="J41" s="2">
        <f>I41/I40</f>
        <v>2.0434992750120831</v>
      </c>
      <c r="K41" s="1">
        <v>4283</v>
      </c>
      <c r="L41" s="6">
        <v>1.7364720191047599E-10</v>
      </c>
      <c r="M41" s="1">
        <v>0.100671142339706</v>
      </c>
      <c r="N41" s="1">
        <f t="shared" si="11"/>
        <v>6755925.9999999721</v>
      </c>
    </row>
    <row r="42" spans="1:14" x14ac:dyDescent="0.4">
      <c r="A42" s="1">
        <f t="shared" si="9"/>
        <v>16384</v>
      </c>
      <c r="B42" s="1">
        <v>2</v>
      </c>
      <c r="C42" s="1">
        <v>6</v>
      </c>
      <c r="D42" s="1">
        <v>256</v>
      </c>
      <c r="G42" s="6">
        <v>2.2494337046555901E-15</v>
      </c>
      <c r="H42" s="1">
        <v>4.8906326293945299E-2</v>
      </c>
      <c r="I42" s="1">
        <f t="shared" si="10"/>
        <v>13128191.999999996</v>
      </c>
      <c r="J42" s="2">
        <f>I42/I41</f>
        <v>2.0215231788079464</v>
      </c>
      <c r="K42" s="1">
        <v>19747</v>
      </c>
      <c r="L42" s="6">
        <v>7.5397749391823299E-11</v>
      </c>
      <c r="M42" s="1">
        <v>5.1916841417550999E-2</v>
      </c>
      <c r="N42" s="1">
        <f t="shared" si="11"/>
        <v>13936320.999999989</v>
      </c>
    </row>
    <row r="43" spans="1:14" x14ac:dyDescent="0.4">
      <c r="A43" s="1">
        <f t="shared" si="9"/>
        <v>32768</v>
      </c>
      <c r="B43" s="1">
        <v>2</v>
      </c>
      <c r="C43" s="1">
        <v>7</v>
      </c>
      <c r="D43" s="1">
        <v>256</v>
      </c>
      <c r="G43" s="6">
        <v>3.1073579458810102E-15</v>
      </c>
      <c r="H43" s="1">
        <v>2.4584770202636701E-2</v>
      </c>
      <c r="I43" s="1">
        <f t="shared" si="10"/>
        <v>26397695.999999981</v>
      </c>
      <c r="J43" s="2">
        <f>I43/I42</f>
        <v>2.0107640107640101</v>
      </c>
      <c r="K43" s="1">
        <v>90239</v>
      </c>
      <c r="L43" s="1"/>
      <c r="M43" s="1"/>
      <c r="N43" s="1">
        <f t="shared" si="11"/>
        <v>0</v>
      </c>
    </row>
    <row r="61" spans="1:5" x14ac:dyDescent="0.4">
      <c r="A61" s="1" t="s">
        <v>0</v>
      </c>
      <c r="B61" s="1" t="s">
        <v>13</v>
      </c>
      <c r="C61" s="1" t="s">
        <v>14</v>
      </c>
      <c r="D61" s="1" t="s">
        <v>15</v>
      </c>
      <c r="E61" s="1" t="s">
        <v>17</v>
      </c>
    </row>
    <row r="62" spans="1:5" x14ac:dyDescent="0.4">
      <c r="A62" s="1">
        <f t="shared" ref="A62:A67" si="12">(A2) / ($A$2)</f>
        <v>1</v>
      </c>
      <c r="B62" s="1">
        <f t="shared" ref="B62:B67" si="13">(LN(A2) * A2) / (LN($A$2) * $A$2)</f>
        <v>1</v>
      </c>
      <c r="C62" s="1">
        <f t="shared" ref="C62:C67" si="14">(LN(A2)*LN(A2)*A2) / (LN($A$2)*LN($A$2)*$A$2)</f>
        <v>1</v>
      </c>
      <c r="D62" s="1">
        <f t="shared" ref="D62:D67" si="15">(LN(A2)*LN(A2)*LN(A2)*A2) / (LN($A$2)*LN($A$2)*LN($A$2)*$A$2)</f>
        <v>1</v>
      </c>
      <c r="E62" s="1">
        <f t="shared" ref="E62:E67" si="16">(A2*A2) / ($A$2*$A$2)</f>
        <v>1</v>
      </c>
    </row>
    <row r="63" spans="1:5" x14ac:dyDescent="0.4">
      <c r="A63" s="1">
        <f t="shared" si="12"/>
        <v>2</v>
      </c>
      <c r="B63" s="1">
        <f t="shared" si="13"/>
        <v>2.2000000000000002</v>
      </c>
      <c r="C63" s="1">
        <f t="shared" si="14"/>
        <v>2.4200000000000004</v>
      </c>
      <c r="D63" s="1">
        <f t="shared" si="15"/>
        <v>2.6620000000000004</v>
      </c>
      <c r="E63" s="1">
        <f t="shared" si="16"/>
        <v>4</v>
      </c>
    </row>
    <row r="64" spans="1:5" x14ac:dyDescent="0.4">
      <c r="A64" s="1">
        <f t="shared" si="12"/>
        <v>4</v>
      </c>
      <c r="B64" s="1">
        <f t="shared" si="13"/>
        <v>4.8</v>
      </c>
      <c r="C64" s="1">
        <f t="shared" si="14"/>
        <v>5.7599999999999989</v>
      </c>
      <c r="D64" s="1">
        <f t="shared" si="15"/>
        <v>6.9119999999999973</v>
      </c>
      <c r="E64" s="1">
        <f t="shared" si="16"/>
        <v>16</v>
      </c>
    </row>
    <row r="65" spans="1:5" x14ac:dyDescent="0.4">
      <c r="A65" s="1">
        <f t="shared" si="12"/>
        <v>8</v>
      </c>
      <c r="B65" s="1">
        <f t="shared" si="13"/>
        <v>10.399999999999999</v>
      </c>
      <c r="C65" s="1">
        <f t="shared" si="14"/>
        <v>13.519999999999998</v>
      </c>
      <c r="D65" s="1">
        <f t="shared" si="15"/>
        <v>17.575999999999993</v>
      </c>
      <c r="E65" s="1">
        <f t="shared" si="16"/>
        <v>64</v>
      </c>
    </row>
    <row r="66" spans="1:5" x14ac:dyDescent="0.4">
      <c r="A66" s="1">
        <f t="shared" si="12"/>
        <v>16</v>
      </c>
      <c r="B66" s="1">
        <f t="shared" si="13"/>
        <v>22.4</v>
      </c>
      <c r="C66" s="1">
        <f t="shared" si="14"/>
        <v>31.359999999999996</v>
      </c>
      <c r="D66" s="1">
        <f t="shared" si="15"/>
        <v>43.903999999999996</v>
      </c>
      <c r="E66" s="1">
        <f t="shared" si="16"/>
        <v>256</v>
      </c>
    </row>
    <row r="67" spans="1:5" x14ac:dyDescent="0.4">
      <c r="A67" s="1">
        <f t="shared" si="12"/>
        <v>32</v>
      </c>
      <c r="B67" s="1">
        <f t="shared" si="13"/>
        <v>48</v>
      </c>
      <c r="C67" s="1">
        <f t="shared" si="14"/>
        <v>72</v>
      </c>
      <c r="D67" s="1">
        <f t="shared" si="15"/>
        <v>107.99999999999999</v>
      </c>
      <c r="E67" s="1">
        <f t="shared" si="16"/>
        <v>1024</v>
      </c>
    </row>
    <row r="69" spans="1:5" x14ac:dyDescent="0.4">
      <c r="A69" s="1" t="s">
        <v>13</v>
      </c>
      <c r="B69" s="1" t="s">
        <v>14</v>
      </c>
      <c r="C69" s="1" t="s">
        <v>15</v>
      </c>
      <c r="D69" s="3" t="s">
        <v>29</v>
      </c>
    </row>
    <row r="70" spans="1:5" x14ac:dyDescent="0.4">
      <c r="A70" s="2" t="s">
        <v>12</v>
      </c>
      <c r="B70" s="2" t="s">
        <v>12</v>
      </c>
      <c r="C70" s="2" t="s">
        <v>12</v>
      </c>
      <c r="D70" s="2" t="s">
        <v>12</v>
      </c>
    </row>
    <row r="71" spans="1:5" x14ac:dyDescent="0.4">
      <c r="A71" s="2">
        <f t="shared" ref="A71:D75" si="17">B63/B62</f>
        <v>2.2000000000000002</v>
      </c>
      <c r="B71" s="2">
        <f t="shared" si="17"/>
        <v>2.4200000000000004</v>
      </c>
      <c r="C71" s="2">
        <f t="shared" si="17"/>
        <v>2.6620000000000004</v>
      </c>
      <c r="D71" s="2">
        <f t="shared" si="17"/>
        <v>4</v>
      </c>
    </row>
    <row r="72" spans="1:5" x14ac:dyDescent="0.4">
      <c r="A72" s="2">
        <f t="shared" si="17"/>
        <v>2.1818181818181817</v>
      </c>
      <c r="B72" s="2">
        <f t="shared" si="17"/>
        <v>2.3801652892561975</v>
      </c>
      <c r="C72" s="2">
        <f t="shared" si="17"/>
        <v>2.5965439519158515</v>
      </c>
      <c r="D72" s="2">
        <f t="shared" si="17"/>
        <v>4</v>
      </c>
    </row>
    <row r="73" spans="1:5" x14ac:dyDescent="0.4">
      <c r="A73" s="2">
        <f t="shared" si="17"/>
        <v>2.1666666666666665</v>
      </c>
      <c r="B73" s="2">
        <f t="shared" si="17"/>
        <v>2.3472222222222223</v>
      </c>
      <c r="C73" s="2">
        <f t="shared" si="17"/>
        <v>2.542824074074074</v>
      </c>
      <c r="D73" s="2">
        <f t="shared" si="17"/>
        <v>4</v>
      </c>
    </row>
    <row r="74" spans="1:5" x14ac:dyDescent="0.4">
      <c r="A74" s="2">
        <f t="shared" si="17"/>
        <v>2.1538461538461542</v>
      </c>
      <c r="B74" s="2">
        <f t="shared" si="17"/>
        <v>2.3195266272189348</v>
      </c>
      <c r="C74" s="2">
        <f t="shared" si="17"/>
        <v>2.4979517523896231</v>
      </c>
      <c r="D74" s="2">
        <f t="shared" si="17"/>
        <v>4</v>
      </c>
    </row>
    <row r="75" spans="1:5" x14ac:dyDescent="0.4">
      <c r="A75" s="2">
        <f t="shared" si="17"/>
        <v>2.1428571428571428</v>
      </c>
      <c r="B75" s="2">
        <f t="shared" si="17"/>
        <v>2.295918367346939</v>
      </c>
      <c r="C75" s="2">
        <f t="shared" si="17"/>
        <v>2.4599125364431487</v>
      </c>
      <c r="D75" s="2">
        <f t="shared" si="17"/>
        <v>4</v>
      </c>
      <c r="E75" s="4"/>
    </row>
    <row r="76" spans="1:5" x14ac:dyDescent="0.4">
      <c r="E76" s="4"/>
    </row>
    <row r="77" spans="1:5" x14ac:dyDescent="0.4">
      <c r="A77" s="1" t="s">
        <v>13</v>
      </c>
      <c r="B77" s="1" t="s">
        <v>14</v>
      </c>
      <c r="C77" s="1" t="s">
        <v>15</v>
      </c>
      <c r="D77" s="3" t="s">
        <v>16</v>
      </c>
      <c r="E77" s="4"/>
    </row>
    <row r="78" spans="1:5" x14ac:dyDescent="0.4">
      <c r="A78" s="1">
        <f t="shared" ref="A78:D83" si="18">B62*$H$2</f>
        <v>302651904</v>
      </c>
      <c r="B78" s="1">
        <f t="shared" si="18"/>
        <v>302651904</v>
      </c>
      <c r="C78" s="1">
        <f t="shared" si="18"/>
        <v>302651904</v>
      </c>
      <c r="D78" s="1">
        <f t="shared" si="18"/>
        <v>302651904</v>
      </c>
      <c r="E78" s="4"/>
    </row>
    <row r="79" spans="1:5" x14ac:dyDescent="0.4">
      <c r="A79" s="1">
        <f t="shared" si="18"/>
        <v>665834188.80000007</v>
      </c>
      <c r="B79" s="1">
        <f t="shared" si="18"/>
        <v>732417607.68000007</v>
      </c>
      <c r="C79" s="1">
        <f t="shared" si="18"/>
        <v>805659368.44800007</v>
      </c>
      <c r="D79" s="1">
        <f t="shared" si="18"/>
        <v>1210607616</v>
      </c>
      <c r="E79" s="4"/>
    </row>
    <row r="80" spans="1:5" x14ac:dyDescent="0.4">
      <c r="A80" s="1">
        <f t="shared" si="18"/>
        <v>1452729139.2</v>
      </c>
      <c r="B80" s="1">
        <f t="shared" si="18"/>
        <v>1743274967.0399997</v>
      </c>
      <c r="C80" s="1">
        <f t="shared" si="18"/>
        <v>2091929960.4479992</v>
      </c>
      <c r="D80" s="1">
        <f t="shared" si="18"/>
        <v>4842430464</v>
      </c>
      <c r="E80" s="4"/>
    </row>
    <row r="81" spans="1:5" x14ac:dyDescent="0.4">
      <c r="A81" s="1">
        <f t="shared" si="18"/>
        <v>3147579801.5999994</v>
      </c>
      <c r="B81" s="1">
        <f t="shared" si="18"/>
        <v>4091853742.0799994</v>
      </c>
      <c r="C81" s="1">
        <f t="shared" si="18"/>
        <v>5319409864.7039976</v>
      </c>
      <c r="D81" s="1">
        <f t="shared" si="18"/>
        <v>19369721856</v>
      </c>
      <c r="E81" s="4"/>
    </row>
    <row r="82" spans="1:5" x14ac:dyDescent="0.4">
      <c r="A82" s="1">
        <f t="shared" si="18"/>
        <v>6779402649.5999994</v>
      </c>
      <c r="B82" s="1">
        <f t="shared" si="18"/>
        <v>9491163709.4399986</v>
      </c>
      <c r="C82" s="1">
        <f t="shared" si="18"/>
        <v>13287629193.216</v>
      </c>
      <c r="D82" s="1">
        <f t="shared" si="18"/>
        <v>77478887424</v>
      </c>
    </row>
    <row r="83" spans="1:5" x14ac:dyDescent="0.4">
      <c r="A83" s="1">
        <f t="shared" si="18"/>
        <v>14527291392</v>
      </c>
      <c r="B83" s="1">
        <f t="shared" si="18"/>
        <v>21790937088</v>
      </c>
      <c r="C83" s="1">
        <f t="shared" si="18"/>
        <v>32686405631.999996</v>
      </c>
      <c r="D83" s="1">
        <f t="shared" si="18"/>
        <v>309915549696</v>
      </c>
    </row>
    <row r="85" spans="1:5" x14ac:dyDescent="0.4">
      <c r="A85" s="3" t="s">
        <v>0</v>
      </c>
      <c r="B85" s="1" t="s">
        <v>13</v>
      </c>
      <c r="C85" s="1" t="s">
        <v>14</v>
      </c>
      <c r="D85" s="1" t="s">
        <v>15</v>
      </c>
    </row>
    <row r="86" spans="1:5" x14ac:dyDescent="0.4">
      <c r="A86" s="1">
        <f>A62*$G$29</f>
        <v>34.982368000000001</v>
      </c>
      <c r="B86" s="1">
        <f>B62*$G$29</f>
        <v>34.982368000000001</v>
      </c>
      <c r="C86" s="1">
        <f>C62*$G$29</f>
        <v>34.982368000000001</v>
      </c>
      <c r="D86" s="1">
        <f>D62*$G$29</f>
        <v>34.982368000000001</v>
      </c>
    </row>
    <row r="87" spans="1:5" x14ac:dyDescent="0.4">
      <c r="A87" s="1">
        <f t="shared" ref="A87:A91" si="19">A63*$G$29</f>
        <v>69.964736000000002</v>
      </c>
      <c r="B87" s="1">
        <f t="shared" ref="B87:D91" si="20">B63*$G$29</f>
        <v>76.961209600000004</v>
      </c>
      <c r="C87" s="1">
        <f t="shared" si="20"/>
        <v>84.65733056000002</v>
      </c>
      <c r="D87" s="1">
        <f t="shared" si="20"/>
        <v>93.12306361600001</v>
      </c>
    </row>
    <row r="88" spans="1:5" x14ac:dyDescent="0.4">
      <c r="A88" s="1">
        <f t="shared" si="19"/>
        <v>139.929472</v>
      </c>
      <c r="B88" s="1">
        <f t="shared" si="20"/>
        <v>167.91536640000001</v>
      </c>
      <c r="C88" s="1">
        <f t="shared" si="20"/>
        <v>201.49843967999996</v>
      </c>
      <c r="D88" s="1">
        <f t="shared" si="20"/>
        <v>241.7981276159999</v>
      </c>
    </row>
    <row r="89" spans="1:5" x14ac:dyDescent="0.4">
      <c r="A89" s="1">
        <f t="shared" si="19"/>
        <v>279.85894400000001</v>
      </c>
      <c r="B89" s="1">
        <f t="shared" si="20"/>
        <v>363.81662719999997</v>
      </c>
      <c r="C89" s="1">
        <f t="shared" si="20"/>
        <v>472.96161535999994</v>
      </c>
      <c r="D89" s="1">
        <f t="shared" si="20"/>
        <v>614.85009996799977</v>
      </c>
    </row>
    <row r="90" spans="1:5" x14ac:dyDescent="0.4">
      <c r="A90" s="1">
        <f t="shared" si="19"/>
        <v>559.71788800000002</v>
      </c>
      <c r="B90" s="1">
        <f t="shared" si="20"/>
        <v>783.60504319999995</v>
      </c>
      <c r="C90" s="1">
        <f t="shared" si="20"/>
        <v>1097.0470604799998</v>
      </c>
      <c r="D90" s="1">
        <f t="shared" si="20"/>
        <v>1535.865884672</v>
      </c>
    </row>
    <row r="91" spans="1:5" x14ac:dyDescent="0.4">
      <c r="A91" s="1">
        <f t="shared" si="19"/>
        <v>1119.435776</v>
      </c>
      <c r="B91" s="1">
        <f t="shared" si="20"/>
        <v>1679.1536639999999</v>
      </c>
      <c r="C91" s="1">
        <f t="shared" si="20"/>
        <v>2518.7304960000001</v>
      </c>
      <c r="D91" s="1">
        <f t="shared" si="20"/>
        <v>3778.0957439999997</v>
      </c>
      <c r="E91" s="5"/>
    </row>
    <row r="92" spans="1:5" x14ac:dyDescent="0.4">
      <c r="E92" s="4"/>
    </row>
    <row r="93" spans="1:5" x14ac:dyDescent="0.4">
      <c r="A93" s="1" t="s">
        <v>14</v>
      </c>
      <c r="B93" s="1" t="s">
        <v>16</v>
      </c>
      <c r="C93" s="1" t="s">
        <v>0</v>
      </c>
      <c r="E93" s="4"/>
    </row>
    <row r="94" spans="1:5" x14ac:dyDescent="0.4">
      <c r="A94" s="1">
        <f>C62*36</f>
        <v>36</v>
      </c>
      <c r="B94" s="1">
        <f>E62*80</f>
        <v>80</v>
      </c>
      <c r="C94" s="1">
        <f>A62*900000</f>
        <v>900000</v>
      </c>
      <c r="E94" s="4"/>
    </row>
    <row r="95" spans="1:5" x14ac:dyDescent="0.4">
      <c r="A95" s="1">
        <f t="shared" ref="A95:A99" si="21">C63*36</f>
        <v>87.120000000000019</v>
      </c>
      <c r="B95" s="1">
        <f t="shared" ref="B95:B99" si="22">E63*80</f>
        <v>320</v>
      </c>
      <c r="C95" s="1">
        <f t="shared" ref="C95:C99" si="23">A63*900000</f>
        <v>1800000</v>
      </c>
      <c r="E95" s="4"/>
    </row>
    <row r="96" spans="1:5" x14ac:dyDescent="0.4">
      <c r="A96" s="1">
        <f t="shared" si="21"/>
        <v>207.35999999999996</v>
      </c>
      <c r="B96" s="1">
        <f t="shared" si="22"/>
        <v>1280</v>
      </c>
      <c r="C96" s="1">
        <f t="shared" si="23"/>
        <v>3600000</v>
      </c>
      <c r="E96" s="4"/>
    </row>
    <row r="97" spans="1:5" x14ac:dyDescent="0.4">
      <c r="A97" s="1">
        <f t="shared" si="21"/>
        <v>486.71999999999991</v>
      </c>
      <c r="B97" s="1">
        <f t="shared" si="22"/>
        <v>5120</v>
      </c>
      <c r="C97" s="1">
        <f t="shared" si="23"/>
        <v>7200000</v>
      </c>
      <c r="E97" s="4"/>
    </row>
    <row r="98" spans="1:5" x14ac:dyDescent="0.4">
      <c r="A98" s="1">
        <f t="shared" si="21"/>
        <v>1128.9599999999998</v>
      </c>
      <c r="B98" s="1">
        <f t="shared" si="22"/>
        <v>20480</v>
      </c>
      <c r="C98" s="1">
        <f t="shared" si="23"/>
        <v>14400000</v>
      </c>
    </row>
    <row r="99" spans="1:5" x14ac:dyDescent="0.4">
      <c r="A99" s="1">
        <f t="shared" si="21"/>
        <v>2592</v>
      </c>
      <c r="B99" s="1">
        <f t="shared" si="22"/>
        <v>81920</v>
      </c>
      <c r="C99" s="1">
        <f t="shared" si="23"/>
        <v>28800000</v>
      </c>
      <c r="E99" s="5"/>
    </row>
    <row r="100" spans="1:5" x14ac:dyDescent="0.4">
      <c r="E100" s="4"/>
    </row>
    <row r="101" spans="1:5" x14ac:dyDescent="0.4">
      <c r="E101" s="4"/>
    </row>
    <row r="102" spans="1:5" x14ac:dyDescent="0.4">
      <c r="E102" s="4"/>
    </row>
    <row r="103" spans="1:5" x14ac:dyDescent="0.4">
      <c r="E103" s="4"/>
    </row>
    <row r="104" spans="1:5" x14ac:dyDescent="0.4">
      <c r="E104" s="4"/>
    </row>
    <row r="105" spans="1:5" x14ac:dyDescent="0.4">
      <c r="E105" s="4"/>
    </row>
  </sheetData>
  <phoneticPr fontId="1" type="noConversion"/>
  <pageMargins left="0.7" right="0.7" top="0.75" bottom="0.75" header="0.3" footer="0.3"/>
  <pageSetup paperSize="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2020-07-19T07:57:33Z</dcterms:modified>
</cp:coreProperties>
</file>