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ocumenttasks/documenttask1.xml" ContentType="application/vnd.ms-excel.documenttask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ocumenttasks/documenttask2.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4"/>
  <workbookPr defaultThemeVersion="124226"/>
  <mc:AlternateContent xmlns:mc="http://schemas.openxmlformats.org/markup-compatibility/2006">
    <mc:Choice Requires="x15">
      <x15ac:absPath xmlns:x15ac="http://schemas.microsoft.com/office/spreadsheetml/2010/11/ac" url="/Users/federico/Desktop/R-HTA/August 2024/"/>
    </mc:Choice>
  </mc:AlternateContent>
  <xr:revisionPtr revIDLastSave="0" documentId="13_ncr:1_{3AACFB8B-BC6C-4946-B88D-21A8CA479B46}" xr6:coauthVersionLast="47" xr6:coauthVersionMax="47" xr10:uidLastSave="{00000000-0000-0000-0000-000000000000}"/>
  <bookViews>
    <workbookView xWindow="20720" yWindow="500" windowWidth="27320" windowHeight="13680" activeTab="1" xr2:uid="{00000000-000D-0000-FFFF-FFFF00000000}"/>
  </bookViews>
  <sheets>
    <sheet name="T1_OS" sheetId="1" r:id="rId1"/>
    <sheet name="T2_OS" sheetId="3" r:id="rId2"/>
    <sheet name="Final data " sheetId="14" state="hidden" r:id="rId3"/>
    <sheet name="AEs" sheetId="15" state="hidden" r:id="rId4"/>
    <sheet name="ident" sheetId="6" state="hidden" r:id="rId5"/>
    <sheet name="Costs - Indonesia" sheetId="12" state="hidden" r:id="rId6"/>
    <sheet name="Costs - South Africa" sheetId="10" state="hidden" r:id="rId7"/>
    <sheet name="Costs - India" sheetId="11" state="hidden" r:id="rId8"/>
    <sheet name="Costs - Kenya" sheetId="13"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2" l="1"/>
  <c r="J17" i="6" l="1"/>
  <c r="D13" i="15"/>
  <c r="B13" i="15"/>
  <c r="F23" i="6"/>
  <c r="F22" i="6"/>
  <c r="N25" i="6" l="1"/>
  <c r="N26" i="6" s="1"/>
  <c r="N16" i="6"/>
  <c r="N17" i="6" s="1"/>
  <c r="D6" i="15"/>
  <c r="B6" i="15"/>
  <c r="J26" i="6"/>
  <c r="E3" i="15"/>
  <c r="J27" i="6" s="1"/>
  <c r="E4" i="15"/>
  <c r="J28" i="6" s="1"/>
  <c r="E5" i="15"/>
  <c r="J29" i="6" s="1"/>
  <c r="E2" i="15"/>
  <c r="C3" i="15"/>
  <c r="J18" i="6" s="1"/>
  <c r="G18" i="12" s="1"/>
  <c r="C4" i="15"/>
  <c r="J19" i="6" s="1"/>
  <c r="C5" i="15"/>
  <c r="J20" i="6" s="1"/>
  <c r="G20" i="12" s="1"/>
  <c r="C2" i="15"/>
  <c r="G16" i="12" s="1"/>
  <c r="C30" i="12"/>
  <c r="C28" i="12"/>
  <c r="G21" i="12"/>
  <c r="G19" i="12"/>
  <c r="G17" i="12"/>
  <c r="G12" i="12"/>
  <c r="B7" i="12"/>
  <c r="G8" i="12"/>
  <c r="B8" i="12"/>
  <c r="B3" i="12"/>
  <c r="K30" i="6" l="1"/>
  <c r="B17" i="6" s="1"/>
  <c r="K21" i="6"/>
  <c r="B16" i="6" s="1"/>
  <c r="B5"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tc={2DA56040-3F00-4896-980F-42DB1A4CDAB7}</author>
    <author>tc={A749A61F-E0B3-409B-BC5D-42382E63C166}</author>
  </authors>
  <commentList>
    <comment ref="C2" authorId="0" shapeId="0" xr:uid="{2DA56040-3F00-4896-980F-42DB1A4CDAB7}">
      <text>
        <t>[Threaded comment]
Your version of Excel allows you to read this threaded comment; however, any edits to it will get removed if the file is opened in a newer version of Excel. Learn more: https://go.microsoft.com/fwlink/?linkid=870924
Comment:
    @Federico Cairoli could you please check if the way I used to do the adjustment to 1 year is correct? I used the max treatment duration reported in the trial.</t>
      </text>
    </comment>
    <comment ref="A4" authorId="1" shapeId="0" xr:uid="{A749A61F-E0B3-409B-BC5D-42382E63C166}">
      <text>
        <t>[Threaded comment]
Your version of Excel allows you to read this threaded comment; however, any edits to it will get removed if the file is opened in a newer version of Excel. Learn more: https://go.microsoft.com/fwlink/?linkid=870924
Comment:
    This is essentially the same as thrombocytopenia, but they were listed by the investigators as two distinct events.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tc={CE41AA44-06F5-46D2-9F5D-C925389F4E92}</author>
    <author>tc={C3DA1F64-EACB-4AE2-8F7A-CEACB92DBCCC}</author>
    <author>tc={4CFC3AA2-92D0-4FC8-82E4-19DE0E33E544}</author>
    <author>tc={800CEBDC-23F4-42F6-8DD0-195AE5073A70}</author>
    <author>tc={6D789FD4-E949-4F75-B869-125A4370CCFE}</author>
    <author>tc={30623169-232B-4C7F-B246-41B7B04CF88B}</author>
    <author>tc={5BDB79CB-0DE3-417C-8D00-6B7309FDDBAB}</author>
    <author>tc={3070FD2C-E5A6-4F88-B9F7-23E183EE918F}</author>
    <author>tc={BFC326EA-A8B8-4E6C-88E6-757EDCEBC54D}</author>
  </authors>
  <commentList>
    <comment ref="C1" authorId="0" shapeId="0" xr:uid="{CE41AA44-06F5-46D2-9F5D-C925389F4E92}">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@Konstantina Politopoulou These are the pivotal clinical trial (KEYNOTE-24) for Pembrolizumab. The one published in NEJM and then the updated when they had more data on Overall Survival</t>
      </text>
    </comment>
    <comment ref="B10" authorId="1" shapeId="0" xr:uid="{C3DA1F64-EACB-4AE2-8F7A-CEACB92DBCCC}">
      <text>
        <t>[Threaded comment]
Your version of Excel allows you to read this threaded comment; however, any edits to it will get removed if the file is opened in a newer version of Excel. Learn more: https://go.microsoft.com/fwlink/?linkid=870924
Comment:
    Doesn't include AEs</t>
      </text>
    </comment>
    <comment ref="B11" authorId="2" shapeId="0" xr:uid="{4CFC3AA2-92D0-4FC8-82E4-19DE0E33E544}">
      <text>
        <t>[Threaded comment]
Your version of Excel allows you to read this threaded comment; however, any edits to it will get removed if the file is opened in a newer version of Excel. Learn more: https://go.microsoft.com/fwlink/?linkid=870924
Comment:
    Doesn't include AEs</t>
      </text>
    </comment>
    <comment ref="F11" authorId="3" shapeId="0" xr:uid="{800CEBDC-23F4-42F6-8DD0-195AE5073A70}">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@Konstantina Politopoulou  Point to discuss. Do other economic evaluations used different sources for utility values?</t>
      </text>
    </comment>
    <comment ref="B16" authorId="4" shapeId="0" xr:uid="{6D789FD4-E949-4F75-B869-125A4370CCFE}">
      <text>
        <t xml:space="preserve">[Threaded comment]
Your version of Excel allows you to read this threaded comment; however, any edits to it will get removed if the file is opened in a newer version of Excel. Learn more: https://go.microsoft.com/fwlink/?linkid=870924
Comment:
    @Federico Cairoli If you could please double-check if the way of doing this is correct: I've added (1) the % of patients who had AEs multiplied by the PFS_TT1 minus the disutility, with (2) the % of patients who didn't have AEs multiplied by the PFS_TT1 </t>
      </text>
    </comment>
    <comment ref="I16" authorId="5" shapeId="0" xr:uid="{30623169-232B-4C7F-B246-41B7B04CF88B}">
      <text>
        <t>[Threaded comment]
Your version of Excel allows you to read this threaded comment; however, any edits to it will get removed if the file is opened in a newer version of Excel. Learn more: https://go.microsoft.com/fwlink/?linkid=870924
Comment:
    We have agreed to apply the same disutility values for pembro and atezo (and cemiplimab, only for neutropenia which is a common AE). So we will use the value for neutropenia found in Kuznik paper. The authors took most of them from a UK study that elicited utilities for NSCLC from oncologists and oncology specialist nurses (Nafees 2008 https://www.ncbi.nlm.nih.gov/pmc/articles/PMC2579282/). We will use the values for anemia, thrombocytopenia and decreased platelet count found in https://www.ncbi.nlm.nih.gov/pmc/articles/PMC9928913/#:~:text=Of%20the%20467%20CUAs%20reviewed,respectively%2C%20showing%20an%20increasing%20trend .</t>
      </text>
    </comment>
    <comment ref="J16" authorId="6" shapeId="0" xr:uid="{5BDB79CB-0DE3-417C-8D00-6B7309FDDBAB}">
      <text>
        <t>[Threaded comment]
Your version of Excel allows you to read this threaded comment; however, any edits to it will get removed if the file is opened in a newer version of Excel. Learn more: https://go.microsoft.com/fwlink/?linkid=870924
Comment:
    1-year adjusted incidence rate</t>
      </text>
    </comment>
    <comment ref="H21" authorId="7" shapeId="0" xr:uid="{3070FD2C-E5A6-4F88-B9F7-23E183EE918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@Federico Cairoli severe skin reactions
Reply:
    @Konstantina Politopoulou  I leave this comment here to remember that we should update the adverse events  (=&gt;5%) when we finally decide which trial version to use</t>
      </text>
    </comment>
    <comment ref="A22" authorId="8" shapeId="0" xr:uid="{BFC326EA-A8B8-4E6C-88E6-757EDCEBC54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@Konstantina Politopoulou Ideally, we can implement in the model the annual discontinuation rate due to adverse events for Pembrolizumab and its comparator (1st line chemo). Could you please check the pivotal clinical trial to see if we can get this information?
Reply:
    Checked and info added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tc={727169FF-4B23-4DC3-9E9D-C4E7399AD4ED}</author>
    <author>tc={5F4305B3-DBCA-4C23-9422-0D57BCA705EE}</author>
    <author>tc={C21DB52C-DFB4-45A6-9B37-82F317690F3A}</author>
    <author>tc={B6CDC1E9-6CE4-4E04-BFD7-48D6256D80E5}</author>
    <author>tc={F8F65899-F910-0140-B6A5-C8E3B4141CAF}</author>
    <author>tc={6465BE5F-3F68-4CB0-9B6B-205CBE88A6D4}</author>
    <author>tc={862E86B2-E796-4C0D-A1A4-29FE99C85890}</author>
    <author>tc={9C3D5884-0B56-4177-ABDB-D00C6E35D810}</author>
  </authors>
  <commentList>
    <comment ref="B2" authorId="0" shapeId="0" xr:uid="{727169FF-4B23-4DC3-9E9D-C4E7399AD4ED}">
      <text>
        <t>[Threaded comment]
Your version of Excel allows you to read this threaded comment; however, any edits to it will get removed if the file is opened in a newer version of Excel. Learn more: https://go.microsoft.com/fwlink/?linkid=870924
Comment:
    We have data for these costs but waiting for information from Dario on being able to calculate the carboplatin value</t>
      </text>
    </comment>
    <comment ref="G2" authorId="1" shapeId="0" xr:uid="{5F4305B3-DBCA-4C23-9422-0D57BCA705EE}">
      <text>
        <t>[Threaded comment]
Your version of Excel allows you to read this threaded comment; however, any edits to it will get removed if the file is opened in a newer version of Excel. Learn more: https://go.microsoft.com/fwlink/?linkid=870924
Comment:
    The unit cost for the 1st line chemo is the proportion of patients in the chemo arm who received each regimen according to Bhadhuri 2019</t>
      </text>
    </comment>
    <comment ref="B4" authorId="2" shapeId="0" xr:uid="{C21DB52C-DFB4-45A6-9B37-82F317690F3A}">
      <text>
        <t>[Threaded comment]
Your version of Excel allows you to read this threaded comment; however, any edits to it will get removed if the file is opened in a newer version of Excel. Learn more: https://go.microsoft.com/fwlink/?linkid=870924
Comment:
    We have data for these costs but waiting for information from Dario on being able to calculate the carboplatin value</t>
      </text>
    </comment>
    <comment ref="B6" authorId="3" shapeId="0" xr:uid="{B6CDC1E9-6CE4-4E04-BFD7-48D6256D80E5}">
      <text>
        <t>[Threaded comment]
Your version of Excel allows you to read this threaded comment; however, any edits to it will get removed if the file is opened in a newer version of Excel. Learn more: https://go.microsoft.com/fwlink/?linkid=870924
Comment:
    We have data for these costs but waiting for information from Dario on being able to calculate the carboplatin value</t>
      </text>
    </comment>
    <comment ref="J7" authorId="4" shapeId="0" xr:uid="{F8F65899-F910-0140-B6A5-C8E3B4141CAF}">
      <text>
        <t>[Threaded comment]
Your version of Excel allows you to read this threaded comment; however, any edits to it will get removed if the file is opened in a newer version of Excel. Learn more: https://go.microsoft.com/fwlink/?linkid=870924
Comment:
    Mean maximum duration: 6 months (double check)</t>
      </text>
    </comment>
    <comment ref="G8" authorId="5" shapeId="0" xr:uid="{6465BE5F-3F68-4CB0-9B6B-205CBE88A6D4}">
      <text>
        <t>[Threaded comment]
Your version of Excel allows you to read this threaded comment; however, any edits to it will get removed if the file is opened in a newer version of Excel. Learn more: https://go.microsoft.com/fwlink/?linkid=870924
Comment:
    All patients who had pemetrexed as part of the 1st line treatment, with non squamous disease, who did not have disease progression</t>
      </text>
    </comment>
    <comment ref="K10" authorId="6" shapeId="0" xr:uid="{862E86B2-E796-4C0D-A1A4-29FE99C85890}">
      <text>
        <t>[Threaded comment]
Your version of Excel allows you to read this threaded comment; however, any edits to it will get removed if the file is opened in a newer version of Excel. Learn more: https://go.microsoft.com/fwlink/?linkid=870924
Comment:
    For carboplatin, pemetrexed, cisplatin and paclitaxel, the drug is administered on day 1 of each cycle. For gemcitabine the drug is also administered on subsequent days (for cisplatin plus gemcitabine it is day 1 and day 8, for carboplatin and gemcitabine it is day 1, 5 and 18)</t>
      </text>
    </comment>
    <comment ref="K32" authorId="7" shapeId="0" xr:uid="{9C3D5884-0B56-4177-ABDB-D00C6E35D810}">
      <text>
        <t>[Threaded comment]
Your version of Excel allows you to read this threaded comment; however, any edits to it will get removed if the file is opened in a newer version of Excel. Learn more: https://go.microsoft.com/fwlink/?linkid=870924
Comment:
    The interviewee said that the cost is per treatment or care, it is not clear what this includes or if this would be once per month or week or day</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tc={EA19D0E2-4C45-4FDF-B161-023C8F0170EC}</author>
    <author>tc={73802CA9-A795-4D6D-89F0-D32380C12A9C}</author>
  </authors>
  <commentList>
    <comment ref="A3" authorId="0" shapeId="0" xr:uid="{EA19D0E2-4C45-4FDF-B161-023C8F0170EC}">
      <text>
        <t>[Threaded comment]
Your version of Excel allows you to read this threaded comment; however, any edits to it will get removed if the file is opened in a newer version of Excel. Learn more: https://go.microsoft.com/fwlink/?linkid=870924
Comment:
    We promised that we will conduct a scenario analysis by analysing the ICER of a low-dose option for these drugs. So, maybe here we can put the cost of the base case dose and low-dose for Pembrolizumab (and the same for the other two drugs if there is data available). But we have to discuss then if the effectiveness of the "low dose" of Pembro is the same, or if there is another trial with another effectiveness value. We can quickly look for that after the base case is done. @Hannah Schirrmacher @Konstantina Politopoulou 
Reply:
    You will find it in literature as "fixed" vs "weighted" dose</t>
      </text>
    </comment>
    <comment ref="I6" authorId="1" shapeId="0" xr:uid="{73802CA9-A795-4D6D-89F0-D32380C12A9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@Hannah Schirrmacher For the disutitlities we will assume that all the AE will happen only in the first cycle (first month or first 3 weeks!) So we can do the same for costs! (exception = TB)</t>
      </text>
    </comment>
  </commentList>
</comments>
</file>

<file path=xl/sharedStrings.xml><?xml version="1.0" encoding="utf-8"?>
<sst xmlns="http://schemas.openxmlformats.org/spreadsheetml/2006/main" count="589" uniqueCount="212">
  <si>
    <t>Parameter</t>
  </si>
  <si>
    <t>Sheet</t>
  </si>
  <si>
    <t>Rationale</t>
  </si>
  <si>
    <t>Source of preference</t>
  </si>
  <si>
    <t>Information on OS &amp; PFS</t>
  </si>
  <si>
    <t>T1_OS; T2_OS; T1_FPS, T2_FPS</t>
  </si>
  <si>
    <t>Most updated data without benefiting the intervention arm</t>
  </si>
  <si>
    <t>Most updated curves</t>
  </si>
  <si>
    <t>Hazard Ratios</t>
  </si>
  <si>
    <t>Ident</t>
  </si>
  <si>
    <t>Utilities (cycle 2 and beyond)
PFS
TPP</t>
  </si>
  <si>
    <t>We use the same utility values for each state, and for the three drugs</t>
  </si>
  <si>
    <t>Clinical trials OR previous economic evaluations OR studies conducted with NSCLC patient</t>
  </si>
  <si>
    <t>Incidence rate AEs (TT1 and TT2)</t>
  </si>
  <si>
    <t>AEs</t>
  </si>
  <si>
    <t>Adjustment from original incidence rate to one-year incidence rate
We assume AEs occur only once and during the first cycle for both arms.
We assume one AE per individual</t>
  </si>
  <si>
    <t>Pembro: initial publication
Atezo &amp; Cemiplimab: latest publication (only AEs that occur during progression free state)</t>
  </si>
  <si>
    <t>Weighted utilities including AE (cycle 1)
TT1_PFS
TT2_PFS</t>
  </si>
  <si>
    <t>We assume AEs occur only once and during the first cycle for both arms.
We assume one AE per individual</t>
  </si>
  <si>
    <t>Weighted average using disutility values</t>
  </si>
  <si>
    <t>Starting age</t>
  </si>
  <si>
    <t>We assume the starting age of the intervention arm</t>
  </si>
  <si>
    <t>Clinical trial - first (initial) publication</t>
  </si>
  <si>
    <t>Annual discontinuation rate due to adverse events</t>
  </si>
  <si>
    <t>Adjustment from original discontinuation rate to one-year discontinuation rate
We assume treatment discontinuations due to AEs occur during the first cycle for both arms.
We assume that patients in the intervention arm who discontinue the drug, will have the same utility than the control arm, but not intervention treatment costs anymore.
We assume that patients in the control arm (chemo) who discontinue the drug, will keep having the same utility (control arm utility PFS), but not chemo treatment costs anymore.
We assume that the entire percentage of patients who disconinued drugs (intervention or chemo) will have left the progressoin free stat in the first year of the model</t>
  </si>
  <si>
    <t>Survival probabilities (general population by single age)</t>
  </si>
  <si>
    <t>Excel file</t>
  </si>
  <si>
    <t>South Africa
India
Indonesia
Kenya</t>
  </si>
  <si>
    <t>United Nations - World Population Prospects 2022</t>
  </si>
  <si>
    <t>Month</t>
  </si>
  <si>
    <t>Probs.</t>
  </si>
  <si>
    <t>Time</t>
  </si>
  <si>
    <t>Pat. At. Risk</t>
  </si>
  <si>
    <t>TOTAL EVENTS IF REPORTED</t>
  </si>
  <si>
    <t>https://ascopubs.org/doi/full/10.1200/JCO.21.00174</t>
  </si>
  <si>
    <t>AE</t>
  </si>
  <si>
    <t>Incidence rate (pembro)</t>
  </si>
  <si>
    <t>Incidence rate adjusted to 1 year (pembro)</t>
  </si>
  <si>
    <t>Incidence rate (chemo)</t>
  </si>
  <si>
    <t>Incidence rate adjusted to 1 year (chemo)</t>
  </si>
  <si>
    <t>Source</t>
  </si>
  <si>
    <t>Anemia</t>
  </si>
  <si>
    <t>https://www.nejm.org/doi/full/10.1056/nejmoa1606774</t>
  </si>
  <si>
    <t>median</t>
  </si>
  <si>
    <t>min</t>
  </si>
  <si>
    <t>max</t>
  </si>
  <si>
    <t>Neutropenia</t>
  </si>
  <si>
    <t>pembro arm</t>
  </si>
  <si>
    <t>1 day</t>
  </si>
  <si>
    <t>Decreased platelet count</t>
  </si>
  <si>
    <t>chemo arm</t>
  </si>
  <si>
    <t>Thrombocytopenia</t>
  </si>
  <si>
    <t>Input</t>
  </si>
  <si>
    <t>Note</t>
  </si>
  <si>
    <t>Trial name</t>
  </si>
  <si>
    <t xml:space="preserve"> KEYNOTE-024</t>
  </si>
  <si>
    <t>initial publication</t>
  </si>
  <si>
    <t>Intervention treatment name</t>
  </si>
  <si>
    <t>Pembrolizumab</t>
  </si>
  <si>
    <t>https://ascopubs.org/doi/10.1200/JCO.18.00149</t>
  </si>
  <si>
    <t>updated publication 1</t>
  </si>
  <si>
    <t>Control treatment name</t>
  </si>
  <si>
    <t>Control</t>
  </si>
  <si>
    <t>updated publication 2</t>
  </si>
  <si>
    <t>Number of months</t>
  </si>
  <si>
    <t>66 (PFS)
72 (OS)</t>
  </si>
  <si>
    <t>parameter</t>
  </si>
  <si>
    <t>value</t>
  </si>
  <si>
    <t>low</t>
  </si>
  <si>
    <t>high</t>
  </si>
  <si>
    <t>Explanation</t>
  </si>
  <si>
    <t>HR_pfs</t>
  </si>
  <si>
    <t>Hazard ratio</t>
  </si>
  <si>
    <t>HR_os</t>
  </si>
  <si>
    <t>u.PFS_TT1 (cycle 2 and beyond)</t>
  </si>
  <si>
    <t>Utility progression free survival_ Treatment</t>
  </si>
  <si>
    <t>Kuznik (taken from https://www.jto.org/article/S1556-0864(15)33439-0/fulltext)</t>
  </si>
  <si>
    <t>u.PFS_TT2 (cycle 2 and beyond)</t>
  </si>
  <si>
    <t>Utility progression free survival_ Control</t>
  </si>
  <si>
    <t>u.TPP</t>
  </si>
  <si>
    <t>Utility progressed state</t>
  </si>
  <si>
    <t>Other utility values?</t>
  </si>
  <si>
    <t>AE disutility for pembro arm (weighted average)</t>
  </si>
  <si>
    <t>Weighted average u.PFS_TT1 incuding AE (only first cycle)</t>
  </si>
  <si>
    <t>Utility progression free survival_ Treatment with AEs</t>
  </si>
  <si>
    <t>disutility value</t>
  </si>
  <si>
    <t xml:space="preserve">weighting factor </t>
  </si>
  <si>
    <t>source of disutilities</t>
  </si>
  <si>
    <t>% of patients with these AEs</t>
  </si>
  <si>
    <t>Weighted average u.PFS_TT2 including AE (only first cycle)</t>
  </si>
  <si>
    <t>Utility progression free survival_ Control with AEs</t>
  </si>
  <si>
    <t>anemia</t>
  </si>
  <si>
    <t>https://www.ncbi.nlm.nih.gov/pmc/articles/PMC9928913/#:~:text=Of%20the%20467%20CUAs%20reviewed,respectively%2C%</t>
  </si>
  <si>
    <t>% of patients without these AEs</t>
  </si>
  <si>
    <t>neutropenia</t>
  </si>
  <si>
    <t>Kuznik</t>
  </si>
  <si>
    <t>decreased platelet count</t>
  </si>
  <si>
    <t>thrombocytopenia</t>
  </si>
  <si>
    <t>Value (%)</t>
  </si>
  <si>
    <t>At which follow up time did the discontinuation start happening?</t>
  </si>
  <si>
    <t>For pembrolizumab</t>
  </si>
  <si>
    <t>NR</t>
  </si>
  <si>
    <t>For 1rst line Chemotherapy (control group)</t>
  </si>
  <si>
    <t xml:space="preserve">Value </t>
  </si>
  <si>
    <t>AE disutility for chemo arm (weighted average)</t>
  </si>
  <si>
    <t>Median/mean Age of participants (years)</t>
  </si>
  <si>
    <t>pembro group</t>
  </si>
  <si>
    <t>median: 64.5 (33-90)</t>
  </si>
  <si>
    <t>chemo group</t>
  </si>
  <si>
    <t>median: 66.0 (38-85)</t>
  </si>
  <si>
    <t>Median/mean weight of paricipants (kg)</t>
  </si>
  <si>
    <t>treatment</t>
  </si>
  <si>
    <t>state</t>
  </si>
  <si>
    <t>unit_cost</t>
  </si>
  <si>
    <t>calendar</t>
  </si>
  <si>
    <t>from</t>
  </si>
  <si>
    <t>to (number of treatment cycles)</t>
  </si>
  <si>
    <t>by (every)</t>
  </si>
  <si>
    <t>Currency</t>
  </si>
  <si>
    <t>Comments</t>
  </si>
  <si>
    <t>1st line carboplatin + pemetrexed</t>
  </si>
  <si>
    <t>PROGRESSION_FREE_SURVIVAL</t>
  </si>
  <si>
    <t>weeks</t>
  </si>
  <si>
    <t>4 to 6</t>
  </si>
  <si>
    <t>Indonesian Rupiah (Rp)</t>
  </si>
  <si>
    <t>Carboplatin AUC 6 iv+ Pemetrexed 500 mg/m2 (day 1)</t>
  </si>
  <si>
    <t>1st line cisplatin + pemetrexed</t>
  </si>
  <si>
    <t>based on a dosage of 75mg/m2 cisplatin + 500mg/m2 pemetrexed on day 1</t>
  </si>
  <si>
    <t>1st line carboplatin + gemictabine</t>
  </si>
  <si>
    <t>Carboplatin  AUC 5 iv + Gemcitabine 1000 mg/m2 (day1,5,18)</t>
  </si>
  <si>
    <t>1st line cisplatin + gemcitabine</t>
  </si>
  <si>
    <t>Cisplatin 80 mg/m2 iv ( day 1) + Gemcitabinne 1000 mg.m2 ( day 1 and day 8) (to capture day 1 and day 8 the cost of gemcitabinne dose is multiplied by two and then the overal regimen is given every 3 weeks)</t>
  </si>
  <si>
    <t>1st line carboplatin +paclitaxel</t>
  </si>
  <si>
    <t>Carboplatin AUC 6 iv+ Paclitaxel 200 mg/m2  (day 1)</t>
  </si>
  <si>
    <t>2nd line docetaxel</t>
  </si>
  <si>
    <t>POST_TREATMENT_SURVIVAL</t>
  </si>
  <si>
    <t>From progression</t>
  </si>
  <si>
    <t>6 months</t>
  </si>
  <si>
    <t>From values given in the interview, around 80% of patients received 2nd line chemotherapy and 20% had palliative care, dose is assumed as 75mg/m2</t>
  </si>
  <si>
    <t>Pemetrexed maintenance (for patients who received first line pemetrexed)</t>
  </si>
  <si>
    <t>Until progresson</t>
  </si>
  <si>
    <t>Bhadhuri 2019 state that pemetrexed maintenance was administered as a dose of 500mg/m2</t>
  </si>
  <si>
    <t>Acquistion_cost_Pembrolizumab</t>
  </si>
  <si>
    <t>200 mg once every 3 weeks for up to 2 years (35 cycles) (information from literature). In the interview we were given the cost for a 400mg vial: Rp54.474.003/ vial ( 400 mg), therefore the cost reported here is this cost halved</t>
  </si>
  <si>
    <t>Administration cost 1st line chemo</t>
  </si>
  <si>
    <t>days</t>
  </si>
  <si>
    <t>Only a range was provided in the interview, the same value is used for 1st chemo, pembro and 2nd line. Kuzknik 2022 also assume the same value. The cost is per day</t>
  </si>
  <si>
    <t>Administration cost 1st line pembro</t>
  </si>
  <si>
    <t>Administration cost 2nd line chemotherapy</t>
  </si>
  <si>
    <t>This applies to all patients who receive docetaxel. Only a range was provided in the interview, the same value is used for 1st chemo, pembro and 2nd line. Kuzknik 2022 also assume the same value. The cost is per day</t>
  </si>
  <si>
    <t>PDL1_cost</t>
  </si>
  <si>
    <t>months</t>
  </si>
  <si>
    <t>The low/high values is based on the different answers provided by the interviews, the test is provided for both ICI and chemotherapy (this test is not provided through national insurance)</t>
  </si>
  <si>
    <t>EGFR_cost</t>
  </si>
  <si>
    <t>The low/high values is based on the different answers provided by the interviews, the test is provided for both ICI and chemotherapy</t>
  </si>
  <si>
    <t>ALK_cost</t>
  </si>
  <si>
    <t>Adverse_event_anaemia</t>
  </si>
  <si>
    <t>The low/high values is based on the different answers provided by the interviews</t>
  </si>
  <si>
    <t>Adverse_event_neutropenia</t>
  </si>
  <si>
    <t>Adverse_event_thrombocytopenia</t>
  </si>
  <si>
    <t>Adverse_event_pneumonia</t>
  </si>
  <si>
    <t>Adverse_event_pneumonitis</t>
  </si>
  <si>
    <t>Adverse_event_severeskinreaction</t>
  </si>
  <si>
    <t>Disease_management_pfs pembro</t>
  </si>
  <si>
    <t>Kuzknik report PFS per cycle costs as 60% of the progressed disease management costs</t>
  </si>
  <si>
    <t>Disease_management_pd pembro</t>
  </si>
  <si>
    <t>Death</t>
  </si>
  <si>
    <t>Interview response was that costs start from 3000000RP/month</t>
  </si>
  <si>
    <t>Disease_management_pfs chemo</t>
  </si>
  <si>
    <t>Disease_management_pd chemo</t>
  </si>
  <si>
    <t>Palliative care/best supportive care</t>
  </si>
  <si>
    <t>Interview response was that costs start from 3000000RP/treatment or care</t>
  </si>
  <si>
    <t>Acquistion_cost_chemotherapy_cisplatin</t>
  </si>
  <si>
    <t>Cisplatin 10 mg Rp25.400/vial</t>
  </si>
  <si>
    <t>Acquistion_cost_chemotherapy_carboplatin</t>
  </si>
  <si>
    <t>Carboplatin150 mg  Rp149.850/vial</t>
  </si>
  <si>
    <t>Acquistion_cost_chemotherapy_pemetrexed</t>
  </si>
  <si>
    <t>Pemetrexed 500 mg Rp1.800.000</t>
  </si>
  <si>
    <t>Acquistion_cost_chemotherapy_gemcitabine</t>
  </si>
  <si>
    <t>Gemcitabine 1000 mg Rp376.503</t>
  </si>
  <si>
    <t>Acquistion_cost_chemotherapy_paclitaxel</t>
  </si>
  <si>
    <t>Paclitaxel 100 mg Rp144.045</t>
  </si>
  <si>
    <t>Acquistion_cost_chemotherapy_docetaxel</t>
  </si>
  <si>
    <t>Docetaxel 20 mg Rp174.317</t>
  </si>
  <si>
    <t xml:space="preserve">Body surface area (BSA) </t>
  </si>
  <si>
    <t>m2</t>
  </si>
  <si>
    <t>1rst line Chemotherapy adquisition cost</t>
  </si>
  <si>
    <t>Treatment adquisition cost</t>
  </si>
  <si>
    <t>Progresion_control</t>
  </si>
  <si>
    <t>Progresion_treatment</t>
  </si>
  <si>
    <t>Adverse_event_1</t>
  </si>
  <si>
    <t>Adverse_event_2</t>
  </si>
  <si>
    <t>Adverse_event_3</t>
  </si>
  <si>
    <t>Adverse_event_4</t>
  </si>
  <si>
    <t>Follow_up_treatment</t>
  </si>
  <si>
    <t>Follow_up_control</t>
  </si>
  <si>
    <t>Premedication treatment</t>
  </si>
  <si>
    <t>Premedication _control</t>
  </si>
  <si>
    <t>Annual discontinuation rate % (adjusted to 1 year)</t>
  </si>
  <si>
    <t>Discontinuation rate due to adverse events</t>
  </si>
  <si>
    <t xml:space="preserve">Median treatment durations was 3.5 months (1 day-40.4 months) for the chemotherapy group. </t>
  </si>
  <si>
    <t>Median treatment durations was 7.9 months (range, 1 day-30.2 months) for the pembrolizumab group.</t>
  </si>
  <si>
    <t>The median treatment duration was 7.0 months (range, 1 day to 18.7 months) in the pembrolizumab arm.</t>
  </si>
  <si>
    <t xml:space="preserve">The median treatment duration was 3.5 months (range, 1 day to 16.8 months) in the chemotherapy arm. </t>
  </si>
  <si>
    <t>Source (initial publication)</t>
  </si>
  <si>
    <t>Source (most updated publication)</t>
  </si>
  <si>
    <t>Treatment duration in months, unless specified
(most updated publication)</t>
  </si>
  <si>
    <t>Treatment duration in months, unless specified
(initial publication)</t>
  </si>
  <si>
    <t>utilization rate</t>
  </si>
  <si>
    <t>value (per cycle)</t>
  </si>
  <si>
    <t>low (per cycle)</t>
  </si>
  <si>
    <t>high (per 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</si>
</sst>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1"/>
      <color rgb="FF000000"/>
      <name val="Calibri"/>
      <family val="2"/>
    </font>
    <font>
      <sz val="11"/>
      <color rgb="FF444444"/>
      <name val="Calibri"/>
      <family val="2"/>
    </font>
  </fonts>
  <fills count="13">
    <fill>
      <patternFill patternType="none"/>
    </fill>
    <fill>
      <patternFill patternType="gray125"/>
    </fill>
    <fill>
      <patternFill patternType="solid">
        <fgColor theme="5"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tint="-0.34998626667073579"/>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diagonal/>
    </border>
  </borders>
  <cellStyleXfs count="4">
    <xf numFmtId="0" fontId="0" fillId="0" borderId="0"/>
    <xf numFmtId="0" fontId="2" fillId="0" borderId="0"/>
    <xf numFmtId="0" fontId="3" fillId="0" borderId="0" applyNumberFormat="0" applyFill="0" applyBorder="0" applyAlignment="0" applyProtection="0"/>
    <xf numFmtId="9" fontId="2" fillId="0" borderId="0" applyFont="0" applyFill="0" applyBorder="0" applyAlignment="0" applyProtection="0"/>
  </cellStyleXfs>
  <cellXfs count="83">
    <xf numFmtId="0" fontId="0" fillId="0" borderId="0" xfId="0"/>
    <xf numFmtId="0" fontId="1" fillId="0" borderId="0" xfId="0" applyFont="1" applyAlignment="1">
      <alignment horizontal="center"/>
    </xf>
    <xf numFmtId="0" fontId="0" fillId="0" borderId="4" xfId="0" applyBorder="1"/>
    <xf numFmtId="0" fontId="0" fillId="0" borderId="5" xfId="0" applyBorder="1"/>
    <xf numFmtId="0" fontId="0" fillId="0" borderId="6" xfId="0" applyBorder="1"/>
    <xf numFmtId="0" fontId="0" fillId="0" borderId="1" xfId="0" applyBorder="1"/>
    <xf numFmtId="0" fontId="0" fillId="2" borderId="2" xfId="0" applyFill="1" applyBorder="1"/>
    <xf numFmtId="0" fontId="0" fillId="2" borderId="8" xfId="0" applyFill="1" applyBorder="1"/>
    <xf numFmtId="0" fontId="0" fillId="2" borderId="3" xfId="0" applyFill="1" applyBorder="1"/>
    <xf numFmtId="0" fontId="1" fillId="3" borderId="2" xfId="0" applyFont="1" applyFill="1" applyBorder="1" applyAlignment="1">
      <alignment horizontal="center"/>
    </xf>
    <xf numFmtId="0" fontId="1" fillId="3" borderId="3" xfId="0" applyFont="1" applyFill="1" applyBorder="1" applyAlignment="1">
      <alignment horizontal="center"/>
    </xf>
    <xf numFmtId="0" fontId="0" fillId="0" borderId="0" xfId="0" applyAlignment="1">
      <alignment horizontal="right"/>
    </xf>
    <xf numFmtId="0" fontId="1" fillId="5" borderId="7" xfId="0" applyFont="1" applyFill="1" applyBorder="1" applyAlignment="1">
      <alignment horizontal="center"/>
    </xf>
    <xf numFmtId="0" fontId="1" fillId="5" borderId="9" xfId="0" applyFont="1" applyFill="1" applyBorder="1" applyAlignment="1">
      <alignment horizontal="center"/>
    </xf>
    <xf numFmtId="0" fontId="0" fillId="4" borderId="0" xfId="0" applyFill="1" applyAlignment="1">
      <alignment horizontal="center"/>
    </xf>
    <xf numFmtId="0" fontId="1" fillId="6" borderId="7" xfId="0" applyFont="1" applyFill="1" applyBorder="1" applyAlignment="1">
      <alignment horizontal="center"/>
    </xf>
    <xf numFmtId="0" fontId="1" fillId="6" borderId="9" xfId="0" applyFont="1" applyFill="1" applyBorder="1" applyAlignment="1">
      <alignment horizontal="center"/>
    </xf>
    <xf numFmtId="0" fontId="0" fillId="7" borderId="0" xfId="0" applyFill="1" applyAlignment="1">
      <alignment horizontal="center"/>
    </xf>
    <xf numFmtId="0" fontId="0" fillId="8" borderId="9" xfId="0" applyFill="1" applyBorder="1" applyAlignment="1">
      <alignment horizontal="right"/>
    </xf>
    <xf numFmtId="0" fontId="0" fillId="4" borderId="3" xfId="0" applyFill="1" applyBorder="1" applyAlignment="1">
      <alignment horizontal="right"/>
    </xf>
    <xf numFmtId="0" fontId="0" fillId="4" borderId="10" xfId="0" applyFill="1" applyBorder="1"/>
    <xf numFmtId="0" fontId="0" fillId="7" borderId="8" xfId="0" applyFill="1" applyBorder="1" applyAlignment="1">
      <alignment horizontal="right"/>
    </xf>
    <xf numFmtId="0" fontId="0" fillId="8" borderId="9" xfId="0" applyFill="1" applyBorder="1"/>
    <xf numFmtId="0" fontId="0" fillId="8" borderId="9" xfId="0" applyFill="1" applyBorder="1" applyAlignment="1">
      <alignment horizontal="center"/>
    </xf>
    <xf numFmtId="0" fontId="0" fillId="0" borderId="0" xfId="0" applyAlignment="1">
      <alignment horizontal="center"/>
    </xf>
    <xf numFmtId="0" fontId="0" fillId="0" borderId="1" xfId="0" applyBorder="1" applyAlignment="1">
      <alignment wrapText="1"/>
    </xf>
    <xf numFmtId="0" fontId="0" fillId="9" borderId="1" xfId="0" applyFill="1" applyBorder="1"/>
    <xf numFmtId="0" fontId="0" fillId="9" borderId="3" xfId="0" applyFill="1" applyBorder="1"/>
    <xf numFmtId="0" fontId="0" fillId="2" borderId="2" xfId="0" applyFill="1" applyBorder="1" applyAlignment="1">
      <alignment horizontal="center"/>
    </xf>
    <xf numFmtId="0" fontId="3" fillId="0" borderId="0" xfId="2"/>
    <xf numFmtId="0" fontId="0" fillId="0" borderId="2" xfId="0" applyBorder="1"/>
    <xf numFmtId="0" fontId="0" fillId="0" borderId="1" xfId="0" applyBorder="1" applyAlignment="1">
      <alignment horizontal="right"/>
    </xf>
    <xf numFmtId="0" fontId="4" fillId="0" borderId="0" xfId="0" applyFont="1"/>
    <xf numFmtId="0" fontId="0" fillId="2" borderId="1" xfId="0" applyFill="1" applyBorder="1"/>
    <xf numFmtId="0" fontId="0" fillId="0" borderId="0" xfId="0" applyAlignment="1">
      <alignment wrapText="1"/>
    </xf>
    <xf numFmtId="0" fontId="0" fillId="0" borderId="0" xfId="0" applyAlignment="1">
      <alignment horizontal="left" vertical="top" wrapText="1"/>
    </xf>
    <xf numFmtId="0" fontId="1" fillId="3" borderId="1" xfId="0" applyFont="1" applyFill="1" applyBorder="1" applyAlignment="1">
      <alignment horizontal="center"/>
    </xf>
    <xf numFmtId="0" fontId="0" fillId="11" borderId="1" xfId="0" applyFill="1" applyBorder="1"/>
    <xf numFmtId="2" fontId="0" fillId="0" borderId="0" xfId="0" applyNumberFormat="1"/>
    <xf numFmtId="0" fontId="5" fillId="0" borderId="0" xfId="0" applyFont="1"/>
    <xf numFmtId="0" fontId="1" fillId="0" borderId="0" xfId="0" applyFont="1"/>
    <xf numFmtId="0" fontId="0" fillId="10" borderId="0" xfId="0" applyFill="1"/>
    <xf numFmtId="0" fontId="0" fillId="10" borderId="0" xfId="0" applyFill="1" applyAlignment="1">
      <alignment horizontal="right"/>
    </xf>
    <xf numFmtId="164" fontId="0" fillId="0" borderId="0" xfId="3" applyNumberFormat="1" applyFont="1"/>
    <xf numFmtId="10" fontId="0" fillId="0" borderId="0" xfId="0" applyNumberFormat="1"/>
    <xf numFmtId="164" fontId="0" fillId="0" borderId="0" xfId="0" applyNumberFormat="1"/>
    <xf numFmtId="0" fontId="3" fillId="0" borderId="0" xfId="2" applyAlignment="1">
      <alignment horizontal="left" vertical="top" wrapText="1"/>
    </xf>
    <xf numFmtId="0" fontId="1" fillId="0" borderId="0" xfId="0" applyFont="1" applyAlignment="1">
      <alignment wrapText="1"/>
    </xf>
    <xf numFmtId="0" fontId="1" fillId="11" borderId="1" xfId="0" applyFont="1" applyFill="1" applyBorder="1"/>
    <xf numFmtId="0" fontId="0" fillId="0" borderId="3" xfId="0" applyBorder="1"/>
    <xf numFmtId="0" fontId="0" fillId="0" borderId="3" xfId="0" applyBorder="1" applyAlignment="1">
      <alignment horizontal="right"/>
    </xf>
    <xf numFmtId="0" fontId="1" fillId="7" borderId="1" xfId="0" applyFont="1" applyFill="1" applyBorder="1"/>
    <xf numFmtId="0" fontId="1" fillId="7" borderId="1" xfId="0" applyFont="1" applyFill="1" applyBorder="1" applyAlignment="1">
      <alignment wrapText="1"/>
    </xf>
    <xf numFmtId="10" fontId="0" fillId="0" borderId="1" xfId="0" applyNumberFormat="1" applyBorder="1"/>
    <xf numFmtId="164" fontId="0" fillId="0" borderId="1" xfId="0" applyNumberFormat="1" applyBorder="1"/>
    <xf numFmtId="0" fontId="3" fillId="0" borderId="1" xfId="2" applyBorder="1" applyAlignment="1">
      <alignment horizontal="left" vertical="top" wrapText="1"/>
    </xf>
    <xf numFmtId="9" fontId="0" fillId="0" borderId="1" xfId="0" applyNumberFormat="1" applyBorder="1"/>
    <xf numFmtId="0" fontId="0" fillId="11" borderId="1" xfId="0" applyFill="1" applyBorder="1" applyAlignment="1">
      <alignment wrapText="1"/>
    </xf>
    <xf numFmtId="0" fontId="0" fillId="11" borderId="12" xfId="0" applyFill="1" applyBorder="1"/>
    <xf numFmtId="10" fontId="0" fillId="11" borderId="13" xfId="0" applyNumberFormat="1" applyFill="1" applyBorder="1"/>
    <xf numFmtId="0" fontId="0" fillId="11" borderId="14" xfId="0" applyFill="1" applyBorder="1"/>
    <xf numFmtId="10" fontId="0" fillId="11" borderId="15" xfId="0" applyNumberFormat="1" applyFill="1" applyBorder="1"/>
    <xf numFmtId="164" fontId="0" fillId="11" borderId="13" xfId="3" applyNumberFormat="1" applyFont="1" applyFill="1" applyBorder="1"/>
    <xf numFmtId="164" fontId="0" fillId="11" borderId="15" xfId="0" applyNumberFormat="1" applyFill="1" applyBorder="1"/>
    <xf numFmtId="0" fontId="0" fillId="11" borderId="16" xfId="0" applyFill="1" applyBorder="1" applyAlignment="1">
      <alignment wrapText="1"/>
    </xf>
    <xf numFmtId="2" fontId="0" fillId="8" borderId="11" xfId="0" applyNumberFormat="1" applyFill="1" applyBorder="1"/>
    <xf numFmtId="0" fontId="0" fillId="8" borderId="11" xfId="0" applyFill="1" applyBorder="1"/>
    <xf numFmtId="0" fontId="0" fillId="2" borderId="2" xfId="0" applyFill="1" applyBorder="1" applyAlignment="1">
      <alignment horizontal="left"/>
    </xf>
    <xf numFmtId="10" fontId="0" fillId="0" borderId="10" xfId="3" applyNumberFormat="1" applyFont="1" applyFill="1" applyBorder="1"/>
    <xf numFmtId="0" fontId="3" fillId="0" borderId="1" xfId="2" applyBorder="1" applyAlignment="1">
      <alignment wrapText="1"/>
    </xf>
    <xf numFmtId="0" fontId="1" fillId="12" borderId="1" xfId="0" applyFont="1" applyFill="1" applyBorder="1" applyAlignment="1">
      <alignment wrapText="1"/>
    </xf>
    <xf numFmtId="0" fontId="0" fillId="12" borderId="1" xfId="0" applyFill="1" applyBorder="1"/>
    <xf numFmtId="9" fontId="0" fillId="12" borderId="1" xfId="0" applyNumberFormat="1" applyFill="1" applyBorder="1"/>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0" fillId="2" borderId="8" xfId="0" applyFill="1" applyBorder="1" applyAlignment="1">
      <alignment horizontal="center"/>
    </xf>
    <xf numFmtId="0" fontId="0" fillId="2" borderId="3" xfId="0" applyFill="1" applyBorder="1" applyAlignment="1">
      <alignment horizontal="center"/>
    </xf>
    <xf numFmtId="0" fontId="1" fillId="8" borderId="2" xfId="0" applyFont="1" applyFill="1" applyBorder="1" applyAlignment="1">
      <alignment horizontal="center"/>
    </xf>
    <xf numFmtId="0" fontId="1" fillId="8" borderId="8" xfId="0" applyFont="1" applyFill="1" applyBorder="1" applyAlignment="1">
      <alignment horizontal="center"/>
    </xf>
    <xf numFmtId="0" fontId="1" fillId="8" borderId="3" xfId="0" applyFont="1" applyFill="1" applyBorder="1" applyAlignment="1">
      <alignment horizontal="center"/>
    </xf>
    <xf numFmtId="0" fontId="1" fillId="11" borderId="2" xfId="0" applyFont="1" applyFill="1" applyBorder="1" applyAlignment="1">
      <alignment horizontal="center"/>
    </xf>
    <xf numFmtId="0" fontId="1" fillId="11" borderId="8" xfId="0" applyFont="1" applyFill="1" applyBorder="1" applyAlignment="1">
      <alignment horizontal="center"/>
    </xf>
    <xf numFmtId="0" fontId="1" fillId="11" borderId="3" xfId="0" applyFont="1" applyFill="1" applyBorder="1" applyAlignment="1">
      <alignment horizontal="center"/>
    </xf>
  </cellXfs>
  <cellStyles count="4">
    <cellStyle name="Hyperlink" xfId="2" builtinId="8"/>
    <cellStyle name="Normal" xfId="0" builtinId="0"/>
    <cellStyle name="Normal 2" xfId="1" xr:uid="{00000000-0005-0000-0000-000001000000}"/>
    <cellStyle name="Per 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ocumenttasks/documenttask1.xml><?xml version="1.0" encoding="utf-8"?>
<Tasks xmlns="http://schemas.microsoft.com/office/tasks/2019/documenttasks">
  <Task id="{74C1A163-2A6E-447C-BC77-7EDA508F4F8E}">
    <Anchor>
      <Comment id="{CE41AA44-06F5-46D2-9F5D-C925389F4E92}"/>
    </Anchor>
    <History>
      <Event time="2023-10-11T11:48:21.67" id="{1557DC94-E93C-4B3B-8332-1AE16B91495B}">
        <Attribution userId="S::fcairoli@triangulatehealthltd.co.uk::fc489a9e-6fc0-4ba8-91d7-9d5faac42077" userName="Federico Cairoli" userProvider="AD"/>
        <Anchor>
          <Comment id="{CE41AA44-06F5-46D2-9F5D-C925389F4E92}"/>
        </Anchor>
        <Create/>
      </Event>
      <Event time="2023-10-11T11:48:21.67" id="{F7E7C5E0-E732-4600-87BD-94D44B9CB9CA}">
        <Attribution userId="S::fcairoli@triangulatehealthltd.co.uk::fc489a9e-6fc0-4ba8-91d7-9d5faac42077" userName="Federico Cairoli" userProvider="AD"/>
        <Anchor>
          <Comment id="{CE41AA44-06F5-46D2-9F5D-C925389F4E92}"/>
        </Anchor>
        <Assign userId="S::KPolitopoulou@triangulatehealthltd.co.uk::34869a3c-71bd-479a-a722-4c60fb1a825e" userName="Konstantina Politopoulou" userProvider="AD"/>
      </Event>
      <Event time="2023-10-11T11:48:21.67" id="{4F0194A6-90A8-465A-B6A5-4F1151A36BD8}">
        <Attribution userId="S::fcairoli@triangulatehealthltd.co.uk::fc489a9e-6fc0-4ba8-91d7-9d5faac42077" userName="Federico Cairoli" userProvider="AD"/>
        <Anchor>
          <Comment id="{CE41AA44-06F5-46D2-9F5D-C925389F4E92}"/>
        </Anchor>
        <SetTitle title="@Konstantina Politopoulou These are the pivotal clinical trial (KEYNOTE-24) for Pembrolizumab. The one published in NEJM and then the updated when they had more data on Overall Survival"/>
      </Event>
      <Event time="2023-10-11T14:15:32.04" id="{0C470A24-EADA-4190-9106-B7515BB221BF}">
        <Attribution userId="S::KPolitopoulou@triangulatehealthltd.co.uk::34869a3c-71bd-479a-a722-4c60fb1a825e" userName="Konstantina Politopoulou" userProvider="AD"/>
        <Progress percentComplete="100"/>
      </Event>
    </History>
  </Task>
  <Task id="{AC16EA91-C209-4B79-AEE9-FB8CD761016D}">
    <Anchor>
      <Comment id="{BFC326EA-A8B8-4E6C-88E6-757EDCEBC54D}"/>
    </Anchor>
    <History>
      <Event time="2023-10-11T11:49:37.07" id="{09F8BC8A-F5E7-4F1F-965F-9C5821459E4D}">
        <Attribution userId="S::fcairoli@triangulatehealthltd.co.uk::fc489a9e-6fc0-4ba8-91d7-9d5faac42077" userName="Federico Cairoli" userProvider="AD"/>
        <Anchor>
          <Comment id="{BFC326EA-A8B8-4E6C-88E6-757EDCEBC54D}"/>
        </Anchor>
        <Create/>
      </Event>
      <Event time="2023-10-11T11:49:37.07" id="{1BD8B5C7-53CD-4AE4-B96C-0AB0B1633CB9}">
        <Attribution userId="S::fcairoli@triangulatehealthltd.co.uk::fc489a9e-6fc0-4ba8-91d7-9d5faac42077" userName="Federico Cairoli" userProvider="AD"/>
        <Anchor>
          <Comment id="{BFC326EA-A8B8-4E6C-88E6-757EDCEBC54D}"/>
        </Anchor>
        <Assign userId="S::KPolitopoulou@triangulatehealthltd.co.uk::34869a3c-71bd-479a-a722-4c60fb1a825e" userName="Konstantina Politopoulou" userProvider="AD"/>
      </Event>
      <Event time="2023-10-11T11:49:37.07" id="{57153CF3-49C2-4786-BF32-C61E1EA711D3}">
        <Attribution userId="S::fcairoli@triangulatehealthltd.co.uk::fc489a9e-6fc0-4ba8-91d7-9d5faac42077" userName="Federico Cairoli" userProvider="AD"/>
        <Anchor>
          <Comment id="{BFC326EA-A8B8-4E6C-88E6-757EDCEBC54D}"/>
        </Anchor>
        <SetTitle title="@Konstantina Politopoulou Ideally, we can implement in the model the annual discontinuation rate due to adverse events for Pembrolizumab and its comparator (1st line chemo). Could you please check the pivotal clinical trial to see if we can get this …"/>
      </Event>
      <Event time="2023-10-12T11:40:05.85" id="{EFF4D467-AB5B-44D4-9FBD-B43CA458B163}">
        <Attribution userId="S::KPolitopoulou@triangulatehealthltd.co.uk::34869a3c-71bd-479a-a722-4c60fb1a825e" userName="Konstantina Politopoulou" userProvider="AD"/>
        <Progress percentComplete="100"/>
      </Event>
    </History>
  </Task>
  <Task id="{73C1F49A-D342-4DD6-A520-05F06E189978}">
    <Anchor>
      <Comment id="{3070FD2C-E5A6-4F88-B9F7-23E183EE918F}"/>
    </Anchor>
    <History>
      <Event time="2023-10-17T18:04:04.86" id="{7D794EE3-DCEC-4D57-BA13-67F56273ED17}">
        <Attribution userId="S::fcairoli@triangulatehealthltd.co.uk::fc489a9e-6fc0-4ba8-91d7-9d5faac42077" userName="Federico Cairoli" userProvider="AD"/>
        <Anchor>
          <Comment id="{3070FD2C-E5A6-4F88-B9F7-23E183EE918F}"/>
        </Anchor>
        <Create/>
      </Event>
      <Event time="2023-10-17T18:04:04.86" id="{B32D5723-3B23-4960-8460-E6F7A4FE30F3}">
        <Attribution userId="S::fcairoli@triangulatehealthltd.co.uk::fc489a9e-6fc0-4ba8-91d7-9d5faac42077" userName="Federico Cairoli" userProvider="AD"/>
        <Anchor>
          <Comment id="{3070FD2C-E5A6-4F88-B9F7-23E183EE918F}"/>
        </Anchor>
        <Assign userId="S::fcairoli@triangulatehealthltd.co.uk::fc489a9e-6fc0-4ba8-91d7-9d5faac42077" userName="Federico Cairoli" userProvider="AD"/>
      </Event>
      <Event time="2023-10-17T18:04:04.86" id="{D74AEFEC-3101-487B-B3EB-5FF0BB2309CC}">
        <Attribution userId="S::fcairoli@triangulatehealthltd.co.uk::fc489a9e-6fc0-4ba8-91d7-9d5faac42077" userName="Federico Cairoli" userProvider="AD"/>
        <Anchor>
          <Comment id="{3070FD2C-E5A6-4F88-B9F7-23E183EE918F}"/>
        </Anchor>
        <SetTitle title="@Federico Cairoli severe skin reactions"/>
      </Event>
      <Event time="2023-10-18T08:45:55.60" id="{56E62CD9-9E4D-4DB1-9D79-79E4505ED26E}">
        <Attribution userId="S::fcairoli@triangulatehealthltd.co.uk::fc489a9e-6fc0-4ba8-91d7-9d5faac42077" userName="Federico Cairoli" userProvider="AD"/>
        <Anchor>
          <Comment id="{6A714942-FDDF-4FA8-A3E5-453BFD4E9D2D}"/>
        </Anchor>
        <UnassignAll/>
      </Event>
      <Event time="2023-10-18T08:45:55.60" id="{F0A5C5A1-D8AB-41B2-AAAF-BEC024F73A8D}">
        <Attribution userId="S::fcairoli@triangulatehealthltd.co.uk::fc489a9e-6fc0-4ba8-91d7-9d5faac42077" userName="Federico Cairoli" userProvider="AD"/>
        <Anchor>
          <Comment id="{6A714942-FDDF-4FA8-A3E5-453BFD4E9D2D}"/>
        </Anchor>
        <Assign userId="S::KPolitopoulou@triangulatehealthltd.co.uk::34869a3c-71bd-479a-a722-4c60fb1a825e" userName="Konstantina Politopoulou" userProvider="AD"/>
      </Event>
    </History>
  </Task>
  <Task id="{E4DEDBC5-105D-4E1D-8794-E1C2A1DC9B09}">
    <Anchor>
      <Comment id="{800CEBDC-23F4-42F6-8DD0-195AE5073A70}"/>
    </Anchor>
    <History>
      <Event time="2023-10-19T09:25:13.84" id="{0E670C18-4AB7-4554-93B8-02FA718A1C96}">
        <Attribution userId="S::fcairoli@triangulatehealthltd.co.uk::fc489a9e-6fc0-4ba8-91d7-9d5faac42077" userName="Federico Cairoli" userProvider="AD"/>
        <Anchor>
          <Comment id="{800CEBDC-23F4-42F6-8DD0-195AE5073A70}"/>
        </Anchor>
        <Create/>
      </Event>
      <Event time="2023-10-19T09:25:13.84" id="{1E3FAF2A-735B-46E0-A54C-D43B745D2302}">
        <Attribution userId="S::fcairoli@triangulatehealthltd.co.uk::fc489a9e-6fc0-4ba8-91d7-9d5faac42077" userName="Federico Cairoli" userProvider="AD"/>
        <Anchor>
          <Comment id="{800CEBDC-23F4-42F6-8DD0-195AE5073A70}"/>
        </Anchor>
        <Assign userId="S::KPolitopoulou@triangulatehealthltd.co.uk::34869a3c-71bd-479a-a722-4c60fb1a825e" userName="Konstantina Politopoulou" userProvider="AD"/>
      </Event>
      <Event time="2023-10-19T09:25:13.84" id="{42CEF34E-AC29-41AB-8D9E-A9571E1B6AAF}">
        <Attribution userId="S::fcairoli@triangulatehealthltd.co.uk::fc489a9e-6fc0-4ba8-91d7-9d5faac42077" userName="Federico Cairoli" userProvider="AD"/>
        <Anchor>
          <Comment id="{800CEBDC-23F4-42F6-8DD0-195AE5073A70}"/>
        </Anchor>
        <SetTitle title="@Konstantina Politopoulou Point to discuss. Do other economic evaluations used different sources for utility values?"/>
      </Event>
    </History>
  </Task>
</Tasks>
</file>

<file path=xl/documenttasks/documenttask2.xml><?xml version="1.0" encoding="utf-8"?>
<Tasks xmlns="http://schemas.microsoft.com/office/tasks/2019/documenttasks">
  <Task id="{6CF8BE97-F186-4374-AB71-A8611DAE43E2}">
    <Anchor>
      <Comment id="{73802CA9-A795-4D6D-89F0-D32380C12A9C}"/>
    </Anchor>
    <History>
      <Event time="2023-10-19T09:23:44.55" id="{9B74435A-80FE-468D-A926-9B5B2859868F}">
        <Attribution userId="S::fcairoli@triangulatehealthltd.co.uk::fc489a9e-6fc0-4ba8-91d7-9d5faac42077" userName="Federico Cairoli" userProvider="AD"/>
        <Anchor>
          <Comment id="{73802CA9-A795-4D6D-89F0-D32380C12A9C}"/>
        </Anchor>
        <Create/>
      </Event>
      <Event time="2023-10-19T09:23:44.55" id="{D87F5225-E3DE-4C70-AFE0-F20B7C968327}">
        <Attribution userId="S::fcairoli@triangulatehealthltd.co.uk::fc489a9e-6fc0-4ba8-91d7-9d5faac42077" userName="Federico Cairoli" userProvider="AD"/>
        <Anchor>
          <Comment id="{73802CA9-A795-4D6D-89F0-D32380C12A9C}"/>
        </Anchor>
        <Assign userId="S::hschirrmacher@triangulatehealthltd.co.uk::83c8ffab-0bf3-40fd-b018-1d89fe11ddb9" userName="Hannah Schirrmacher" userProvider="AD"/>
      </Event>
      <Event time="2023-10-19T09:23:44.55" id="{D3D2CEC4-C37A-4800-8660-D5B5F294C6F0}">
        <Attribution userId="S::fcairoli@triangulatehealthltd.co.uk::fc489a9e-6fc0-4ba8-91d7-9d5faac42077" userName="Federico Cairoli" userProvider="AD"/>
        <Anchor>
          <Comment id="{73802CA9-A795-4D6D-89F0-D32380C12A9C}"/>
        </Anchor>
        <SetTitle title="@Hannah Schirrmacher For the disutitlities we will assume that all the AE will happen only in the first cycle (first month or first 3 weeks!) So we can do the same for costs! (exception = TB)"/>
      </Event>
    </History>
  </Task>
</Tasks>
</file>

<file path=xl/persons/person.xml><?xml version="1.0" encoding="utf-8"?>
<personList xmlns="http://schemas.microsoft.com/office/spreadsheetml/2018/threadedcomments" xmlns:x="http://schemas.openxmlformats.org/spreadsheetml/2006/main">
  <person displayName="Federico Cairoli" id="{6FEC810A-1343-4A70-87F6-44E50272FD67}" userId="Federico Cairoli" providerId="None"/>
  <person displayName="Federico Cairoli" id="{B3D16CB3-582E-4E0C-8BA5-17F906C50440}" userId="fcairoli@triangulatehealthltd.co.uk" providerId="PeoplePicker"/>
  <person displayName="Konstantina Politopoulou" id="{5F0BC420-F26A-4D66-AA91-F875177C939F}" userId="KPolitopoulou@triangulatehealthltd.co.uk" providerId="PeoplePicker"/>
  <person displayName="Hannah Schirrmacher" id="{763E24AC-EACC-4435-9DF9-44D499EEFC04}" userId="hschirrmacher@triangulatehealthltd.co.uk" providerId="PeoplePicker"/>
  <person displayName="Federico Cairoli" id="{A038E2DC-904B-44D5-8449-72A9DA878D7D}" userId="S::fcairoli@triangulatehealthltd.co.uk::fc489a9e-6fc0-4ba8-91d7-9d5faac42077" providerId="AD"/>
  <person displayName="Konstantina Politopoulou" id="{28DB57C4-F027-41FC-B19F-4F3CE3B07E50}" userId="S::KPolitopoulou@triangulatehealthltd.co.uk::34869a3c-71bd-479a-a722-4c60fb1a825e" providerId="AD"/>
  <person displayName="Hannah Schirrmacher" id="{14A97DB6-8AFE-4E4D-9DF5-587E3F90F201}" userId="S::hschirrmacher@triangulatehealthltd.co.uk::83c8ffab-0bf3-40fd-b018-1d89fe11dd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 dT="2023-10-19T13:59:06.25" personId="{28DB57C4-F027-41FC-B19F-4F3CE3B07E50}" id="{2DA56040-3F00-4896-980F-42DB1A4CDAB7}">
    <text>@Federico Cairoli could you please check if the way I used to do the adjustment to 1 year is correct? I used the max treatment duration reported in the trial.</text>
    <mentions>
      <mention mentionpersonId="{B3D16CB3-582E-4E0C-8BA5-17F906C50440}" mentionId="{009B1932-3582-4C2D-848C-5C06205818C2}" startIndex="0" length="17"/>
    </mentions>
  </threadedComment>
  <threadedComment ref="A4" dT="2023-10-19T13:34:56.04" personId="{28DB57C4-F027-41FC-B19F-4F3CE3B07E50}" id="{A749A61F-E0B3-409B-BC5D-42382E63C166}" done="1">
    <text>This is essentially the same as thrombocytopenia, but they were listed by the investigators as two distinct events.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10-11T11:48:21.88" personId="{A038E2DC-904B-44D5-8449-72A9DA878D7D}" id="{CE41AA44-06F5-46D2-9F5D-C925389F4E92}" done="1">
    <text>@Konstantina Politopoulou These are the pivotal clinical trial (KEYNOTE-24) for Pembrolizumab. The one published in NEJM and then the updated when they had more data on Overall Survival</text>
    <mentions>
      <mention mentionpersonId="{5F0BC420-F26A-4D66-AA91-F875177C939F}" mentionId="{80DD5521-0D48-49AD-B2E0-9966704DA6AA}" startIndex="0" length="25"/>
    </mentions>
  </threadedComment>
  <threadedComment ref="B10" dT="2023-10-19T13:23:40.68" personId="{28DB57C4-F027-41FC-B19F-4F3CE3B07E50}" id="{C3DA1F64-EACB-4AE2-8F7A-CEACB92DBCCC}" done="1">
    <text>Doesn't include AEs</text>
  </threadedComment>
  <threadedComment ref="B11" dT="2023-10-19T13:23:57.33" personId="{28DB57C4-F027-41FC-B19F-4F3CE3B07E50}" id="{4CFC3AA2-92D0-4FC8-82E4-19DE0E33E544}" done="1">
    <text>Doesn't include AEs</text>
  </threadedComment>
  <threadedComment ref="F11" dT="2023-10-19T09:25:14.06" personId="{A038E2DC-904B-44D5-8449-72A9DA878D7D}" id="{800CEBDC-23F4-42F6-8DD0-195AE5073A70}">
    <text>@Konstantina Politopoulou  Point to discuss. Do other economic evaluations used different sources for utility values?</text>
    <mentions>
      <mention mentionpersonId="{5F0BC420-F26A-4D66-AA91-F875177C939F}" mentionId="{16B54E15-23D8-4D3E-AC86-A5469BA163F2}" startIndex="0" length="25"/>
    </mentions>
  </threadedComment>
  <threadedComment ref="B16" dT="2023-10-19T16:36:18.14" personId="{28DB57C4-F027-41FC-B19F-4F3CE3B07E50}" id="{6D789FD4-E949-4F75-B869-125A4370CCFE}">
    <text xml:space="preserve">@Federico Cairoli If you could please double-check if the way of doing this is correct: I've added (1) the % of patients who had AEs multiplied by the PFS_TT1 minus the disutility, with (2) the % of patients who didn't have AEs multiplied by the PFS_TT1 </text>
    <mentions>
      <mention mentionpersonId="{B3D16CB3-582E-4E0C-8BA5-17F906C50440}" mentionId="{773BBE19-5FB5-4BE7-AEB2-11BACE6A8AD3}" startIndex="0" length="17"/>
    </mentions>
  </threadedComment>
  <threadedComment ref="I16" dT="2023-10-17T10:51:24.14" personId="{28DB57C4-F027-41FC-B19F-4F3CE3B07E50}" id="{30623169-232B-4C7F-B246-41B7B04CF88B}">
    <text>We have agreed to apply the same disutility values for pembro and atezo (and cemiplimab, only for neutropenia which is a common AE). So we will use the value for neutropenia found in Kuznik paper. The authors took most of them from a UK study that elicited utilities for NSCLC from oncologists and oncology specialist nurses (Nafees 2008 https://www.ncbi.nlm.nih.gov/pmc/articles/PMC2579282/). We will use the values for anemia, thrombocytopenia and decreased platelet count found in https://www.ncbi.nlm.nih.gov/pmc/articles/PMC9928913/#:~:text=Of%20the%20467%20CUAs%20reviewed,respectively%2C%20showing%20an%20increasing%20trend .</text>
    <extLst>
      <x:ext xmlns:xltc2="http://schemas.microsoft.com/office/spreadsheetml/2020/threadedcomments2" uri="{F7C98A9C-CBB3-438F-8F68-D28B6AF4A901}">
        <xltc2:checksum>4152341808</xltc2:checksum>
        <xltc2:hyperlink startIndex="338" length="53" url="https://www.ncbi.nlm.nih.gov/pmc/articles/PMC2579282/"/>
        <xltc2:hyperlink startIndex="484" length="146" url="https://www.ncbi.nlm.nih.gov/pmc/articles/PMC9928913/#:~:text=Of%20the%20467%20CUAs%20reviewed,respectively%2C%20showing%20an%20increasing%20trend"/>
      </x:ext>
    </extLst>
  </threadedComment>
  <threadedComment ref="J16" dT="2023-10-19T14:01:57.37" personId="{28DB57C4-F027-41FC-B19F-4F3CE3B07E50}" id="{5BDB79CB-0DE3-417C-8D00-6B7309FDDBAB}">
    <text>1-year adjusted incidence rate</text>
  </threadedComment>
  <threadedComment ref="H21" dT="2023-10-17T18:04:05.15" personId="{A038E2DC-904B-44D5-8449-72A9DA878D7D}" id="{3070FD2C-E5A6-4F88-B9F7-23E183EE918F}">
    <text>@Federico Cairoli severe skin reactions</text>
    <mentions>
      <mention mentionpersonId="{B3D16CB3-582E-4E0C-8BA5-17F906C50440}" mentionId="{C995933A-AFB4-4145-888C-464E23BF25DB}" startIndex="0" length="17"/>
    </mentions>
  </threadedComment>
  <threadedComment ref="H21" dT="2023-10-18T08:45:55.83" personId="{A038E2DC-904B-44D5-8449-72A9DA878D7D}" id="{6A714942-FDDF-4FA8-A3E5-453BFD4E9D2D}" parentId="{3070FD2C-E5A6-4F88-B9F7-23E183EE918F}">
    <text>@Konstantina Politopoulou  I leave this comment here to remember that we should update the adverse events  (=&gt;5%) when we finally decide which trial version to use</text>
    <mentions>
      <mention mentionpersonId="{5F0BC420-F26A-4D66-AA91-F875177C939F}" mentionId="{DC64420F-014A-4D48-A8D4-876E37B129B9}" startIndex="0" length="25"/>
    </mentions>
  </threadedComment>
  <threadedComment ref="A22" dT="2023-10-11T11:49:37.31" personId="{A038E2DC-904B-44D5-8449-72A9DA878D7D}" id="{BFC326EA-A8B8-4E6C-88E6-757EDCEBC54D}" done="1">
    <text>@Konstantina Politopoulou Ideally, we can implement in the model the annual discontinuation rate due to adverse events for Pembrolizumab and its comparator (1st line chemo). Could you please check the pivotal clinical trial to see if we can get this information?</text>
    <mentions>
      <mention mentionpersonId="{5F0BC420-F26A-4D66-AA91-F875177C939F}" mentionId="{19BE54EF-E15B-4136-A705-0C3EC87A2C7D}" startIndex="0" length="25"/>
    </mentions>
  </threadedComment>
  <threadedComment ref="A22" dT="2023-10-12T11:40:03.94" personId="{28DB57C4-F027-41FC-B19F-4F3CE3B07E50}" id="{F8C0E1DE-3189-44E7-A32A-E9F36E8D08D1}" parentId="{BFC326EA-A8B8-4E6C-88E6-757EDCEBC54D}">
    <text>Checked and info added</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10-19T12:37:44.16" personId="{14A97DB6-8AFE-4E4D-9DF5-587E3F90F201}" id="{727169FF-4B23-4DC3-9E9D-C4E7399AD4ED}">
    <text>We have data for these costs but waiting for information from Dario on being able to calculate the carboplatin value</text>
  </threadedComment>
  <threadedComment ref="G2" dT="2023-10-19T10:24:42.09" personId="{14A97DB6-8AFE-4E4D-9DF5-587E3F90F201}" id="{5F4305B3-DBCA-4C23-9422-0D57BCA705EE}">
    <text>The unit cost for the 1st line chemo is the proportion of patients in the chemo arm who received each regimen according to Bhadhuri 2019</text>
  </threadedComment>
  <threadedComment ref="B4" dT="2023-10-19T12:37:44.16" personId="{14A97DB6-8AFE-4E4D-9DF5-587E3F90F201}" id="{C21DB52C-DFB4-45A6-9B37-82F317690F3A}">
    <text>We have data for these costs but waiting for information from Dario on being able to calculate the carboplatin value</text>
  </threadedComment>
  <threadedComment ref="B6" dT="2023-10-19T12:37:44.16" personId="{14A97DB6-8AFE-4E4D-9DF5-587E3F90F201}" id="{B6CDC1E9-6CE4-4E04-BFD7-48D6256D80E5}">
    <text>We have data for these costs but waiting for information from Dario on being able to calculate the carboplatin value</text>
  </threadedComment>
  <threadedComment ref="J7" dT="2023-10-19T11:25:36.56" personId="{6FEC810A-1343-4A70-87F6-44E50272FD67}" id="{F8F65899-F910-0140-B6A5-C8E3B4141CAF}">
    <text>Mean maximum duration: 6 months (double check)</text>
  </threadedComment>
  <threadedComment ref="G8" dT="2023-10-19T12:54:18.49" personId="{14A97DB6-8AFE-4E4D-9DF5-587E3F90F201}" id="{6465BE5F-3F68-4CB0-9B6B-205CBE88A6D4}">
    <text>All patients who had pemetrexed as part of the 1st line treatment, with non squamous disease, who did not have disease progression</text>
  </threadedComment>
  <threadedComment ref="K10" dT="2023-10-19T14:33:09.32" personId="{14A97DB6-8AFE-4E4D-9DF5-587E3F90F201}" id="{862E86B2-E796-4C0D-A1A4-29FE99C85890}">
    <text>For carboplatin, pemetrexed, cisplatin and paclitaxel, the drug is administered on day 1 of each cycle. For gemcitabine the drug is also administered on subsequent days (for cisplatin plus gemcitabine it is day 1 and day 8, for carboplatin and gemcitabine it is day 1, 5 and 18)</text>
  </threadedComment>
  <threadedComment ref="K32" dT="2023-10-19T13:43:55.68" personId="{14A97DB6-8AFE-4E4D-9DF5-587E3F90F201}" id="{9C3D5884-0B56-4177-ABDB-D00C6E35D810}">
    <text>The interviewee said that the cost is per treatment or care, it is not clear what this includes or if this would be once per month or week or day</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23-10-11T14:22:25.80" personId="{A038E2DC-904B-44D5-8449-72A9DA878D7D}" id="{EA19D0E2-4C45-4FDF-B161-023C8F0170EC}">
    <text>We promised that we will conduct a scenario analysis by analysing the ICER of a low-dose option for these drugs. So, maybe here we can put the cost of the base case dose and low-dose for Pembrolizumab (and the same for the other two drugs if there is data available). But we have to discuss then if the effectiveness of the "low dose" of Pembro is the same, or if there is another trial with another effectiveness value. We can quickly look for that after the base case is done. @Hannah Schirrmacher @Konstantina Politopoulou </text>
    <extLst>
      <x:ext xmlns:xltc2="http://schemas.microsoft.com/office/spreadsheetml/2020/threadedcomments2" uri="{F7C98A9C-CBB3-438F-8F68-D28B6AF4A901}">
        <xltc2:checksum>2459922768</xltc2:checksum>
        <xltc2:hyperlink startIndex="479" length="20" url="mailto:hschirrmacher@triangulatehealthltd.co.uk"/>
        <xltc2:hyperlink startIndex="500" length="25" url="mailto:KPolitopoulou@triangulatehealthltd.co.uk"/>
      </x:ext>
    </extLst>
  </threadedComment>
  <threadedComment ref="A3" dT="2023-10-11T14:23:28.36" personId="{A038E2DC-904B-44D5-8449-72A9DA878D7D}" id="{A8A6CA5A-8603-43E1-B060-47CE08FE10A8}" parentId="{EA19D0E2-4C45-4FDF-B161-023C8F0170EC}">
    <text>You will find it in literature as "fixed" vs "weighted" dose</text>
  </threadedComment>
  <threadedComment ref="I6" dT="2023-10-19T09:23:44.79" personId="{A038E2DC-904B-44D5-8449-72A9DA878D7D}" id="{73802CA9-A795-4D6D-89F0-D32380C12A9C}">
    <text>@Hannah Schirrmacher For the disutitlities we will assume that all the AE will happen only in the first cycle (first month or first 3 weeks!) So we can do the same for costs! (exception = TB)</text>
    <mentions>
      <mention mentionpersonId="{763E24AC-EACC-4435-9DF9-44D499EEFC04}" mentionId="{1771F2A2-4AA9-4905-A276-9E323B10A413}" startIndex="0" length="20"/>
    </mentions>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ascopubs.org/doi/full/10.1200/JCO.21.00174" TargetMode="External"/><Relationship Id="rId7" Type="http://schemas.openxmlformats.org/officeDocument/2006/relationships/comments" Target="../comments1.xml"/><Relationship Id="rId2" Type="http://schemas.openxmlformats.org/officeDocument/2006/relationships/hyperlink" Target="https://ascopubs.org/doi/full/10.1200/JCO.21.00174" TargetMode="External"/><Relationship Id="rId1" Type="http://schemas.openxmlformats.org/officeDocument/2006/relationships/hyperlink" Target="https://www.nejm.org/doi/full/10.1056/nejmoa1606774" TargetMode="External"/><Relationship Id="rId6" Type="http://schemas.openxmlformats.org/officeDocument/2006/relationships/vmlDrawing" Target="../drawings/vmlDrawing1.vml"/><Relationship Id="rId5" Type="http://schemas.openxmlformats.org/officeDocument/2006/relationships/hyperlink" Target="https://ascopubs.org/doi/full/10.1200/JCO.21.00174" TargetMode="External"/><Relationship Id="rId4" Type="http://schemas.openxmlformats.org/officeDocument/2006/relationships/hyperlink" Target="https://ascopubs.org/doi/full/10.1200/JCO.21.00174" TargetMode="External"/></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ascopubs.org/doi/full/10.1200/JCO.21.00174" TargetMode="External"/><Relationship Id="rId7" Type="http://schemas.openxmlformats.org/officeDocument/2006/relationships/hyperlink" Target="https://ascopubs.org/doi/full/10.1200/JCO.21.00174" TargetMode="External"/><Relationship Id="rId2" Type="http://schemas.openxmlformats.org/officeDocument/2006/relationships/hyperlink" Target="https://www.nejm.org/doi/full/10.1056/nejmoa1606774" TargetMode="External"/><Relationship Id="rId1" Type="http://schemas.openxmlformats.org/officeDocument/2006/relationships/hyperlink" Target="https://ascopubs.org/doi/10.1200/JCO.18.00149" TargetMode="External"/><Relationship Id="rId6" Type="http://schemas.openxmlformats.org/officeDocument/2006/relationships/hyperlink" Target="https://ascopubs.org/doi/full/10.1200/JCO.21.00174" TargetMode="External"/><Relationship Id="rId11" Type="http://schemas.microsoft.com/office/2019/04/relationships/documenttask" Target="../documenttasks/documenttask1.xml"/><Relationship Id="rId5" Type="http://schemas.openxmlformats.org/officeDocument/2006/relationships/hyperlink" Target="https://www.nejm.org/doi/full/10.1056/nejmoa1606774" TargetMode="External"/><Relationship Id="rId10" Type="http://schemas.microsoft.com/office/2017/10/relationships/threadedComment" Target="../threadedComments/threadedComment2.xml"/><Relationship Id="rId4" Type="http://schemas.openxmlformats.org/officeDocument/2006/relationships/hyperlink" Target="https://ascopubs.org/doi/full/10.1200/JCO.21.00174" TargetMode="External"/><Relationship Id="rId9"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 Id="rId4" Type="http://schemas.microsoft.com/office/2019/04/relationships/documenttask" Target="../documenttasks/documenttask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33"/>
  <sheetViews>
    <sheetView workbookViewId="0">
      <selection activeCell="D2" sqref="D2:D20"/>
    </sheetView>
  </sheetViews>
  <sheetFormatPr baseColWidth="10" defaultColWidth="9.1640625" defaultRowHeight="15" x14ac:dyDescent="0.2"/>
  <cols>
    <col min="4" max="5" width="14.1640625" customWidth="1"/>
    <col min="7" max="7" width="27" customWidth="1"/>
    <col min="9" max="9" width="50.5" customWidth="1"/>
  </cols>
  <sheetData>
    <row r="1" spans="1:12" s="1" customFormat="1" x14ac:dyDescent="0.2">
      <c r="A1" s="12" t="s">
        <v>29</v>
      </c>
      <c r="B1" s="13" t="s">
        <v>30</v>
      </c>
      <c r="C1" s="24"/>
      <c r="D1" s="12" t="s">
        <v>31</v>
      </c>
      <c r="E1" s="13" t="s">
        <v>32</v>
      </c>
      <c r="G1" s="13" t="s">
        <v>33</v>
      </c>
    </row>
    <row r="2" spans="1:12" s="1" customFormat="1" x14ac:dyDescent="0.2">
      <c r="A2">
        <v>0.42023349999999998</v>
      </c>
      <c r="B2">
        <v>100</v>
      </c>
      <c r="C2" s="24"/>
      <c r="D2" s="19">
        <v>0</v>
      </c>
      <c r="E2" s="20">
        <v>279</v>
      </c>
      <c r="F2" s="11"/>
      <c r="G2" s="14"/>
      <c r="K2" s="24"/>
      <c r="L2" s="24"/>
    </row>
    <row r="3" spans="1:12" x14ac:dyDescent="0.2">
      <c r="A3">
        <v>1.5758755</v>
      </c>
      <c r="B3">
        <v>99.799199999999999</v>
      </c>
      <c r="C3" s="24"/>
      <c r="D3" s="19">
        <v>3</v>
      </c>
      <c r="E3" s="20">
        <v>276</v>
      </c>
      <c r="F3" s="11"/>
      <c r="G3" s="11"/>
    </row>
    <row r="4" spans="1:12" x14ac:dyDescent="0.2">
      <c r="A4">
        <v>2.6264590999999999</v>
      </c>
      <c r="B4">
        <v>99.799199999999999</v>
      </c>
      <c r="C4" s="24"/>
      <c r="D4" s="19">
        <v>6</v>
      </c>
      <c r="E4" s="20">
        <v>270</v>
      </c>
      <c r="F4" s="11"/>
      <c r="G4" s="11"/>
    </row>
    <row r="5" spans="1:12" x14ac:dyDescent="0.2">
      <c r="A5">
        <v>3.151751</v>
      </c>
      <c r="B5">
        <v>99.799199999999999</v>
      </c>
      <c r="C5" s="24"/>
      <c r="D5" s="19">
        <v>9</v>
      </c>
      <c r="E5" s="20">
        <v>254</v>
      </c>
      <c r="F5" s="11"/>
      <c r="G5" s="11"/>
    </row>
    <row r="6" spans="1:12" x14ac:dyDescent="0.2">
      <c r="A6">
        <v>3.5719843999999998</v>
      </c>
      <c r="B6">
        <v>99.397589999999994</v>
      </c>
      <c r="C6" s="24"/>
      <c r="D6" s="19">
        <v>12</v>
      </c>
      <c r="E6" s="20">
        <v>245</v>
      </c>
      <c r="F6" s="11"/>
    </row>
    <row r="7" spans="1:12" x14ac:dyDescent="0.2">
      <c r="A7">
        <v>4.0972762999999999</v>
      </c>
      <c r="B7">
        <v>99.196789999999993</v>
      </c>
      <c r="C7" s="24"/>
      <c r="D7" s="19">
        <v>15</v>
      </c>
      <c r="E7" s="20">
        <v>236</v>
      </c>
      <c r="F7" s="11"/>
      <c r="I7" s="29"/>
    </row>
    <row r="8" spans="1:12" x14ac:dyDescent="0.2">
      <c r="A8">
        <v>4.4124514000000001</v>
      </c>
      <c r="B8">
        <v>98.594380000000001</v>
      </c>
      <c r="C8" s="24"/>
      <c r="D8" s="19">
        <v>18</v>
      </c>
      <c r="E8" s="20">
        <v>217</v>
      </c>
      <c r="F8" s="11"/>
    </row>
    <row r="9" spans="1:12" x14ac:dyDescent="0.2">
      <c r="A9">
        <v>5.1478599000000003</v>
      </c>
      <c r="B9">
        <v>98.393569999999997</v>
      </c>
      <c r="C9" s="24"/>
      <c r="D9" s="19">
        <v>21</v>
      </c>
      <c r="E9" s="20">
        <v>204</v>
      </c>
      <c r="F9" s="11"/>
    </row>
    <row r="10" spans="1:12" x14ac:dyDescent="0.2">
      <c r="A10">
        <v>5.8832684999999998</v>
      </c>
      <c r="B10">
        <v>98.192769999999996</v>
      </c>
      <c r="C10" s="24"/>
      <c r="D10" s="19">
        <v>24</v>
      </c>
      <c r="E10" s="20">
        <v>193</v>
      </c>
      <c r="F10" s="11"/>
    </row>
    <row r="11" spans="1:12" x14ac:dyDescent="0.2">
      <c r="A11">
        <v>6.0933852000000002</v>
      </c>
      <c r="B11">
        <v>97.590360000000004</v>
      </c>
      <c r="C11" s="24"/>
      <c r="D11" s="19">
        <v>27</v>
      </c>
      <c r="E11" s="20">
        <v>180</v>
      </c>
      <c r="F11" s="11"/>
    </row>
    <row r="12" spans="1:12" ht="34" customHeight="1" x14ac:dyDescent="0.2">
      <c r="A12">
        <v>6.3035018999999997</v>
      </c>
      <c r="B12">
        <v>97.389560000000003</v>
      </c>
      <c r="C12" s="24"/>
      <c r="D12" s="19">
        <v>30</v>
      </c>
      <c r="E12" s="20">
        <v>166</v>
      </c>
      <c r="F12" s="11"/>
      <c r="I12" s="34"/>
    </row>
    <row r="13" spans="1:12" x14ac:dyDescent="0.2">
      <c r="A13">
        <v>6.4085603000000004</v>
      </c>
      <c r="B13">
        <v>96.586349999999996</v>
      </c>
      <c r="C13" s="24"/>
      <c r="D13" s="19">
        <v>33</v>
      </c>
      <c r="E13" s="20">
        <v>153</v>
      </c>
      <c r="F13" s="11"/>
    </row>
    <row r="14" spans="1:12" x14ac:dyDescent="0.2">
      <c r="A14">
        <v>6.6186769999999999</v>
      </c>
      <c r="B14">
        <v>96.385540000000006</v>
      </c>
      <c r="C14" s="24"/>
      <c r="D14" s="19">
        <v>36</v>
      </c>
      <c r="E14" s="20">
        <v>138</v>
      </c>
      <c r="F14" s="11"/>
    </row>
    <row r="15" spans="1:12" x14ac:dyDescent="0.2">
      <c r="A15">
        <v>6.9338521000000002</v>
      </c>
      <c r="B15">
        <v>95.78313</v>
      </c>
      <c r="C15" s="24"/>
      <c r="D15" s="19">
        <v>39</v>
      </c>
      <c r="E15" s="20">
        <v>123</v>
      </c>
      <c r="F15" s="11"/>
    </row>
    <row r="16" spans="1:12" x14ac:dyDescent="0.2">
      <c r="A16">
        <v>7.3540856000000003</v>
      </c>
      <c r="B16">
        <v>95.381529999999998</v>
      </c>
      <c r="C16" s="24"/>
      <c r="D16" s="19">
        <v>42</v>
      </c>
      <c r="E16" s="20">
        <v>86</v>
      </c>
      <c r="F16" s="11"/>
    </row>
    <row r="17" spans="1:6" x14ac:dyDescent="0.2">
      <c r="A17">
        <v>7.6692606999999997</v>
      </c>
      <c r="B17">
        <v>94.377510000000001</v>
      </c>
      <c r="C17" s="24"/>
      <c r="D17" s="19">
        <v>45</v>
      </c>
      <c r="E17" s="20">
        <v>50</v>
      </c>
      <c r="F17" s="11"/>
    </row>
    <row r="18" spans="1:6" x14ac:dyDescent="0.2">
      <c r="A18">
        <v>7.9844358</v>
      </c>
      <c r="B18">
        <v>93.574299999999994</v>
      </c>
      <c r="C18" s="24"/>
      <c r="D18" s="19">
        <v>48</v>
      </c>
      <c r="E18" s="20">
        <v>17</v>
      </c>
    </row>
    <row r="19" spans="1:6" x14ac:dyDescent="0.2">
      <c r="A19">
        <v>8.4046693000000001</v>
      </c>
      <c r="B19">
        <v>93.373490000000004</v>
      </c>
      <c r="C19" s="24"/>
      <c r="D19" s="19">
        <v>51</v>
      </c>
      <c r="E19" s="20">
        <v>2</v>
      </c>
    </row>
    <row r="20" spans="1:6" x14ac:dyDescent="0.2">
      <c r="A20">
        <v>9.2451361999999992</v>
      </c>
      <c r="B20">
        <v>92.570279999999997</v>
      </c>
      <c r="C20" s="24"/>
      <c r="D20" s="19">
        <v>54</v>
      </c>
      <c r="E20" s="20">
        <v>0</v>
      </c>
    </row>
    <row r="21" spans="1:6" x14ac:dyDescent="0.2">
      <c r="A21">
        <v>9.4552528999999996</v>
      </c>
      <c r="B21">
        <v>91.967870000000005</v>
      </c>
      <c r="C21" s="24"/>
    </row>
    <row r="22" spans="1:6" x14ac:dyDescent="0.2">
      <c r="A22">
        <v>9.8754863999999998</v>
      </c>
      <c r="B22">
        <v>91.365459999999999</v>
      </c>
      <c r="C22" s="24"/>
    </row>
    <row r="23" spans="1:6" x14ac:dyDescent="0.2">
      <c r="A23">
        <v>10.190661499999999</v>
      </c>
      <c r="B23">
        <v>90.361450000000005</v>
      </c>
      <c r="C23" s="24"/>
    </row>
    <row r="24" spans="1:6" x14ac:dyDescent="0.2">
      <c r="A24">
        <v>10.926069999999999</v>
      </c>
      <c r="B24">
        <v>90.160640000000001</v>
      </c>
      <c r="C24" s="24"/>
    </row>
    <row r="25" spans="1:6" x14ac:dyDescent="0.2">
      <c r="A25">
        <v>11.5564202</v>
      </c>
      <c r="B25">
        <v>89.759039999999999</v>
      </c>
      <c r="C25" s="24"/>
    </row>
    <row r="26" spans="1:6" x14ac:dyDescent="0.2">
      <c r="A26">
        <v>11.766537</v>
      </c>
      <c r="B26">
        <v>89.357429999999994</v>
      </c>
      <c r="C26" s="24"/>
    </row>
    <row r="27" spans="1:6" x14ac:dyDescent="0.2">
      <c r="A27">
        <v>12.5019455</v>
      </c>
      <c r="B27">
        <v>89.357429999999994</v>
      </c>
      <c r="C27" s="24"/>
    </row>
    <row r="28" spans="1:6" x14ac:dyDescent="0.2">
      <c r="A28">
        <v>13.1322957</v>
      </c>
      <c r="B28">
        <v>88.955820000000003</v>
      </c>
      <c r="C28" s="24"/>
    </row>
    <row r="29" spans="1:6" x14ac:dyDescent="0.2">
      <c r="A29">
        <v>13.4474708</v>
      </c>
      <c r="B29">
        <v>87.951809999999995</v>
      </c>
      <c r="C29" s="24"/>
    </row>
    <row r="30" spans="1:6" x14ac:dyDescent="0.2">
      <c r="A30">
        <v>13.8677043</v>
      </c>
      <c r="B30">
        <v>87.349400000000003</v>
      </c>
      <c r="C30" s="24"/>
    </row>
    <row r="31" spans="1:6" x14ac:dyDescent="0.2">
      <c r="A31">
        <v>14.3929961</v>
      </c>
      <c r="B31">
        <v>86.546180000000007</v>
      </c>
      <c r="C31" s="24"/>
    </row>
    <row r="32" spans="1:6" x14ac:dyDescent="0.2">
      <c r="A32">
        <v>14.708171200000001</v>
      </c>
      <c r="B32">
        <v>86.144580000000005</v>
      </c>
      <c r="C32" s="24"/>
    </row>
    <row r="33" spans="1:3" x14ac:dyDescent="0.2">
      <c r="A33">
        <v>15.653696500000001</v>
      </c>
      <c r="B33">
        <v>85.542169999999999</v>
      </c>
      <c r="C33" s="24"/>
    </row>
    <row r="34" spans="1:3" x14ac:dyDescent="0.2">
      <c r="A34">
        <v>15.9688716</v>
      </c>
      <c r="B34">
        <v>84.738960000000006</v>
      </c>
      <c r="C34" s="24"/>
    </row>
    <row r="35" spans="1:3" x14ac:dyDescent="0.2">
      <c r="A35">
        <v>16.284046700000001</v>
      </c>
      <c r="B35">
        <v>83.935739999999996</v>
      </c>
      <c r="C35" s="24"/>
    </row>
    <row r="36" spans="1:3" x14ac:dyDescent="0.2">
      <c r="A36">
        <v>16.599221799999999</v>
      </c>
      <c r="B36">
        <v>83.333330000000004</v>
      </c>
      <c r="C36" s="24"/>
    </row>
    <row r="37" spans="1:3" x14ac:dyDescent="0.2">
      <c r="A37">
        <v>16.809338499999999</v>
      </c>
      <c r="B37">
        <v>82.329319999999996</v>
      </c>
      <c r="C37" s="24"/>
    </row>
    <row r="38" spans="1:3" x14ac:dyDescent="0.2">
      <c r="A38">
        <v>17.229572000000001</v>
      </c>
      <c r="B38">
        <v>81.726910000000004</v>
      </c>
      <c r="C38" s="24"/>
    </row>
    <row r="39" spans="1:3" x14ac:dyDescent="0.2">
      <c r="A39">
        <v>17.439688700000001</v>
      </c>
      <c r="B39">
        <v>81.325299999999999</v>
      </c>
      <c r="C39" s="24"/>
    </row>
    <row r="40" spans="1:3" x14ac:dyDescent="0.2">
      <c r="A40">
        <v>18.0700389</v>
      </c>
      <c r="B40">
        <v>80.923689999999993</v>
      </c>
      <c r="C40" s="24"/>
    </row>
    <row r="41" spans="1:3" x14ac:dyDescent="0.2">
      <c r="A41">
        <v>18.280155600000001</v>
      </c>
      <c r="B41">
        <v>80.522090000000006</v>
      </c>
      <c r="C41" s="24"/>
    </row>
    <row r="42" spans="1:3" x14ac:dyDescent="0.2">
      <c r="A42">
        <v>18.700389099999999</v>
      </c>
      <c r="B42">
        <v>79.718879999999999</v>
      </c>
      <c r="C42" s="24"/>
    </row>
    <row r="43" spans="1:3" x14ac:dyDescent="0.2">
      <c r="A43">
        <v>18.8054475</v>
      </c>
      <c r="B43">
        <v>78.915660000000003</v>
      </c>
      <c r="C43" s="24"/>
    </row>
    <row r="44" spans="1:3" x14ac:dyDescent="0.2">
      <c r="A44">
        <v>19.435797699999998</v>
      </c>
      <c r="B44">
        <v>77.710840000000005</v>
      </c>
      <c r="C44" s="24"/>
    </row>
    <row r="45" spans="1:3" x14ac:dyDescent="0.2">
      <c r="A45">
        <v>20.381322999999998</v>
      </c>
      <c r="B45">
        <v>77.108429999999998</v>
      </c>
      <c r="C45" s="24"/>
    </row>
    <row r="46" spans="1:3" x14ac:dyDescent="0.2">
      <c r="A46">
        <v>21.1167315</v>
      </c>
      <c r="B46">
        <v>76.506020000000007</v>
      </c>
      <c r="C46" s="24"/>
    </row>
    <row r="47" spans="1:3" x14ac:dyDescent="0.2">
      <c r="A47">
        <v>21.326848200000001</v>
      </c>
      <c r="B47">
        <v>75.90361</v>
      </c>
      <c r="C47" s="24"/>
    </row>
    <row r="48" spans="1:3" x14ac:dyDescent="0.2">
      <c r="A48">
        <v>21.957198399999999</v>
      </c>
      <c r="B48">
        <v>75.301199999999994</v>
      </c>
      <c r="C48" s="24"/>
    </row>
    <row r="49" spans="1:3" x14ac:dyDescent="0.2">
      <c r="A49">
        <v>22.482490299999998</v>
      </c>
      <c r="B49">
        <v>74.899600000000007</v>
      </c>
      <c r="C49" s="24"/>
    </row>
    <row r="50" spans="1:3" x14ac:dyDescent="0.2">
      <c r="A50">
        <v>23.0077821</v>
      </c>
      <c r="B50">
        <v>74.497990000000001</v>
      </c>
      <c r="C50" s="24"/>
    </row>
    <row r="51" spans="1:3" x14ac:dyDescent="0.2">
      <c r="A51">
        <v>23.848248999999999</v>
      </c>
      <c r="B51">
        <v>74.09639</v>
      </c>
      <c r="C51" s="24"/>
    </row>
    <row r="52" spans="1:3" x14ac:dyDescent="0.2">
      <c r="A52">
        <v>24.583657599999999</v>
      </c>
      <c r="B52">
        <v>73.293170000000003</v>
      </c>
      <c r="C52" s="24"/>
    </row>
    <row r="53" spans="1:3" x14ac:dyDescent="0.2">
      <c r="A53">
        <v>25.529182899999999</v>
      </c>
      <c r="B53">
        <v>72.690759999999997</v>
      </c>
      <c r="C53" s="24"/>
    </row>
    <row r="54" spans="1:3" x14ac:dyDescent="0.2">
      <c r="A54">
        <v>25.949416299999999</v>
      </c>
      <c r="B54">
        <v>72.088350000000005</v>
      </c>
      <c r="C54" s="24"/>
    </row>
    <row r="55" spans="1:3" x14ac:dyDescent="0.2">
      <c r="A55">
        <v>26.894941599999999</v>
      </c>
      <c r="B55">
        <v>70.281120000000001</v>
      </c>
      <c r="C55" s="24"/>
    </row>
    <row r="56" spans="1:3" x14ac:dyDescent="0.2">
      <c r="A56">
        <v>27</v>
      </c>
      <c r="B56">
        <v>69.277109999999993</v>
      </c>
      <c r="C56" s="24"/>
    </row>
    <row r="57" spans="1:3" x14ac:dyDescent="0.2">
      <c r="A57">
        <v>27.420233499999998</v>
      </c>
      <c r="B57">
        <v>68.674700000000001</v>
      </c>
      <c r="C57" s="24"/>
    </row>
    <row r="58" spans="1:3" x14ac:dyDescent="0.2">
      <c r="A58">
        <v>27.840466899999999</v>
      </c>
      <c r="B58">
        <v>67.469880000000003</v>
      </c>
      <c r="C58" s="24"/>
    </row>
    <row r="59" spans="1:3" x14ac:dyDescent="0.2">
      <c r="A59">
        <v>28.365758799999998</v>
      </c>
      <c r="B59">
        <v>66.867469999999997</v>
      </c>
      <c r="C59" s="24"/>
    </row>
    <row r="60" spans="1:3" x14ac:dyDescent="0.2">
      <c r="A60">
        <v>28.996108899999999</v>
      </c>
      <c r="B60">
        <v>66.465860000000006</v>
      </c>
      <c r="C60" s="24"/>
    </row>
    <row r="61" spans="1:3" x14ac:dyDescent="0.2">
      <c r="A61">
        <v>29.626459100000002</v>
      </c>
      <c r="B61">
        <v>65.662649999999999</v>
      </c>
      <c r="C61" s="24"/>
    </row>
    <row r="62" spans="1:3" x14ac:dyDescent="0.2">
      <c r="A62">
        <v>29.731517499999999</v>
      </c>
      <c r="B62">
        <v>65.060239999999993</v>
      </c>
      <c r="C62" s="24"/>
    </row>
    <row r="63" spans="1:3" x14ac:dyDescent="0.2">
      <c r="A63">
        <v>29.941634199999999</v>
      </c>
      <c r="B63">
        <v>64.25703</v>
      </c>
      <c r="C63" s="24"/>
    </row>
    <row r="64" spans="1:3" x14ac:dyDescent="0.2">
      <c r="A64">
        <v>30.361867700000001</v>
      </c>
      <c r="B64">
        <v>63.45382</v>
      </c>
      <c r="C64" s="24"/>
    </row>
    <row r="65" spans="1:3" x14ac:dyDescent="0.2">
      <c r="A65">
        <v>30.677042799999999</v>
      </c>
      <c r="B65">
        <v>62.851410000000001</v>
      </c>
      <c r="C65" s="24"/>
    </row>
    <row r="66" spans="1:3" x14ac:dyDescent="0.2">
      <c r="A66">
        <v>30.887159499999999</v>
      </c>
      <c r="B66">
        <v>62.048189999999998</v>
      </c>
      <c r="C66" s="24"/>
    </row>
    <row r="67" spans="1:3" x14ac:dyDescent="0.2">
      <c r="A67">
        <v>30.9922179</v>
      </c>
      <c r="B67">
        <v>61.445779999999999</v>
      </c>
      <c r="C67" s="24"/>
    </row>
    <row r="68" spans="1:3" x14ac:dyDescent="0.2">
      <c r="A68">
        <v>31.622568099999999</v>
      </c>
      <c r="B68">
        <v>60.642569999999999</v>
      </c>
      <c r="C68" s="24"/>
    </row>
    <row r="69" spans="1:3" x14ac:dyDescent="0.2">
      <c r="A69">
        <v>32.463034999999998</v>
      </c>
      <c r="B69">
        <v>59.839359999999999</v>
      </c>
      <c r="C69" s="24"/>
    </row>
    <row r="70" spans="1:3" x14ac:dyDescent="0.2">
      <c r="A70">
        <v>33.0933852</v>
      </c>
      <c r="B70">
        <v>59.036140000000003</v>
      </c>
      <c r="C70" s="24"/>
    </row>
    <row r="71" spans="1:3" x14ac:dyDescent="0.2">
      <c r="A71">
        <v>33.408560299999998</v>
      </c>
      <c r="B71">
        <v>58.032130000000002</v>
      </c>
      <c r="C71" s="24"/>
    </row>
    <row r="72" spans="1:3" x14ac:dyDescent="0.2">
      <c r="A72">
        <v>34.143968899999997</v>
      </c>
      <c r="B72">
        <v>57.228920000000002</v>
      </c>
      <c r="C72" s="24"/>
    </row>
    <row r="73" spans="1:3" x14ac:dyDescent="0.2">
      <c r="A73">
        <v>34.354085599999998</v>
      </c>
      <c r="B73">
        <v>56.425699999999999</v>
      </c>
      <c r="C73" s="24"/>
    </row>
    <row r="74" spans="1:3" x14ac:dyDescent="0.2">
      <c r="A74">
        <v>34.459144000000002</v>
      </c>
      <c r="B74">
        <v>55.622489999999999</v>
      </c>
      <c r="C74" s="24"/>
    </row>
    <row r="75" spans="1:3" x14ac:dyDescent="0.2">
      <c r="A75">
        <v>34.879377400000003</v>
      </c>
      <c r="B75">
        <v>54.618470000000002</v>
      </c>
      <c r="C75" s="24"/>
    </row>
    <row r="76" spans="1:3" x14ac:dyDescent="0.2">
      <c r="A76">
        <v>35.824902700000003</v>
      </c>
      <c r="B76">
        <v>54.21687</v>
      </c>
      <c r="C76" s="24"/>
    </row>
    <row r="77" spans="1:3" x14ac:dyDescent="0.2">
      <c r="A77">
        <v>36.350194600000002</v>
      </c>
      <c r="B77">
        <v>53.614460000000001</v>
      </c>
      <c r="C77" s="24"/>
    </row>
    <row r="78" spans="1:3" x14ac:dyDescent="0.2">
      <c r="A78">
        <v>36.980544700000003</v>
      </c>
      <c r="B78">
        <v>52.811239999999998</v>
      </c>
      <c r="C78" s="24"/>
    </row>
    <row r="79" spans="1:3" x14ac:dyDescent="0.2">
      <c r="A79">
        <v>37.400778199999998</v>
      </c>
      <c r="B79">
        <v>52.008029999999998</v>
      </c>
      <c r="C79" s="24"/>
    </row>
    <row r="80" spans="1:3" x14ac:dyDescent="0.2">
      <c r="A80">
        <v>38.136186799999997</v>
      </c>
      <c r="B80">
        <v>50.80321</v>
      </c>
      <c r="C80" s="24"/>
    </row>
    <row r="81" spans="1:3" x14ac:dyDescent="0.2">
      <c r="A81">
        <v>38.661478600000002</v>
      </c>
      <c r="B81">
        <v>50</v>
      </c>
      <c r="C81" s="24"/>
    </row>
    <row r="82" spans="1:3" x14ac:dyDescent="0.2">
      <c r="A82">
        <v>38.766537</v>
      </c>
      <c r="B82">
        <v>48.795180000000002</v>
      </c>
      <c r="C82" s="24"/>
    </row>
    <row r="83" spans="1:3" x14ac:dyDescent="0.2">
      <c r="A83">
        <v>38.9766537</v>
      </c>
      <c r="B83">
        <v>47.991970000000002</v>
      </c>
      <c r="C83" s="24"/>
    </row>
    <row r="84" spans="1:3" x14ac:dyDescent="0.2">
      <c r="A84">
        <v>39.501945499999998</v>
      </c>
      <c r="B84">
        <v>46.987949999999998</v>
      </c>
      <c r="C84" s="24"/>
    </row>
    <row r="85" spans="1:3" x14ac:dyDescent="0.2">
      <c r="A85">
        <v>40.237354099999997</v>
      </c>
      <c r="B85">
        <v>46.385539999999999</v>
      </c>
      <c r="C85" s="24"/>
    </row>
    <row r="86" spans="1:3" x14ac:dyDescent="0.2">
      <c r="A86">
        <v>40.762645900000003</v>
      </c>
      <c r="B86">
        <v>45.983939999999997</v>
      </c>
      <c r="C86" s="24"/>
    </row>
    <row r="87" spans="1:3" x14ac:dyDescent="0.2">
      <c r="A87">
        <v>41.287937700000001</v>
      </c>
      <c r="B87">
        <v>45.78313</v>
      </c>
      <c r="C87" s="24"/>
    </row>
    <row r="88" spans="1:3" x14ac:dyDescent="0.2">
      <c r="A88">
        <v>41.603112799999998</v>
      </c>
      <c r="B88">
        <v>44.779119999999999</v>
      </c>
      <c r="C88" s="24"/>
    </row>
    <row r="89" spans="1:3" x14ac:dyDescent="0.2">
      <c r="A89">
        <v>41.708171200000002</v>
      </c>
      <c r="B89">
        <v>43.775100000000002</v>
      </c>
      <c r="C89" s="24"/>
    </row>
    <row r="90" spans="1:3" x14ac:dyDescent="0.2">
      <c r="A90">
        <v>42.233463</v>
      </c>
      <c r="B90">
        <v>42.971890000000002</v>
      </c>
      <c r="C90" s="24"/>
    </row>
    <row r="91" spans="1:3" x14ac:dyDescent="0.2">
      <c r="A91">
        <v>42.7587549</v>
      </c>
      <c r="B91">
        <v>42.369480000000003</v>
      </c>
      <c r="C91" s="24"/>
    </row>
    <row r="92" spans="1:3" x14ac:dyDescent="0.2">
      <c r="A92">
        <v>43.494163399999998</v>
      </c>
      <c r="B92">
        <v>41.767069999999997</v>
      </c>
      <c r="C92" s="24"/>
    </row>
    <row r="93" spans="1:3" x14ac:dyDescent="0.2">
      <c r="A93">
        <v>44.1245136</v>
      </c>
      <c r="B93">
        <v>40.963859999999997</v>
      </c>
      <c r="C93" s="24"/>
    </row>
    <row r="94" spans="1:3" x14ac:dyDescent="0.2">
      <c r="A94">
        <v>45.175097299999997</v>
      </c>
      <c r="B94">
        <v>40.76305</v>
      </c>
      <c r="C94" s="24"/>
    </row>
    <row r="95" spans="1:3" x14ac:dyDescent="0.2">
      <c r="A95">
        <v>46.7509728</v>
      </c>
      <c r="B95">
        <v>39.759039999999999</v>
      </c>
      <c r="C95" s="24"/>
    </row>
    <row r="96" spans="1:3" x14ac:dyDescent="0.2">
      <c r="A96">
        <v>47.381323000000002</v>
      </c>
      <c r="B96">
        <v>38.755020000000002</v>
      </c>
      <c r="C96" s="24"/>
    </row>
    <row r="97" spans="1:13" x14ac:dyDescent="0.2">
      <c r="A97">
        <v>47.591439700000002</v>
      </c>
      <c r="B97">
        <v>37.750999999999998</v>
      </c>
      <c r="C97" s="24"/>
    </row>
    <row r="98" spans="1:13" x14ac:dyDescent="0.2">
      <c r="A98">
        <v>47.9066148</v>
      </c>
      <c r="B98">
        <v>36.947789999999998</v>
      </c>
      <c r="C98" s="24"/>
    </row>
    <row r="99" spans="1:13" x14ac:dyDescent="0.2">
      <c r="A99">
        <v>48.1167315</v>
      </c>
      <c r="B99">
        <v>36.144579999999998</v>
      </c>
      <c r="C99" s="24"/>
    </row>
    <row r="100" spans="1:13" x14ac:dyDescent="0.2">
      <c r="A100">
        <v>49.692607000000002</v>
      </c>
      <c r="B100">
        <v>36.144579999999998</v>
      </c>
      <c r="C100" s="24"/>
    </row>
    <row r="101" spans="1:13" x14ac:dyDescent="0.2">
      <c r="A101">
        <v>50.9533074</v>
      </c>
      <c r="B101">
        <v>35.74297</v>
      </c>
      <c r="C101" s="24"/>
    </row>
    <row r="102" spans="1:13" x14ac:dyDescent="0.2">
      <c r="A102">
        <v>51.688715999999999</v>
      </c>
      <c r="B102">
        <v>35.74297</v>
      </c>
      <c r="C102" s="24"/>
    </row>
    <row r="103" spans="1:13" x14ac:dyDescent="0.2">
      <c r="B103" s="24"/>
      <c r="C103" s="24"/>
    </row>
    <row r="104" spans="1:13" x14ac:dyDescent="0.2">
      <c r="B104" s="24"/>
      <c r="C104" s="24"/>
    </row>
    <row r="105" spans="1:13" x14ac:dyDescent="0.2">
      <c r="B105" s="24"/>
      <c r="C105" s="24"/>
    </row>
    <row r="106" spans="1:13" x14ac:dyDescent="0.2">
      <c r="B106" s="24"/>
      <c r="C106" s="24"/>
    </row>
    <row r="107" spans="1:13" x14ac:dyDescent="0.2">
      <c r="B107" s="24"/>
      <c r="C107" s="24"/>
      <c r="M107" s="1"/>
    </row>
    <row r="108" spans="1:13" x14ac:dyDescent="0.2">
      <c r="B108" s="24"/>
      <c r="C108" s="24"/>
      <c r="M108" s="1"/>
    </row>
    <row r="109" spans="1:13" x14ac:dyDescent="0.2">
      <c r="B109" s="24"/>
      <c r="C109" s="24"/>
      <c r="M109" s="1"/>
    </row>
    <row r="110" spans="1:13" x14ac:dyDescent="0.2">
      <c r="B110" s="24"/>
      <c r="C110" s="24"/>
      <c r="M110" s="1"/>
    </row>
    <row r="111" spans="1:13" x14ac:dyDescent="0.2">
      <c r="B111" s="24"/>
      <c r="C111" s="24"/>
      <c r="M111" s="1"/>
    </row>
    <row r="112" spans="1:13" x14ac:dyDescent="0.2">
      <c r="B112" s="24"/>
      <c r="C112" s="24"/>
      <c r="M112" s="1"/>
    </row>
    <row r="113" spans="2:13" x14ac:dyDescent="0.2">
      <c r="B113" s="24"/>
      <c r="C113" s="24"/>
      <c r="M113" s="1"/>
    </row>
    <row r="114" spans="2:13" x14ac:dyDescent="0.2">
      <c r="B114" s="24"/>
      <c r="C114" s="24"/>
      <c r="M114" s="1"/>
    </row>
    <row r="115" spans="2:13" x14ac:dyDescent="0.2">
      <c r="B115" s="24"/>
      <c r="C115" s="24"/>
      <c r="M115" s="1"/>
    </row>
    <row r="116" spans="2:13" x14ac:dyDescent="0.2">
      <c r="B116" s="24"/>
      <c r="C116" s="24"/>
      <c r="M116" s="1"/>
    </row>
    <row r="117" spans="2:13" x14ac:dyDescent="0.2">
      <c r="B117" s="24"/>
      <c r="C117" s="24"/>
      <c r="M117" s="1"/>
    </row>
    <row r="118" spans="2:13" x14ac:dyDescent="0.2">
      <c r="B118" s="24"/>
      <c r="C118" s="24"/>
      <c r="M118" s="1"/>
    </row>
    <row r="119" spans="2:13" x14ac:dyDescent="0.2">
      <c r="B119" s="24"/>
      <c r="C119" s="24"/>
      <c r="M119" s="1"/>
    </row>
    <row r="120" spans="2:13" x14ac:dyDescent="0.2">
      <c r="B120" s="24"/>
      <c r="C120" s="24"/>
      <c r="M120" s="1"/>
    </row>
    <row r="121" spans="2:13" x14ac:dyDescent="0.2">
      <c r="B121" s="24"/>
      <c r="C121" s="24"/>
      <c r="M121" s="1"/>
    </row>
    <row r="122" spans="2:13" x14ac:dyDescent="0.2">
      <c r="B122" s="24"/>
      <c r="C122" s="24"/>
      <c r="M122" s="1"/>
    </row>
    <row r="123" spans="2:13" x14ac:dyDescent="0.2">
      <c r="B123" s="24"/>
      <c r="C123" s="24"/>
      <c r="M123" s="1"/>
    </row>
    <row r="124" spans="2:13" x14ac:dyDescent="0.2">
      <c r="B124" s="24"/>
      <c r="C124" s="24"/>
      <c r="M124" s="1"/>
    </row>
    <row r="125" spans="2:13" x14ac:dyDescent="0.2">
      <c r="B125" s="24"/>
      <c r="C125" s="24"/>
      <c r="M125" s="1"/>
    </row>
    <row r="126" spans="2:13" x14ac:dyDescent="0.2">
      <c r="B126" s="24"/>
      <c r="C126" s="24"/>
      <c r="M126" s="1"/>
    </row>
    <row r="127" spans="2:13" x14ac:dyDescent="0.2">
      <c r="B127" s="24"/>
      <c r="C127" s="24"/>
      <c r="M127" s="1"/>
    </row>
    <row r="128" spans="2:13" x14ac:dyDescent="0.2">
      <c r="C128" s="24"/>
      <c r="M128" s="1"/>
    </row>
    <row r="129" spans="2:13" x14ac:dyDescent="0.2">
      <c r="C129" s="24"/>
      <c r="M129" s="1"/>
    </row>
    <row r="130" spans="2:13" x14ac:dyDescent="0.2">
      <c r="B130" s="24"/>
      <c r="C130" s="24"/>
      <c r="M130" s="1"/>
    </row>
    <row r="133" spans="2:13" x14ac:dyDescent="0.2">
      <c r="M133" s="1"/>
    </row>
  </sheetData>
  <sortState xmlns:xlrd2="http://schemas.microsoft.com/office/spreadsheetml/2017/richdata2" ref="A3:B289">
    <sortCondition ref="A6:A289"/>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290"/>
  <sheetViews>
    <sheetView tabSelected="1" zoomScale="150" workbookViewId="0">
      <selection activeCell="G9" sqref="G9"/>
    </sheetView>
  </sheetViews>
  <sheetFormatPr baseColWidth="10" defaultColWidth="9.1640625" defaultRowHeight="15" x14ac:dyDescent="0.2"/>
  <cols>
    <col min="4" max="4" width="12.6640625" customWidth="1"/>
    <col min="5" max="5" width="12.83203125" customWidth="1"/>
    <col min="7" max="7" width="26.83203125" customWidth="1"/>
  </cols>
  <sheetData>
    <row r="1" spans="1:17" s="1" customFormat="1" x14ac:dyDescent="0.2">
      <c r="A1" s="15" t="s">
        <v>29</v>
      </c>
      <c r="B1" s="16" t="s">
        <v>30</v>
      </c>
      <c r="D1" s="15" t="s">
        <v>31</v>
      </c>
      <c r="E1" s="16" t="s">
        <v>32</v>
      </c>
      <c r="G1" s="16" t="s">
        <v>33</v>
      </c>
      <c r="O1" s="24"/>
      <c r="P1" s="24"/>
    </row>
    <row r="2" spans="1:17" s="1" customFormat="1" x14ac:dyDescent="0.2">
      <c r="A2">
        <v>0.31517509999999999</v>
      </c>
      <c r="B2">
        <v>99.6</v>
      </c>
      <c r="D2" s="21">
        <v>0</v>
      </c>
      <c r="E2" s="21">
        <v>277</v>
      </c>
      <c r="G2" s="17"/>
    </row>
    <row r="3" spans="1:17" x14ac:dyDescent="0.2">
      <c r="A3">
        <v>0.63035019999999997</v>
      </c>
      <c r="B3">
        <v>99.2</v>
      </c>
      <c r="C3" s="1"/>
      <c r="D3" s="21">
        <v>3</v>
      </c>
      <c r="E3" s="21">
        <v>263</v>
      </c>
    </row>
    <row r="4" spans="1:17" x14ac:dyDescent="0.2">
      <c r="A4">
        <v>1.0505837</v>
      </c>
      <c r="B4">
        <v>98.8</v>
      </c>
      <c r="C4" s="1"/>
      <c r="D4" s="21">
        <v>6</v>
      </c>
      <c r="E4" s="21">
        <v>252</v>
      </c>
    </row>
    <row r="5" spans="1:17" x14ac:dyDescent="0.2">
      <c r="A5">
        <v>1.4708171000000001</v>
      </c>
      <c r="B5">
        <v>98.4</v>
      </c>
      <c r="C5" s="1"/>
      <c r="D5" s="21">
        <v>9</v>
      </c>
      <c r="E5" s="21">
        <v>239</v>
      </c>
    </row>
    <row r="6" spans="1:17" x14ac:dyDescent="0.2">
      <c r="A6">
        <v>1.8910506</v>
      </c>
      <c r="B6">
        <v>98</v>
      </c>
      <c r="C6" s="1"/>
      <c r="D6" s="21">
        <v>12</v>
      </c>
      <c r="E6" s="21">
        <v>219</v>
      </c>
    </row>
    <row r="7" spans="1:17" x14ac:dyDescent="0.2">
      <c r="A7">
        <v>2.7315174999999998</v>
      </c>
      <c r="B7">
        <v>97.6</v>
      </c>
      <c r="C7" s="1"/>
      <c r="D7" s="21">
        <v>15</v>
      </c>
      <c r="E7" s="21">
        <v>205</v>
      </c>
      <c r="I7" s="29"/>
    </row>
    <row r="8" spans="1:17" x14ac:dyDescent="0.2">
      <c r="A8">
        <v>3.0466926000000001</v>
      </c>
      <c r="B8">
        <v>97</v>
      </c>
      <c r="C8" s="1"/>
      <c r="D8" s="21">
        <v>18</v>
      </c>
      <c r="E8" s="21">
        <v>182</v>
      </c>
    </row>
    <row r="9" spans="1:17" x14ac:dyDescent="0.2">
      <c r="A9">
        <v>3.4669260999999998</v>
      </c>
      <c r="B9">
        <v>96.4</v>
      </c>
      <c r="C9" s="1"/>
      <c r="D9" s="21">
        <v>21</v>
      </c>
      <c r="E9" s="21">
        <v>165</v>
      </c>
      <c r="O9" s="24"/>
      <c r="P9" s="24"/>
      <c r="Q9" s="1"/>
    </row>
    <row r="10" spans="1:17" x14ac:dyDescent="0.2">
      <c r="A10">
        <v>4.2023346000000004</v>
      </c>
      <c r="B10">
        <v>95.6</v>
      </c>
      <c r="C10" s="1"/>
      <c r="D10" s="21">
        <v>24</v>
      </c>
      <c r="E10" s="21">
        <v>148</v>
      </c>
      <c r="Q10" s="1"/>
    </row>
    <row r="11" spans="1:17" x14ac:dyDescent="0.2">
      <c r="A11">
        <v>4.8326848</v>
      </c>
      <c r="B11">
        <v>94.8</v>
      </c>
      <c r="C11" s="1"/>
      <c r="D11" s="21">
        <v>27</v>
      </c>
      <c r="E11" s="21">
        <v>138</v>
      </c>
      <c r="Q11" s="1"/>
    </row>
    <row r="12" spans="1:17" x14ac:dyDescent="0.2">
      <c r="A12">
        <v>5.0428015999999998</v>
      </c>
      <c r="B12">
        <v>94</v>
      </c>
      <c r="C12" s="1"/>
      <c r="D12" s="21">
        <v>30</v>
      </c>
      <c r="E12" s="21">
        <v>131</v>
      </c>
      <c r="I12" s="34"/>
      <c r="Q12" s="1"/>
    </row>
    <row r="13" spans="1:17" x14ac:dyDescent="0.2">
      <c r="A13">
        <v>5.6731518000000003</v>
      </c>
      <c r="B13">
        <v>93.2</v>
      </c>
      <c r="C13" s="1"/>
      <c r="D13" s="21">
        <v>33</v>
      </c>
      <c r="E13" s="21">
        <v>121</v>
      </c>
      <c r="Q13" s="1"/>
    </row>
    <row r="14" spans="1:17" x14ac:dyDescent="0.2">
      <c r="A14">
        <v>6.7237353999999998</v>
      </c>
      <c r="B14">
        <v>93</v>
      </c>
      <c r="C14" s="1"/>
      <c r="D14" s="21">
        <v>36</v>
      </c>
      <c r="E14" s="21">
        <v>110</v>
      </c>
      <c r="Q14" s="1"/>
    </row>
    <row r="15" spans="1:17" x14ac:dyDescent="0.2">
      <c r="A15">
        <v>7.1439689</v>
      </c>
      <c r="B15">
        <v>92.6</v>
      </c>
      <c r="C15" s="1"/>
      <c r="D15" s="21">
        <v>39</v>
      </c>
      <c r="E15" s="21">
        <v>101</v>
      </c>
      <c r="Q15" s="1"/>
    </row>
    <row r="16" spans="1:17" x14ac:dyDescent="0.2">
      <c r="A16">
        <v>7.4591440000000002</v>
      </c>
      <c r="B16">
        <v>92.4</v>
      </c>
      <c r="C16" s="1"/>
      <c r="D16" s="21">
        <v>42</v>
      </c>
      <c r="E16" s="21">
        <v>72</v>
      </c>
      <c r="Q16" s="1"/>
    </row>
    <row r="17" spans="1:17" x14ac:dyDescent="0.2">
      <c r="A17">
        <v>7.6692606999999997</v>
      </c>
      <c r="B17">
        <v>91.6</v>
      </c>
      <c r="C17" s="1"/>
      <c r="D17" s="21">
        <v>45</v>
      </c>
      <c r="E17" s="21">
        <v>40</v>
      </c>
      <c r="Q17" s="1"/>
    </row>
    <row r="18" spans="1:17" x14ac:dyDescent="0.2">
      <c r="A18">
        <v>7.9844358</v>
      </c>
      <c r="B18">
        <v>91</v>
      </c>
      <c r="C18" s="1"/>
      <c r="D18" s="21">
        <v>48</v>
      </c>
      <c r="E18" s="21">
        <v>17</v>
      </c>
      <c r="Q18" s="1"/>
    </row>
    <row r="19" spans="1:17" x14ac:dyDescent="0.2">
      <c r="A19">
        <v>8.4046693000000001</v>
      </c>
      <c r="B19">
        <v>90.8</v>
      </c>
      <c r="C19" s="1"/>
      <c r="D19" s="21">
        <v>51</v>
      </c>
      <c r="E19" s="21">
        <v>2</v>
      </c>
      <c r="Q19" s="1"/>
    </row>
    <row r="20" spans="1:17" x14ac:dyDescent="0.2">
      <c r="A20">
        <v>8.7198443999999995</v>
      </c>
      <c r="B20">
        <v>90</v>
      </c>
      <c r="C20" s="1"/>
      <c r="D20" s="21">
        <v>54</v>
      </c>
      <c r="E20" s="21">
        <v>0</v>
      </c>
      <c r="Q20" s="1"/>
    </row>
    <row r="21" spans="1:17" x14ac:dyDescent="0.2">
      <c r="A21">
        <v>9.1400778000000003</v>
      </c>
      <c r="B21">
        <v>89</v>
      </c>
      <c r="C21" s="1"/>
      <c r="Q21" s="1"/>
    </row>
    <row r="22" spans="1:17" x14ac:dyDescent="0.2">
      <c r="A22">
        <v>9.3501946</v>
      </c>
      <c r="B22">
        <v>88.4</v>
      </c>
      <c r="C22" s="1"/>
      <c r="Q22" s="1"/>
    </row>
    <row r="23" spans="1:17" x14ac:dyDescent="0.2">
      <c r="A23">
        <v>9.8754863999999998</v>
      </c>
      <c r="B23">
        <v>87.8</v>
      </c>
      <c r="C23" s="1"/>
      <c r="Q23" s="1"/>
    </row>
    <row r="24" spans="1:17" x14ac:dyDescent="0.2">
      <c r="A24">
        <v>9.9805446999999994</v>
      </c>
      <c r="B24">
        <v>87.2</v>
      </c>
      <c r="C24" s="1"/>
      <c r="Q24" s="1"/>
    </row>
    <row r="25" spans="1:17" x14ac:dyDescent="0.2">
      <c r="A25">
        <v>10.0856031</v>
      </c>
      <c r="B25">
        <v>86.6</v>
      </c>
      <c r="C25" s="1"/>
      <c r="Q25" s="1"/>
    </row>
    <row r="26" spans="1:17" x14ac:dyDescent="0.2">
      <c r="A26">
        <v>10.6108949</v>
      </c>
      <c r="B26">
        <v>86.2</v>
      </c>
      <c r="C26" s="1"/>
      <c r="Q26" s="1"/>
    </row>
    <row r="27" spans="1:17" x14ac:dyDescent="0.2">
      <c r="A27">
        <v>11.0311284</v>
      </c>
      <c r="B27">
        <v>85.6</v>
      </c>
      <c r="C27" s="1"/>
      <c r="Q27" s="1"/>
    </row>
    <row r="28" spans="1:17" x14ac:dyDescent="0.2">
      <c r="A28">
        <v>11.2412451</v>
      </c>
      <c r="B28">
        <v>85</v>
      </c>
      <c r="C28" s="1"/>
      <c r="Q28" s="1"/>
    </row>
    <row r="29" spans="1:17" x14ac:dyDescent="0.2">
      <c r="A29">
        <v>11.4513619</v>
      </c>
      <c r="B29">
        <v>84.2</v>
      </c>
      <c r="C29" s="1"/>
      <c r="Q29" s="1"/>
    </row>
    <row r="30" spans="1:17" x14ac:dyDescent="0.2">
      <c r="A30">
        <v>11.5564202</v>
      </c>
      <c r="B30">
        <v>83.8</v>
      </c>
      <c r="C30" s="1"/>
      <c r="Q30" s="1"/>
    </row>
    <row r="31" spans="1:17" x14ac:dyDescent="0.2">
      <c r="A31">
        <v>11.871595299999999</v>
      </c>
      <c r="B31">
        <v>83.2</v>
      </c>
      <c r="C31" s="1"/>
      <c r="Q31" s="1"/>
    </row>
    <row r="32" spans="1:17" x14ac:dyDescent="0.2">
      <c r="A32">
        <v>11.9766537</v>
      </c>
      <c r="B32">
        <v>82.6</v>
      </c>
      <c r="C32" s="1"/>
      <c r="Q32" s="1"/>
    </row>
    <row r="33" spans="1:17" x14ac:dyDescent="0.2">
      <c r="A33">
        <v>12.291828799999999</v>
      </c>
      <c r="B33">
        <v>81.8</v>
      </c>
      <c r="C33" s="1"/>
      <c r="Q33" s="1"/>
    </row>
    <row r="34" spans="1:17" x14ac:dyDescent="0.2">
      <c r="A34">
        <v>12.6070039</v>
      </c>
      <c r="B34">
        <v>81.400000000000006</v>
      </c>
      <c r="C34" s="1"/>
      <c r="Q34" s="1"/>
    </row>
    <row r="35" spans="1:17" x14ac:dyDescent="0.2">
      <c r="A35">
        <v>13.027237400000001</v>
      </c>
      <c r="B35">
        <v>81</v>
      </c>
      <c r="C35" s="1"/>
      <c r="Q35" s="1"/>
    </row>
    <row r="36" spans="1:17" x14ac:dyDescent="0.2">
      <c r="A36">
        <v>13.1322957</v>
      </c>
      <c r="B36">
        <v>80.400000000000006</v>
      </c>
      <c r="C36" s="1"/>
      <c r="Q36" s="1"/>
    </row>
    <row r="37" spans="1:17" x14ac:dyDescent="0.2">
      <c r="A37">
        <v>13.6575875</v>
      </c>
      <c r="B37">
        <v>79.599999999999994</v>
      </c>
      <c r="C37" s="1"/>
      <c r="Q37" s="1"/>
    </row>
    <row r="38" spans="1:17" x14ac:dyDescent="0.2">
      <c r="A38">
        <v>13.8677043</v>
      </c>
      <c r="B38">
        <v>79.2</v>
      </c>
      <c r="C38" s="1"/>
      <c r="Q38" s="1"/>
    </row>
    <row r="39" spans="1:17" x14ac:dyDescent="0.2">
      <c r="A39">
        <v>14.077821</v>
      </c>
      <c r="B39">
        <v>78.8</v>
      </c>
      <c r="C39" s="1"/>
      <c r="Q39" s="1"/>
    </row>
    <row r="40" spans="1:17" x14ac:dyDescent="0.2">
      <c r="A40">
        <v>14.6031128</v>
      </c>
      <c r="B40">
        <v>78.599999999999994</v>
      </c>
      <c r="C40" s="1"/>
      <c r="Q40" s="1"/>
    </row>
    <row r="41" spans="1:17" x14ac:dyDescent="0.2">
      <c r="A41">
        <v>14.918287899999999</v>
      </c>
      <c r="B41">
        <v>78</v>
      </c>
      <c r="C41" s="1"/>
      <c r="Q41" s="1"/>
    </row>
    <row r="42" spans="1:17" x14ac:dyDescent="0.2">
      <c r="A42">
        <v>15.128404700000001</v>
      </c>
      <c r="B42">
        <v>77.2</v>
      </c>
      <c r="C42" s="1"/>
      <c r="Q42" s="1"/>
    </row>
    <row r="43" spans="1:17" x14ac:dyDescent="0.2">
      <c r="A43">
        <v>15.338521399999999</v>
      </c>
      <c r="B43">
        <v>76.8</v>
      </c>
      <c r="C43" s="1"/>
      <c r="Q43" s="1"/>
    </row>
    <row r="44" spans="1:17" x14ac:dyDescent="0.2">
      <c r="A44">
        <v>15.653696500000001</v>
      </c>
      <c r="B44">
        <v>76</v>
      </c>
      <c r="C44" s="1"/>
      <c r="Q44" s="1"/>
    </row>
    <row r="45" spans="1:17" x14ac:dyDescent="0.2">
      <c r="A45">
        <v>15.863813199999999</v>
      </c>
      <c r="B45">
        <v>75.2</v>
      </c>
      <c r="C45" s="1"/>
      <c r="Q45" s="1"/>
    </row>
    <row r="46" spans="1:17" x14ac:dyDescent="0.2">
      <c r="A46">
        <v>16.494163400000001</v>
      </c>
      <c r="B46">
        <v>74.599999999999994</v>
      </c>
      <c r="C46" s="1"/>
      <c r="Q46" s="1"/>
    </row>
    <row r="47" spans="1:17" x14ac:dyDescent="0.2">
      <c r="A47">
        <v>16.704280199999999</v>
      </c>
      <c r="B47">
        <v>73.599999999999994</v>
      </c>
      <c r="C47" s="1"/>
      <c r="Q47" s="1"/>
    </row>
    <row r="48" spans="1:17" x14ac:dyDescent="0.2">
      <c r="A48">
        <v>17.019455300000001</v>
      </c>
      <c r="B48">
        <v>72.2</v>
      </c>
      <c r="C48" s="1"/>
      <c r="Q48" s="1"/>
    </row>
    <row r="49" spans="1:17" x14ac:dyDescent="0.2">
      <c r="A49">
        <v>17.1245136</v>
      </c>
      <c r="B49">
        <v>71.599999999999994</v>
      </c>
      <c r="C49" s="1"/>
      <c r="Q49" s="1"/>
    </row>
    <row r="50" spans="1:17" x14ac:dyDescent="0.2">
      <c r="A50">
        <v>17.964980499999999</v>
      </c>
      <c r="B50">
        <v>71</v>
      </c>
      <c r="C50" s="1"/>
      <c r="Q50" s="1"/>
    </row>
    <row r="51" spans="1:17" x14ac:dyDescent="0.2">
      <c r="A51">
        <v>18.385214000000001</v>
      </c>
      <c r="B51">
        <v>70.2</v>
      </c>
      <c r="C51" s="1"/>
      <c r="Q51" s="1"/>
    </row>
    <row r="52" spans="1:17" x14ac:dyDescent="0.2">
      <c r="A52">
        <v>18.910505799999999</v>
      </c>
      <c r="B52">
        <v>69.400000000000006</v>
      </c>
      <c r="C52" s="1"/>
      <c r="Q52" s="1"/>
    </row>
    <row r="53" spans="1:17" x14ac:dyDescent="0.2">
      <c r="A53">
        <v>19.435797699999998</v>
      </c>
      <c r="B53">
        <v>68.8</v>
      </c>
      <c r="C53" s="1"/>
      <c r="Q53" s="1"/>
    </row>
    <row r="54" spans="1:17" x14ac:dyDescent="0.2">
      <c r="A54">
        <v>19.856031099999999</v>
      </c>
      <c r="B54">
        <v>67.599999999999994</v>
      </c>
      <c r="C54" s="1"/>
      <c r="Q54" s="1"/>
    </row>
    <row r="55" spans="1:17" x14ac:dyDescent="0.2">
      <c r="A55">
        <v>19.9610895</v>
      </c>
      <c r="B55">
        <v>67</v>
      </c>
      <c r="C55" s="1"/>
      <c r="Q55" s="1"/>
    </row>
    <row r="56" spans="1:17" x14ac:dyDescent="0.2">
      <c r="A56">
        <v>20.1712062</v>
      </c>
      <c r="B56">
        <v>66.599999999999994</v>
      </c>
      <c r="C56" s="1"/>
      <c r="Q56" s="1"/>
    </row>
    <row r="57" spans="1:17" x14ac:dyDescent="0.2">
      <c r="A57">
        <v>20.381322999999998</v>
      </c>
      <c r="B57">
        <v>65.400000000000006</v>
      </c>
      <c r="C57" s="1"/>
      <c r="Q57" s="1"/>
    </row>
    <row r="58" spans="1:17" x14ac:dyDescent="0.2">
      <c r="A58">
        <v>20.591439699999999</v>
      </c>
      <c r="B58">
        <v>65</v>
      </c>
      <c r="C58" s="1"/>
      <c r="Q58" s="1"/>
    </row>
    <row r="59" spans="1:17" x14ac:dyDescent="0.2">
      <c r="A59">
        <v>20.591439699999999</v>
      </c>
      <c r="B59">
        <v>64.400000000000006</v>
      </c>
      <c r="C59" s="1"/>
      <c r="Q59" s="1"/>
    </row>
    <row r="60" spans="1:17" x14ac:dyDescent="0.2">
      <c r="A60">
        <v>20.9066148</v>
      </c>
      <c r="B60">
        <v>63.6</v>
      </c>
      <c r="C60" s="1"/>
      <c r="Q60" s="1"/>
    </row>
    <row r="61" spans="1:17" x14ac:dyDescent="0.2">
      <c r="A61">
        <v>21.957198399999999</v>
      </c>
      <c r="B61">
        <v>63.6</v>
      </c>
      <c r="C61" s="1"/>
      <c r="Q61" s="1"/>
    </row>
    <row r="62" spans="1:17" x14ac:dyDescent="0.2">
      <c r="A62">
        <v>22.2723735</v>
      </c>
      <c r="B62">
        <v>63</v>
      </c>
      <c r="C62" s="1"/>
      <c r="Q62" s="1"/>
    </row>
    <row r="63" spans="1:17" x14ac:dyDescent="0.2">
      <c r="A63">
        <v>22.587548600000002</v>
      </c>
      <c r="B63">
        <v>62.2</v>
      </c>
      <c r="C63" s="1"/>
      <c r="Q63" s="1"/>
    </row>
    <row r="64" spans="1:17" x14ac:dyDescent="0.2">
      <c r="A64">
        <v>22.7976654</v>
      </c>
      <c r="B64">
        <v>61.4</v>
      </c>
      <c r="C64" s="1"/>
      <c r="Q64" s="1"/>
    </row>
    <row r="65" spans="1:17" x14ac:dyDescent="0.2">
      <c r="A65">
        <v>23.112840500000001</v>
      </c>
      <c r="B65">
        <v>60.6</v>
      </c>
      <c r="C65" s="1"/>
      <c r="Q65" s="1"/>
    </row>
    <row r="66" spans="1:17" x14ac:dyDescent="0.2">
      <c r="A66">
        <v>23.322957200000001</v>
      </c>
      <c r="B66">
        <v>60</v>
      </c>
      <c r="C66" s="1"/>
      <c r="Q66" s="1"/>
    </row>
    <row r="67" spans="1:17" x14ac:dyDescent="0.2">
      <c r="A67">
        <v>23.533073900000002</v>
      </c>
      <c r="B67">
        <v>59.4</v>
      </c>
      <c r="C67" s="1"/>
      <c r="Q67" s="1"/>
    </row>
    <row r="68" spans="1:17" x14ac:dyDescent="0.2">
      <c r="A68">
        <v>24.058365800000001</v>
      </c>
      <c r="B68">
        <v>58.6</v>
      </c>
      <c r="C68" s="1"/>
      <c r="Q68" s="1"/>
    </row>
    <row r="69" spans="1:17" x14ac:dyDescent="0.2">
      <c r="A69">
        <v>24.583657599999999</v>
      </c>
      <c r="B69">
        <v>57.8</v>
      </c>
      <c r="C69" s="1"/>
      <c r="Q69" s="1"/>
    </row>
    <row r="70" spans="1:17" x14ac:dyDescent="0.2">
      <c r="A70">
        <v>24.8988327</v>
      </c>
      <c r="B70">
        <v>57.4</v>
      </c>
      <c r="C70" s="1"/>
      <c r="Q70" s="1"/>
    </row>
    <row r="71" spans="1:17" x14ac:dyDescent="0.2">
      <c r="A71">
        <v>25.844358</v>
      </c>
      <c r="B71">
        <v>56.8</v>
      </c>
      <c r="C71" s="1"/>
      <c r="Q71" s="1"/>
    </row>
    <row r="72" spans="1:17" x14ac:dyDescent="0.2">
      <c r="A72">
        <v>26.474708199999998</v>
      </c>
      <c r="B72">
        <v>56.2</v>
      </c>
      <c r="C72" s="1"/>
      <c r="Q72" s="1"/>
    </row>
    <row r="73" spans="1:17" x14ac:dyDescent="0.2">
      <c r="A73">
        <v>26.894941599999999</v>
      </c>
      <c r="B73">
        <v>55.6</v>
      </c>
      <c r="C73" s="1"/>
      <c r="Q73" s="1"/>
    </row>
    <row r="74" spans="1:17" x14ac:dyDescent="0.2">
      <c r="A74">
        <v>27.105058400000001</v>
      </c>
      <c r="B74">
        <v>54.6</v>
      </c>
      <c r="C74" s="1"/>
      <c r="Q74" s="1"/>
    </row>
    <row r="75" spans="1:17" x14ac:dyDescent="0.2">
      <c r="A75">
        <v>27.315175100000001</v>
      </c>
      <c r="B75">
        <v>54.2</v>
      </c>
      <c r="C75" s="1"/>
      <c r="Q75" s="1"/>
    </row>
    <row r="76" spans="1:17" x14ac:dyDescent="0.2">
      <c r="A76">
        <v>27.420233499999998</v>
      </c>
      <c r="B76">
        <v>53.4</v>
      </c>
      <c r="C76" s="1"/>
      <c r="Q76" s="1"/>
    </row>
    <row r="77" spans="1:17" x14ac:dyDescent="0.2">
      <c r="A77">
        <v>28.680933899999999</v>
      </c>
      <c r="B77">
        <v>53</v>
      </c>
      <c r="C77" s="1"/>
      <c r="Q77" s="1"/>
    </row>
    <row r="78" spans="1:17" x14ac:dyDescent="0.2">
      <c r="A78">
        <v>29.521400799999999</v>
      </c>
      <c r="B78">
        <v>52.4</v>
      </c>
      <c r="C78" s="1"/>
      <c r="Q78" s="1"/>
    </row>
    <row r="79" spans="1:17" x14ac:dyDescent="0.2">
      <c r="A79">
        <v>30.2568093</v>
      </c>
      <c r="B79">
        <v>52</v>
      </c>
      <c r="C79" s="1"/>
      <c r="Q79" s="1"/>
    </row>
    <row r="80" spans="1:17" x14ac:dyDescent="0.2">
      <c r="A80">
        <v>30.9922179</v>
      </c>
      <c r="B80">
        <v>51.2</v>
      </c>
      <c r="C80" s="1"/>
      <c r="Q80" s="1"/>
    </row>
    <row r="81" spans="1:17" x14ac:dyDescent="0.2">
      <c r="A81">
        <v>31.622568099999999</v>
      </c>
      <c r="B81">
        <v>50.6</v>
      </c>
      <c r="C81" s="1"/>
      <c r="Q81" s="1"/>
    </row>
    <row r="82" spans="1:17" x14ac:dyDescent="0.2">
      <c r="A82">
        <v>31.832684799999999</v>
      </c>
      <c r="B82">
        <v>49.8</v>
      </c>
      <c r="C82" s="1"/>
      <c r="Q82" s="1"/>
    </row>
    <row r="83" spans="1:17" x14ac:dyDescent="0.2">
      <c r="A83">
        <v>32.568093400000002</v>
      </c>
      <c r="B83">
        <v>49</v>
      </c>
      <c r="C83" s="1"/>
      <c r="Q83" s="1"/>
    </row>
    <row r="84" spans="1:17" x14ac:dyDescent="0.2">
      <c r="A84">
        <v>33.0933852</v>
      </c>
      <c r="B84">
        <v>48.4</v>
      </c>
      <c r="C84" s="1"/>
      <c r="Q84" s="1"/>
    </row>
    <row r="85" spans="1:17" x14ac:dyDescent="0.2">
      <c r="A85">
        <v>33.618676999999998</v>
      </c>
      <c r="B85">
        <v>47.6</v>
      </c>
      <c r="C85" s="1"/>
      <c r="Q85" s="1"/>
    </row>
    <row r="86" spans="1:17" x14ac:dyDescent="0.2">
      <c r="A86">
        <v>34.0389105</v>
      </c>
      <c r="B86">
        <v>46.8</v>
      </c>
      <c r="C86" s="1"/>
      <c r="Q86" s="1"/>
    </row>
    <row r="87" spans="1:17" x14ac:dyDescent="0.2">
      <c r="A87">
        <v>34.7743191</v>
      </c>
      <c r="B87">
        <v>46</v>
      </c>
      <c r="C87" s="1"/>
      <c r="Q87" s="1"/>
    </row>
    <row r="88" spans="1:17" x14ac:dyDescent="0.2">
      <c r="A88">
        <v>35.509727599999998</v>
      </c>
      <c r="B88">
        <v>45.6</v>
      </c>
      <c r="C88" s="1"/>
      <c r="Q88" s="1"/>
    </row>
    <row r="89" spans="1:17" x14ac:dyDescent="0.2">
      <c r="A89">
        <v>35.824902700000003</v>
      </c>
      <c r="B89">
        <v>44.8</v>
      </c>
      <c r="C89" s="1"/>
      <c r="Q89" s="1"/>
    </row>
    <row r="90" spans="1:17" x14ac:dyDescent="0.2">
      <c r="A90">
        <v>36.1400778</v>
      </c>
      <c r="B90">
        <v>43.8</v>
      </c>
      <c r="C90" s="1"/>
      <c r="Q90" s="1"/>
    </row>
    <row r="91" spans="1:17" x14ac:dyDescent="0.2">
      <c r="A91">
        <v>36.770428000000003</v>
      </c>
      <c r="B91">
        <v>43.2</v>
      </c>
      <c r="C91" s="1"/>
      <c r="Q91" s="1"/>
    </row>
    <row r="92" spans="1:17" x14ac:dyDescent="0.2">
      <c r="A92">
        <v>37.400778199999998</v>
      </c>
      <c r="B92">
        <v>42.6</v>
      </c>
      <c r="C92" s="1"/>
      <c r="Q92" s="1"/>
    </row>
    <row r="93" spans="1:17" x14ac:dyDescent="0.2">
      <c r="A93">
        <v>37.8210117</v>
      </c>
      <c r="B93">
        <v>42</v>
      </c>
      <c r="Q93" s="1"/>
    </row>
    <row r="94" spans="1:17" x14ac:dyDescent="0.2">
      <c r="A94">
        <v>38.871595300000003</v>
      </c>
      <c r="B94">
        <v>41.6</v>
      </c>
      <c r="Q94" s="1"/>
    </row>
    <row r="95" spans="1:17" x14ac:dyDescent="0.2">
      <c r="A95">
        <v>39.291828799999998</v>
      </c>
      <c r="B95">
        <v>40.799999999999997</v>
      </c>
      <c r="Q95" s="1"/>
    </row>
    <row r="96" spans="1:17" x14ac:dyDescent="0.2">
      <c r="A96">
        <v>39.607003900000002</v>
      </c>
      <c r="B96">
        <v>39.799999999999997</v>
      </c>
      <c r="Q96" s="1"/>
    </row>
    <row r="97" spans="1:17" x14ac:dyDescent="0.2">
      <c r="A97">
        <v>40.1322957</v>
      </c>
      <c r="B97">
        <v>39.4</v>
      </c>
      <c r="Q97" s="1"/>
    </row>
    <row r="98" spans="1:17" x14ac:dyDescent="0.2">
      <c r="A98">
        <v>40.762645900000003</v>
      </c>
      <c r="B98">
        <v>38.4</v>
      </c>
      <c r="Q98" s="1"/>
    </row>
    <row r="99" spans="1:17" x14ac:dyDescent="0.2">
      <c r="A99">
        <v>41.603112799999998</v>
      </c>
      <c r="B99">
        <v>37.6</v>
      </c>
      <c r="Q99" s="1"/>
    </row>
    <row r="100" spans="1:17" x14ac:dyDescent="0.2">
      <c r="A100">
        <v>42.443579800000002</v>
      </c>
      <c r="B100">
        <v>37</v>
      </c>
      <c r="Q100" s="1"/>
    </row>
    <row r="101" spans="1:17" x14ac:dyDescent="0.2">
      <c r="A101">
        <v>42.9688716</v>
      </c>
      <c r="B101">
        <v>36.4</v>
      </c>
      <c r="Q101" s="1"/>
    </row>
    <row r="102" spans="1:17" x14ac:dyDescent="0.2">
      <c r="A102">
        <v>43.389105100000002</v>
      </c>
      <c r="B102">
        <v>35.799999999999997</v>
      </c>
      <c r="Q102" s="1"/>
    </row>
    <row r="103" spans="1:17" x14ac:dyDescent="0.2">
      <c r="A103">
        <v>44.439688699999998</v>
      </c>
      <c r="B103">
        <v>35.200000000000003</v>
      </c>
      <c r="Q103" s="1"/>
    </row>
    <row r="104" spans="1:17" x14ac:dyDescent="0.2">
      <c r="A104">
        <v>45.280155600000001</v>
      </c>
      <c r="B104">
        <v>35</v>
      </c>
      <c r="Q104" s="1"/>
    </row>
    <row r="105" spans="1:17" x14ac:dyDescent="0.2">
      <c r="A105">
        <v>46.2256809</v>
      </c>
      <c r="B105">
        <v>34.4</v>
      </c>
      <c r="Q105" s="1"/>
    </row>
    <row r="106" spans="1:17" x14ac:dyDescent="0.2">
      <c r="A106">
        <v>46.645914400000002</v>
      </c>
      <c r="B106">
        <v>34</v>
      </c>
      <c r="Q106" s="1"/>
    </row>
    <row r="107" spans="1:17" x14ac:dyDescent="0.2">
      <c r="A107">
        <v>46.856031100000003</v>
      </c>
      <c r="B107">
        <v>33.4</v>
      </c>
      <c r="Q107" s="1"/>
    </row>
    <row r="108" spans="1:17" x14ac:dyDescent="0.2">
      <c r="A108">
        <v>47.696498099999999</v>
      </c>
      <c r="B108">
        <v>33.4</v>
      </c>
      <c r="Q108" s="1"/>
    </row>
    <row r="109" spans="1:17" x14ac:dyDescent="0.2">
      <c r="A109">
        <v>49.167315199999997</v>
      </c>
      <c r="B109">
        <v>33.200000000000003</v>
      </c>
      <c r="Q109" s="1"/>
    </row>
    <row r="110" spans="1:17" x14ac:dyDescent="0.2">
      <c r="A110">
        <v>50.7431907</v>
      </c>
      <c r="B110">
        <v>33.200000000000003</v>
      </c>
      <c r="Q110" s="1"/>
    </row>
    <row r="111" spans="1:17" x14ac:dyDescent="0.2">
      <c r="A111">
        <v>51.688715999999999</v>
      </c>
      <c r="B111">
        <v>33.200000000000003</v>
      </c>
      <c r="Q111" s="1"/>
    </row>
    <row r="112" spans="1:17" x14ac:dyDescent="0.2">
      <c r="Q112" s="1"/>
    </row>
    <row r="113" spans="17:17" x14ac:dyDescent="0.2">
      <c r="Q113" s="1"/>
    </row>
    <row r="114" spans="17:17" x14ac:dyDescent="0.2">
      <c r="Q114" s="1"/>
    </row>
    <row r="115" spans="17:17" x14ac:dyDescent="0.2">
      <c r="Q115" s="1"/>
    </row>
    <row r="116" spans="17:17" x14ac:dyDescent="0.2">
      <c r="Q116" s="1"/>
    </row>
    <row r="117" spans="17:17" x14ac:dyDescent="0.2">
      <c r="Q117" s="1"/>
    </row>
    <row r="118" spans="17:17" x14ac:dyDescent="0.2">
      <c r="Q118" s="1"/>
    </row>
    <row r="119" spans="17:17" x14ac:dyDescent="0.2">
      <c r="Q119" s="1"/>
    </row>
    <row r="120" spans="17:17" x14ac:dyDescent="0.2">
      <c r="Q120" s="1"/>
    </row>
    <row r="121" spans="17:17" x14ac:dyDescent="0.2">
      <c r="Q121" s="1"/>
    </row>
    <row r="122" spans="17:17" x14ac:dyDescent="0.2">
      <c r="Q122" s="1"/>
    </row>
    <row r="123" spans="17:17" x14ac:dyDescent="0.2">
      <c r="Q123" s="1"/>
    </row>
    <row r="124" spans="17:17" x14ac:dyDescent="0.2">
      <c r="Q124" s="1"/>
    </row>
    <row r="125" spans="17:17" x14ac:dyDescent="0.2">
      <c r="Q125" s="1"/>
    </row>
    <row r="126" spans="17:17" x14ac:dyDescent="0.2">
      <c r="Q126" s="1"/>
    </row>
    <row r="127" spans="17:17" x14ac:dyDescent="0.2">
      <c r="Q127" s="1"/>
    </row>
    <row r="128" spans="17:17" x14ac:dyDescent="0.2">
      <c r="Q128" s="1"/>
    </row>
    <row r="129" spans="17:17" x14ac:dyDescent="0.2">
      <c r="Q129" s="1"/>
    </row>
    <row r="130" spans="17:17" x14ac:dyDescent="0.2">
      <c r="Q130" s="1"/>
    </row>
    <row r="131" spans="17:17" x14ac:dyDescent="0.2">
      <c r="Q131" s="1"/>
    </row>
    <row r="132" spans="17:17" x14ac:dyDescent="0.2">
      <c r="Q132" s="1"/>
    </row>
    <row r="133" spans="17:17" x14ac:dyDescent="0.2">
      <c r="Q133" s="1"/>
    </row>
    <row r="134" spans="17:17" x14ac:dyDescent="0.2">
      <c r="Q134" s="1"/>
    </row>
    <row r="135" spans="17:17" x14ac:dyDescent="0.2">
      <c r="Q135" s="1"/>
    </row>
    <row r="136" spans="17:17" x14ac:dyDescent="0.2">
      <c r="Q136" s="1"/>
    </row>
    <row r="137" spans="17:17" x14ac:dyDescent="0.2">
      <c r="Q137" s="1"/>
    </row>
    <row r="138" spans="17:17" x14ac:dyDescent="0.2">
      <c r="Q138" s="1"/>
    </row>
    <row r="139" spans="17:17" x14ac:dyDescent="0.2">
      <c r="Q139" s="1"/>
    </row>
    <row r="140" spans="17:17" x14ac:dyDescent="0.2">
      <c r="Q140" s="1"/>
    </row>
    <row r="141" spans="17:17" x14ac:dyDescent="0.2">
      <c r="Q141" s="1"/>
    </row>
    <row r="142" spans="17:17" x14ac:dyDescent="0.2">
      <c r="Q142" s="1"/>
    </row>
    <row r="143" spans="17:17" x14ac:dyDescent="0.2">
      <c r="Q143" s="1"/>
    </row>
    <row r="144" spans="17:17" x14ac:dyDescent="0.2">
      <c r="Q144" s="1"/>
    </row>
    <row r="145" spans="17:17" x14ac:dyDescent="0.2">
      <c r="Q145" s="1"/>
    </row>
    <row r="146" spans="17:17" x14ac:dyDescent="0.2">
      <c r="Q146" s="1"/>
    </row>
    <row r="147" spans="17:17" x14ac:dyDescent="0.2">
      <c r="Q147" s="1"/>
    </row>
    <row r="148" spans="17:17" x14ac:dyDescent="0.2">
      <c r="Q148" s="1"/>
    </row>
    <row r="149" spans="17:17" x14ac:dyDescent="0.2">
      <c r="Q149" s="1"/>
    </row>
    <row r="150" spans="17:17" x14ac:dyDescent="0.2">
      <c r="Q150" s="1"/>
    </row>
    <row r="151" spans="17:17" x14ac:dyDescent="0.2">
      <c r="Q151" s="1"/>
    </row>
    <row r="152" spans="17:17" x14ac:dyDescent="0.2">
      <c r="Q152" s="1"/>
    </row>
    <row r="153" spans="17:17" x14ac:dyDescent="0.2">
      <c r="Q153" s="1"/>
    </row>
    <row r="154" spans="17:17" x14ac:dyDescent="0.2">
      <c r="Q154" s="1"/>
    </row>
    <row r="155" spans="17:17" x14ac:dyDescent="0.2">
      <c r="Q155" s="1"/>
    </row>
    <row r="156" spans="17:17" x14ac:dyDescent="0.2">
      <c r="Q156" s="1"/>
    </row>
    <row r="157" spans="17:17" x14ac:dyDescent="0.2">
      <c r="Q157" s="1"/>
    </row>
    <row r="158" spans="17:17" x14ac:dyDescent="0.2">
      <c r="Q158" s="1"/>
    </row>
    <row r="159" spans="17:17" x14ac:dyDescent="0.2">
      <c r="Q159" s="1"/>
    </row>
    <row r="160" spans="17:17" x14ac:dyDescent="0.2">
      <c r="Q160" s="1"/>
    </row>
    <row r="161" spans="17:17" x14ac:dyDescent="0.2">
      <c r="Q161" s="1"/>
    </row>
    <row r="162" spans="17:17" x14ac:dyDescent="0.2">
      <c r="Q162" s="1"/>
    </row>
    <row r="163" spans="17:17" x14ac:dyDescent="0.2">
      <c r="Q163" s="1"/>
    </row>
    <row r="164" spans="17:17" x14ac:dyDescent="0.2">
      <c r="Q164" s="1"/>
    </row>
    <row r="165" spans="17:17" x14ac:dyDescent="0.2">
      <c r="Q165" s="1"/>
    </row>
    <row r="166" spans="17:17" x14ac:dyDescent="0.2">
      <c r="Q166" s="1"/>
    </row>
    <row r="167" spans="17:17" x14ac:dyDescent="0.2">
      <c r="Q167" s="1"/>
    </row>
    <row r="168" spans="17:17" x14ac:dyDescent="0.2">
      <c r="Q168" s="1"/>
    </row>
    <row r="169" spans="17:17" x14ac:dyDescent="0.2">
      <c r="Q169" s="1"/>
    </row>
    <row r="170" spans="17:17" x14ac:dyDescent="0.2">
      <c r="Q170" s="1"/>
    </row>
    <row r="171" spans="17:17" x14ac:dyDescent="0.2">
      <c r="Q171" s="1"/>
    </row>
    <row r="172" spans="17:17" x14ac:dyDescent="0.2">
      <c r="Q172" s="1"/>
    </row>
    <row r="173" spans="17:17" x14ac:dyDescent="0.2">
      <c r="Q173" s="1"/>
    </row>
    <row r="174" spans="17:17" x14ac:dyDescent="0.2">
      <c r="Q174" s="1"/>
    </row>
    <row r="175" spans="17:17" x14ac:dyDescent="0.2">
      <c r="Q175" s="1"/>
    </row>
    <row r="176" spans="17:17" x14ac:dyDescent="0.2">
      <c r="Q176" s="1"/>
    </row>
    <row r="177" spans="17:17" x14ac:dyDescent="0.2">
      <c r="Q177" s="1"/>
    </row>
    <row r="178" spans="17:17" x14ac:dyDescent="0.2">
      <c r="Q178" s="1"/>
    </row>
    <row r="179" spans="17:17" x14ac:dyDescent="0.2">
      <c r="Q179" s="1"/>
    </row>
    <row r="180" spans="17:17" x14ac:dyDescent="0.2">
      <c r="Q180" s="1"/>
    </row>
    <row r="181" spans="17:17" x14ac:dyDescent="0.2">
      <c r="Q181" s="1"/>
    </row>
    <row r="182" spans="17:17" x14ac:dyDescent="0.2">
      <c r="Q182" s="1"/>
    </row>
    <row r="183" spans="17:17" x14ac:dyDescent="0.2">
      <c r="Q183" s="1"/>
    </row>
    <row r="184" spans="17:17" x14ac:dyDescent="0.2">
      <c r="Q184" s="1"/>
    </row>
    <row r="185" spans="17:17" x14ac:dyDescent="0.2">
      <c r="Q185" s="1"/>
    </row>
    <row r="186" spans="17:17" x14ac:dyDescent="0.2">
      <c r="Q186" s="1"/>
    </row>
    <row r="187" spans="17:17" x14ac:dyDescent="0.2">
      <c r="Q187" s="1"/>
    </row>
    <row r="188" spans="17:17" x14ac:dyDescent="0.2">
      <c r="Q188" s="1"/>
    </row>
    <row r="189" spans="17:17" x14ac:dyDescent="0.2">
      <c r="Q189" s="1"/>
    </row>
    <row r="190" spans="17:17" x14ac:dyDescent="0.2">
      <c r="Q190" s="1"/>
    </row>
    <row r="191" spans="17:17" x14ac:dyDescent="0.2">
      <c r="Q191" s="1"/>
    </row>
    <row r="192" spans="17:17" x14ac:dyDescent="0.2">
      <c r="Q192" s="1"/>
    </row>
    <row r="193" spans="17:17" x14ac:dyDescent="0.2">
      <c r="Q193" s="1"/>
    </row>
    <row r="194" spans="17:17" x14ac:dyDescent="0.2">
      <c r="Q194" s="1"/>
    </row>
    <row r="195" spans="17:17" x14ac:dyDescent="0.2">
      <c r="Q195" s="1"/>
    </row>
    <row r="196" spans="17:17" x14ac:dyDescent="0.2">
      <c r="Q196" s="1"/>
    </row>
    <row r="197" spans="17:17" x14ac:dyDescent="0.2">
      <c r="Q197" s="1"/>
    </row>
    <row r="198" spans="17:17" x14ac:dyDescent="0.2">
      <c r="Q198" s="1"/>
    </row>
    <row r="199" spans="17:17" x14ac:dyDescent="0.2">
      <c r="Q199" s="1"/>
    </row>
    <row r="200" spans="17:17" x14ac:dyDescent="0.2">
      <c r="Q200" s="1"/>
    </row>
    <row r="201" spans="17:17" x14ac:dyDescent="0.2">
      <c r="Q201" s="1"/>
    </row>
    <row r="202" spans="17:17" x14ac:dyDescent="0.2">
      <c r="Q202" s="1"/>
    </row>
    <row r="203" spans="17:17" x14ac:dyDescent="0.2">
      <c r="Q203" s="1"/>
    </row>
    <row r="204" spans="17:17" x14ac:dyDescent="0.2">
      <c r="Q204" s="1"/>
    </row>
    <row r="205" spans="17:17" x14ac:dyDescent="0.2">
      <c r="Q205" s="1"/>
    </row>
    <row r="206" spans="17:17" x14ac:dyDescent="0.2">
      <c r="Q206" s="1"/>
    </row>
    <row r="207" spans="17:17" x14ac:dyDescent="0.2">
      <c r="Q207" s="1"/>
    </row>
    <row r="208" spans="17:17" x14ac:dyDescent="0.2">
      <c r="Q208" s="1"/>
    </row>
    <row r="209" spans="17:17" x14ac:dyDescent="0.2">
      <c r="Q209" s="1"/>
    </row>
    <row r="210" spans="17:17" x14ac:dyDescent="0.2">
      <c r="Q210" s="1"/>
    </row>
    <row r="211" spans="17:17" x14ac:dyDescent="0.2">
      <c r="Q211" s="1"/>
    </row>
    <row r="212" spans="17:17" x14ac:dyDescent="0.2">
      <c r="Q212" s="1"/>
    </row>
    <row r="213" spans="17:17" x14ac:dyDescent="0.2">
      <c r="Q213" s="1"/>
    </row>
    <row r="214" spans="17:17" x14ac:dyDescent="0.2">
      <c r="Q214" s="1"/>
    </row>
    <row r="215" spans="17:17" x14ac:dyDescent="0.2">
      <c r="Q215" s="1"/>
    </row>
    <row r="216" spans="17:17" x14ac:dyDescent="0.2">
      <c r="Q216" s="1"/>
    </row>
    <row r="217" spans="17:17" x14ac:dyDescent="0.2">
      <c r="Q217" s="1"/>
    </row>
    <row r="218" spans="17:17" x14ac:dyDescent="0.2">
      <c r="Q218" s="1"/>
    </row>
    <row r="219" spans="17:17" x14ac:dyDescent="0.2">
      <c r="Q219" s="1"/>
    </row>
    <row r="220" spans="17:17" x14ac:dyDescent="0.2">
      <c r="Q220" s="1"/>
    </row>
    <row r="221" spans="17:17" x14ac:dyDescent="0.2">
      <c r="Q221" s="1"/>
    </row>
    <row r="222" spans="17:17" x14ac:dyDescent="0.2">
      <c r="Q222" s="1"/>
    </row>
    <row r="223" spans="17:17" x14ac:dyDescent="0.2">
      <c r="Q223" s="1"/>
    </row>
    <row r="224" spans="17:17" x14ac:dyDescent="0.2">
      <c r="Q224" s="1"/>
    </row>
    <row r="225" spans="17:17" x14ac:dyDescent="0.2">
      <c r="Q225" s="1"/>
    </row>
    <row r="226" spans="17:17" x14ac:dyDescent="0.2">
      <c r="Q226" s="1"/>
    </row>
    <row r="227" spans="17:17" x14ac:dyDescent="0.2">
      <c r="Q227" s="1"/>
    </row>
    <row r="228" spans="17:17" x14ac:dyDescent="0.2">
      <c r="Q228" s="1"/>
    </row>
    <row r="229" spans="17:17" x14ac:dyDescent="0.2">
      <c r="Q229" s="1"/>
    </row>
    <row r="230" spans="17:17" x14ac:dyDescent="0.2">
      <c r="Q230" s="1"/>
    </row>
    <row r="231" spans="17:17" x14ac:dyDescent="0.2">
      <c r="Q231" s="1"/>
    </row>
    <row r="232" spans="17:17" x14ac:dyDescent="0.2">
      <c r="Q232" s="1"/>
    </row>
    <row r="233" spans="17:17" x14ac:dyDescent="0.2">
      <c r="Q233" s="1"/>
    </row>
    <row r="234" spans="17:17" x14ac:dyDescent="0.2">
      <c r="Q234" s="1"/>
    </row>
    <row r="235" spans="17:17" x14ac:dyDescent="0.2">
      <c r="Q235" s="1"/>
    </row>
    <row r="236" spans="17:17" x14ac:dyDescent="0.2">
      <c r="Q236" s="1"/>
    </row>
    <row r="237" spans="17:17" x14ac:dyDescent="0.2">
      <c r="Q237" s="1"/>
    </row>
    <row r="238" spans="17:17" x14ac:dyDescent="0.2">
      <c r="Q238" s="1"/>
    </row>
    <row r="239" spans="17:17" x14ac:dyDescent="0.2">
      <c r="Q239" s="1"/>
    </row>
    <row r="240" spans="17:17" x14ac:dyDescent="0.2">
      <c r="Q240" s="1"/>
    </row>
    <row r="241" spans="17:17" x14ac:dyDescent="0.2">
      <c r="Q241" s="1"/>
    </row>
    <row r="242" spans="17:17" x14ac:dyDescent="0.2">
      <c r="Q242" s="1"/>
    </row>
    <row r="243" spans="17:17" x14ac:dyDescent="0.2">
      <c r="Q243" s="1"/>
    </row>
    <row r="244" spans="17:17" x14ac:dyDescent="0.2">
      <c r="Q244" s="1"/>
    </row>
    <row r="245" spans="17:17" x14ac:dyDescent="0.2">
      <c r="Q245" s="1"/>
    </row>
    <row r="246" spans="17:17" x14ac:dyDescent="0.2">
      <c r="Q246" s="1"/>
    </row>
    <row r="247" spans="17:17" x14ac:dyDescent="0.2">
      <c r="Q247" s="1"/>
    </row>
    <row r="248" spans="17:17" x14ac:dyDescent="0.2">
      <c r="Q248" s="1"/>
    </row>
    <row r="249" spans="17:17" x14ac:dyDescent="0.2">
      <c r="Q249" s="1"/>
    </row>
    <row r="250" spans="17:17" x14ac:dyDescent="0.2">
      <c r="Q250" s="1"/>
    </row>
    <row r="251" spans="17:17" x14ac:dyDescent="0.2">
      <c r="Q251" s="1"/>
    </row>
    <row r="252" spans="17:17" x14ac:dyDescent="0.2">
      <c r="Q252" s="1"/>
    </row>
    <row r="253" spans="17:17" x14ac:dyDescent="0.2">
      <c r="Q253" s="1"/>
    </row>
    <row r="254" spans="17:17" x14ac:dyDescent="0.2">
      <c r="Q254" s="1"/>
    </row>
    <row r="255" spans="17:17" x14ac:dyDescent="0.2">
      <c r="Q255" s="1"/>
    </row>
    <row r="256" spans="17:17" x14ac:dyDescent="0.2">
      <c r="Q256" s="1"/>
    </row>
    <row r="257" spans="17:17" x14ac:dyDescent="0.2">
      <c r="Q257" s="1"/>
    </row>
    <row r="258" spans="17:17" x14ac:dyDescent="0.2">
      <c r="Q258" s="1"/>
    </row>
    <row r="259" spans="17:17" x14ac:dyDescent="0.2">
      <c r="Q259" s="1"/>
    </row>
    <row r="260" spans="17:17" x14ac:dyDescent="0.2">
      <c r="Q260" s="1"/>
    </row>
    <row r="261" spans="17:17" x14ac:dyDescent="0.2">
      <c r="Q261" s="1"/>
    </row>
    <row r="262" spans="17:17" x14ac:dyDescent="0.2">
      <c r="Q262" s="1"/>
    </row>
    <row r="263" spans="17:17" x14ac:dyDescent="0.2">
      <c r="Q263" s="1"/>
    </row>
    <row r="264" spans="17:17" x14ac:dyDescent="0.2">
      <c r="Q264" s="1"/>
    </row>
    <row r="265" spans="17:17" x14ac:dyDescent="0.2">
      <c r="Q265" s="1"/>
    </row>
    <row r="266" spans="17:17" x14ac:dyDescent="0.2">
      <c r="Q266" s="1"/>
    </row>
    <row r="267" spans="17:17" x14ac:dyDescent="0.2">
      <c r="Q267" s="1"/>
    </row>
    <row r="268" spans="17:17" x14ac:dyDescent="0.2">
      <c r="Q268" s="1"/>
    </row>
    <row r="269" spans="17:17" x14ac:dyDescent="0.2">
      <c r="Q269" s="1"/>
    </row>
    <row r="270" spans="17:17" x14ac:dyDescent="0.2">
      <c r="Q270" s="1"/>
    </row>
    <row r="271" spans="17:17" x14ac:dyDescent="0.2">
      <c r="Q271" s="1"/>
    </row>
    <row r="272" spans="17:17" x14ac:dyDescent="0.2">
      <c r="Q272" s="1"/>
    </row>
    <row r="273" spans="17:17" x14ac:dyDescent="0.2">
      <c r="Q273" s="1"/>
    </row>
    <row r="274" spans="17:17" x14ac:dyDescent="0.2">
      <c r="Q274" s="1"/>
    </row>
    <row r="275" spans="17:17" x14ac:dyDescent="0.2">
      <c r="Q275" s="1"/>
    </row>
    <row r="276" spans="17:17" x14ac:dyDescent="0.2">
      <c r="Q276" s="1"/>
    </row>
    <row r="277" spans="17:17" x14ac:dyDescent="0.2">
      <c r="Q277" s="1"/>
    </row>
    <row r="278" spans="17:17" x14ac:dyDescent="0.2">
      <c r="Q278" s="1"/>
    </row>
    <row r="279" spans="17:17" x14ac:dyDescent="0.2">
      <c r="Q279" s="1"/>
    </row>
    <row r="280" spans="17:17" x14ac:dyDescent="0.2">
      <c r="Q280" s="1"/>
    </row>
    <row r="281" spans="17:17" x14ac:dyDescent="0.2">
      <c r="Q281" s="1"/>
    </row>
    <row r="282" spans="17:17" x14ac:dyDescent="0.2">
      <c r="Q282" s="1"/>
    </row>
    <row r="283" spans="17:17" x14ac:dyDescent="0.2">
      <c r="Q283" s="1"/>
    </row>
    <row r="284" spans="17:17" x14ac:dyDescent="0.2">
      <c r="Q284" s="1"/>
    </row>
    <row r="285" spans="17:17" x14ac:dyDescent="0.2">
      <c r="Q285" s="1"/>
    </row>
    <row r="286" spans="17:17" x14ac:dyDescent="0.2">
      <c r="Q286" s="1"/>
    </row>
    <row r="287" spans="17:17" x14ac:dyDescent="0.2">
      <c r="Q287" s="1"/>
    </row>
    <row r="288" spans="17:17" x14ac:dyDescent="0.2">
      <c r="Q288" s="1"/>
    </row>
    <row r="289" spans="17:18" x14ac:dyDescent="0.2">
      <c r="Q289" s="1"/>
    </row>
    <row r="290" spans="17:18" x14ac:dyDescent="0.2">
      <c r="Q290" s="1"/>
      <c r="R29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AEE1B-3EEA-4618-87B7-A9E74411B8F3}">
  <dimension ref="A1:D9"/>
  <sheetViews>
    <sheetView zoomScale="80" zoomScaleNormal="80" workbookViewId="0">
      <selection activeCell="D8" sqref="D8"/>
    </sheetView>
  </sheetViews>
  <sheetFormatPr baseColWidth="10" defaultColWidth="8.83203125" defaultRowHeight="15" x14ac:dyDescent="0.2"/>
  <cols>
    <col min="1" max="1" width="49" customWidth="1"/>
    <col min="2" max="2" width="37" customWidth="1"/>
    <col min="3" max="3" width="69" customWidth="1"/>
    <col min="4" max="4" width="78.5" customWidth="1"/>
  </cols>
  <sheetData>
    <row r="1" spans="1:4" x14ac:dyDescent="0.2">
      <c r="A1" s="40" t="s">
        <v>0</v>
      </c>
      <c r="B1" s="40" t="s">
        <v>1</v>
      </c>
      <c r="C1" s="40" t="s">
        <v>2</v>
      </c>
      <c r="D1" s="40" t="s">
        <v>3</v>
      </c>
    </row>
    <row r="2" spans="1:4" x14ac:dyDescent="0.2">
      <c r="A2" t="s">
        <v>4</v>
      </c>
      <c r="B2" t="s">
        <v>5</v>
      </c>
      <c r="C2" t="s">
        <v>6</v>
      </c>
      <c r="D2" t="s">
        <v>7</v>
      </c>
    </row>
    <row r="3" spans="1:4" x14ac:dyDescent="0.2">
      <c r="A3" t="s">
        <v>8</v>
      </c>
      <c r="B3" t="s">
        <v>9</v>
      </c>
      <c r="C3" t="s">
        <v>6</v>
      </c>
      <c r="D3" t="s">
        <v>7</v>
      </c>
    </row>
    <row r="4" spans="1:4" ht="48" x14ac:dyDescent="0.2">
      <c r="A4" s="34" t="s">
        <v>10</v>
      </c>
      <c r="B4" t="s">
        <v>9</v>
      </c>
      <c r="C4" t="s">
        <v>11</v>
      </c>
      <c r="D4" t="s">
        <v>12</v>
      </c>
    </row>
    <row r="5" spans="1:4" ht="57.75" customHeight="1" x14ac:dyDescent="0.2">
      <c r="A5" t="s">
        <v>13</v>
      </c>
      <c r="B5" t="s">
        <v>14</v>
      </c>
      <c r="C5" s="34" t="s">
        <v>15</v>
      </c>
      <c r="D5" s="34" t="s">
        <v>16</v>
      </c>
    </row>
    <row r="6" spans="1:4" ht="48" x14ac:dyDescent="0.2">
      <c r="A6" s="34" t="s">
        <v>17</v>
      </c>
      <c r="B6" t="s">
        <v>9</v>
      </c>
      <c r="C6" s="34" t="s">
        <v>18</v>
      </c>
      <c r="D6" t="s">
        <v>19</v>
      </c>
    </row>
    <row r="7" spans="1:4" x14ac:dyDescent="0.2">
      <c r="A7" t="s">
        <v>20</v>
      </c>
      <c r="B7" t="s">
        <v>9</v>
      </c>
      <c r="C7" t="s">
        <v>21</v>
      </c>
      <c r="D7" t="s">
        <v>22</v>
      </c>
    </row>
    <row r="8" spans="1:4" ht="138.75" customHeight="1" x14ac:dyDescent="0.2">
      <c r="A8" t="s">
        <v>23</v>
      </c>
      <c r="B8" t="s">
        <v>9</v>
      </c>
      <c r="C8" s="34" t="s">
        <v>24</v>
      </c>
      <c r="D8" s="34" t="s">
        <v>16</v>
      </c>
    </row>
    <row r="9" spans="1:4" ht="64" x14ac:dyDescent="0.2">
      <c r="A9" t="s">
        <v>25</v>
      </c>
      <c r="B9" t="s">
        <v>26</v>
      </c>
      <c r="C9" s="34" t="s">
        <v>27</v>
      </c>
      <c r="D9" t="s">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0CE6E-06A2-4C1F-9307-A3D0093A4A38}">
  <dimension ref="A1:K13"/>
  <sheetViews>
    <sheetView workbookViewId="0">
      <selection activeCell="C17" sqref="C17"/>
    </sheetView>
  </sheetViews>
  <sheetFormatPr baseColWidth="10" defaultColWidth="8.83203125" defaultRowHeight="15" x14ac:dyDescent="0.2"/>
  <cols>
    <col min="1" max="2" width="21.33203125" customWidth="1"/>
    <col min="3" max="3" width="23" customWidth="1"/>
    <col min="4" max="4" width="30.5" customWidth="1"/>
    <col min="5" max="5" width="23.6640625" customWidth="1"/>
    <col min="6" max="6" width="23.83203125" customWidth="1"/>
    <col min="7" max="7" width="5.83203125" customWidth="1"/>
    <col min="8" max="8" width="10.5" customWidth="1"/>
    <col min="9" max="11" width="10.1640625" customWidth="1"/>
  </cols>
  <sheetData>
    <row r="1" spans="1:11" ht="30.5" customHeight="1" x14ac:dyDescent="0.2">
      <c r="A1" s="51" t="s">
        <v>35</v>
      </c>
      <c r="B1" s="51" t="s">
        <v>36</v>
      </c>
      <c r="C1" s="70" t="s">
        <v>37</v>
      </c>
      <c r="D1" s="51" t="s">
        <v>38</v>
      </c>
      <c r="E1" s="70" t="s">
        <v>39</v>
      </c>
      <c r="F1" s="52" t="s">
        <v>204</v>
      </c>
      <c r="G1" s="47"/>
      <c r="H1" s="73" t="s">
        <v>207</v>
      </c>
      <c r="I1" s="74"/>
      <c r="J1" s="74"/>
      <c r="K1" s="74"/>
    </row>
    <row r="2" spans="1:11" ht="18.5" customHeight="1" x14ac:dyDescent="0.2">
      <c r="A2" s="5" t="s">
        <v>41</v>
      </c>
      <c r="B2" s="53">
        <v>1.9E-2</v>
      </c>
      <c r="C2" s="71">
        <f>(B2/$K$3)*12</f>
        <v>1.2192513368983958E-2</v>
      </c>
      <c r="D2" s="54">
        <v>0.193</v>
      </c>
      <c r="E2" s="72">
        <f>(D2/$K$4)*12</f>
        <v>0.13785714285714284</v>
      </c>
      <c r="F2" s="55" t="s">
        <v>42</v>
      </c>
      <c r="G2" s="46"/>
      <c r="H2" s="5"/>
      <c r="I2" s="31" t="s">
        <v>43</v>
      </c>
      <c r="J2" s="31" t="s">
        <v>44</v>
      </c>
      <c r="K2" s="31" t="s">
        <v>45</v>
      </c>
    </row>
    <row r="3" spans="1:11" ht="18.5" customHeight="1" x14ac:dyDescent="0.2">
      <c r="A3" s="5" t="s">
        <v>46</v>
      </c>
      <c r="B3" s="56">
        <v>0</v>
      </c>
      <c r="C3" s="71">
        <f t="shared" ref="C3:C5" si="0">(B3/$K$3)*12</f>
        <v>0</v>
      </c>
      <c r="D3" s="54">
        <v>0.13300000000000001</v>
      </c>
      <c r="E3" s="71">
        <f t="shared" ref="E3:E5" si="1">(D3/$K$4)*12</f>
        <v>9.5000000000000001E-2</v>
      </c>
      <c r="F3" s="55" t="s">
        <v>42</v>
      </c>
      <c r="G3" s="46"/>
      <c r="H3" s="5" t="s">
        <v>47</v>
      </c>
      <c r="I3" s="31">
        <v>7</v>
      </c>
      <c r="J3" s="31" t="s">
        <v>48</v>
      </c>
      <c r="K3" s="31">
        <v>18.7</v>
      </c>
    </row>
    <row r="4" spans="1:11" ht="18.5" customHeight="1" x14ac:dyDescent="0.2">
      <c r="A4" s="5" t="s">
        <v>49</v>
      </c>
      <c r="B4" s="56">
        <v>0</v>
      </c>
      <c r="C4" s="71">
        <f t="shared" si="0"/>
        <v>0</v>
      </c>
      <c r="D4" s="56">
        <v>0.06</v>
      </c>
      <c r="E4" s="71">
        <f t="shared" si="1"/>
        <v>4.2857142857142858E-2</v>
      </c>
      <c r="F4" s="55" t="s">
        <v>42</v>
      </c>
      <c r="G4" s="46"/>
      <c r="H4" s="5" t="s">
        <v>50</v>
      </c>
      <c r="I4" s="31">
        <v>3.5</v>
      </c>
      <c r="J4" s="31" t="s">
        <v>48</v>
      </c>
      <c r="K4" s="31">
        <v>16.8</v>
      </c>
    </row>
    <row r="5" spans="1:11" ht="18.5" customHeight="1" x14ac:dyDescent="0.2">
      <c r="A5" s="5" t="s">
        <v>51</v>
      </c>
      <c r="B5" s="56">
        <v>0</v>
      </c>
      <c r="C5" s="71">
        <f t="shared" si="0"/>
        <v>0</v>
      </c>
      <c r="D5" s="54">
        <v>5.2999999999999999E-2</v>
      </c>
      <c r="E5" s="71">
        <f t="shared" si="1"/>
        <v>3.7857142857142853E-2</v>
      </c>
      <c r="F5" s="55" t="s">
        <v>42</v>
      </c>
      <c r="G5" s="46"/>
    </row>
    <row r="6" spans="1:11" x14ac:dyDescent="0.2">
      <c r="B6" s="44">
        <f>SUM(B2:B5)</f>
        <v>1.9E-2</v>
      </c>
      <c r="C6" s="68"/>
      <c r="D6" s="45">
        <f>SUM(D2:D5)</f>
        <v>0.439</v>
      </c>
    </row>
    <row r="8" spans="1:11" ht="32" x14ac:dyDescent="0.2">
      <c r="A8" s="51" t="s">
        <v>35</v>
      </c>
      <c r="B8" s="51" t="s">
        <v>36</v>
      </c>
      <c r="C8" s="71"/>
      <c r="D8" s="51" t="s">
        <v>38</v>
      </c>
      <c r="E8" s="71"/>
      <c r="F8" s="52" t="s">
        <v>205</v>
      </c>
      <c r="H8" s="73" t="s">
        <v>206</v>
      </c>
      <c r="I8" s="74"/>
      <c r="J8" s="74"/>
      <c r="K8" s="74"/>
    </row>
    <row r="9" spans="1:11" ht="16.25" customHeight="1" x14ac:dyDescent="0.2">
      <c r="A9" s="5" t="s">
        <v>41</v>
      </c>
      <c r="B9" s="54">
        <v>1.2999999999999999E-2</v>
      </c>
      <c r="C9" s="71"/>
      <c r="D9" s="54">
        <v>0.193</v>
      </c>
      <c r="E9" s="71"/>
      <c r="F9" s="69" t="s">
        <v>34</v>
      </c>
      <c r="H9" s="5"/>
      <c r="I9" s="31" t="s">
        <v>43</v>
      </c>
      <c r="J9" s="31" t="s">
        <v>44</v>
      </c>
      <c r="K9" s="31" t="s">
        <v>45</v>
      </c>
    </row>
    <row r="10" spans="1:11" ht="16.25" customHeight="1" x14ac:dyDescent="0.2">
      <c r="A10" s="5" t="s">
        <v>46</v>
      </c>
      <c r="B10" s="56">
        <v>0</v>
      </c>
      <c r="C10" s="71"/>
      <c r="D10" s="54">
        <v>0.13300000000000001</v>
      </c>
      <c r="E10" s="71"/>
      <c r="F10" s="69" t="s">
        <v>34</v>
      </c>
      <c r="H10" s="5" t="s">
        <v>47</v>
      </c>
      <c r="I10" s="31">
        <v>7.9</v>
      </c>
      <c r="J10" s="31" t="s">
        <v>48</v>
      </c>
      <c r="K10" s="31">
        <v>30.2</v>
      </c>
    </row>
    <row r="11" spans="1:11" ht="16.25" customHeight="1" x14ac:dyDescent="0.2">
      <c r="A11" s="5" t="s">
        <v>49</v>
      </c>
      <c r="B11" s="56">
        <v>0</v>
      </c>
      <c r="C11" s="71"/>
      <c r="D11" s="54">
        <v>6.7000000000000004E-2</v>
      </c>
      <c r="E11" s="71"/>
      <c r="F11" s="69" t="s">
        <v>34</v>
      </c>
      <c r="H11" s="5" t="s">
        <v>50</v>
      </c>
      <c r="I11" s="31">
        <v>3.5</v>
      </c>
      <c r="J11" s="31" t="s">
        <v>48</v>
      </c>
      <c r="K11" s="31">
        <v>40.4</v>
      </c>
    </row>
    <row r="12" spans="1:11" ht="16.25" customHeight="1" x14ac:dyDescent="0.2">
      <c r="A12" s="5" t="s">
        <v>51</v>
      </c>
      <c r="B12" s="56">
        <v>0</v>
      </c>
      <c r="C12" s="71"/>
      <c r="D12" s="54">
        <v>5.2999999999999999E-2</v>
      </c>
      <c r="E12" s="71"/>
      <c r="F12" s="69" t="s">
        <v>34</v>
      </c>
    </row>
    <row r="13" spans="1:11" x14ac:dyDescent="0.2">
      <c r="B13" s="45">
        <f>SUM(B9:B12)</f>
        <v>1.2999999999999999E-2</v>
      </c>
      <c r="D13" s="45">
        <f>SUM(D9:D12)</f>
        <v>0.44600000000000001</v>
      </c>
    </row>
  </sheetData>
  <mergeCells count="2">
    <mergeCell ref="H1:K1"/>
    <mergeCell ref="H8:K8"/>
  </mergeCells>
  <hyperlinks>
    <hyperlink ref="F2:F5" r:id="rId1" display="https://www.nejm.org/doi/full/10.1056/nejmoa1606774" xr:uid="{FD27F18C-CA68-4D6F-B3FB-4218024988D6}"/>
    <hyperlink ref="F9" r:id="rId2" xr:uid="{A4108CC1-871B-4A0E-B758-D1496E4BB1C5}"/>
    <hyperlink ref="F10" r:id="rId3" xr:uid="{91EDF881-8685-44D3-B70D-515E8CEF5F90}"/>
    <hyperlink ref="F11" r:id="rId4" xr:uid="{5552F79F-B088-4851-A27B-046680689AFF}"/>
    <hyperlink ref="F12" r:id="rId5" xr:uid="{F4CDF5F9-EB56-4003-AB9A-4BE47453A503}"/>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1"/>
  <sheetViews>
    <sheetView topLeftCell="A14" workbookViewId="0">
      <selection activeCell="B34" sqref="B34"/>
    </sheetView>
  </sheetViews>
  <sheetFormatPr baseColWidth="10" defaultColWidth="9.1640625" defaultRowHeight="15" x14ac:dyDescent="0.2"/>
  <cols>
    <col min="1" max="1" width="51.6640625" customWidth="1"/>
    <col min="2" max="2" width="18" customWidth="1"/>
    <col min="3" max="3" width="36.5" customWidth="1"/>
    <col min="4" max="4" width="21.5" customWidth="1"/>
    <col min="5" max="5" width="43.1640625" customWidth="1"/>
    <col min="6" max="6" width="41.83203125" customWidth="1"/>
    <col min="7" max="7" width="7.5" customWidth="1"/>
    <col min="8" max="8" width="21.6640625" customWidth="1"/>
    <col min="9" max="9" width="14.33203125" customWidth="1"/>
    <col min="10" max="10" width="15.5" customWidth="1"/>
    <col min="11" max="11" width="18.5" customWidth="1"/>
    <col min="12" max="12" width="6.33203125" customWidth="1"/>
    <col min="13" max="13" width="27.1640625" customWidth="1"/>
  </cols>
  <sheetData>
    <row r="1" spans="1:14" s="1" customFormat="1" x14ac:dyDescent="0.2">
      <c r="A1" s="9"/>
      <c r="B1" s="10" t="s">
        <v>52</v>
      </c>
      <c r="C1" s="36" t="s">
        <v>40</v>
      </c>
      <c r="D1" s="36" t="s">
        <v>53</v>
      </c>
    </row>
    <row r="2" spans="1:14" x14ac:dyDescent="0.2">
      <c r="A2" s="2" t="s">
        <v>54</v>
      </c>
      <c r="B2" s="5" t="s">
        <v>55</v>
      </c>
      <c r="C2" s="29" t="s">
        <v>42</v>
      </c>
      <c r="D2" t="s">
        <v>56</v>
      </c>
    </row>
    <row r="3" spans="1:14" x14ac:dyDescent="0.2">
      <c r="A3" s="3" t="s">
        <v>57</v>
      </c>
      <c r="B3" s="5" t="s">
        <v>58</v>
      </c>
      <c r="C3" s="29" t="s">
        <v>59</v>
      </c>
      <c r="D3" t="s">
        <v>60</v>
      </c>
    </row>
    <row r="4" spans="1:14" x14ac:dyDescent="0.2">
      <c r="A4" s="3" t="s">
        <v>61</v>
      </c>
      <c r="B4" s="5" t="s">
        <v>62</v>
      </c>
      <c r="C4" s="29" t="s">
        <v>34</v>
      </c>
      <c r="D4" t="s">
        <v>63</v>
      </c>
    </row>
    <row r="5" spans="1:14" ht="32" x14ac:dyDescent="0.2">
      <c r="A5" s="4" t="s">
        <v>64</v>
      </c>
      <c r="B5" s="25" t="s">
        <v>65</v>
      </c>
    </row>
    <row r="7" spans="1:14" x14ac:dyDescent="0.2">
      <c r="A7" s="6" t="s">
        <v>66</v>
      </c>
      <c r="B7" s="7" t="s">
        <v>67</v>
      </c>
      <c r="C7" s="7" t="s">
        <v>68</v>
      </c>
      <c r="D7" s="8" t="s">
        <v>69</v>
      </c>
      <c r="E7" s="8" t="s">
        <v>70</v>
      </c>
      <c r="F7" s="8" t="s">
        <v>40</v>
      </c>
    </row>
    <row r="8" spans="1:14" x14ac:dyDescent="0.2">
      <c r="A8" s="2" t="s">
        <v>71</v>
      </c>
      <c r="B8" s="26">
        <v>0.5</v>
      </c>
      <c r="C8" s="26">
        <v>0.39</v>
      </c>
      <c r="D8" s="27">
        <v>0.65</v>
      </c>
      <c r="E8" t="s">
        <v>72</v>
      </c>
      <c r="F8" s="29" t="s">
        <v>34</v>
      </c>
    </row>
    <row r="9" spans="1:14" x14ac:dyDescent="0.2">
      <c r="A9" s="3" t="s">
        <v>73</v>
      </c>
      <c r="B9" s="5">
        <v>0.62</v>
      </c>
      <c r="C9" s="5">
        <v>0.48</v>
      </c>
      <c r="D9" s="5">
        <v>0.81</v>
      </c>
      <c r="E9" t="s">
        <v>72</v>
      </c>
      <c r="F9" s="29" t="s">
        <v>34</v>
      </c>
    </row>
    <row r="10" spans="1:14" x14ac:dyDescent="0.2">
      <c r="A10" s="3" t="s">
        <v>74</v>
      </c>
      <c r="B10" s="5">
        <v>0.71</v>
      </c>
      <c r="C10" s="31">
        <v>0.67</v>
      </c>
      <c r="D10" s="50">
        <v>0.76</v>
      </c>
      <c r="E10" t="s">
        <v>75</v>
      </c>
      <c r="F10" t="s">
        <v>76</v>
      </c>
    </row>
    <row r="11" spans="1:14" x14ac:dyDescent="0.2">
      <c r="A11" s="3" t="s">
        <v>77</v>
      </c>
      <c r="B11" s="5">
        <v>0.71</v>
      </c>
      <c r="C11" s="31">
        <v>0.67</v>
      </c>
      <c r="D11" s="49">
        <v>0.76</v>
      </c>
      <c r="E11" t="s">
        <v>78</v>
      </c>
      <c r="F11" t="s">
        <v>76</v>
      </c>
    </row>
    <row r="12" spans="1:14" x14ac:dyDescent="0.2">
      <c r="A12" s="3" t="s">
        <v>79</v>
      </c>
      <c r="B12" s="5">
        <v>0.67</v>
      </c>
      <c r="C12" s="31">
        <v>0.59</v>
      </c>
      <c r="D12" s="50">
        <v>0.75</v>
      </c>
      <c r="E12" t="s">
        <v>80</v>
      </c>
      <c r="F12" t="s">
        <v>76</v>
      </c>
    </row>
    <row r="15" spans="1:14" ht="16" thickBot="1" x14ac:dyDescent="0.25">
      <c r="A15" s="6" t="s">
        <v>81</v>
      </c>
      <c r="B15" s="7" t="s">
        <v>67</v>
      </c>
      <c r="C15" s="7" t="s">
        <v>68</v>
      </c>
      <c r="D15" s="8" t="s">
        <v>69</v>
      </c>
      <c r="E15" s="8" t="s">
        <v>70</v>
      </c>
      <c r="F15" s="8" t="s">
        <v>40</v>
      </c>
      <c r="H15" s="77" t="s">
        <v>82</v>
      </c>
      <c r="I15" s="78"/>
      <c r="J15" s="78"/>
      <c r="K15" s="79"/>
    </row>
    <row r="16" spans="1:14" x14ac:dyDescent="0.2">
      <c r="A16" t="s">
        <v>83</v>
      </c>
      <c r="B16" s="38">
        <f>((B10+K21)*N16)+(B10*N17)</f>
        <v>0.70866999999999991</v>
      </c>
      <c r="C16" s="11"/>
      <c r="D16" s="11"/>
      <c r="E16" t="s">
        <v>84</v>
      </c>
      <c r="H16" s="48" t="s">
        <v>35</v>
      </c>
      <c r="I16" s="48" t="s">
        <v>85</v>
      </c>
      <c r="J16" s="48" t="s">
        <v>86</v>
      </c>
      <c r="K16" s="48" t="s">
        <v>87</v>
      </c>
      <c r="M16" s="58" t="s">
        <v>88</v>
      </c>
      <c r="N16" s="59">
        <f>AEs!B6</f>
        <v>1.9E-2</v>
      </c>
    </row>
    <row r="17" spans="1:14" ht="16.25" customHeight="1" thickBot="1" x14ac:dyDescent="0.25">
      <c r="A17" t="s">
        <v>89</v>
      </c>
      <c r="B17" s="38">
        <f>((B11+K30)*N25)+(B11*N26)</f>
        <v>0.66304999999999992</v>
      </c>
      <c r="C17" s="11"/>
      <c r="D17" s="11"/>
      <c r="E17" t="s">
        <v>90</v>
      </c>
      <c r="H17" s="37" t="s">
        <v>91</v>
      </c>
      <c r="I17" s="37">
        <v>-7.0000000000000007E-2</v>
      </c>
      <c r="J17" s="37">
        <f>AEs!C2</f>
        <v>1.2192513368983958E-2</v>
      </c>
      <c r="K17" s="57" t="s">
        <v>92</v>
      </c>
      <c r="M17" s="60" t="s">
        <v>93</v>
      </c>
      <c r="N17" s="61">
        <f>1-N16</f>
        <v>0.98099999999999998</v>
      </c>
    </row>
    <row r="18" spans="1:14" ht="16.25" customHeight="1" x14ac:dyDescent="0.2">
      <c r="H18" s="37" t="s">
        <v>94</v>
      </c>
      <c r="I18" s="37">
        <v>-0.09</v>
      </c>
      <c r="J18" s="37">
        <f>AEs!C3</f>
        <v>0</v>
      </c>
      <c r="K18" s="57" t="s">
        <v>95</v>
      </c>
    </row>
    <row r="19" spans="1:14" ht="16.25" customHeight="1" x14ac:dyDescent="0.2">
      <c r="H19" s="37" t="s">
        <v>96</v>
      </c>
      <c r="I19" s="37">
        <v>-0.19</v>
      </c>
      <c r="J19" s="37">
        <f>AEs!C4</f>
        <v>0</v>
      </c>
      <c r="K19" s="57" t="s">
        <v>92</v>
      </c>
    </row>
    <row r="20" spans="1:14" ht="16.25" customHeight="1" thickBot="1" x14ac:dyDescent="0.25">
      <c r="H20" s="37" t="s">
        <v>97</v>
      </c>
      <c r="I20" s="37">
        <v>-0.19</v>
      </c>
      <c r="J20" s="37">
        <f>AEs!C5</f>
        <v>0</v>
      </c>
      <c r="K20" s="64" t="s">
        <v>92</v>
      </c>
    </row>
    <row r="21" spans="1:14" ht="16" thickBot="1" x14ac:dyDescent="0.25">
      <c r="A21" s="6" t="s">
        <v>199</v>
      </c>
      <c r="B21" s="28" t="s">
        <v>98</v>
      </c>
      <c r="C21" s="67" t="s">
        <v>99</v>
      </c>
      <c r="D21" s="8" t="s">
        <v>40</v>
      </c>
      <c r="E21" s="33" t="s">
        <v>53</v>
      </c>
      <c r="F21" s="33" t="s">
        <v>198</v>
      </c>
      <c r="K21" s="66">
        <f>SUMPRODUCT(I17:I20,J17:J20)/SUM(J17:J20)</f>
        <v>-7.0000000000000007E-2</v>
      </c>
    </row>
    <row r="22" spans="1:14" ht="30.5" customHeight="1" x14ac:dyDescent="0.2">
      <c r="A22" t="s">
        <v>100</v>
      </c>
      <c r="B22">
        <v>7.1</v>
      </c>
      <c r="C22" s="11" t="s">
        <v>101</v>
      </c>
      <c r="D22" s="29" t="s">
        <v>42</v>
      </c>
      <c r="E22" s="35" t="s">
        <v>202</v>
      </c>
      <c r="F22" s="38">
        <f>(B22/AEs!K3)*12</f>
        <v>4.5561497326203213</v>
      </c>
    </row>
    <row r="23" spans="1:14" ht="30.5" customHeight="1" x14ac:dyDescent="0.2">
      <c r="A23" t="s">
        <v>102</v>
      </c>
      <c r="B23">
        <v>10.7</v>
      </c>
      <c r="C23" s="11" t="s">
        <v>101</v>
      </c>
      <c r="D23" s="29" t="s">
        <v>42</v>
      </c>
      <c r="E23" s="35" t="s">
        <v>203</v>
      </c>
      <c r="F23" s="38">
        <f>(B23/AEs!K4)*12</f>
        <v>7.6428571428571423</v>
      </c>
    </row>
    <row r="24" spans="1:14" ht="33.5" customHeight="1" thickBot="1" x14ac:dyDescent="0.25">
      <c r="A24" t="s">
        <v>100</v>
      </c>
      <c r="B24">
        <v>13.6</v>
      </c>
      <c r="C24" s="11" t="s">
        <v>101</v>
      </c>
      <c r="D24" s="29" t="s">
        <v>34</v>
      </c>
      <c r="E24" s="34" t="s">
        <v>201</v>
      </c>
      <c r="H24" s="80" t="s">
        <v>104</v>
      </c>
      <c r="I24" s="81"/>
      <c r="J24" s="81"/>
      <c r="K24" s="82"/>
    </row>
    <row r="25" spans="1:14" ht="32" x14ac:dyDescent="0.2">
      <c r="A25" t="s">
        <v>102</v>
      </c>
      <c r="B25">
        <v>10.7</v>
      </c>
      <c r="C25" s="11" t="s">
        <v>101</v>
      </c>
      <c r="D25" s="29" t="s">
        <v>34</v>
      </c>
      <c r="E25" s="34" t="s">
        <v>200</v>
      </c>
      <c r="H25" s="48" t="s">
        <v>35</v>
      </c>
      <c r="I25" s="48" t="s">
        <v>85</v>
      </c>
      <c r="J25" s="48" t="s">
        <v>86</v>
      </c>
      <c r="K25" s="48" t="s">
        <v>87</v>
      </c>
      <c r="M25" s="58" t="s">
        <v>88</v>
      </c>
      <c r="N25" s="62">
        <f>AEs!D6</f>
        <v>0.439</v>
      </c>
    </row>
    <row r="26" spans="1:14" ht="15.5" customHeight="1" thickBot="1" x14ac:dyDescent="0.25">
      <c r="H26" s="37" t="s">
        <v>91</v>
      </c>
      <c r="I26" s="37">
        <v>-7.0000000000000007E-2</v>
      </c>
      <c r="J26" s="37">
        <f>AEs!E2</f>
        <v>0.13785714285714284</v>
      </c>
      <c r="K26" s="57" t="s">
        <v>92</v>
      </c>
      <c r="M26" s="60" t="s">
        <v>93</v>
      </c>
      <c r="N26" s="63">
        <f>1-N25</f>
        <v>0.56099999999999994</v>
      </c>
    </row>
    <row r="27" spans="1:14" ht="15.5" customHeight="1" x14ac:dyDescent="0.2">
      <c r="A27" s="6" t="s">
        <v>105</v>
      </c>
      <c r="B27" s="28" t="s">
        <v>103</v>
      </c>
      <c r="C27" s="75" t="s">
        <v>40</v>
      </c>
      <c r="D27" s="76"/>
      <c r="H27" s="37" t="s">
        <v>94</v>
      </c>
      <c r="I27" s="37">
        <v>-0.09</v>
      </c>
      <c r="J27" s="37">
        <f>AEs!E3</f>
        <v>9.5000000000000001E-2</v>
      </c>
      <c r="K27" s="57" t="s">
        <v>95</v>
      </c>
      <c r="M27" s="38"/>
    </row>
    <row r="28" spans="1:14" ht="15.5" customHeight="1" x14ac:dyDescent="0.2">
      <c r="A28" s="30" t="s">
        <v>106</v>
      </c>
      <c r="B28" t="s">
        <v>107</v>
      </c>
      <c r="H28" s="37" t="s">
        <v>96</v>
      </c>
      <c r="I28" s="37">
        <v>-0.19</v>
      </c>
      <c r="J28" s="37">
        <f>AEs!E4</f>
        <v>4.2857142857142858E-2</v>
      </c>
      <c r="K28" s="57" t="s">
        <v>92</v>
      </c>
    </row>
    <row r="29" spans="1:14" ht="15.5" customHeight="1" thickBot="1" x14ac:dyDescent="0.25">
      <c r="A29" s="30" t="s">
        <v>108</v>
      </c>
      <c r="B29" t="s">
        <v>109</v>
      </c>
      <c r="H29" s="37" t="s">
        <v>97</v>
      </c>
      <c r="I29" s="37">
        <v>-0.19</v>
      </c>
      <c r="J29" s="37">
        <f>AEs!E5</f>
        <v>3.7857142857142853E-2</v>
      </c>
      <c r="K29" s="64" t="s">
        <v>92</v>
      </c>
    </row>
    <row r="30" spans="1:14" ht="16" thickBot="1" x14ac:dyDescent="0.25">
      <c r="A30" s="39"/>
      <c r="K30" s="65">
        <f>SUMPRODUCT(I26:I29,J26:J29)/SUM(J26:J29)</f>
        <v>-0.1069476082004556</v>
      </c>
    </row>
    <row r="31" spans="1:14" x14ac:dyDescent="0.2">
      <c r="A31" s="6" t="s">
        <v>110</v>
      </c>
      <c r="B31" t="s">
        <v>101</v>
      </c>
    </row>
  </sheetData>
  <mergeCells count="3">
    <mergeCell ref="C27:D27"/>
    <mergeCell ref="H15:K15"/>
    <mergeCell ref="H24:K24"/>
  </mergeCells>
  <hyperlinks>
    <hyperlink ref="C3" r:id="rId1" xr:uid="{447B6364-CEDE-4413-8143-E373D8090745}"/>
    <hyperlink ref="C2" r:id="rId2" xr:uid="{29AF659E-F2AB-464B-9C05-CB5B6E1170DC}"/>
    <hyperlink ref="C4" r:id="rId3" xr:uid="{48D8691A-9601-4D3F-BA69-C99EEC74C870}"/>
    <hyperlink ref="F8:F9" r:id="rId4" display="https://ascopubs.org/doi/full/10.1200/JCO.21.00174" xr:uid="{245D2C68-7EEC-4E05-BB24-9A59EF3C9A96}"/>
    <hyperlink ref="D22:D23" r:id="rId5" display="https://www.nejm.org/doi/full/10.1056/nejmoa1606774" xr:uid="{5D85770C-F8AA-4D2B-987D-8CE815E0D13C}"/>
    <hyperlink ref="D24" r:id="rId6" xr:uid="{606C4D03-822D-4402-BF4A-6657AF43B41C}"/>
    <hyperlink ref="D25" r:id="rId7" xr:uid="{040FC321-8797-41C4-8933-704FBA16009F}"/>
  </hyperlinks>
  <pageMargins left="0.7" right="0.7" top="0.75" bottom="0.75" header="0.3" footer="0.3"/>
  <legacyDrawing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1F679-23B9-4557-B534-2EDD9FBF2BA7}">
  <dimension ref="A1:M39"/>
  <sheetViews>
    <sheetView workbookViewId="0"/>
  </sheetViews>
  <sheetFormatPr baseColWidth="10" defaultColWidth="11" defaultRowHeight="15" x14ac:dyDescent="0.2"/>
  <cols>
    <col min="1" max="1" width="40.6640625" bestFit="1" customWidth="1"/>
    <col min="2" max="2" width="13.5" customWidth="1"/>
    <col min="3" max="3" width="13" customWidth="1"/>
    <col min="4" max="4" width="14.83203125" customWidth="1"/>
    <col min="5" max="5" width="10.5" style="24" customWidth="1"/>
    <col min="6" max="6" width="29" customWidth="1"/>
    <col min="7" max="7" width="8.83203125" bestFit="1" customWidth="1"/>
    <col min="8" max="9" width="9.1640625" bestFit="1" customWidth="1"/>
    <col min="10" max="10" width="14" customWidth="1"/>
    <col min="11" max="11" width="9.6640625" bestFit="1" customWidth="1"/>
    <col min="12" max="12" width="21.33203125" bestFit="1" customWidth="1"/>
    <col min="13" max="13" width="68" bestFit="1" customWidth="1"/>
  </cols>
  <sheetData>
    <row r="1" spans="1:13" x14ac:dyDescent="0.2">
      <c r="A1" s="22" t="s">
        <v>66</v>
      </c>
      <c r="B1" s="18" t="s">
        <v>209</v>
      </c>
      <c r="C1" s="18" t="s">
        <v>210</v>
      </c>
      <c r="D1" s="18" t="s">
        <v>211</v>
      </c>
      <c r="E1" s="23" t="s">
        <v>111</v>
      </c>
      <c r="F1" s="18" t="s">
        <v>112</v>
      </c>
      <c r="G1" s="18" t="s">
        <v>208</v>
      </c>
      <c r="H1" s="18" t="s">
        <v>114</v>
      </c>
      <c r="I1" s="18" t="s">
        <v>115</v>
      </c>
      <c r="J1" s="18" t="s">
        <v>116</v>
      </c>
      <c r="K1" s="18" t="s">
        <v>117</v>
      </c>
      <c r="L1" s="18" t="s">
        <v>118</v>
      </c>
      <c r="M1" s="18" t="s">
        <v>119</v>
      </c>
    </row>
    <row r="2" spans="1:13" ht="16" x14ac:dyDescent="0.2">
      <c r="A2" t="s">
        <v>120</v>
      </c>
      <c r="E2" s="24">
        <v>2</v>
      </c>
      <c r="F2" t="s">
        <v>121</v>
      </c>
      <c r="G2">
        <v>0.44</v>
      </c>
      <c r="H2" s="11" t="s">
        <v>122</v>
      </c>
      <c r="I2">
        <v>1</v>
      </c>
      <c r="J2" s="11" t="s">
        <v>123</v>
      </c>
      <c r="K2">
        <v>3</v>
      </c>
      <c r="L2" t="s">
        <v>124</v>
      </c>
      <c r="M2" s="34" t="s">
        <v>125</v>
      </c>
    </row>
    <row r="3" spans="1:13" x14ac:dyDescent="0.2">
      <c r="A3" t="s">
        <v>126</v>
      </c>
      <c r="B3">
        <f>(((75*$B$39)/10)*$B$33)+(((500*$B$39)/500)*$B$35)</f>
        <v>3423660</v>
      </c>
      <c r="E3" s="24">
        <v>2</v>
      </c>
      <c r="F3" t="s">
        <v>121</v>
      </c>
      <c r="G3">
        <v>0.24</v>
      </c>
      <c r="H3" s="11" t="s">
        <v>122</v>
      </c>
      <c r="I3">
        <v>1</v>
      </c>
      <c r="J3" s="11" t="s">
        <v>123</v>
      </c>
      <c r="K3">
        <v>3</v>
      </c>
      <c r="L3" t="s">
        <v>124</v>
      </c>
      <c r="M3" t="s">
        <v>127</v>
      </c>
    </row>
    <row r="4" spans="1:13" x14ac:dyDescent="0.2">
      <c r="A4" t="s">
        <v>128</v>
      </c>
      <c r="E4" s="24">
        <v>2</v>
      </c>
      <c r="F4" t="s">
        <v>121</v>
      </c>
      <c r="G4">
        <v>0.13</v>
      </c>
      <c r="H4" s="11" t="s">
        <v>122</v>
      </c>
      <c r="I4">
        <v>1</v>
      </c>
      <c r="J4" s="11" t="s">
        <v>123</v>
      </c>
      <c r="K4">
        <v>3</v>
      </c>
      <c r="L4" t="s">
        <v>124</v>
      </c>
      <c r="M4" t="s">
        <v>129</v>
      </c>
    </row>
    <row r="5" spans="1:13" ht="48" x14ac:dyDescent="0.2">
      <c r="A5" t="s">
        <v>130</v>
      </c>
      <c r="B5">
        <f>(((80*$B$39)/10)*$B$33)+2*(((1000*$B$39)/1000)*$B$36)</f>
        <v>1644674.32</v>
      </c>
      <c r="E5" s="24">
        <v>2</v>
      </c>
      <c r="F5" t="s">
        <v>121</v>
      </c>
      <c r="G5">
        <v>7.0000000000000007E-2</v>
      </c>
      <c r="H5" s="11" t="s">
        <v>122</v>
      </c>
      <c r="I5">
        <v>1</v>
      </c>
      <c r="J5" s="11" t="s">
        <v>123</v>
      </c>
      <c r="K5">
        <v>3</v>
      </c>
      <c r="L5" t="s">
        <v>124</v>
      </c>
      <c r="M5" s="34" t="s">
        <v>131</v>
      </c>
    </row>
    <row r="6" spans="1:13" x14ac:dyDescent="0.2">
      <c r="A6" t="s">
        <v>132</v>
      </c>
      <c r="E6" s="24">
        <v>2</v>
      </c>
      <c r="F6" t="s">
        <v>121</v>
      </c>
      <c r="G6">
        <v>0.11</v>
      </c>
      <c r="H6" s="11" t="s">
        <v>122</v>
      </c>
      <c r="I6">
        <v>1</v>
      </c>
      <c r="J6" s="11" t="s">
        <v>123</v>
      </c>
      <c r="K6">
        <v>3</v>
      </c>
      <c r="L6" t="s">
        <v>124</v>
      </c>
      <c r="M6" t="s">
        <v>133</v>
      </c>
    </row>
    <row r="7" spans="1:13" ht="32" x14ac:dyDescent="0.2">
      <c r="A7" t="s">
        <v>134</v>
      </c>
      <c r="B7">
        <f>((B39*75)/20)*B38</f>
        <v>1124344.6500000001</v>
      </c>
      <c r="E7" s="24">
        <v>2</v>
      </c>
      <c r="F7" t="s">
        <v>135</v>
      </c>
      <c r="G7" s="41">
        <v>0.8</v>
      </c>
      <c r="H7" s="11" t="s">
        <v>122</v>
      </c>
      <c r="I7" t="s">
        <v>136</v>
      </c>
      <c r="J7" s="42" t="s">
        <v>137</v>
      </c>
      <c r="K7">
        <v>3</v>
      </c>
      <c r="L7" t="s">
        <v>124</v>
      </c>
      <c r="M7" s="34" t="s">
        <v>138</v>
      </c>
    </row>
    <row r="8" spans="1:13" ht="32" x14ac:dyDescent="0.2">
      <c r="A8" s="34" t="s">
        <v>139</v>
      </c>
      <c r="B8">
        <f>(((500*$B$39)/500)*$B$35)</f>
        <v>3096000</v>
      </c>
      <c r="E8" s="24">
        <v>2</v>
      </c>
      <c r="F8" t="s">
        <v>121</v>
      </c>
      <c r="G8">
        <f>G2+G3</f>
        <v>0.67999999999999994</v>
      </c>
      <c r="H8" s="11" t="s">
        <v>122</v>
      </c>
      <c r="I8">
        <v>6</v>
      </c>
      <c r="J8" s="11" t="s">
        <v>140</v>
      </c>
      <c r="K8">
        <v>3</v>
      </c>
      <c r="L8" t="s">
        <v>124</v>
      </c>
      <c r="M8" s="34" t="s">
        <v>141</v>
      </c>
    </row>
    <row r="9" spans="1:13" ht="48" x14ac:dyDescent="0.2">
      <c r="A9" t="s">
        <v>142</v>
      </c>
      <c r="B9">
        <v>27237001.5</v>
      </c>
      <c r="E9" s="24">
        <v>1</v>
      </c>
      <c r="F9" t="s">
        <v>121</v>
      </c>
      <c r="G9">
        <v>1</v>
      </c>
      <c r="H9" s="11" t="s">
        <v>122</v>
      </c>
      <c r="I9">
        <v>1</v>
      </c>
      <c r="J9">
        <v>35</v>
      </c>
      <c r="K9">
        <v>3</v>
      </c>
      <c r="L9" t="s">
        <v>124</v>
      </c>
      <c r="M9" s="34" t="s">
        <v>143</v>
      </c>
    </row>
    <row r="10" spans="1:13" ht="32" x14ac:dyDescent="0.2">
      <c r="A10" t="s">
        <v>144</v>
      </c>
      <c r="B10">
        <f>(C10+D10)/2</f>
        <v>362500</v>
      </c>
      <c r="C10">
        <v>25000</v>
      </c>
      <c r="D10">
        <v>700000</v>
      </c>
      <c r="E10" s="24">
        <v>2</v>
      </c>
      <c r="F10" t="s">
        <v>121</v>
      </c>
      <c r="G10">
        <v>1</v>
      </c>
      <c r="H10" s="11" t="s">
        <v>145</v>
      </c>
      <c r="I10">
        <v>1</v>
      </c>
      <c r="J10" s="11">
        <v>6</v>
      </c>
      <c r="K10">
        <v>21</v>
      </c>
      <c r="L10" t="s">
        <v>124</v>
      </c>
      <c r="M10" s="34" t="s">
        <v>146</v>
      </c>
    </row>
    <row r="11" spans="1:13" ht="32" x14ac:dyDescent="0.2">
      <c r="A11" t="s">
        <v>147</v>
      </c>
      <c r="C11">
        <v>25000</v>
      </c>
      <c r="D11">
        <v>700000</v>
      </c>
      <c r="E11" s="24">
        <v>1</v>
      </c>
      <c r="F11" t="s">
        <v>121</v>
      </c>
      <c r="G11">
        <v>1</v>
      </c>
      <c r="H11" s="11" t="s">
        <v>145</v>
      </c>
      <c r="I11">
        <v>1</v>
      </c>
      <c r="J11">
        <v>35</v>
      </c>
      <c r="K11">
        <v>21</v>
      </c>
      <c r="L11" t="s">
        <v>124</v>
      </c>
      <c r="M11" s="34" t="s">
        <v>146</v>
      </c>
    </row>
    <row r="12" spans="1:13" ht="48" x14ac:dyDescent="0.2">
      <c r="A12" t="s">
        <v>148</v>
      </c>
      <c r="B12" s="43"/>
      <c r="C12">
        <v>25000</v>
      </c>
      <c r="D12">
        <v>700000</v>
      </c>
      <c r="E12" s="24">
        <v>2</v>
      </c>
      <c r="F12" t="s">
        <v>135</v>
      </c>
      <c r="G12">
        <f>G7</f>
        <v>0.8</v>
      </c>
      <c r="H12" s="11" t="s">
        <v>145</v>
      </c>
      <c r="I12" t="s">
        <v>136</v>
      </c>
      <c r="J12" t="s">
        <v>137</v>
      </c>
      <c r="K12">
        <v>21</v>
      </c>
      <c r="L12" t="s">
        <v>124</v>
      </c>
      <c r="M12" s="34" t="s">
        <v>149</v>
      </c>
    </row>
    <row r="13" spans="1:13" ht="48" x14ac:dyDescent="0.2">
      <c r="A13" t="s">
        <v>150</v>
      </c>
      <c r="B13">
        <v>1920000</v>
      </c>
      <c r="C13">
        <v>1000000</v>
      </c>
      <c r="D13">
        <v>2400000</v>
      </c>
      <c r="E13" s="24">
        <v>1</v>
      </c>
      <c r="F13" t="s">
        <v>121</v>
      </c>
      <c r="G13">
        <v>1</v>
      </c>
      <c r="H13" s="11" t="s">
        <v>151</v>
      </c>
      <c r="I13">
        <v>1</v>
      </c>
      <c r="J13">
        <v>1</v>
      </c>
      <c r="K13">
        <v>1</v>
      </c>
      <c r="L13" t="s">
        <v>124</v>
      </c>
      <c r="M13" s="34" t="s">
        <v>152</v>
      </c>
    </row>
    <row r="14" spans="1:13" ht="32" x14ac:dyDescent="0.2">
      <c r="A14" t="s">
        <v>153</v>
      </c>
      <c r="B14">
        <v>1620000</v>
      </c>
      <c r="C14">
        <v>1900000</v>
      </c>
      <c r="D14">
        <v>3225000</v>
      </c>
      <c r="E14" s="24">
        <v>1</v>
      </c>
      <c r="F14" t="s">
        <v>121</v>
      </c>
      <c r="G14">
        <v>1</v>
      </c>
      <c r="H14" s="11" t="s">
        <v>151</v>
      </c>
      <c r="I14">
        <v>1</v>
      </c>
      <c r="J14">
        <v>1</v>
      </c>
      <c r="K14">
        <v>1</v>
      </c>
      <c r="L14" t="s">
        <v>124</v>
      </c>
      <c r="M14" s="34" t="s">
        <v>154</v>
      </c>
    </row>
    <row r="15" spans="1:13" ht="48" x14ac:dyDescent="0.2">
      <c r="A15" t="s">
        <v>155</v>
      </c>
      <c r="B15">
        <v>3000000</v>
      </c>
      <c r="C15">
        <v>1599000</v>
      </c>
      <c r="D15">
        <v>2400000</v>
      </c>
      <c r="E15" s="24">
        <v>1</v>
      </c>
      <c r="F15" t="s">
        <v>121</v>
      </c>
      <c r="G15">
        <v>1</v>
      </c>
      <c r="H15" s="11" t="s">
        <v>151</v>
      </c>
      <c r="I15">
        <v>1</v>
      </c>
      <c r="J15">
        <v>1</v>
      </c>
      <c r="K15">
        <v>1</v>
      </c>
      <c r="L15" t="s">
        <v>124</v>
      </c>
      <c r="M15" s="34" t="s">
        <v>152</v>
      </c>
    </row>
    <row r="16" spans="1:13" ht="16" x14ac:dyDescent="0.2">
      <c r="A16" t="s">
        <v>156</v>
      </c>
      <c r="B16">
        <v>372900</v>
      </c>
      <c r="D16">
        <v>2000000</v>
      </c>
      <c r="E16" s="24">
        <v>1</v>
      </c>
      <c r="F16" t="s">
        <v>121</v>
      </c>
      <c r="G16">
        <f>ident!J17</f>
        <v>1.2192513368983958E-2</v>
      </c>
      <c r="H16" s="11" t="s">
        <v>122</v>
      </c>
      <c r="I16">
        <v>1</v>
      </c>
      <c r="J16">
        <v>1</v>
      </c>
      <c r="K16">
        <v>3</v>
      </c>
      <c r="L16" t="s">
        <v>124</v>
      </c>
      <c r="M16" s="34" t="s">
        <v>157</v>
      </c>
    </row>
    <row r="17" spans="1:13" ht="16" x14ac:dyDescent="0.2">
      <c r="A17" t="s">
        <v>156</v>
      </c>
      <c r="B17">
        <v>372900</v>
      </c>
      <c r="D17">
        <v>2000000</v>
      </c>
      <c r="E17" s="24">
        <v>2</v>
      </c>
      <c r="F17" t="s">
        <v>121</v>
      </c>
      <c r="G17" t="str">
        <f>ident!K26</f>
        <v>https://www.ncbi.nlm.nih.gov/pmc/articles/PMC9928913/#:~:text=Of%20the%20467%20CUAs%20reviewed,respectively%2C%</v>
      </c>
      <c r="H17" s="11" t="s">
        <v>122</v>
      </c>
      <c r="I17">
        <v>1</v>
      </c>
      <c r="J17">
        <v>1</v>
      </c>
      <c r="K17">
        <v>3</v>
      </c>
      <c r="L17" t="s">
        <v>124</v>
      </c>
      <c r="M17" s="34" t="s">
        <v>157</v>
      </c>
    </row>
    <row r="18" spans="1:13" ht="16" x14ac:dyDescent="0.2">
      <c r="A18" t="s">
        <v>158</v>
      </c>
      <c r="B18">
        <v>372900</v>
      </c>
      <c r="C18">
        <v>300000</v>
      </c>
      <c r="D18">
        <v>1750000</v>
      </c>
      <c r="E18" s="24">
        <v>1</v>
      </c>
      <c r="F18" t="s">
        <v>121</v>
      </c>
      <c r="G18">
        <f>ident!J18</f>
        <v>0</v>
      </c>
      <c r="H18" s="11" t="s">
        <v>122</v>
      </c>
      <c r="I18">
        <v>1</v>
      </c>
      <c r="J18">
        <v>1</v>
      </c>
      <c r="K18">
        <v>3</v>
      </c>
      <c r="L18" t="s">
        <v>124</v>
      </c>
      <c r="M18" s="34" t="s">
        <v>157</v>
      </c>
    </row>
    <row r="19" spans="1:13" ht="16" x14ac:dyDescent="0.2">
      <c r="A19" t="s">
        <v>158</v>
      </c>
      <c r="B19">
        <v>372900</v>
      </c>
      <c r="C19">
        <v>300000</v>
      </c>
      <c r="D19">
        <v>1750000</v>
      </c>
      <c r="E19" s="24">
        <v>2</v>
      </c>
      <c r="F19" t="s">
        <v>121</v>
      </c>
      <c r="G19" t="str">
        <f>ident!K28</f>
        <v>https://www.ncbi.nlm.nih.gov/pmc/articles/PMC9928913/#:~:text=Of%20the%20467%20CUAs%20reviewed,respectively%2C%</v>
      </c>
      <c r="H19" s="11" t="s">
        <v>122</v>
      </c>
      <c r="I19">
        <v>1</v>
      </c>
      <c r="J19">
        <v>1</v>
      </c>
      <c r="K19">
        <v>3</v>
      </c>
      <c r="L19" t="s">
        <v>124</v>
      </c>
      <c r="M19" s="34" t="s">
        <v>157</v>
      </c>
    </row>
    <row r="20" spans="1:13" ht="16" x14ac:dyDescent="0.2">
      <c r="A20" t="s">
        <v>159</v>
      </c>
      <c r="B20">
        <v>372900</v>
      </c>
      <c r="D20">
        <v>4500000</v>
      </c>
      <c r="E20" s="24">
        <v>1</v>
      </c>
      <c r="F20" t="s">
        <v>121</v>
      </c>
      <c r="G20">
        <f>ident!J20</f>
        <v>0</v>
      </c>
      <c r="H20" s="11" t="s">
        <v>122</v>
      </c>
      <c r="I20">
        <v>1</v>
      </c>
      <c r="J20">
        <v>1</v>
      </c>
      <c r="K20">
        <v>3</v>
      </c>
      <c r="L20" t="s">
        <v>124</v>
      </c>
      <c r="M20" s="34" t="s">
        <v>157</v>
      </c>
    </row>
    <row r="21" spans="1:13" ht="16" x14ac:dyDescent="0.2">
      <c r="A21" t="s">
        <v>159</v>
      </c>
      <c r="B21">
        <v>372900</v>
      </c>
      <c r="D21">
        <v>4500000</v>
      </c>
      <c r="E21" s="24">
        <v>2</v>
      </c>
      <c r="F21" t="s">
        <v>121</v>
      </c>
      <c r="G21" t="str">
        <f>ident!K27</f>
        <v>Kuznik</v>
      </c>
      <c r="H21" s="11" t="s">
        <v>122</v>
      </c>
      <c r="I21">
        <v>1</v>
      </c>
      <c r="J21">
        <v>1</v>
      </c>
      <c r="K21">
        <v>3</v>
      </c>
      <c r="L21" t="s">
        <v>124</v>
      </c>
      <c r="M21" s="34" t="s">
        <v>157</v>
      </c>
    </row>
    <row r="22" spans="1:13" x14ac:dyDescent="0.2">
      <c r="A22" t="s">
        <v>160</v>
      </c>
      <c r="B22">
        <v>12923000</v>
      </c>
      <c r="E22" s="24">
        <v>1</v>
      </c>
      <c r="F22" t="s">
        <v>121</v>
      </c>
      <c r="H22" s="11" t="s">
        <v>122</v>
      </c>
      <c r="I22">
        <v>1</v>
      </c>
      <c r="J22">
        <v>1</v>
      </c>
      <c r="K22">
        <v>3</v>
      </c>
      <c r="L22" t="s">
        <v>124</v>
      </c>
    </row>
    <row r="23" spans="1:13" x14ac:dyDescent="0.2">
      <c r="A23" t="s">
        <v>160</v>
      </c>
      <c r="B23">
        <v>12923000</v>
      </c>
      <c r="E23" s="24">
        <v>2</v>
      </c>
      <c r="F23" t="s">
        <v>121</v>
      </c>
      <c r="H23" s="11" t="s">
        <v>122</v>
      </c>
      <c r="I23">
        <v>1</v>
      </c>
      <c r="J23">
        <v>1</v>
      </c>
      <c r="K23">
        <v>3</v>
      </c>
      <c r="L23" t="s">
        <v>124</v>
      </c>
    </row>
    <row r="24" spans="1:13" x14ac:dyDescent="0.2">
      <c r="A24" t="s">
        <v>161</v>
      </c>
      <c r="B24">
        <v>14031600</v>
      </c>
      <c r="E24" s="24">
        <v>1</v>
      </c>
      <c r="F24" t="s">
        <v>121</v>
      </c>
      <c r="H24" s="11" t="s">
        <v>122</v>
      </c>
      <c r="I24">
        <v>1</v>
      </c>
      <c r="J24">
        <v>1</v>
      </c>
      <c r="K24">
        <v>3</v>
      </c>
      <c r="L24" t="s">
        <v>124</v>
      </c>
    </row>
    <row r="25" spans="1:13" x14ac:dyDescent="0.2">
      <c r="A25" t="s">
        <v>161</v>
      </c>
      <c r="B25">
        <v>14031600</v>
      </c>
      <c r="E25" s="24">
        <v>2</v>
      </c>
      <c r="F25" t="s">
        <v>121</v>
      </c>
      <c r="H25" s="11" t="s">
        <v>122</v>
      </c>
      <c r="I25">
        <v>1</v>
      </c>
      <c r="J25">
        <v>1</v>
      </c>
      <c r="K25">
        <v>3</v>
      </c>
      <c r="L25" t="s">
        <v>124</v>
      </c>
    </row>
    <row r="26" spans="1:13" x14ac:dyDescent="0.2">
      <c r="A26" t="s">
        <v>162</v>
      </c>
      <c r="B26">
        <v>8539100</v>
      </c>
      <c r="E26" s="24">
        <v>1</v>
      </c>
      <c r="F26" t="s">
        <v>121</v>
      </c>
      <c r="H26" s="11" t="s">
        <v>122</v>
      </c>
      <c r="I26">
        <v>1</v>
      </c>
      <c r="J26">
        <v>1</v>
      </c>
      <c r="K26">
        <v>3</v>
      </c>
      <c r="L26" t="s">
        <v>124</v>
      </c>
    </row>
    <row r="27" spans="1:13" x14ac:dyDescent="0.2">
      <c r="A27" t="s">
        <v>162</v>
      </c>
      <c r="B27">
        <v>8539100</v>
      </c>
      <c r="E27" s="24">
        <v>2</v>
      </c>
      <c r="F27" t="s">
        <v>121</v>
      </c>
      <c r="H27" s="11" t="s">
        <v>122</v>
      </c>
      <c r="I27">
        <v>1</v>
      </c>
      <c r="J27">
        <v>1</v>
      </c>
      <c r="K27">
        <v>3</v>
      </c>
      <c r="L27" t="s">
        <v>124</v>
      </c>
    </row>
    <row r="28" spans="1:13" x14ac:dyDescent="0.2">
      <c r="A28" t="s">
        <v>163</v>
      </c>
      <c r="C28">
        <f>C29*0.6</f>
        <v>1800000</v>
      </c>
      <c r="E28" s="24">
        <v>1</v>
      </c>
      <c r="F28" t="s">
        <v>121</v>
      </c>
      <c r="G28">
        <v>1</v>
      </c>
      <c r="H28" s="11" t="s">
        <v>151</v>
      </c>
      <c r="I28">
        <v>1</v>
      </c>
      <c r="J28" t="s">
        <v>140</v>
      </c>
      <c r="K28">
        <v>1</v>
      </c>
      <c r="L28" t="s">
        <v>124</v>
      </c>
      <c r="M28" t="s">
        <v>164</v>
      </c>
    </row>
    <row r="29" spans="1:13" ht="16" x14ac:dyDescent="0.2">
      <c r="A29" t="s">
        <v>165</v>
      </c>
      <c r="C29">
        <v>3000000</v>
      </c>
      <c r="E29" s="24">
        <v>1</v>
      </c>
      <c r="F29" t="s">
        <v>135</v>
      </c>
      <c r="G29">
        <v>1</v>
      </c>
      <c r="H29" s="11" t="s">
        <v>151</v>
      </c>
      <c r="I29" t="s">
        <v>136</v>
      </c>
      <c r="J29" t="s">
        <v>166</v>
      </c>
      <c r="K29">
        <v>1</v>
      </c>
      <c r="L29" t="s">
        <v>124</v>
      </c>
      <c r="M29" s="34" t="s">
        <v>167</v>
      </c>
    </row>
    <row r="30" spans="1:13" x14ac:dyDescent="0.2">
      <c r="A30" t="s">
        <v>168</v>
      </c>
      <c r="C30">
        <f>C31*0.6</f>
        <v>1800000</v>
      </c>
      <c r="E30" s="24">
        <v>2</v>
      </c>
      <c r="F30" t="s">
        <v>121</v>
      </c>
      <c r="G30">
        <v>1</v>
      </c>
      <c r="H30" s="11" t="s">
        <v>151</v>
      </c>
      <c r="I30">
        <v>1</v>
      </c>
      <c r="J30" t="s">
        <v>140</v>
      </c>
      <c r="K30">
        <v>1</v>
      </c>
      <c r="L30" t="s">
        <v>124</v>
      </c>
      <c r="M30" t="s">
        <v>164</v>
      </c>
    </row>
    <row r="31" spans="1:13" ht="16" x14ac:dyDescent="0.2">
      <c r="A31" t="s">
        <v>169</v>
      </c>
      <c r="C31">
        <v>3000000</v>
      </c>
      <c r="E31" s="24">
        <v>2</v>
      </c>
      <c r="F31" t="s">
        <v>135</v>
      </c>
      <c r="G31">
        <v>1</v>
      </c>
      <c r="H31" s="11" t="s">
        <v>151</v>
      </c>
      <c r="I31" t="s">
        <v>136</v>
      </c>
      <c r="J31" t="s">
        <v>166</v>
      </c>
      <c r="K31">
        <v>1</v>
      </c>
      <c r="L31" t="s">
        <v>124</v>
      </c>
      <c r="M31" s="34" t="s">
        <v>167</v>
      </c>
    </row>
    <row r="32" spans="1:13" ht="16" x14ac:dyDescent="0.2">
      <c r="A32" t="s">
        <v>170</v>
      </c>
      <c r="C32">
        <v>3000000</v>
      </c>
      <c r="E32" s="24">
        <v>2</v>
      </c>
      <c r="F32" t="s">
        <v>135</v>
      </c>
      <c r="G32" s="41">
        <v>0.2</v>
      </c>
      <c r="H32" s="11" t="s">
        <v>151</v>
      </c>
      <c r="I32" t="s">
        <v>136</v>
      </c>
      <c r="J32" t="s">
        <v>166</v>
      </c>
      <c r="K32" s="41">
        <v>1</v>
      </c>
      <c r="L32" t="s">
        <v>124</v>
      </c>
      <c r="M32" s="34" t="s">
        <v>171</v>
      </c>
    </row>
    <row r="33" spans="1:13" x14ac:dyDescent="0.2">
      <c r="A33" t="s">
        <v>172</v>
      </c>
      <c r="B33">
        <v>25400</v>
      </c>
      <c r="E33" s="24">
        <v>2</v>
      </c>
      <c r="F33" t="s">
        <v>121</v>
      </c>
      <c r="H33" s="11" t="s">
        <v>122</v>
      </c>
      <c r="L33" t="s">
        <v>124</v>
      </c>
      <c r="M33" t="s">
        <v>173</v>
      </c>
    </row>
    <row r="34" spans="1:13" x14ac:dyDescent="0.2">
      <c r="A34" t="s">
        <v>174</v>
      </c>
      <c r="B34">
        <v>149850</v>
      </c>
      <c r="E34" s="24">
        <v>2</v>
      </c>
      <c r="F34" t="s">
        <v>121</v>
      </c>
      <c r="H34" s="11" t="s">
        <v>122</v>
      </c>
      <c r="L34" t="s">
        <v>124</v>
      </c>
      <c r="M34" t="s">
        <v>175</v>
      </c>
    </row>
    <row r="35" spans="1:13" x14ac:dyDescent="0.2">
      <c r="A35" t="s">
        <v>176</v>
      </c>
      <c r="B35">
        <v>1800000</v>
      </c>
      <c r="E35" s="24">
        <v>2</v>
      </c>
      <c r="F35" t="s">
        <v>121</v>
      </c>
      <c r="H35" s="11" t="s">
        <v>122</v>
      </c>
      <c r="L35" t="s">
        <v>124</v>
      </c>
      <c r="M35" t="s">
        <v>177</v>
      </c>
    </row>
    <row r="36" spans="1:13" x14ac:dyDescent="0.2">
      <c r="A36" t="s">
        <v>178</v>
      </c>
      <c r="B36">
        <v>376503</v>
      </c>
      <c r="E36" s="24">
        <v>2</v>
      </c>
      <c r="F36" t="s">
        <v>121</v>
      </c>
      <c r="H36" s="11" t="s">
        <v>122</v>
      </c>
      <c r="L36" t="s">
        <v>124</v>
      </c>
      <c r="M36" t="s">
        <v>179</v>
      </c>
    </row>
    <row r="37" spans="1:13" x14ac:dyDescent="0.2">
      <c r="A37" t="s">
        <v>180</v>
      </c>
      <c r="B37">
        <v>144045</v>
      </c>
      <c r="E37" s="24">
        <v>2</v>
      </c>
      <c r="F37" t="s">
        <v>121</v>
      </c>
      <c r="H37" s="11" t="s">
        <v>122</v>
      </c>
      <c r="L37" t="s">
        <v>124</v>
      </c>
      <c r="M37" t="s">
        <v>181</v>
      </c>
    </row>
    <row r="38" spans="1:13" x14ac:dyDescent="0.2">
      <c r="A38" t="s">
        <v>182</v>
      </c>
      <c r="B38">
        <v>174317</v>
      </c>
      <c r="E38" s="24">
        <v>2</v>
      </c>
      <c r="F38" t="s">
        <v>135</v>
      </c>
      <c r="H38" s="11" t="s">
        <v>122</v>
      </c>
      <c r="L38" t="s">
        <v>124</v>
      </c>
      <c r="M38" t="s">
        <v>183</v>
      </c>
    </row>
    <row r="39" spans="1:13" ht="14" customHeight="1" x14ac:dyDescent="0.2">
      <c r="A39" t="s">
        <v>184</v>
      </c>
      <c r="B39">
        <v>1.72</v>
      </c>
      <c r="L39" t="s">
        <v>185</v>
      </c>
      <c r="M39" s="34"/>
    </row>
  </sheetData>
  <dataValidations count="3">
    <dataValidation type="list" allowBlank="1" showInputMessage="1" showErrorMessage="1" sqref="F1:F38" xr:uid="{5D49F880-664A-4EF8-82D8-1CD18261C303}">
      <formula1>"PROGRESSION_FREE_SURVIVAL,POST_TREATMENT_SURVIVAL"</formula1>
    </dataValidation>
    <dataValidation type="list" allowBlank="1" showInputMessage="1" showErrorMessage="1" sqref="H1:H38" xr:uid="{2F365807-9085-458C-B202-012FBA1A9CB5}">
      <formula1>"days,weeks,months"</formula1>
    </dataValidation>
    <dataValidation type="list" showInputMessage="1" showErrorMessage="1" sqref="E1:E38" xr:uid="{10446A3A-806A-4EDE-B2F0-069EC5CAB84D}">
      <formula1>"1,2,"</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7"/>
  <sheetViews>
    <sheetView workbookViewId="0">
      <selection activeCell="I1" sqref="I1"/>
    </sheetView>
  </sheetViews>
  <sheetFormatPr baseColWidth="10" defaultColWidth="11" defaultRowHeight="15" x14ac:dyDescent="0.2"/>
  <cols>
    <col min="1" max="1" width="32.1640625" customWidth="1"/>
    <col min="5" max="5" width="10.5" style="24" customWidth="1"/>
    <col min="6" max="6" width="29" customWidth="1"/>
    <col min="7" max="7" width="31.6640625" customWidth="1"/>
    <col min="10" max="10" width="14" customWidth="1"/>
    <col min="11" max="11" width="17.6640625" customWidth="1"/>
  </cols>
  <sheetData>
    <row r="1" spans="1:12" x14ac:dyDescent="0.2">
      <c r="A1" s="22" t="s">
        <v>66</v>
      </c>
      <c r="B1" s="18" t="s">
        <v>67</v>
      </c>
      <c r="C1" s="18" t="s">
        <v>68</v>
      </c>
      <c r="D1" s="18" t="s">
        <v>69</v>
      </c>
      <c r="E1" s="23" t="s">
        <v>111</v>
      </c>
      <c r="F1" s="18" t="s">
        <v>112</v>
      </c>
      <c r="G1" s="18" t="s">
        <v>113</v>
      </c>
      <c r="H1" s="18" t="s">
        <v>114</v>
      </c>
      <c r="I1" s="18" t="s">
        <v>115</v>
      </c>
      <c r="J1" s="18" t="s">
        <v>116</v>
      </c>
      <c r="K1" s="18" t="s">
        <v>117</v>
      </c>
      <c r="L1" s="18" t="s">
        <v>119</v>
      </c>
    </row>
    <row r="2" spans="1:12" x14ac:dyDescent="0.2">
      <c r="A2" t="s">
        <v>186</v>
      </c>
      <c r="B2">
        <v>1499.3568494421299</v>
      </c>
      <c r="C2">
        <v>1124.9306757780064</v>
      </c>
      <c r="D2">
        <v>1873.7830231062508</v>
      </c>
      <c r="E2" s="24">
        <v>2</v>
      </c>
      <c r="F2" t="s">
        <v>121</v>
      </c>
      <c r="G2">
        <v>1</v>
      </c>
      <c r="H2" s="11" t="s">
        <v>122</v>
      </c>
      <c r="I2">
        <v>1</v>
      </c>
      <c r="J2">
        <v>30</v>
      </c>
      <c r="K2">
        <v>3</v>
      </c>
    </row>
    <row r="3" spans="1:12" x14ac:dyDescent="0.2">
      <c r="A3" s="32" t="s">
        <v>187</v>
      </c>
      <c r="B3">
        <v>1073.8921547856401</v>
      </c>
      <c r="C3">
        <v>805.83215478564</v>
      </c>
      <c r="D3">
        <v>1341.95215478564</v>
      </c>
      <c r="E3" s="24">
        <v>1</v>
      </c>
      <c r="F3" t="s">
        <v>121</v>
      </c>
      <c r="G3">
        <v>1</v>
      </c>
      <c r="H3" s="11" t="s">
        <v>151</v>
      </c>
      <c r="I3">
        <v>1</v>
      </c>
      <c r="J3">
        <v>40</v>
      </c>
      <c r="K3">
        <v>1</v>
      </c>
    </row>
    <row r="4" spans="1:12" x14ac:dyDescent="0.2">
      <c r="A4" t="s">
        <v>188</v>
      </c>
      <c r="B4">
        <v>1353.42494478564</v>
      </c>
      <c r="C4">
        <v>1015.4817447856401</v>
      </c>
      <c r="D4">
        <v>1691.36813478564</v>
      </c>
      <c r="E4" s="24">
        <v>2</v>
      </c>
      <c r="F4" t="s">
        <v>135</v>
      </c>
      <c r="G4">
        <v>1</v>
      </c>
      <c r="H4" s="11" t="s">
        <v>151</v>
      </c>
      <c r="I4">
        <v>1</v>
      </c>
      <c r="J4">
        <v>40</v>
      </c>
      <c r="K4">
        <v>1</v>
      </c>
    </row>
    <row r="5" spans="1:12" x14ac:dyDescent="0.2">
      <c r="A5" t="s">
        <v>189</v>
      </c>
      <c r="B5">
        <v>1353.42494478564</v>
      </c>
      <c r="C5">
        <v>1015.4817447856401</v>
      </c>
      <c r="D5">
        <v>1691.36813478564</v>
      </c>
      <c r="E5" s="24">
        <v>1</v>
      </c>
      <c r="F5" t="s">
        <v>135</v>
      </c>
      <c r="G5">
        <v>1</v>
      </c>
      <c r="H5" s="11" t="s">
        <v>151</v>
      </c>
      <c r="I5">
        <v>1</v>
      </c>
      <c r="J5">
        <v>40</v>
      </c>
      <c r="K5">
        <v>1</v>
      </c>
    </row>
    <row r="6" spans="1:12" x14ac:dyDescent="0.2">
      <c r="A6" t="s">
        <v>190</v>
      </c>
      <c r="B6">
        <v>119.98643478564</v>
      </c>
      <c r="C6">
        <v>91.641980874870001</v>
      </c>
      <c r="D6">
        <v>149.57000478564001</v>
      </c>
      <c r="E6" s="24">
        <v>1</v>
      </c>
      <c r="F6" t="s">
        <v>121</v>
      </c>
      <c r="G6">
        <v>0.35</v>
      </c>
      <c r="H6" s="11" t="s">
        <v>151</v>
      </c>
      <c r="I6">
        <v>1</v>
      </c>
      <c r="J6">
        <v>1</v>
      </c>
      <c r="K6">
        <v>1</v>
      </c>
    </row>
    <row r="7" spans="1:12" x14ac:dyDescent="0.2">
      <c r="A7" t="s">
        <v>190</v>
      </c>
      <c r="B7">
        <v>119.98643478564</v>
      </c>
      <c r="C7">
        <v>91.641980874870001</v>
      </c>
      <c r="D7">
        <v>149.57000478564001</v>
      </c>
      <c r="E7" s="24">
        <v>2</v>
      </c>
      <c r="F7" t="s">
        <v>121</v>
      </c>
      <c r="G7">
        <v>0.21</v>
      </c>
      <c r="H7" s="11" t="s">
        <v>151</v>
      </c>
      <c r="I7">
        <v>1</v>
      </c>
      <c r="J7">
        <v>1</v>
      </c>
      <c r="K7">
        <v>1</v>
      </c>
    </row>
    <row r="8" spans="1:12" x14ac:dyDescent="0.2">
      <c r="A8" t="s">
        <v>191</v>
      </c>
      <c r="B8">
        <v>190.50379478564003</v>
      </c>
      <c r="C8">
        <v>144.53000087487001</v>
      </c>
      <c r="D8">
        <v>237.71670478564005</v>
      </c>
      <c r="E8" s="24">
        <v>1</v>
      </c>
      <c r="F8" t="s">
        <v>121</v>
      </c>
      <c r="G8">
        <v>0.17</v>
      </c>
      <c r="H8" s="11" t="s">
        <v>151</v>
      </c>
      <c r="I8">
        <v>1</v>
      </c>
      <c r="J8">
        <v>1</v>
      </c>
      <c r="K8">
        <v>1</v>
      </c>
    </row>
    <row r="9" spans="1:12" x14ac:dyDescent="0.2">
      <c r="A9" t="s">
        <v>191</v>
      </c>
      <c r="B9">
        <v>190.50379478564003</v>
      </c>
      <c r="C9">
        <v>144.53000087487001</v>
      </c>
      <c r="D9">
        <v>237.71670478564005</v>
      </c>
      <c r="E9" s="24">
        <v>2</v>
      </c>
      <c r="F9" t="s">
        <v>121</v>
      </c>
      <c r="G9">
        <v>0.13</v>
      </c>
      <c r="H9" s="11" t="s">
        <v>151</v>
      </c>
      <c r="I9">
        <v>1</v>
      </c>
      <c r="J9">
        <v>1</v>
      </c>
      <c r="K9">
        <v>1</v>
      </c>
    </row>
    <row r="10" spans="1:12" x14ac:dyDescent="0.2">
      <c r="A10" t="s">
        <v>192</v>
      </c>
      <c r="B10">
        <v>19.182154785640002</v>
      </c>
      <c r="C10">
        <v>16.03877087487</v>
      </c>
      <c r="D10">
        <v>23.564654785640002</v>
      </c>
      <c r="E10" s="24">
        <v>1</v>
      </c>
      <c r="F10" t="s">
        <v>121</v>
      </c>
      <c r="G10">
        <v>0.09</v>
      </c>
      <c r="H10" s="11" t="s">
        <v>151</v>
      </c>
      <c r="I10">
        <v>1</v>
      </c>
      <c r="J10">
        <v>1</v>
      </c>
      <c r="K10">
        <v>1</v>
      </c>
    </row>
    <row r="11" spans="1:12" x14ac:dyDescent="0.2">
      <c r="A11" t="s">
        <v>192</v>
      </c>
      <c r="B11">
        <v>19.182154785640002</v>
      </c>
      <c r="C11">
        <v>16.03877087487</v>
      </c>
      <c r="D11">
        <v>23.564654785640002</v>
      </c>
      <c r="E11" s="24">
        <v>2</v>
      </c>
      <c r="F11" t="s">
        <v>121</v>
      </c>
      <c r="G11">
        <v>0.06</v>
      </c>
      <c r="H11" s="11" t="s">
        <v>151</v>
      </c>
      <c r="I11">
        <v>1</v>
      </c>
      <c r="J11">
        <v>1</v>
      </c>
      <c r="K11">
        <v>1</v>
      </c>
    </row>
    <row r="12" spans="1:12" x14ac:dyDescent="0.2">
      <c r="A12" t="s">
        <v>193</v>
      </c>
      <c r="B12">
        <v>603.40143478564005</v>
      </c>
      <c r="C12">
        <v>452.96411478563999</v>
      </c>
      <c r="D12">
        <v>753.83875478564005</v>
      </c>
      <c r="E12" s="24">
        <v>1</v>
      </c>
      <c r="F12" t="s">
        <v>121</v>
      </c>
      <c r="G12">
        <v>0.11</v>
      </c>
      <c r="H12" s="11" t="s">
        <v>151</v>
      </c>
      <c r="I12">
        <v>1</v>
      </c>
      <c r="J12">
        <v>1</v>
      </c>
      <c r="K12">
        <v>1</v>
      </c>
    </row>
    <row r="13" spans="1:12" x14ac:dyDescent="0.2">
      <c r="A13" t="s">
        <v>193</v>
      </c>
      <c r="B13">
        <v>603.40143478564005</v>
      </c>
      <c r="C13">
        <v>452.96411478563999</v>
      </c>
      <c r="D13">
        <v>753.83875478564005</v>
      </c>
      <c r="E13" s="24">
        <v>2</v>
      </c>
      <c r="F13" t="s">
        <v>121</v>
      </c>
      <c r="G13">
        <v>0.01</v>
      </c>
      <c r="H13" s="11" t="s">
        <v>151</v>
      </c>
      <c r="I13">
        <v>1</v>
      </c>
      <c r="J13">
        <v>1</v>
      </c>
      <c r="K13">
        <v>1</v>
      </c>
    </row>
    <row r="14" spans="1:12" x14ac:dyDescent="0.2">
      <c r="A14" t="s">
        <v>194</v>
      </c>
      <c r="B14">
        <v>28.17215478564</v>
      </c>
      <c r="C14">
        <v>22.78127087487</v>
      </c>
      <c r="D14">
        <v>36.867348267689998</v>
      </c>
      <c r="E14" s="24">
        <v>1</v>
      </c>
      <c r="F14" t="s">
        <v>121</v>
      </c>
      <c r="G14">
        <v>1</v>
      </c>
      <c r="H14" s="11" t="s">
        <v>122</v>
      </c>
      <c r="I14">
        <v>1</v>
      </c>
      <c r="J14">
        <v>2</v>
      </c>
      <c r="K14">
        <v>1</v>
      </c>
    </row>
    <row r="15" spans="1:12" x14ac:dyDescent="0.2">
      <c r="A15" t="s">
        <v>195</v>
      </c>
      <c r="B15">
        <v>28.17215478564</v>
      </c>
      <c r="C15">
        <v>22.78127087487</v>
      </c>
      <c r="D15">
        <v>36.867348267689998</v>
      </c>
      <c r="E15" s="24">
        <v>2</v>
      </c>
      <c r="F15" t="s">
        <v>121</v>
      </c>
      <c r="G15">
        <v>2</v>
      </c>
      <c r="H15" s="11" t="s">
        <v>122</v>
      </c>
      <c r="I15">
        <v>1</v>
      </c>
      <c r="J15">
        <v>12</v>
      </c>
      <c r="K15">
        <v>3</v>
      </c>
    </row>
    <row r="16" spans="1:12" x14ac:dyDescent="0.2">
      <c r="A16" t="s">
        <v>196</v>
      </c>
      <c r="B16">
        <v>28.17215478564</v>
      </c>
      <c r="C16">
        <v>22.78127087487</v>
      </c>
      <c r="D16">
        <v>36.867348267689998</v>
      </c>
      <c r="E16" s="24">
        <v>1</v>
      </c>
      <c r="F16" t="s">
        <v>121</v>
      </c>
      <c r="G16">
        <v>1</v>
      </c>
      <c r="H16" s="11" t="s">
        <v>122</v>
      </c>
      <c r="I16">
        <v>1</v>
      </c>
      <c r="J16">
        <v>2</v>
      </c>
      <c r="K16">
        <v>1</v>
      </c>
    </row>
    <row r="17" spans="1:11" x14ac:dyDescent="0.2">
      <c r="A17" t="s">
        <v>197</v>
      </c>
      <c r="B17">
        <v>28.17215478564</v>
      </c>
      <c r="C17">
        <v>22.78127087487</v>
      </c>
      <c r="D17">
        <v>36.867348267689998</v>
      </c>
      <c r="E17" s="24">
        <v>2</v>
      </c>
      <c r="F17" t="s">
        <v>121</v>
      </c>
      <c r="G17">
        <v>2</v>
      </c>
      <c r="H17" s="11" t="s">
        <v>122</v>
      </c>
      <c r="I17">
        <v>1</v>
      </c>
      <c r="J17">
        <v>12</v>
      </c>
      <c r="K17">
        <v>3</v>
      </c>
    </row>
  </sheetData>
  <dataValidations count="3">
    <dataValidation type="list" allowBlank="1" showInputMessage="1" showErrorMessage="1" sqref="F1:F17" xr:uid="{00000000-0002-0000-0500-000000000000}">
      <formula1>"PROGRESSION_FREE_SURVIVAL,POST_TREATMENT_SURVIVAL"</formula1>
    </dataValidation>
    <dataValidation type="list" allowBlank="1" showInputMessage="1" showErrorMessage="1" sqref="H1:H17" xr:uid="{00000000-0002-0000-0500-000001000000}">
      <formula1>"days,weeks,months"</formula1>
    </dataValidation>
    <dataValidation type="list" showInputMessage="1" showErrorMessage="1" sqref="E1:E17" xr:uid="{00000000-0002-0000-0500-000002000000}">
      <formula1>"1,2,"</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984BD-1314-4FF4-AF8A-F7099F20CED9}">
  <dimension ref="A1:L17"/>
  <sheetViews>
    <sheetView workbookViewId="0">
      <selection activeCell="A17" sqref="A17"/>
    </sheetView>
  </sheetViews>
  <sheetFormatPr baseColWidth="10" defaultColWidth="11" defaultRowHeight="15" x14ac:dyDescent="0.2"/>
  <cols>
    <col min="1" max="1" width="32.1640625" customWidth="1"/>
    <col min="2" max="4" width="9.1640625" bestFit="1" customWidth="1"/>
    <col min="5" max="5" width="10.5" style="24" customWidth="1"/>
    <col min="6" max="6" width="29" customWidth="1"/>
    <col min="7" max="7" width="31.6640625" customWidth="1"/>
    <col min="8" max="9" width="9.1640625" bestFit="1" customWidth="1"/>
    <col min="10" max="10" width="14" customWidth="1"/>
    <col min="11" max="11" width="17.6640625" customWidth="1"/>
  </cols>
  <sheetData>
    <row r="1" spans="1:12" x14ac:dyDescent="0.2">
      <c r="A1" s="22" t="s">
        <v>66</v>
      </c>
      <c r="B1" s="18" t="s">
        <v>67</v>
      </c>
      <c r="C1" s="18" t="s">
        <v>68</v>
      </c>
      <c r="D1" s="18" t="s">
        <v>69</v>
      </c>
      <c r="E1" s="23" t="s">
        <v>111</v>
      </c>
      <c r="F1" s="18" t="s">
        <v>112</v>
      </c>
      <c r="G1" s="18" t="s">
        <v>113</v>
      </c>
      <c r="H1" s="18" t="s">
        <v>114</v>
      </c>
      <c r="I1" s="18" t="s">
        <v>115</v>
      </c>
      <c r="J1" s="18" t="s">
        <v>116</v>
      </c>
      <c r="K1" s="18" t="s">
        <v>117</v>
      </c>
      <c r="L1" s="18" t="s">
        <v>119</v>
      </c>
    </row>
    <row r="2" spans="1:12" x14ac:dyDescent="0.2">
      <c r="A2" t="s">
        <v>186</v>
      </c>
      <c r="B2">
        <v>1499.3568494421299</v>
      </c>
      <c r="C2">
        <v>1124.9306757780064</v>
      </c>
      <c r="D2">
        <v>1873.7830231062508</v>
      </c>
      <c r="E2" s="24">
        <v>2</v>
      </c>
      <c r="F2" t="s">
        <v>121</v>
      </c>
      <c r="G2">
        <v>1</v>
      </c>
      <c r="H2" s="11" t="s">
        <v>122</v>
      </c>
      <c r="I2">
        <v>1</v>
      </c>
      <c r="J2">
        <v>30</v>
      </c>
      <c r="K2">
        <v>3</v>
      </c>
    </row>
    <row r="3" spans="1:12" x14ac:dyDescent="0.2">
      <c r="A3" t="s">
        <v>187</v>
      </c>
      <c r="B3">
        <v>1073.8921547856401</v>
      </c>
      <c r="C3">
        <v>805.83215478564</v>
      </c>
      <c r="D3">
        <v>1341.95215478564</v>
      </c>
      <c r="E3" s="24">
        <v>1</v>
      </c>
      <c r="F3" t="s">
        <v>121</v>
      </c>
      <c r="G3">
        <v>1</v>
      </c>
      <c r="H3" s="11" t="s">
        <v>151</v>
      </c>
      <c r="I3">
        <v>1</v>
      </c>
      <c r="J3">
        <v>40</v>
      </c>
      <c r="K3">
        <v>1</v>
      </c>
    </row>
    <row r="4" spans="1:12" x14ac:dyDescent="0.2">
      <c r="A4" t="s">
        <v>188</v>
      </c>
      <c r="B4">
        <v>1353.42494478564</v>
      </c>
      <c r="C4">
        <v>1015.4817447856401</v>
      </c>
      <c r="D4">
        <v>1691.36813478564</v>
      </c>
      <c r="E4" s="24">
        <v>2</v>
      </c>
      <c r="F4" t="s">
        <v>135</v>
      </c>
      <c r="G4">
        <v>1</v>
      </c>
      <c r="H4" s="11" t="s">
        <v>151</v>
      </c>
      <c r="I4">
        <v>1</v>
      </c>
      <c r="J4">
        <v>40</v>
      </c>
      <c r="K4">
        <v>1</v>
      </c>
    </row>
    <row r="5" spans="1:12" x14ac:dyDescent="0.2">
      <c r="A5" t="s">
        <v>189</v>
      </c>
      <c r="B5">
        <v>1353.42494478564</v>
      </c>
      <c r="C5">
        <v>1015.4817447856401</v>
      </c>
      <c r="D5">
        <v>1691.36813478564</v>
      </c>
      <c r="E5" s="24">
        <v>1</v>
      </c>
      <c r="F5" t="s">
        <v>135</v>
      </c>
      <c r="G5">
        <v>1</v>
      </c>
      <c r="H5" s="11" t="s">
        <v>151</v>
      </c>
      <c r="I5">
        <v>1</v>
      </c>
      <c r="J5">
        <v>40</v>
      </c>
      <c r="K5">
        <v>1</v>
      </c>
    </row>
    <row r="6" spans="1:12" x14ac:dyDescent="0.2">
      <c r="A6" t="s">
        <v>190</v>
      </c>
      <c r="B6">
        <v>119.98643478564</v>
      </c>
      <c r="C6">
        <v>91.641980874870001</v>
      </c>
      <c r="D6">
        <v>149.57000478564001</v>
      </c>
      <c r="E6" s="24">
        <v>1</v>
      </c>
      <c r="F6" t="s">
        <v>121</v>
      </c>
      <c r="G6">
        <v>0.35</v>
      </c>
      <c r="H6" s="11" t="s">
        <v>151</v>
      </c>
      <c r="I6">
        <v>1</v>
      </c>
      <c r="J6">
        <v>1</v>
      </c>
      <c r="K6">
        <v>1</v>
      </c>
    </row>
    <row r="7" spans="1:12" x14ac:dyDescent="0.2">
      <c r="A7" t="s">
        <v>190</v>
      </c>
      <c r="B7">
        <v>119.98643478564</v>
      </c>
      <c r="C7">
        <v>91.641980874870001</v>
      </c>
      <c r="D7">
        <v>149.57000478564001</v>
      </c>
      <c r="E7" s="24">
        <v>2</v>
      </c>
      <c r="F7" t="s">
        <v>121</v>
      </c>
      <c r="G7">
        <v>0.21</v>
      </c>
      <c r="H7" s="11" t="s">
        <v>151</v>
      </c>
      <c r="I7">
        <v>1</v>
      </c>
      <c r="J7">
        <v>1</v>
      </c>
      <c r="K7">
        <v>1</v>
      </c>
    </row>
    <row r="8" spans="1:12" x14ac:dyDescent="0.2">
      <c r="A8" t="s">
        <v>191</v>
      </c>
      <c r="B8">
        <v>190.50379478564003</v>
      </c>
      <c r="C8">
        <v>144.53000087487001</v>
      </c>
      <c r="D8">
        <v>237.71670478564005</v>
      </c>
      <c r="E8" s="24">
        <v>1</v>
      </c>
      <c r="F8" t="s">
        <v>121</v>
      </c>
      <c r="G8">
        <v>0.17</v>
      </c>
      <c r="H8" s="11" t="s">
        <v>151</v>
      </c>
      <c r="I8">
        <v>1</v>
      </c>
      <c r="J8">
        <v>1</v>
      </c>
      <c r="K8">
        <v>1</v>
      </c>
    </row>
    <row r="9" spans="1:12" x14ac:dyDescent="0.2">
      <c r="A9" t="s">
        <v>191</v>
      </c>
      <c r="B9">
        <v>190.50379478564003</v>
      </c>
      <c r="C9">
        <v>144.53000087487001</v>
      </c>
      <c r="D9">
        <v>237.71670478564005</v>
      </c>
      <c r="E9" s="24">
        <v>2</v>
      </c>
      <c r="F9" t="s">
        <v>121</v>
      </c>
      <c r="G9">
        <v>0.13</v>
      </c>
      <c r="H9" s="11" t="s">
        <v>151</v>
      </c>
      <c r="I9">
        <v>1</v>
      </c>
      <c r="J9">
        <v>1</v>
      </c>
      <c r="K9">
        <v>1</v>
      </c>
    </row>
    <row r="10" spans="1:12" x14ac:dyDescent="0.2">
      <c r="A10" t="s">
        <v>192</v>
      </c>
      <c r="B10">
        <v>19.182154785640002</v>
      </c>
      <c r="C10">
        <v>16.03877087487</v>
      </c>
      <c r="D10">
        <v>23.564654785640002</v>
      </c>
      <c r="E10" s="24">
        <v>1</v>
      </c>
      <c r="F10" t="s">
        <v>121</v>
      </c>
      <c r="G10">
        <v>0.09</v>
      </c>
      <c r="H10" s="11" t="s">
        <v>151</v>
      </c>
      <c r="I10">
        <v>1</v>
      </c>
      <c r="J10">
        <v>1</v>
      </c>
      <c r="K10">
        <v>1</v>
      </c>
    </row>
    <row r="11" spans="1:12" x14ac:dyDescent="0.2">
      <c r="A11" t="s">
        <v>192</v>
      </c>
      <c r="B11">
        <v>19.182154785640002</v>
      </c>
      <c r="C11">
        <v>16.03877087487</v>
      </c>
      <c r="D11">
        <v>23.564654785640002</v>
      </c>
      <c r="E11" s="24">
        <v>2</v>
      </c>
      <c r="F11" t="s">
        <v>121</v>
      </c>
      <c r="G11">
        <v>0.06</v>
      </c>
      <c r="H11" s="11" t="s">
        <v>151</v>
      </c>
      <c r="I11">
        <v>1</v>
      </c>
      <c r="J11">
        <v>1</v>
      </c>
      <c r="K11">
        <v>1</v>
      </c>
    </row>
    <row r="12" spans="1:12" x14ac:dyDescent="0.2">
      <c r="A12" t="s">
        <v>193</v>
      </c>
      <c r="B12">
        <v>603.40143478564005</v>
      </c>
      <c r="C12">
        <v>452.96411478563999</v>
      </c>
      <c r="D12">
        <v>753.83875478564005</v>
      </c>
      <c r="E12" s="24">
        <v>1</v>
      </c>
      <c r="F12" t="s">
        <v>121</v>
      </c>
      <c r="G12">
        <v>0.11</v>
      </c>
      <c r="H12" s="11" t="s">
        <v>151</v>
      </c>
      <c r="I12">
        <v>1</v>
      </c>
      <c r="J12">
        <v>1</v>
      </c>
      <c r="K12">
        <v>1</v>
      </c>
    </row>
    <row r="13" spans="1:12" x14ac:dyDescent="0.2">
      <c r="A13" t="s">
        <v>193</v>
      </c>
      <c r="B13">
        <v>603.40143478564005</v>
      </c>
      <c r="C13">
        <v>452.96411478563999</v>
      </c>
      <c r="D13">
        <v>753.83875478564005</v>
      </c>
      <c r="E13" s="24">
        <v>2</v>
      </c>
      <c r="F13" t="s">
        <v>121</v>
      </c>
      <c r="G13">
        <v>0.01</v>
      </c>
      <c r="H13" s="11" t="s">
        <v>151</v>
      </c>
      <c r="I13">
        <v>1</v>
      </c>
      <c r="J13">
        <v>1</v>
      </c>
      <c r="K13">
        <v>1</v>
      </c>
    </row>
    <row r="14" spans="1:12" x14ac:dyDescent="0.2">
      <c r="A14" t="s">
        <v>194</v>
      </c>
      <c r="B14">
        <v>28.17215478564</v>
      </c>
      <c r="C14">
        <v>22.78127087487</v>
      </c>
      <c r="D14">
        <v>36.867348267689998</v>
      </c>
      <c r="E14" s="24">
        <v>1</v>
      </c>
      <c r="F14" t="s">
        <v>121</v>
      </c>
      <c r="G14">
        <v>1</v>
      </c>
      <c r="H14" s="11" t="s">
        <v>122</v>
      </c>
      <c r="I14">
        <v>1</v>
      </c>
      <c r="J14">
        <v>2</v>
      </c>
      <c r="K14">
        <v>1</v>
      </c>
    </row>
    <row r="15" spans="1:12" x14ac:dyDescent="0.2">
      <c r="A15" t="s">
        <v>195</v>
      </c>
      <c r="B15">
        <v>28.17215478564</v>
      </c>
      <c r="C15">
        <v>22.78127087487</v>
      </c>
      <c r="D15">
        <v>36.867348267689998</v>
      </c>
      <c r="E15" s="24">
        <v>2</v>
      </c>
      <c r="F15" t="s">
        <v>121</v>
      </c>
      <c r="G15">
        <v>2</v>
      </c>
      <c r="H15" s="11" t="s">
        <v>122</v>
      </c>
      <c r="I15">
        <v>1</v>
      </c>
      <c r="J15">
        <v>12</v>
      </c>
      <c r="K15">
        <v>3</v>
      </c>
    </row>
    <row r="16" spans="1:12" x14ac:dyDescent="0.2">
      <c r="A16" t="s">
        <v>196</v>
      </c>
      <c r="B16">
        <v>28.17215478564</v>
      </c>
      <c r="C16">
        <v>22.78127087487</v>
      </c>
      <c r="D16">
        <v>36.867348267689998</v>
      </c>
      <c r="E16" s="24">
        <v>1</v>
      </c>
      <c r="F16" t="s">
        <v>121</v>
      </c>
      <c r="G16">
        <v>1</v>
      </c>
      <c r="H16" s="11" t="s">
        <v>122</v>
      </c>
      <c r="I16">
        <v>1</v>
      </c>
      <c r="J16">
        <v>2</v>
      </c>
      <c r="K16">
        <v>1</v>
      </c>
    </row>
    <row r="17" spans="1:11" x14ac:dyDescent="0.2">
      <c r="A17" t="s">
        <v>197</v>
      </c>
      <c r="B17">
        <v>28.17215478564</v>
      </c>
      <c r="C17">
        <v>22.78127087487</v>
      </c>
      <c r="D17">
        <v>36.867348267689998</v>
      </c>
      <c r="E17" s="24">
        <v>2</v>
      </c>
      <c r="F17" t="s">
        <v>121</v>
      </c>
      <c r="G17">
        <v>2</v>
      </c>
      <c r="H17" s="11" t="s">
        <v>122</v>
      </c>
      <c r="I17">
        <v>1</v>
      </c>
      <c r="J17">
        <v>12</v>
      </c>
      <c r="K17">
        <v>3</v>
      </c>
    </row>
  </sheetData>
  <dataValidations count="3">
    <dataValidation type="list" showInputMessage="1" showErrorMessage="1" sqref="E1:E17" xr:uid="{ED9691B1-06FD-4550-9A63-9EB3EDE18FA6}">
      <formula1>"1,2,"</formula1>
    </dataValidation>
    <dataValidation type="list" allowBlank="1" showInputMessage="1" showErrorMessage="1" sqref="H1:H17" xr:uid="{672C2122-C0B9-4901-8B0D-CFF3D7493146}">
      <formula1>"days,weeks,months"</formula1>
    </dataValidation>
    <dataValidation type="list" allowBlank="1" showInputMessage="1" showErrorMessage="1" sqref="F1:F17" xr:uid="{E67B3906-2DF7-490E-94C1-90CD32181403}">
      <formula1>"PROGRESSION_FREE_SURVIVAL,POST_TREATMENT_SURVIVAL"</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808C5-E5FB-4DBF-8319-80DEDF8B063F}">
  <dimension ref="A1:L17"/>
  <sheetViews>
    <sheetView workbookViewId="0">
      <selection activeCell="A17" sqref="A17"/>
    </sheetView>
  </sheetViews>
  <sheetFormatPr baseColWidth="10" defaultColWidth="11" defaultRowHeight="15" x14ac:dyDescent="0.2"/>
  <cols>
    <col min="1" max="1" width="32.1640625" customWidth="1"/>
    <col min="2" max="4" width="9.1640625" bestFit="1" customWidth="1"/>
    <col min="5" max="5" width="10.5" style="24" customWidth="1"/>
    <col min="6" max="6" width="29" customWidth="1"/>
    <col min="7" max="7" width="31.6640625" customWidth="1"/>
    <col min="8" max="9" width="9.1640625" bestFit="1" customWidth="1"/>
    <col min="10" max="10" width="14" customWidth="1"/>
    <col min="11" max="11" width="17.6640625" customWidth="1"/>
  </cols>
  <sheetData>
    <row r="1" spans="1:12" x14ac:dyDescent="0.2">
      <c r="A1" s="22" t="s">
        <v>66</v>
      </c>
      <c r="B1" s="18" t="s">
        <v>67</v>
      </c>
      <c r="C1" s="18" t="s">
        <v>68</v>
      </c>
      <c r="D1" s="18" t="s">
        <v>69</v>
      </c>
      <c r="E1" s="23" t="s">
        <v>111</v>
      </c>
      <c r="F1" s="18" t="s">
        <v>112</v>
      </c>
      <c r="G1" s="18" t="s">
        <v>113</v>
      </c>
      <c r="H1" s="18" t="s">
        <v>114</v>
      </c>
      <c r="I1" s="18" t="s">
        <v>115</v>
      </c>
      <c r="J1" s="18" t="s">
        <v>116</v>
      </c>
      <c r="K1" s="18" t="s">
        <v>117</v>
      </c>
      <c r="L1" s="18" t="s">
        <v>119</v>
      </c>
    </row>
    <row r="2" spans="1:12" x14ac:dyDescent="0.2">
      <c r="A2" t="s">
        <v>186</v>
      </c>
      <c r="B2">
        <v>1499.3568494421299</v>
      </c>
      <c r="C2">
        <v>1124.9306757780064</v>
      </c>
      <c r="D2">
        <v>1873.7830231062508</v>
      </c>
      <c r="E2" s="24">
        <v>2</v>
      </c>
      <c r="F2" t="s">
        <v>121</v>
      </c>
      <c r="G2">
        <v>1</v>
      </c>
      <c r="H2" s="11" t="s">
        <v>122</v>
      </c>
      <c r="I2">
        <v>1</v>
      </c>
      <c r="J2">
        <v>30</v>
      </c>
      <c r="K2">
        <v>3</v>
      </c>
    </row>
    <row r="3" spans="1:12" x14ac:dyDescent="0.2">
      <c r="A3" t="s">
        <v>187</v>
      </c>
      <c r="B3">
        <v>1073.8921547856401</v>
      </c>
      <c r="C3">
        <v>805.83215478564</v>
      </c>
      <c r="D3">
        <v>1341.95215478564</v>
      </c>
      <c r="E3" s="24">
        <v>1</v>
      </c>
      <c r="F3" t="s">
        <v>121</v>
      </c>
      <c r="G3">
        <v>1</v>
      </c>
      <c r="H3" s="11" t="s">
        <v>151</v>
      </c>
      <c r="I3">
        <v>1</v>
      </c>
      <c r="J3">
        <v>40</v>
      </c>
      <c r="K3">
        <v>1</v>
      </c>
    </row>
    <row r="4" spans="1:12" x14ac:dyDescent="0.2">
      <c r="A4" t="s">
        <v>188</v>
      </c>
      <c r="B4">
        <v>1353.42494478564</v>
      </c>
      <c r="C4">
        <v>1015.4817447856401</v>
      </c>
      <c r="D4">
        <v>1691.36813478564</v>
      </c>
      <c r="E4" s="24">
        <v>2</v>
      </c>
      <c r="F4" t="s">
        <v>135</v>
      </c>
      <c r="G4">
        <v>1</v>
      </c>
      <c r="H4" s="11" t="s">
        <v>151</v>
      </c>
      <c r="I4">
        <v>1</v>
      </c>
      <c r="J4">
        <v>40</v>
      </c>
      <c r="K4">
        <v>1</v>
      </c>
    </row>
    <row r="5" spans="1:12" x14ac:dyDescent="0.2">
      <c r="A5" t="s">
        <v>189</v>
      </c>
      <c r="B5">
        <v>1353.42494478564</v>
      </c>
      <c r="C5">
        <v>1015.4817447856401</v>
      </c>
      <c r="D5">
        <v>1691.36813478564</v>
      </c>
      <c r="E5" s="24">
        <v>1</v>
      </c>
      <c r="F5" t="s">
        <v>135</v>
      </c>
      <c r="G5">
        <v>1</v>
      </c>
      <c r="H5" s="11" t="s">
        <v>151</v>
      </c>
      <c r="I5">
        <v>1</v>
      </c>
      <c r="J5">
        <v>40</v>
      </c>
      <c r="K5">
        <v>1</v>
      </c>
    </row>
    <row r="6" spans="1:12" x14ac:dyDescent="0.2">
      <c r="A6" t="s">
        <v>190</v>
      </c>
      <c r="B6">
        <v>119.98643478564</v>
      </c>
      <c r="C6">
        <v>91.641980874870001</v>
      </c>
      <c r="D6">
        <v>149.57000478564001</v>
      </c>
      <c r="E6" s="24">
        <v>1</v>
      </c>
      <c r="F6" t="s">
        <v>121</v>
      </c>
      <c r="G6">
        <v>0.35</v>
      </c>
      <c r="H6" s="11" t="s">
        <v>151</v>
      </c>
      <c r="I6">
        <v>1</v>
      </c>
      <c r="J6">
        <v>1</v>
      </c>
      <c r="K6">
        <v>1</v>
      </c>
    </row>
    <row r="7" spans="1:12" x14ac:dyDescent="0.2">
      <c r="A7" t="s">
        <v>190</v>
      </c>
      <c r="B7">
        <v>119.98643478564</v>
      </c>
      <c r="C7">
        <v>91.641980874870001</v>
      </c>
      <c r="D7">
        <v>149.57000478564001</v>
      </c>
      <c r="E7" s="24">
        <v>2</v>
      </c>
      <c r="F7" t="s">
        <v>121</v>
      </c>
      <c r="G7">
        <v>0.21</v>
      </c>
      <c r="H7" s="11" t="s">
        <v>151</v>
      </c>
      <c r="I7">
        <v>1</v>
      </c>
      <c r="J7">
        <v>1</v>
      </c>
      <c r="K7">
        <v>1</v>
      </c>
    </row>
    <row r="8" spans="1:12" x14ac:dyDescent="0.2">
      <c r="A8" t="s">
        <v>191</v>
      </c>
      <c r="B8">
        <v>190.50379478564003</v>
      </c>
      <c r="C8">
        <v>144.53000087487001</v>
      </c>
      <c r="D8">
        <v>237.71670478564005</v>
      </c>
      <c r="E8" s="24">
        <v>1</v>
      </c>
      <c r="F8" t="s">
        <v>121</v>
      </c>
      <c r="G8">
        <v>0.17</v>
      </c>
      <c r="H8" s="11" t="s">
        <v>151</v>
      </c>
      <c r="I8">
        <v>1</v>
      </c>
      <c r="J8">
        <v>1</v>
      </c>
      <c r="K8">
        <v>1</v>
      </c>
    </row>
    <row r="9" spans="1:12" x14ac:dyDescent="0.2">
      <c r="A9" t="s">
        <v>191</v>
      </c>
      <c r="B9">
        <v>190.50379478564003</v>
      </c>
      <c r="C9">
        <v>144.53000087487001</v>
      </c>
      <c r="D9">
        <v>237.71670478564005</v>
      </c>
      <c r="E9" s="24">
        <v>2</v>
      </c>
      <c r="F9" t="s">
        <v>121</v>
      </c>
      <c r="G9">
        <v>0.13</v>
      </c>
      <c r="H9" s="11" t="s">
        <v>151</v>
      </c>
      <c r="I9">
        <v>1</v>
      </c>
      <c r="J9">
        <v>1</v>
      </c>
      <c r="K9">
        <v>1</v>
      </c>
    </row>
    <row r="10" spans="1:12" x14ac:dyDescent="0.2">
      <c r="A10" t="s">
        <v>192</v>
      </c>
      <c r="B10">
        <v>19.182154785640002</v>
      </c>
      <c r="C10">
        <v>16.03877087487</v>
      </c>
      <c r="D10">
        <v>23.564654785640002</v>
      </c>
      <c r="E10" s="24">
        <v>1</v>
      </c>
      <c r="F10" t="s">
        <v>121</v>
      </c>
      <c r="G10">
        <v>0.09</v>
      </c>
      <c r="H10" s="11" t="s">
        <v>151</v>
      </c>
      <c r="I10">
        <v>1</v>
      </c>
      <c r="J10">
        <v>1</v>
      </c>
      <c r="K10">
        <v>1</v>
      </c>
    </row>
    <row r="11" spans="1:12" x14ac:dyDescent="0.2">
      <c r="A11" t="s">
        <v>192</v>
      </c>
      <c r="B11">
        <v>19.182154785640002</v>
      </c>
      <c r="C11">
        <v>16.03877087487</v>
      </c>
      <c r="D11">
        <v>23.564654785640002</v>
      </c>
      <c r="E11" s="24">
        <v>2</v>
      </c>
      <c r="F11" t="s">
        <v>121</v>
      </c>
      <c r="G11">
        <v>0.06</v>
      </c>
      <c r="H11" s="11" t="s">
        <v>151</v>
      </c>
      <c r="I11">
        <v>1</v>
      </c>
      <c r="J11">
        <v>1</v>
      </c>
      <c r="K11">
        <v>1</v>
      </c>
    </row>
    <row r="12" spans="1:12" x14ac:dyDescent="0.2">
      <c r="A12" t="s">
        <v>193</v>
      </c>
      <c r="B12">
        <v>603.40143478564005</v>
      </c>
      <c r="C12">
        <v>452.96411478563999</v>
      </c>
      <c r="D12">
        <v>753.83875478564005</v>
      </c>
      <c r="E12" s="24">
        <v>1</v>
      </c>
      <c r="F12" t="s">
        <v>121</v>
      </c>
      <c r="G12">
        <v>0.11</v>
      </c>
      <c r="H12" s="11" t="s">
        <v>151</v>
      </c>
      <c r="I12">
        <v>1</v>
      </c>
      <c r="J12">
        <v>1</v>
      </c>
      <c r="K12">
        <v>1</v>
      </c>
    </row>
    <row r="13" spans="1:12" x14ac:dyDescent="0.2">
      <c r="A13" t="s">
        <v>193</v>
      </c>
      <c r="B13">
        <v>603.40143478564005</v>
      </c>
      <c r="C13">
        <v>452.96411478563999</v>
      </c>
      <c r="D13">
        <v>753.83875478564005</v>
      </c>
      <c r="E13" s="24">
        <v>2</v>
      </c>
      <c r="F13" t="s">
        <v>121</v>
      </c>
      <c r="G13">
        <v>0.01</v>
      </c>
      <c r="H13" s="11" t="s">
        <v>151</v>
      </c>
      <c r="I13">
        <v>1</v>
      </c>
      <c r="J13">
        <v>1</v>
      </c>
      <c r="K13">
        <v>1</v>
      </c>
    </row>
    <row r="14" spans="1:12" x14ac:dyDescent="0.2">
      <c r="A14" t="s">
        <v>194</v>
      </c>
      <c r="B14">
        <v>28.17215478564</v>
      </c>
      <c r="C14">
        <v>22.78127087487</v>
      </c>
      <c r="D14">
        <v>36.867348267689998</v>
      </c>
      <c r="E14" s="24">
        <v>1</v>
      </c>
      <c r="F14" t="s">
        <v>121</v>
      </c>
      <c r="G14">
        <v>1</v>
      </c>
      <c r="H14" s="11" t="s">
        <v>122</v>
      </c>
      <c r="I14">
        <v>1</v>
      </c>
      <c r="J14">
        <v>2</v>
      </c>
      <c r="K14">
        <v>1</v>
      </c>
    </row>
    <row r="15" spans="1:12" x14ac:dyDescent="0.2">
      <c r="A15" t="s">
        <v>195</v>
      </c>
      <c r="B15">
        <v>28.17215478564</v>
      </c>
      <c r="C15">
        <v>22.78127087487</v>
      </c>
      <c r="D15">
        <v>36.867348267689998</v>
      </c>
      <c r="E15" s="24">
        <v>2</v>
      </c>
      <c r="F15" t="s">
        <v>121</v>
      </c>
      <c r="G15">
        <v>2</v>
      </c>
      <c r="H15" s="11" t="s">
        <v>122</v>
      </c>
      <c r="I15">
        <v>1</v>
      </c>
      <c r="J15">
        <v>12</v>
      </c>
      <c r="K15">
        <v>3</v>
      </c>
    </row>
    <row r="16" spans="1:12" x14ac:dyDescent="0.2">
      <c r="A16" t="s">
        <v>196</v>
      </c>
      <c r="B16">
        <v>28.17215478564</v>
      </c>
      <c r="C16">
        <v>22.78127087487</v>
      </c>
      <c r="D16">
        <v>36.867348267689998</v>
      </c>
      <c r="E16" s="24">
        <v>1</v>
      </c>
      <c r="F16" t="s">
        <v>121</v>
      </c>
      <c r="G16">
        <v>1</v>
      </c>
      <c r="H16" s="11" t="s">
        <v>122</v>
      </c>
      <c r="I16">
        <v>1</v>
      </c>
      <c r="J16">
        <v>2</v>
      </c>
      <c r="K16">
        <v>1</v>
      </c>
    </row>
    <row r="17" spans="1:11" x14ac:dyDescent="0.2">
      <c r="A17" t="s">
        <v>197</v>
      </c>
      <c r="B17">
        <v>28.17215478564</v>
      </c>
      <c r="C17">
        <v>22.78127087487</v>
      </c>
      <c r="D17">
        <v>36.867348267689998</v>
      </c>
      <c r="E17" s="24">
        <v>2</v>
      </c>
      <c r="F17" t="s">
        <v>121</v>
      </c>
      <c r="G17">
        <v>2</v>
      </c>
      <c r="H17" s="11" t="s">
        <v>122</v>
      </c>
      <c r="I17">
        <v>1</v>
      </c>
      <c r="J17">
        <v>12</v>
      </c>
      <c r="K17">
        <v>3</v>
      </c>
    </row>
  </sheetData>
  <dataValidations count="3">
    <dataValidation type="list" showInputMessage="1" showErrorMessage="1" sqref="E1:E17" xr:uid="{D7010D99-8C64-42FD-AE21-FECFD607184B}">
      <formula1>"1,2,"</formula1>
    </dataValidation>
    <dataValidation type="list" allowBlank="1" showInputMessage="1" showErrorMessage="1" sqref="H1:H17" xr:uid="{CD211DD8-0F24-4A11-9F65-98C3C9371D8A}">
      <formula1>"days,weeks,months"</formula1>
    </dataValidation>
    <dataValidation type="list" allowBlank="1" showInputMessage="1" showErrorMessage="1" sqref="F1:F17" xr:uid="{B32A6798-1368-4DD4-A34A-7EAD4B6671B6}">
      <formula1>"PROGRESSION_FREE_SURVIVAL,POST_TREATMENT_SURVIVAL"</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ae77e80-d41f-490a-ba3f-7b45cb88b3b0">
      <Terms xmlns="http://schemas.microsoft.com/office/infopath/2007/PartnerControls"/>
    </lcf76f155ced4ddcb4097134ff3c332f>
    <TaxCatchAll xmlns="5e8c1985-8e59-4b9d-be45-f684ecb5f43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020E8B60303E44AE4E7C1BF88E8F9D" ma:contentTypeVersion="16" ma:contentTypeDescription="Create a new document." ma:contentTypeScope="" ma:versionID="4ea32a305e0d1ba88c32ca6fb5ba5603">
  <xsd:schema xmlns:xsd="http://www.w3.org/2001/XMLSchema" xmlns:xs="http://www.w3.org/2001/XMLSchema" xmlns:p="http://schemas.microsoft.com/office/2006/metadata/properties" xmlns:ns2="aae77e80-d41f-490a-ba3f-7b45cb88b3b0" xmlns:ns3="5e8c1985-8e59-4b9d-be45-f684ecb5f433" targetNamespace="http://schemas.microsoft.com/office/2006/metadata/properties" ma:root="true" ma:fieldsID="5445f930b2dbbcb87b38db4bfb5dbaf7" ns2:_="" ns3:_="">
    <xsd:import namespace="aae77e80-d41f-490a-ba3f-7b45cb88b3b0"/>
    <xsd:import namespace="5e8c1985-8e59-4b9d-be45-f684ecb5f433"/>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77e80-d41f-490a-ba3f-7b45cb88b3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LengthInSeconds" ma:index="15" nillable="true" ma:displayName="Length (seconds)"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132b437f-b113-44a6-95f0-0ac3dae76de7"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8c1985-8e59-4b9d-be45-f684ecb5f433"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2212ad3b-8b97-4169-a130-0806ecbbbd6f}" ma:internalName="TaxCatchAll" ma:showField="CatchAllData" ma:web="5e8c1985-8e59-4b9d-be45-f684ecb5f43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F7BED5-42CF-4B33-B1AB-BC9165E10577}">
  <ds:schemaRefs>
    <ds:schemaRef ds:uri="http://schemas.microsoft.com/office/2006/metadata/properties"/>
    <ds:schemaRef ds:uri="http://schemas.microsoft.com/office/infopath/2007/PartnerControls"/>
    <ds:schemaRef ds:uri="aae77e80-d41f-490a-ba3f-7b45cb88b3b0"/>
    <ds:schemaRef ds:uri="5e8c1985-8e59-4b9d-be45-f684ecb5f433"/>
  </ds:schemaRefs>
</ds:datastoreItem>
</file>

<file path=customXml/itemProps2.xml><?xml version="1.0" encoding="utf-8"?>
<ds:datastoreItem xmlns:ds="http://schemas.openxmlformats.org/officeDocument/2006/customXml" ds:itemID="{47BF1B48-6FD3-4DFF-9D8F-C83D4052D732}">
  <ds:schemaRefs>
    <ds:schemaRef ds:uri="http://schemas.microsoft.com/sharepoint/v3/contenttype/forms"/>
  </ds:schemaRefs>
</ds:datastoreItem>
</file>

<file path=customXml/itemProps3.xml><?xml version="1.0" encoding="utf-8"?>
<ds:datastoreItem xmlns:ds="http://schemas.openxmlformats.org/officeDocument/2006/customXml" ds:itemID="{624F7086-CB13-4276-B0FA-E381E34861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e77e80-d41f-490a-ba3f-7b45cb88b3b0"/>
    <ds:schemaRef ds:uri="5e8c1985-8e59-4b9d-be45-f684ecb5f4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T1_OS</vt:lpstr>
      <vt:lpstr>T2_OS</vt:lpstr>
      <vt:lpstr>Final data </vt:lpstr>
      <vt:lpstr>AEs</vt:lpstr>
      <vt:lpstr>ident</vt:lpstr>
      <vt:lpstr>Costs - Indonesia</vt:lpstr>
      <vt:lpstr>Costs - South Africa</vt:lpstr>
      <vt:lpstr>Costs - India</vt:lpstr>
      <vt:lpstr>Costs - Kenya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Pérez Troncoso</dc:creator>
  <cp:keywords/>
  <dc:description/>
  <cp:lastModifiedBy>Federico Cairoli</cp:lastModifiedBy>
  <cp:revision/>
  <dcterms:created xsi:type="dcterms:W3CDTF">2022-06-27T08:29:33Z</dcterms:created>
  <dcterms:modified xsi:type="dcterms:W3CDTF">2024-08-09T14:58:29Z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0x01010079020E8B60303E44AE4E7C1BF88E8F9D</vt:lpwstr>
  </property>
  <property fmtid="{D5CDD505-2E9C-101B-9397-08002B2CF9AE}" pid="3" name="MediaServiceImageTags">
    <vt:lpwstr/>
  </property>
</Properties>
</file>