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poria-my.sharepoint.com/personal/rolsen_emporia_edu/Documents/undergrad_research/"/>
    </mc:Choice>
  </mc:AlternateContent>
  <xr:revisionPtr revIDLastSave="65" documentId="8_{E30C3FCA-7520-48C7-85F4-FECE3F0B2A93}" xr6:coauthVersionLast="47" xr6:coauthVersionMax="47" xr10:uidLastSave="{695F4D7C-E8F0-4EC0-A357-C3E2F6124C28}"/>
  <bookViews>
    <workbookView xWindow="-120" yWindow="-120" windowWidth="38640" windowHeight="21840" xr2:uid="{66B6D722-419E-48B9-AD55-020A5026E15B}"/>
  </bookViews>
  <sheets>
    <sheet name="Project" sheetId="4" r:id="rId1"/>
    <sheet name="fixed values" sheetId="5" r:id="rId2"/>
    <sheet name="Semi-lo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" i="4" l="1"/>
  <c r="AA5" i="4"/>
  <c r="AA6" i="4"/>
  <c r="AA7" i="4"/>
  <c r="AA8" i="4"/>
  <c r="AA9" i="4"/>
  <c r="AA10" i="4"/>
  <c r="AA11" i="4"/>
  <c r="AA3" i="4"/>
  <c r="AB4" i="4"/>
  <c r="AB5" i="4"/>
  <c r="AB6" i="4"/>
  <c r="AB7" i="4"/>
  <c r="AB8" i="4"/>
  <c r="AB9" i="4"/>
  <c r="AB10" i="4"/>
  <c r="AB11" i="4"/>
  <c r="AB3" i="4"/>
  <c r="G18" i="4"/>
  <c r="H18" i="4" s="1"/>
  <c r="X27" i="4"/>
  <c r="V27" i="4"/>
  <c r="Y26" i="4"/>
  <c r="W26" i="4"/>
  <c r="Y25" i="4"/>
  <c r="W25" i="4"/>
  <c r="Y24" i="4"/>
  <c r="W24" i="4"/>
  <c r="Y23" i="4"/>
  <c r="W23" i="4"/>
  <c r="Y22" i="4"/>
  <c r="W22" i="4"/>
  <c r="Y21" i="4"/>
  <c r="W21" i="4"/>
  <c r="Y20" i="4"/>
  <c r="W20" i="4"/>
  <c r="Y19" i="4"/>
  <c r="W19" i="4"/>
  <c r="Y18" i="4"/>
  <c r="W18" i="4"/>
  <c r="Y3" i="4" s="1"/>
  <c r="V15" i="4"/>
  <c r="V11" i="4" s="1"/>
  <c r="L15" i="4"/>
  <c r="Q15" i="4"/>
  <c r="Q11" i="4" s="1"/>
  <c r="S27" i="4"/>
  <c r="Q27" i="4"/>
  <c r="T26" i="4"/>
  <c r="R26" i="4"/>
  <c r="T25" i="4"/>
  <c r="R25" i="4"/>
  <c r="T24" i="4"/>
  <c r="R24" i="4"/>
  <c r="T9" i="4" s="1"/>
  <c r="T23" i="4"/>
  <c r="R23" i="4"/>
  <c r="T22" i="4"/>
  <c r="R22" i="4"/>
  <c r="T21" i="4"/>
  <c r="R21" i="4"/>
  <c r="T20" i="4"/>
  <c r="R20" i="4"/>
  <c r="T19" i="4"/>
  <c r="R19" i="4"/>
  <c r="T18" i="4"/>
  <c r="R18" i="4"/>
  <c r="M19" i="4"/>
  <c r="M20" i="4"/>
  <c r="M21" i="4"/>
  <c r="M22" i="4"/>
  <c r="M23" i="4"/>
  <c r="M24" i="4"/>
  <c r="M25" i="4"/>
  <c r="M26" i="4"/>
  <c r="M18" i="4"/>
  <c r="O19" i="4"/>
  <c r="O20" i="4"/>
  <c r="O21" i="4"/>
  <c r="O22" i="4"/>
  <c r="O23" i="4"/>
  <c r="O24" i="4"/>
  <c r="O25" i="4"/>
  <c r="O26" i="4"/>
  <c r="O18" i="4"/>
  <c r="N27" i="4"/>
  <c r="L27" i="4"/>
  <c r="G15" i="4"/>
  <c r="G11" i="4" s="1"/>
  <c r="J19" i="4"/>
  <c r="J20" i="4"/>
  <c r="J21" i="4"/>
  <c r="J22" i="4"/>
  <c r="J23" i="4"/>
  <c r="J8" i="4" s="1"/>
  <c r="J24" i="4"/>
  <c r="J25" i="4"/>
  <c r="J26" i="4"/>
  <c r="J18" i="4"/>
  <c r="H19" i="4"/>
  <c r="H20" i="4"/>
  <c r="H21" i="4"/>
  <c r="H22" i="4"/>
  <c r="H23" i="4"/>
  <c r="H24" i="4"/>
  <c r="H25" i="4"/>
  <c r="H26" i="4"/>
  <c r="I27" i="4"/>
  <c r="C18" i="4"/>
  <c r="B15" i="4"/>
  <c r="B11" i="4" s="1"/>
  <c r="D27" i="4"/>
  <c r="B27" i="4"/>
  <c r="C25" i="4"/>
  <c r="C24" i="4"/>
  <c r="C23" i="4"/>
  <c r="C22" i="4"/>
  <c r="E7" i="4" s="1"/>
  <c r="C21" i="4"/>
  <c r="E6" i="4" s="1"/>
  <c r="C20" i="4"/>
  <c r="E5" i="4" s="1"/>
  <c r="C19" i="4"/>
  <c r="E4" i="4" s="1"/>
  <c r="C26" i="4"/>
  <c r="E25" i="4"/>
  <c r="E24" i="4"/>
  <c r="E23" i="4"/>
  <c r="E22" i="4"/>
  <c r="E21" i="4"/>
  <c r="E20" i="4"/>
  <c r="E19" i="4"/>
  <c r="E18" i="4"/>
  <c r="E26" i="4"/>
  <c r="G27" i="4" l="1"/>
  <c r="Y4" i="4"/>
  <c r="E8" i="4"/>
  <c r="T10" i="4"/>
  <c r="E9" i="4"/>
  <c r="D4" i="4" s="1"/>
  <c r="B4" i="4" s="1"/>
  <c r="E10" i="4"/>
  <c r="D5" i="4" s="1"/>
  <c r="B5" i="4" s="1"/>
  <c r="E3" i="4"/>
  <c r="C3" i="4" s="1"/>
  <c r="E11" i="4"/>
  <c r="D6" i="4" s="1"/>
  <c r="B6" i="4" s="1"/>
  <c r="D8" i="4"/>
  <c r="B8" i="4" s="1"/>
  <c r="C9" i="4"/>
  <c r="C4" i="4"/>
  <c r="D3" i="4"/>
  <c r="B3" i="4" s="1"/>
  <c r="C5" i="4"/>
  <c r="C6" i="4"/>
  <c r="C7" i="4"/>
  <c r="C8" i="4"/>
  <c r="D9" i="4"/>
  <c r="B9" i="4" s="1"/>
  <c r="C10" i="4"/>
  <c r="D10" i="4"/>
  <c r="B10" i="4" s="1"/>
  <c r="C11" i="4"/>
  <c r="Y10" i="4"/>
  <c r="Y5" i="4"/>
  <c r="O3" i="4"/>
  <c r="T4" i="4"/>
  <c r="T11" i="4"/>
  <c r="S10" i="4" s="1"/>
  <c r="Q10" i="4" s="1"/>
  <c r="J9" i="4"/>
  <c r="O10" i="4"/>
  <c r="Y11" i="4"/>
  <c r="X9" i="4" s="1"/>
  <c r="Y8" i="4"/>
  <c r="Y7" i="4"/>
  <c r="W7" i="4" s="1"/>
  <c r="Y27" i="4"/>
  <c r="Y6" i="4"/>
  <c r="W6" i="4" s="1"/>
  <c r="W27" i="4"/>
  <c r="W3" i="4"/>
  <c r="W4" i="4"/>
  <c r="S9" i="4"/>
  <c r="T8" i="4"/>
  <c r="S7" i="4" s="1"/>
  <c r="T7" i="4"/>
  <c r="S6" i="4" s="1"/>
  <c r="T5" i="4"/>
  <c r="R5" i="4" s="1"/>
  <c r="T27" i="4"/>
  <c r="T6" i="4"/>
  <c r="R27" i="4"/>
  <c r="R10" i="4"/>
  <c r="R6" i="4"/>
  <c r="R11" i="4"/>
  <c r="R9" i="4"/>
  <c r="O9" i="4"/>
  <c r="M9" i="4" s="1"/>
  <c r="O8" i="4"/>
  <c r="M8" i="4" s="1"/>
  <c r="O5" i="4"/>
  <c r="M5" i="4" s="1"/>
  <c r="O4" i="4"/>
  <c r="M4" i="4" s="1"/>
  <c r="O7" i="4"/>
  <c r="L11" i="4"/>
  <c r="M7" i="4"/>
  <c r="M10" i="4"/>
  <c r="M3" i="4"/>
  <c r="H8" i="4"/>
  <c r="J7" i="4"/>
  <c r="H7" i="4" s="1"/>
  <c r="H9" i="4"/>
  <c r="Y9" i="4"/>
  <c r="T3" i="4"/>
  <c r="R3" i="4" s="1"/>
  <c r="O6" i="4"/>
  <c r="M6" i="4" s="1"/>
  <c r="O27" i="4"/>
  <c r="O11" i="4"/>
  <c r="M27" i="4"/>
  <c r="L28" i="4" s="1"/>
  <c r="J27" i="4"/>
  <c r="J6" i="4"/>
  <c r="J4" i="4"/>
  <c r="H4" i="4" s="1"/>
  <c r="J5" i="4"/>
  <c r="J11" i="4"/>
  <c r="J10" i="4"/>
  <c r="H27" i="4"/>
  <c r="J3" i="4"/>
  <c r="H3" i="4" s="1"/>
  <c r="E27" i="4"/>
  <c r="C27" i="4"/>
  <c r="B28" i="4" s="1"/>
  <c r="R8" i="4" l="1"/>
  <c r="D7" i="4"/>
  <c r="B7" i="4" s="1"/>
  <c r="W11" i="4"/>
  <c r="R7" i="4"/>
  <c r="G28" i="4"/>
  <c r="V28" i="4"/>
  <c r="X3" i="4"/>
  <c r="N8" i="4"/>
  <c r="S8" i="4"/>
  <c r="Q8" i="4" s="1"/>
  <c r="Q7" i="4" s="1"/>
  <c r="C12" i="4"/>
  <c r="R4" i="4"/>
  <c r="W10" i="4"/>
  <c r="Q9" i="4"/>
  <c r="X10" i="4"/>
  <c r="V10" i="4" s="1"/>
  <c r="S5" i="4"/>
  <c r="X5" i="4"/>
  <c r="Q28" i="4"/>
  <c r="W5" i="4"/>
  <c r="W12" i="4" s="1"/>
  <c r="W8" i="4"/>
  <c r="V9" i="4"/>
  <c r="X6" i="4"/>
  <c r="X4" i="4"/>
  <c r="V4" i="4" s="1"/>
  <c r="W9" i="4"/>
  <c r="X8" i="4"/>
  <c r="V8" i="4" s="1"/>
  <c r="X7" i="4"/>
  <c r="Q6" i="4"/>
  <c r="Q5" i="4" s="1"/>
  <c r="S3" i="4"/>
  <c r="S4" i="4"/>
  <c r="Q4" i="4" s="1"/>
  <c r="M11" i="4"/>
  <c r="M12" i="4" s="1"/>
  <c r="N7" i="4"/>
  <c r="N10" i="4"/>
  <c r="L10" i="4" s="1"/>
  <c r="N6" i="4"/>
  <c r="N9" i="4"/>
  <c r="N5" i="4"/>
  <c r="H11" i="4"/>
  <c r="I10" i="4"/>
  <c r="G10" i="4" s="1"/>
  <c r="I8" i="4"/>
  <c r="G8" i="4" s="1"/>
  <c r="I9" i="4"/>
  <c r="G9" i="4" s="1"/>
  <c r="I7" i="4"/>
  <c r="G7" i="4" s="1"/>
  <c r="I4" i="4"/>
  <c r="G4" i="4" s="1"/>
  <c r="I5" i="4"/>
  <c r="G5" i="4" s="1"/>
  <c r="H10" i="4"/>
  <c r="I6" i="4"/>
  <c r="G6" i="4" s="1"/>
  <c r="H6" i="4"/>
  <c r="I3" i="4"/>
  <c r="G3" i="4" s="1"/>
  <c r="H5" i="4"/>
  <c r="N4" i="4"/>
  <c r="L9" i="4"/>
  <c r="N3" i="4"/>
  <c r="L8" i="4" l="1"/>
  <c r="L7" i="4" s="1"/>
  <c r="H12" i="4"/>
  <c r="R12" i="4"/>
  <c r="V3" i="4"/>
  <c r="Q3" i="4"/>
  <c r="V7" i="4"/>
  <c r="V6" i="4" s="1"/>
  <c r="V5" i="4" s="1"/>
  <c r="L6" i="4"/>
  <c r="L5" i="4" s="1"/>
  <c r="L4" i="4" s="1"/>
  <c r="L3" i="4"/>
</calcChain>
</file>

<file path=xl/sharedStrings.xml><?xml version="1.0" encoding="utf-8"?>
<sst xmlns="http://schemas.openxmlformats.org/spreadsheetml/2006/main" count="70" uniqueCount="25">
  <si>
    <t>total mass</t>
  </si>
  <si>
    <t>% retained</t>
  </si>
  <si>
    <t>pan</t>
  </si>
  <si>
    <t>sieve (mm)</t>
  </si>
  <si>
    <t>mass (g)</t>
  </si>
  <si>
    <t>Run 1</t>
  </si>
  <si>
    <t>Run 2</t>
  </si>
  <si>
    <t>run mass (g)</t>
  </si>
  <si>
    <t>P01</t>
  </si>
  <si>
    <t>corrected mass</t>
  </si>
  <si>
    <t>sum</t>
  </si>
  <si>
    <t>mass retained (g)</t>
  </si>
  <si>
    <t>% Finer</t>
  </si>
  <si>
    <t>Mass finer (g)</t>
  </si>
  <si>
    <t>Sieve Opening (mm)</t>
  </si>
  <si>
    <t>P03</t>
  </si>
  <si>
    <t>P05</t>
  </si>
  <si>
    <t>P07</t>
  </si>
  <si>
    <t>% error</t>
  </si>
  <si>
    <t>Std Dev P</t>
  </si>
  <si>
    <t>test statistic</t>
  </si>
  <si>
    <t>Std Dev S</t>
  </si>
  <si>
    <t>mass w/ sieve (g)</t>
  </si>
  <si>
    <t>total %</t>
  </si>
  <si>
    <t>P09 - discarded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</si>
</sst>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Verdana Pro"/>
      <family val="2"/>
    </font>
    <font>
      <sz val="11"/>
      <color theme="1"/>
      <name val="Verdana Pro"/>
      <family val="2"/>
    </font>
    <font>
      <sz val="18"/>
      <color theme="1"/>
      <name val="Verdana Pro"/>
      <family val="2"/>
    </font>
    <font>
      <sz val="10"/>
      <color theme="1"/>
      <name val="Calibri"/>
      <family val="2"/>
      <scheme val="minor"/>
    </font>
    <font>
      <sz val="10"/>
      <color theme="1"/>
      <name val="Verdana Pro"/>
      <family val="2"/>
    </font>
    <font>
      <sz val="9"/>
      <color theme="1"/>
      <name val="Verdana Pro"/>
      <family val="2"/>
    </font>
    <font>
      <strike/>
      <sz val="18"/>
      <color rgb="FFFF0000"/>
      <name val="Verdana Pro"/>
      <family val="2"/>
    </font>
    <font>
      <strike/>
      <sz val="9"/>
      <color rgb="FFFF0000"/>
      <name val="Verdana Pro"/>
      <family val="2"/>
    </font>
    <font>
      <b/>
      <strike/>
      <sz val="10"/>
      <color rgb="FFFF0000"/>
      <name val="Verdana Pro"/>
      <family val="2"/>
    </font>
    <font>
      <strike/>
      <sz val="11"/>
      <color rgb="FFFF0000"/>
      <name val="Verdana Pro"/>
      <family val="2"/>
    </font>
    <font>
      <strike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1" fillId="4" borderId="1" xfId="0" applyNumberFormat="1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3" borderId="9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vertical="center" wrapText="1"/>
    </xf>
    <xf numFmtId="164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4" fontId="1" fillId="4" borderId="11" xfId="0" applyNumberFormat="1" applyFont="1" applyFill="1" applyBorder="1" applyAlignment="1">
      <alignment vertical="center" wrapText="1"/>
    </xf>
    <xf numFmtId="164" fontId="1" fillId="4" borderId="9" xfId="0" applyNumberFormat="1" applyFont="1" applyFill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64" fontId="9" fillId="4" borderId="2" xfId="0" applyNumberFormat="1" applyFont="1" applyFill="1" applyBorder="1" applyAlignment="1">
      <alignment vertical="center" wrapText="1"/>
    </xf>
    <xf numFmtId="164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164" fontId="9" fillId="4" borderId="1" xfId="0" applyNumberFormat="1" applyFont="1" applyFill="1" applyBorder="1" applyAlignment="1">
      <alignment vertical="center" wrapText="1"/>
    </xf>
    <xf numFmtId="164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000"/>
      <color rgb="FFFE6100"/>
      <color rgb="FFDC267F"/>
      <color rgb="FF648FFF"/>
      <color rgb="FF785E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Project!$B$1</c:f>
              <c:strCache>
                <c:ptCount val="1"/>
                <c:pt idx="0">
                  <c:v>P01</c:v>
                </c:pt>
              </c:strCache>
            </c:strRef>
          </c:tx>
          <c:spPr>
            <a:ln w="19050" cap="rnd">
              <a:solidFill>
                <a:srgbClr val="648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48FFF"/>
              </a:solidFill>
              <a:ln w="9525">
                <a:solidFill>
                  <a:srgbClr val="648FFF"/>
                </a:solidFill>
              </a:ln>
              <a:effectLst/>
            </c:spPr>
          </c:marker>
          <c:xVal>
            <c:numRef>
              <c:f>Project!$A$3:$A$10</c:f>
              <c:numCache>
                <c:formatCode>General</c:formatCode>
                <c:ptCount val="8"/>
                <c:pt idx="0">
                  <c:v>25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2.8</c:v>
                </c:pt>
                <c:pt idx="5">
                  <c:v>2</c:v>
                </c:pt>
                <c:pt idx="6">
                  <c:v>1.4</c:v>
                </c:pt>
                <c:pt idx="7">
                  <c:v>1</c:v>
                </c:pt>
              </c:numCache>
            </c:numRef>
          </c:xVal>
          <c:yVal>
            <c:numRef>
              <c:f>Project!$B$3:$B$11</c:f>
              <c:numCache>
                <c:formatCode>0.000</c:formatCode>
                <c:ptCount val="9"/>
                <c:pt idx="0">
                  <c:v>67.218675179569033</c:v>
                </c:pt>
                <c:pt idx="1">
                  <c:v>50.917797286512368</c:v>
                </c:pt>
                <c:pt idx="2">
                  <c:v>27.4341580207502</c:v>
                </c:pt>
                <c:pt idx="3">
                  <c:v>5.9058260175578612</c:v>
                </c:pt>
                <c:pt idx="4">
                  <c:v>3.2122905027932962</c:v>
                </c:pt>
                <c:pt idx="5">
                  <c:v>2.0550678371907423</c:v>
                </c:pt>
                <c:pt idx="6">
                  <c:v>1.137270550678372</c:v>
                </c:pt>
                <c:pt idx="7">
                  <c:v>0.45889864325618518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35-41D0-A75A-A38FB4140968}"/>
            </c:ext>
          </c:extLst>
        </c:ser>
        <c:ser>
          <c:idx val="1"/>
          <c:order val="1"/>
          <c:tx>
            <c:strRef>
              <c:f>Project!$G$1</c:f>
              <c:strCache>
                <c:ptCount val="1"/>
                <c:pt idx="0">
                  <c:v>P03</c:v>
                </c:pt>
              </c:strCache>
            </c:strRef>
          </c:tx>
          <c:spPr>
            <a:ln w="19050" cap="rnd">
              <a:solidFill>
                <a:srgbClr val="785E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85EF0"/>
              </a:solidFill>
              <a:ln w="9525">
                <a:solidFill>
                  <a:srgbClr val="785EF0"/>
                </a:solidFill>
              </a:ln>
              <a:effectLst/>
            </c:spPr>
          </c:marker>
          <c:xVal>
            <c:numRef>
              <c:f>Project!$A$3:$A$10</c:f>
              <c:numCache>
                <c:formatCode>General</c:formatCode>
                <c:ptCount val="8"/>
                <c:pt idx="0">
                  <c:v>25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2.8</c:v>
                </c:pt>
                <c:pt idx="5">
                  <c:v>2</c:v>
                </c:pt>
                <c:pt idx="6">
                  <c:v>1.4</c:v>
                </c:pt>
                <c:pt idx="7">
                  <c:v>1</c:v>
                </c:pt>
              </c:numCache>
            </c:numRef>
          </c:xVal>
          <c:yVal>
            <c:numRef>
              <c:f>Project!$G$3:$G$10</c:f>
              <c:numCache>
                <c:formatCode>0.000</c:formatCode>
                <c:ptCount val="8"/>
                <c:pt idx="0">
                  <c:v>76.067012365376939</c:v>
                </c:pt>
                <c:pt idx="1">
                  <c:v>63.163143199042679</c:v>
                </c:pt>
                <c:pt idx="2">
                  <c:v>45.233346629437577</c:v>
                </c:pt>
                <c:pt idx="3">
                  <c:v>21.240526525727962</c:v>
                </c:pt>
                <c:pt idx="4">
                  <c:v>12.784204228161149</c:v>
                </c:pt>
                <c:pt idx="5">
                  <c:v>7.6585560430793773</c:v>
                </c:pt>
                <c:pt idx="6">
                  <c:v>4.0486637415237334</c:v>
                </c:pt>
                <c:pt idx="7">
                  <c:v>2.2736338252891906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35-41D0-A75A-A38FB4140968}"/>
            </c:ext>
          </c:extLst>
        </c:ser>
        <c:ser>
          <c:idx val="2"/>
          <c:order val="2"/>
          <c:tx>
            <c:strRef>
              <c:f>Project!$L$1</c:f>
              <c:strCache>
                <c:ptCount val="1"/>
                <c:pt idx="0">
                  <c:v>P05</c:v>
                </c:pt>
              </c:strCache>
            </c:strRef>
          </c:tx>
          <c:spPr>
            <a:ln w="19050" cap="rnd">
              <a:solidFill>
                <a:srgbClr val="DC267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C267F"/>
              </a:solidFill>
              <a:ln w="9525">
                <a:solidFill>
                  <a:srgbClr val="DC267F"/>
                </a:solidFill>
              </a:ln>
              <a:effectLst/>
            </c:spPr>
          </c:marker>
          <c:xVal>
            <c:numRef>
              <c:f>Project!$A$3:$A$10</c:f>
              <c:numCache>
                <c:formatCode>General</c:formatCode>
                <c:ptCount val="8"/>
                <c:pt idx="0">
                  <c:v>25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2.8</c:v>
                </c:pt>
                <c:pt idx="5">
                  <c:v>2</c:v>
                </c:pt>
                <c:pt idx="6">
                  <c:v>1.4</c:v>
                </c:pt>
                <c:pt idx="7">
                  <c:v>1</c:v>
                </c:pt>
              </c:numCache>
            </c:numRef>
          </c:xVal>
          <c:yVal>
            <c:numRef>
              <c:f>Project!$L$3:$L$11</c:f>
              <c:numCache>
                <c:formatCode>0.000</c:formatCode>
                <c:ptCount val="9"/>
                <c:pt idx="0">
                  <c:v>82.581280788177338</c:v>
                </c:pt>
                <c:pt idx="1">
                  <c:v>64.275862068965523</c:v>
                </c:pt>
                <c:pt idx="2">
                  <c:v>46.482758620689658</c:v>
                </c:pt>
                <c:pt idx="3">
                  <c:v>29.241379310344829</c:v>
                </c:pt>
                <c:pt idx="4">
                  <c:v>22.167487684729064</c:v>
                </c:pt>
                <c:pt idx="5">
                  <c:v>16.512315270935961</c:v>
                </c:pt>
                <c:pt idx="6">
                  <c:v>10.206896551724139</c:v>
                </c:pt>
                <c:pt idx="7">
                  <c:v>5.7931034482758621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35-41D0-A75A-A38FB4140968}"/>
            </c:ext>
          </c:extLst>
        </c:ser>
        <c:ser>
          <c:idx val="3"/>
          <c:order val="3"/>
          <c:tx>
            <c:strRef>
              <c:f>Project!$Q$1</c:f>
              <c:strCache>
                <c:ptCount val="1"/>
                <c:pt idx="0">
                  <c:v>P07</c:v>
                </c:pt>
              </c:strCache>
            </c:strRef>
          </c:tx>
          <c:spPr>
            <a:ln w="19050" cap="rnd">
              <a:solidFill>
                <a:srgbClr val="FE6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E6100"/>
              </a:solidFill>
              <a:ln w="9525">
                <a:solidFill>
                  <a:srgbClr val="FE6100"/>
                </a:solidFill>
              </a:ln>
              <a:effectLst/>
            </c:spPr>
          </c:marker>
          <c:xVal>
            <c:numRef>
              <c:f>Project!$A$3:$A$10</c:f>
              <c:numCache>
                <c:formatCode>General</c:formatCode>
                <c:ptCount val="8"/>
                <c:pt idx="0">
                  <c:v>25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2.8</c:v>
                </c:pt>
                <c:pt idx="5">
                  <c:v>2</c:v>
                </c:pt>
                <c:pt idx="6">
                  <c:v>1.4</c:v>
                </c:pt>
                <c:pt idx="7">
                  <c:v>1</c:v>
                </c:pt>
              </c:numCache>
            </c:numRef>
          </c:xVal>
          <c:yVal>
            <c:numRef>
              <c:f>Project!$Q$3:$Q$11</c:f>
              <c:numCache>
                <c:formatCode>0.000</c:formatCode>
                <c:ptCount val="9"/>
                <c:pt idx="0">
                  <c:v>88.652339827274545</c:v>
                </c:pt>
                <c:pt idx="1">
                  <c:v>85.057240409720819</c:v>
                </c:pt>
                <c:pt idx="2">
                  <c:v>73.789917654147416</c:v>
                </c:pt>
                <c:pt idx="3">
                  <c:v>53.283791926089577</c:v>
                </c:pt>
                <c:pt idx="4">
                  <c:v>43.181361719220732</c:v>
                </c:pt>
                <c:pt idx="5">
                  <c:v>34.424583249648521</c:v>
                </c:pt>
                <c:pt idx="6">
                  <c:v>23.558947579835309</c:v>
                </c:pt>
                <c:pt idx="7">
                  <c:v>15.083350070295239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35-41D0-A75A-A38FB414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89535"/>
        <c:axId val="1229190783"/>
      </c:scatterChart>
      <c:valAx>
        <c:axId val="1229189535"/>
        <c:scaling>
          <c:logBase val="10"/>
          <c:orientation val="maxMin"/>
          <c:max val="30"/>
          <c:min val="0.8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(mm)</a:t>
                </a:r>
              </a:p>
            </c:rich>
          </c:tx>
          <c:layout>
            <c:manualLayout>
              <c:xMode val="edge"/>
              <c:yMode val="edge"/>
              <c:x val="0.47086486655550869"/>
              <c:y val="0.89245857971217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90783"/>
        <c:crosses val="autoZero"/>
        <c:crossBetween val="midCat"/>
      </c:valAx>
      <c:valAx>
        <c:axId val="122919078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Passing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89535"/>
        <c:crosses val="max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F77FD7-2AB0-42A0-8CCA-C9C2AB05EB97}">
  <sheetPr/>
  <sheetViews>
    <sheetView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48775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3C070-29AE-8530-5FD1-4AAFBB28E3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66F73-2CC8-40CB-BFCE-93FAAA233E61}">
  <sheetPr>
    <pageSetUpPr fitToPage="1"/>
  </sheetPr>
  <dimension ref="A1:AC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I6" sqref="AI6"/>
    </sheetView>
  </sheetViews>
  <sheetFormatPr defaultColWidth="8.85546875" defaultRowHeight="15" x14ac:dyDescent="0.25"/>
  <cols>
    <col min="1" max="1" width="10.7109375" style="8" customWidth="1"/>
    <col min="2" max="5" width="9.42578125" style="1" customWidth="1"/>
    <col min="6" max="6" width="1.7109375" style="4" customWidth="1"/>
    <col min="7" max="10" width="9.42578125" style="1" customWidth="1"/>
    <col min="11" max="11" width="1.7109375" style="4" customWidth="1"/>
    <col min="12" max="15" width="9.42578125" style="1" customWidth="1"/>
    <col min="16" max="16" width="1.7109375" style="4" customWidth="1"/>
    <col min="17" max="20" width="9.42578125" style="1" customWidth="1"/>
    <col min="21" max="21" width="1.7109375" style="4" customWidth="1"/>
    <col min="22" max="25" width="9.42578125" style="1" customWidth="1"/>
    <col min="26" max="26" width="1.7109375" style="4" customWidth="1"/>
    <col min="27" max="16384" width="8.85546875" style="1"/>
  </cols>
  <sheetData>
    <row r="1" spans="1:29" s="2" customFormat="1" ht="22.5" x14ac:dyDescent="0.25">
      <c r="A1" s="26"/>
      <c r="B1" s="57" t="s">
        <v>8</v>
      </c>
      <c r="C1" s="57"/>
      <c r="D1" s="57"/>
      <c r="E1" s="57"/>
      <c r="F1" s="27"/>
      <c r="G1" s="57" t="s">
        <v>15</v>
      </c>
      <c r="H1" s="57"/>
      <c r="I1" s="57"/>
      <c r="J1" s="57"/>
      <c r="K1" s="27"/>
      <c r="L1" s="57" t="s">
        <v>16</v>
      </c>
      <c r="M1" s="57"/>
      <c r="N1" s="57"/>
      <c r="O1" s="57"/>
      <c r="P1" s="27"/>
      <c r="Q1" s="57" t="s">
        <v>17</v>
      </c>
      <c r="R1" s="57"/>
      <c r="S1" s="57"/>
      <c r="T1" s="57"/>
      <c r="U1" s="7"/>
      <c r="V1" s="65" t="s">
        <v>24</v>
      </c>
      <c r="W1" s="65"/>
      <c r="X1" s="65"/>
      <c r="Y1" s="65"/>
      <c r="Z1" s="3"/>
    </row>
    <row r="2" spans="1:29" s="14" customFormat="1" ht="41.45" customHeight="1" thickBot="1" x14ac:dyDescent="0.3">
      <c r="A2" s="50" t="s">
        <v>14</v>
      </c>
      <c r="B2" s="47" t="s">
        <v>12</v>
      </c>
      <c r="C2" s="33" t="s">
        <v>1</v>
      </c>
      <c r="D2" s="33" t="s">
        <v>13</v>
      </c>
      <c r="E2" s="33" t="s">
        <v>11</v>
      </c>
      <c r="F2" s="34"/>
      <c r="G2" s="33" t="s">
        <v>12</v>
      </c>
      <c r="H2" s="33" t="s">
        <v>1</v>
      </c>
      <c r="I2" s="33" t="s">
        <v>13</v>
      </c>
      <c r="J2" s="33" t="s">
        <v>11</v>
      </c>
      <c r="K2" s="34"/>
      <c r="L2" s="33" t="s">
        <v>12</v>
      </c>
      <c r="M2" s="33" t="s">
        <v>1</v>
      </c>
      <c r="N2" s="33" t="s">
        <v>13</v>
      </c>
      <c r="O2" s="33" t="s">
        <v>11</v>
      </c>
      <c r="P2" s="34"/>
      <c r="Q2" s="33" t="s">
        <v>12</v>
      </c>
      <c r="R2" s="33" t="s">
        <v>1</v>
      </c>
      <c r="S2" s="33" t="s">
        <v>13</v>
      </c>
      <c r="T2" s="33" t="s">
        <v>11</v>
      </c>
      <c r="U2" s="35"/>
      <c r="V2" s="66" t="s">
        <v>12</v>
      </c>
      <c r="W2" s="66" t="s">
        <v>1</v>
      </c>
      <c r="X2" s="67" t="s">
        <v>13</v>
      </c>
      <c r="Y2" s="68" t="s">
        <v>11</v>
      </c>
      <c r="Z2" s="15"/>
      <c r="AA2" s="14" t="s">
        <v>19</v>
      </c>
      <c r="AB2" s="14" t="s">
        <v>21</v>
      </c>
      <c r="AC2" s="14" t="s">
        <v>20</v>
      </c>
    </row>
    <row r="3" spans="1:29" x14ac:dyDescent="0.25">
      <c r="A3" s="51">
        <v>25</v>
      </c>
      <c r="B3" s="43">
        <f>(D3/$B$15)*100</f>
        <v>67.218675179569033</v>
      </c>
      <c r="C3" s="29">
        <f>(E3/$B$15)*100</f>
        <v>32.801276935355148</v>
      </c>
      <c r="D3" s="30">
        <f>SUM(E4:$E$11)</f>
        <v>3369</v>
      </c>
      <c r="E3" s="30">
        <f t="shared" ref="E3:E11" si="0">C18+E18</f>
        <v>1644</v>
      </c>
      <c r="F3" s="31"/>
      <c r="G3" s="28">
        <f>(I3/G$15)*100</f>
        <v>76.067012365376939</v>
      </c>
      <c r="H3" s="29">
        <f>(J3/G$15)*100</f>
        <v>29.297965696051058</v>
      </c>
      <c r="I3" s="30">
        <f>SUM($J4:J$11)</f>
        <v>3814</v>
      </c>
      <c r="J3" s="30">
        <f t="shared" ref="J3:J11" si="1">H18+J18</f>
        <v>1469</v>
      </c>
      <c r="K3" s="31"/>
      <c r="L3" s="28">
        <f>(N3/L$15)*100</f>
        <v>82.581280788177338</v>
      </c>
      <c r="M3" s="29">
        <f>(O3/L$15)*100</f>
        <v>16.354679802955665</v>
      </c>
      <c r="N3" s="30">
        <f>SUM($O4:O$11)</f>
        <v>4191</v>
      </c>
      <c r="O3" s="30">
        <f t="shared" ref="O3:O11" si="2">M18+O18</f>
        <v>830</v>
      </c>
      <c r="P3" s="31"/>
      <c r="Q3" s="28">
        <f>(S3/Q$15)*100</f>
        <v>88.652339827274545</v>
      </c>
      <c r="R3" s="29">
        <f>(T3/Q$15)*100</f>
        <v>11.74934725848564</v>
      </c>
      <c r="S3" s="30">
        <f>SUM($T4:T$11)</f>
        <v>4414</v>
      </c>
      <c r="T3" s="30">
        <f t="shared" ref="T3:T11" si="3">R18+T18</f>
        <v>585</v>
      </c>
      <c r="U3" s="32"/>
      <c r="V3" s="69">
        <f>(X3/V$15)*100</f>
        <v>74.334525228446566</v>
      </c>
      <c r="W3" s="70">
        <f>(Y3/V$15)*100</f>
        <v>26.499801350814462</v>
      </c>
      <c r="X3" s="71">
        <f>SUM($Y4:Y$11)</f>
        <v>3742</v>
      </c>
      <c r="Y3" s="71">
        <f t="shared" ref="Y3:Y11" si="4">W18+Y18</f>
        <v>1334</v>
      </c>
      <c r="AA3" s="1">
        <f>_xlfn.STDEV.P(T3,O3,J3,E3)</f>
        <v>437.64311944779848</v>
      </c>
      <c r="AB3" s="1">
        <f>_xlfn.STDEV.S(T3,O3,J3,E3)</f>
        <v>505.346745644348</v>
      </c>
    </row>
    <row r="4" spans="1:29" x14ac:dyDescent="0.25">
      <c r="A4" s="52">
        <v>16</v>
      </c>
      <c r="B4" s="44">
        <f t="shared" ref="B4:B11" si="5">(D4/$B$15)*100</f>
        <v>50.917797286512368</v>
      </c>
      <c r="C4" s="11">
        <f t="shared" ref="C4:C11" si="6">(E4/$B$15)*100</f>
        <v>16.300877893056665</v>
      </c>
      <c r="D4" s="12">
        <f>SUM(E5:$E$11)</f>
        <v>2552</v>
      </c>
      <c r="E4" s="12">
        <f t="shared" si="0"/>
        <v>817</v>
      </c>
      <c r="F4" s="13"/>
      <c r="G4" s="10">
        <f t="shared" ref="G4:G11" si="7">(I4/G$15)*100</f>
        <v>63.163143199042679</v>
      </c>
      <c r="H4" s="11">
        <f t="shared" ref="H4:H11" si="8">(J4/G$15)*100</f>
        <v>12.903869166334264</v>
      </c>
      <c r="I4" s="12">
        <f>SUM($J5:J$11)</f>
        <v>3167</v>
      </c>
      <c r="J4" s="12">
        <f t="shared" si="1"/>
        <v>647</v>
      </c>
      <c r="K4" s="13"/>
      <c r="L4" s="10">
        <f t="shared" ref="L4:L11" si="9">(N4/L$15)*100</f>
        <v>64.275862068965523</v>
      </c>
      <c r="M4" s="11">
        <f t="shared" ref="M4" si="10">(O4/L$15)*100</f>
        <v>18.305418719211822</v>
      </c>
      <c r="N4" s="12">
        <f>SUM($O5:O$11)</f>
        <v>3262</v>
      </c>
      <c r="O4" s="12">
        <f t="shared" si="2"/>
        <v>929</v>
      </c>
      <c r="P4" s="13"/>
      <c r="Q4" s="10">
        <f t="shared" ref="Q4:Q11" si="11">(S4/Q$15)*100</f>
        <v>85.057240409720819</v>
      </c>
      <c r="R4" s="11">
        <f t="shared" ref="R4" si="12">(T4/Q$15)*100</f>
        <v>3.5950994175537256</v>
      </c>
      <c r="S4" s="12">
        <f>SUM($T5:T$11)</f>
        <v>4235</v>
      </c>
      <c r="T4" s="12">
        <f t="shared" si="3"/>
        <v>179</v>
      </c>
      <c r="U4" s="18"/>
      <c r="V4" s="72">
        <f t="shared" ref="V4:V11" si="13">(X4/V$15)*100</f>
        <v>59.197457290425106</v>
      </c>
      <c r="W4" s="73">
        <f t="shared" ref="W4" si="14">(Y4/V$15)*100</f>
        <v>15.137067938021453</v>
      </c>
      <c r="X4" s="74">
        <f>SUM($Y5:Y$11)</f>
        <v>2980</v>
      </c>
      <c r="Y4" s="74">
        <f t="shared" si="4"/>
        <v>762</v>
      </c>
      <c r="AA4" s="1">
        <f t="shared" ref="AA4:AA11" si="15">_xlfn.STDEV.P(T4,O4,J4,E4)</f>
        <v>286.08739923317142</v>
      </c>
      <c r="AB4" s="1">
        <f t="shared" ref="AB4:AB11" si="16">_xlfn.STDEV.S(T4,O4,J4,E4)</f>
        <v>330.3452739180629</v>
      </c>
    </row>
    <row r="5" spans="1:29" x14ac:dyDescent="0.25">
      <c r="A5" s="52">
        <v>8</v>
      </c>
      <c r="B5" s="44">
        <f t="shared" si="5"/>
        <v>27.4341580207502</v>
      </c>
      <c r="C5" s="11">
        <f t="shared" si="6"/>
        <v>23.483639265762172</v>
      </c>
      <c r="D5" s="12">
        <f>SUM(E6:$E$11)</f>
        <v>1375</v>
      </c>
      <c r="E5" s="12">
        <f t="shared" si="0"/>
        <v>1177</v>
      </c>
      <c r="F5" s="13"/>
      <c r="G5" s="10">
        <f t="shared" si="7"/>
        <v>45.233346629437577</v>
      </c>
      <c r="H5" s="11">
        <f>(J5/G$15)*100</f>
        <v>17.929796569605106</v>
      </c>
      <c r="I5" s="12">
        <f>SUM($J6:J$11)</f>
        <v>2268</v>
      </c>
      <c r="J5" s="12">
        <f t="shared" si="1"/>
        <v>899</v>
      </c>
      <c r="K5" s="13"/>
      <c r="L5" s="10">
        <f t="shared" si="9"/>
        <v>46.482758620689658</v>
      </c>
      <c r="M5" s="11">
        <f>(O5/L$15)*100</f>
        <v>17.793103448275861</v>
      </c>
      <c r="N5" s="12">
        <f>SUM($O6:O$11)</f>
        <v>2359</v>
      </c>
      <c r="O5" s="12">
        <f t="shared" si="2"/>
        <v>903</v>
      </c>
      <c r="P5" s="13"/>
      <c r="Q5" s="10">
        <f t="shared" si="11"/>
        <v>73.789917654147416</v>
      </c>
      <c r="R5" s="11">
        <f>(T5/Q$15)*100</f>
        <v>11.267322755573408</v>
      </c>
      <c r="S5" s="12">
        <f>SUM($T6:T$11)</f>
        <v>3674</v>
      </c>
      <c r="T5" s="12">
        <f t="shared" si="3"/>
        <v>561</v>
      </c>
      <c r="U5" s="18"/>
      <c r="V5" s="72">
        <f t="shared" si="13"/>
        <v>32.91617004370282</v>
      </c>
      <c r="W5" s="73">
        <f>(Y5/V$15)*100</f>
        <v>26.28128724672229</v>
      </c>
      <c r="X5" s="74">
        <f>SUM($Y6:Y$11)</f>
        <v>1657</v>
      </c>
      <c r="Y5" s="74">
        <f t="shared" si="4"/>
        <v>1323</v>
      </c>
      <c r="AA5" s="1">
        <f t="shared" si="15"/>
        <v>218.38040205109982</v>
      </c>
      <c r="AB5" s="1">
        <f t="shared" si="16"/>
        <v>252.16396781988234</v>
      </c>
    </row>
    <row r="6" spans="1:29" x14ac:dyDescent="0.25">
      <c r="A6" s="52">
        <v>4</v>
      </c>
      <c r="B6" s="44">
        <f t="shared" si="5"/>
        <v>5.9058260175578612</v>
      </c>
      <c r="C6" s="11">
        <f t="shared" si="6"/>
        <v>21.52833200319234</v>
      </c>
      <c r="D6" s="12">
        <f>SUM(E7:$E$11)</f>
        <v>296</v>
      </c>
      <c r="E6" s="12">
        <f t="shared" si="0"/>
        <v>1079</v>
      </c>
      <c r="F6" s="13"/>
      <c r="G6" s="10">
        <f t="shared" si="7"/>
        <v>21.240526525727962</v>
      </c>
      <c r="H6" s="11">
        <f t="shared" si="8"/>
        <v>23.992820103709615</v>
      </c>
      <c r="I6" s="12">
        <f>SUM($J7:J$11)</f>
        <v>1065</v>
      </c>
      <c r="J6" s="12">
        <f t="shared" si="1"/>
        <v>1203</v>
      </c>
      <c r="K6" s="13"/>
      <c r="L6" s="10">
        <f t="shared" si="9"/>
        <v>29.241379310344829</v>
      </c>
      <c r="M6" s="11">
        <f t="shared" ref="M6:M11" si="17">(O6/L$15)*100</f>
        <v>17.241379310344829</v>
      </c>
      <c r="N6" s="12">
        <f>SUM($O7:O$11)</f>
        <v>1484</v>
      </c>
      <c r="O6" s="12">
        <f t="shared" si="2"/>
        <v>875</v>
      </c>
      <c r="P6" s="13"/>
      <c r="Q6" s="10">
        <f t="shared" si="11"/>
        <v>53.283791926089577</v>
      </c>
      <c r="R6" s="11">
        <f t="shared" ref="R6:R11" si="18">(T6/Q$15)*100</f>
        <v>20.506125728057842</v>
      </c>
      <c r="S6" s="12">
        <f>SUM($T7:T$11)</f>
        <v>2653</v>
      </c>
      <c r="T6" s="12">
        <f t="shared" si="3"/>
        <v>1021</v>
      </c>
      <c r="U6" s="18"/>
      <c r="V6" s="72">
        <f t="shared" si="13"/>
        <v>9.6940802542709577</v>
      </c>
      <c r="W6" s="73">
        <f t="shared" ref="W6:W11" si="19">(Y6/V$15)*100</f>
        <v>23.222089789431863</v>
      </c>
      <c r="X6" s="74">
        <f>SUM($Y7:Y$11)</f>
        <v>488</v>
      </c>
      <c r="Y6" s="74">
        <f t="shared" si="4"/>
        <v>1169</v>
      </c>
      <c r="AA6" s="1">
        <f t="shared" si="15"/>
        <v>117.89295992551888</v>
      </c>
      <c r="AB6" s="1">
        <f t="shared" si="16"/>
        <v>136.13106429712019</v>
      </c>
    </row>
    <row r="7" spans="1:29" x14ac:dyDescent="0.25">
      <c r="A7" s="52">
        <v>2.8</v>
      </c>
      <c r="B7" s="44">
        <f t="shared" si="5"/>
        <v>3.2122905027932962</v>
      </c>
      <c r="C7" s="11">
        <f t="shared" si="6"/>
        <v>2.693535514764565</v>
      </c>
      <c r="D7" s="12">
        <f>SUM(E8:$E$11)</f>
        <v>161</v>
      </c>
      <c r="E7" s="12">
        <f t="shared" si="0"/>
        <v>135</v>
      </c>
      <c r="F7" s="13"/>
      <c r="G7" s="10">
        <f t="shared" si="7"/>
        <v>12.784204228161149</v>
      </c>
      <c r="H7" s="11">
        <f t="shared" si="8"/>
        <v>8.4563222975668122</v>
      </c>
      <c r="I7" s="12">
        <f>SUM($J8:J$11)</f>
        <v>641</v>
      </c>
      <c r="J7" s="12">
        <f t="shared" si="1"/>
        <v>424</v>
      </c>
      <c r="K7" s="13"/>
      <c r="L7" s="10">
        <f t="shared" si="9"/>
        <v>22.167487684729064</v>
      </c>
      <c r="M7" s="11">
        <f t="shared" si="17"/>
        <v>7.0738916256157633</v>
      </c>
      <c r="N7" s="12">
        <f>SUM($O8:O$11)</f>
        <v>1125</v>
      </c>
      <c r="O7" s="12">
        <f t="shared" si="2"/>
        <v>359</v>
      </c>
      <c r="P7" s="13"/>
      <c r="Q7" s="10">
        <f t="shared" si="11"/>
        <v>43.181361719220732</v>
      </c>
      <c r="R7" s="11">
        <f t="shared" si="18"/>
        <v>10.102430206868849</v>
      </c>
      <c r="S7" s="12">
        <f>SUM($T8:T$11)</f>
        <v>2150</v>
      </c>
      <c r="T7" s="12">
        <f t="shared" si="3"/>
        <v>503</v>
      </c>
      <c r="U7" s="18"/>
      <c r="V7" s="72">
        <f t="shared" si="13"/>
        <v>4.3901470003972989</v>
      </c>
      <c r="W7" s="73">
        <f t="shared" si="19"/>
        <v>5.3039332538736588</v>
      </c>
      <c r="X7" s="74">
        <f>SUM($Y8:Y$11)</f>
        <v>221</v>
      </c>
      <c r="Y7" s="74">
        <f t="shared" si="4"/>
        <v>267</v>
      </c>
      <c r="AA7" s="1">
        <f t="shared" si="15"/>
        <v>137.00433387305674</v>
      </c>
      <c r="AB7" s="1">
        <f t="shared" si="16"/>
        <v>158.19897808350933</v>
      </c>
    </row>
    <row r="8" spans="1:29" x14ac:dyDescent="0.25">
      <c r="A8" s="52">
        <v>2</v>
      </c>
      <c r="B8" s="44">
        <f t="shared" si="5"/>
        <v>2.0550678371907423</v>
      </c>
      <c r="C8" s="11">
        <f t="shared" si="6"/>
        <v>1.1572226656025539</v>
      </c>
      <c r="D8" s="12">
        <f>SUM(E9:$E$11)</f>
        <v>103</v>
      </c>
      <c r="E8" s="12">
        <f t="shared" si="0"/>
        <v>58</v>
      </c>
      <c r="F8" s="13"/>
      <c r="G8" s="10">
        <f t="shared" si="7"/>
        <v>7.6585560430793773</v>
      </c>
      <c r="H8" s="11">
        <f t="shared" si="8"/>
        <v>5.1256481850817703</v>
      </c>
      <c r="I8" s="12">
        <f>SUM($J9:J$11)</f>
        <v>384</v>
      </c>
      <c r="J8" s="12">
        <f t="shared" si="1"/>
        <v>257</v>
      </c>
      <c r="K8" s="13"/>
      <c r="L8" s="10">
        <f t="shared" si="9"/>
        <v>16.512315270935961</v>
      </c>
      <c r="M8" s="11">
        <f t="shared" si="17"/>
        <v>5.6551724137931032</v>
      </c>
      <c r="N8" s="12">
        <f>SUM($O9:O$11)</f>
        <v>838</v>
      </c>
      <c r="O8" s="12">
        <f t="shared" si="2"/>
        <v>287</v>
      </c>
      <c r="P8" s="13"/>
      <c r="Q8" s="10">
        <f t="shared" si="11"/>
        <v>34.424583249648521</v>
      </c>
      <c r="R8" s="11">
        <f t="shared" si="18"/>
        <v>8.756778469572204</v>
      </c>
      <c r="S8" s="12">
        <f>SUM($T9:T$11)</f>
        <v>1714</v>
      </c>
      <c r="T8" s="12">
        <f t="shared" si="3"/>
        <v>436</v>
      </c>
      <c r="U8" s="18"/>
      <c r="V8" s="72">
        <f t="shared" si="13"/>
        <v>2.1454112038140645</v>
      </c>
      <c r="W8" s="73">
        <f t="shared" si="19"/>
        <v>2.244735796583234</v>
      </c>
      <c r="X8" s="74">
        <f>SUM($Y9:Y$11)</f>
        <v>108</v>
      </c>
      <c r="Y8" s="74">
        <f t="shared" si="4"/>
        <v>113</v>
      </c>
      <c r="AA8" s="1">
        <f t="shared" si="15"/>
        <v>134.64490335694106</v>
      </c>
      <c r="AB8" s="1">
        <f t="shared" si="16"/>
        <v>155.47454239628215</v>
      </c>
    </row>
    <row r="9" spans="1:29" x14ac:dyDescent="0.25">
      <c r="A9" s="52">
        <v>1.4</v>
      </c>
      <c r="B9" s="44">
        <f t="shared" si="5"/>
        <v>1.137270550678372</v>
      </c>
      <c r="C9" s="11">
        <f t="shared" si="6"/>
        <v>0.91779728651237036</v>
      </c>
      <c r="D9" s="12">
        <f>SUM(E10:$E$11)</f>
        <v>57</v>
      </c>
      <c r="E9" s="12">
        <f t="shared" si="0"/>
        <v>46</v>
      </c>
      <c r="F9" s="13"/>
      <c r="G9" s="10">
        <f t="shared" si="7"/>
        <v>4.0486637415237334</v>
      </c>
      <c r="H9" s="11">
        <f t="shared" si="8"/>
        <v>3.6098923015556443</v>
      </c>
      <c r="I9" s="12">
        <f>SUM($J10:J$11)</f>
        <v>203</v>
      </c>
      <c r="J9" s="12">
        <f t="shared" si="1"/>
        <v>181</v>
      </c>
      <c r="K9" s="13"/>
      <c r="L9" s="10">
        <f t="shared" si="9"/>
        <v>10.206896551724139</v>
      </c>
      <c r="M9" s="11">
        <f t="shared" si="17"/>
        <v>6.3054187192118221</v>
      </c>
      <c r="N9" s="12">
        <f>SUM($O10:O$11)</f>
        <v>518</v>
      </c>
      <c r="O9" s="12">
        <f t="shared" si="2"/>
        <v>320</v>
      </c>
      <c r="P9" s="13"/>
      <c r="Q9" s="10">
        <f t="shared" si="11"/>
        <v>23.558947579835309</v>
      </c>
      <c r="R9" s="11">
        <f t="shared" si="18"/>
        <v>10.865635669813216</v>
      </c>
      <c r="S9" s="12">
        <f>SUM($T10:T$11)</f>
        <v>1173</v>
      </c>
      <c r="T9" s="12">
        <f t="shared" si="3"/>
        <v>541</v>
      </c>
      <c r="U9" s="18"/>
      <c r="V9" s="72">
        <f t="shared" si="13"/>
        <v>1.132300357568534</v>
      </c>
      <c r="W9" s="73">
        <f t="shared" si="19"/>
        <v>1.0131108462455305</v>
      </c>
      <c r="X9" s="74">
        <f>SUM($Y10:Y$11)</f>
        <v>57</v>
      </c>
      <c r="Y9" s="74">
        <f t="shared" si="4"/>
        <v>51</v>
      </c>
      <c r="AA9" s="1">
        <f t="shared" si="15"/>
        <v>183.04507641561955</v>
      </c>
      <c r="AB9" s="1">
        <f t="shared" si="16"/>
        <v>211.36224828478714</v>
      </c>
    </row>
    <row r="10" spans="1:29" x14ac:dyDescent="0.25">
      <c r="A10" s="52">
        <v>1</v>
      </c>
      <c r="B10" s="44">
        <f t="shared" si="5"/>
        <v>0.45889864325618518</v>
      </c>
      <c r="C10" s="11">
        <f t="shared" si="6"/>
        <v>0.67837190742218678</v>
      </c>
      <c r="D10" s="12">
        <f>SUM(E11:$E$11)</f>
        <v>23</v>
      </c>
      <c r="E10" s="12">
        <f t="shared" si="0"/>
        <v>34</v>
      </c>
      <c r="F10" s="13"/>
      <c r="G10" s="10">
        <f t="shared" si="7"/>
        <v>2.2736338252891906</v>
      </c>
      <c r="H10" s="11">
        <f t="shared" si="8"/>
        <v>1.7750299162345433</v>
      </c>
      <c r="I10" s="12">
        <f>SUM($J11:J$11)</f>
        <v>114</v>
      </c>
      <c r="J10" s="12">
        <f t="shared" si="1"/>
        <v>89</v>
      </c>
      <c r="K10" s="13"/>
      <c r="L10" s="10">
        <f t="shared" si="9"/>
        <v>5.7931034482758621</v>
      </c>
      <c r="M10" s="11">
        <f t="shared" si="17"/>
        <v>4.4137931034482758</v>
      </c>
      <c r="N10" s="12">
        <f>SUM($O11:O$11)</f>
        <v>294</v>
      </c>
      <c r="O10" s="12">
        <f t="shared" si="2"/>
        <v>224</v>
      </c>
      <c r="P10" s="13"/>
      <c r="Q10" s="10">
        <f t="shared" si="11"/>
        <v>15.083350070295239</v>
      </c>
      <c r="R10" s="11">
        <f t="shared" si="18"/>
        <v>8.4755975095400693</v>
      </c>
      <c r="S10" s="12">
        <f>SUM($T11:T$11)</f>
        <v>751</v>
      </c>
      <c r="T10" s="12">
        <f t="shared" si="3"/>
        <v>422</v>
      </c>
      <c r="U10" s="18"/>
      <c r="V10" s="72">
        <f t="shared" si="13"/>
        <v>0.79459674215335718</v>
      </c>
      <c r="W10" s="73">
        <f t="shared" si="19"/>
        <v>0.33770361541517679</v>
      </c>
      <c r="X10" s="74">
        <f>SUM(Y11:Y$11)</f>
        <v>40</v>
      </c>
      <c r="Y10" s="74">
        <f t="shared" si="4"/>
        <v>17</v>
      </c>
      <c r="AA10" s="1">
        <f t="shared" si="15"/>
        <v>149.5800371038863</v>
      </c>
      <c r="AB10" s="1">
        <f t="shared" si="16"/>
        <v>172.72014937464593</v>
      </c>
    </row>
    <row r="11" spans="1:29" x14ac:dyDescent="0.25">
      <c r="A11" s="52" t="s">
        <v>2</v>
      </c>
      <c r="B11" s="44">
        <f t="shared" si="5"/>
        <v>0</v>
      </c>
      <c r="C11" s="11">
        <f t="shared" si="6"/>
        <v>0.45889864325618518</v>
      </c>
      <c r="D11" s="12">
        <v>0</v>
      </c>
      <c r="E11" s="12">
        <f t="shared" si="0"/>
        <v>23</v>
      </c>
      <c r="F11" s="13"/>
      <c r="G11" s="10">
        <f t="shared" si="7"/>
        <v>0</v>
      </c>
      <c r="H11" s="11">
        <f t="shared" si="8"/>
        <v>2.2736338252891906</v>
      </c>
      <c r="I11" s="12">
        <v>0</v>
      </c>
      <c r="J11" s="12">
        <f t="shared" si="1"/>
        <v>114</v>
      </c>
      <c r="K11" s="13"/>
      <c r="L11" s="10">
        <f t="shared" si="9"/>
        <v>0</v>
      </c>
      <c r="M11" s="11">
        <f t="shared" si="17"/>
        <v>5.7931034482758621</v>
      </c>
      <c r="N11" s="12">
        <v>0</v>
      </c>
      <c r="O11" s="12">
        <f t="shared" si="2"/>
        <v>294</v>
      </c>
      <c r="P11" s="13"/>
      <c r="Q11" s="10">
        <f t="shared" si="11"/>
        <v>0</v>
      </c>
      <c r="R11" s="11">
        <f t="shared" si="18"/>
        <v>15.083350070295239</v>
      </c>
      <c r="S11" s="12">
        <v>0</v>
      </c>
      <c r="T11" s="12">
        <f t="shared" si="3"/>
        <v>751</v>
      </c>
      <c r="U11" s="18"/>
      <c r="V11" s="72">
        <f t="shared" si="13"/>
        <v>0</v>
      </c>
      <c r="W11" s="73">
        <f t="shared" si="19"/>
        <v>0.79459674215335718</v>
      </c>
      <c r="X11" s="74">
        <v>0</v>
      </c>
      <c r="Y11" s="74">
        <f t="shared" si="4"/>
        <v>40</v>
      </c>
      <c r="AA11" s="1">
        <f t="shared" si="15"/>
        <v>280.48217412163649</v>
      </c>
      <c r="AB11" s="1">
        <f t="shared" si="16"/>
        <v>323.87291746403662</v>
      </c>
    </row>
    <row r="12" spans="1:29" x14ac:dyDescent="0.25">
      <c r="A12" s="53" t="s">
        <v>23</v>
      </c>
      <c r="B12" s="45"/>
      <c r="C12" s="20">
        <f>SUM(C3:C11)</f>
        <v>100.01995211492419</v>
      </c>
      <c r="D12" s="19"/>
      <c r="E12" s="19"/>
      <c r="F12" s="21"/>
      <c r="G12" s="19"/>
      <c r="H12" s="20">
        <f>SUM(H3:H11)</f>
        <v>105.36497806142802</v>
      </c>
      <c r="I12" s="19"/>
      <c r="J12" s="19"/>
      <c r="K12" s="21"/>
      <c r="L12" s="19"/>
      <c r="M12" s="22">
        <f>SUM(M3:M11)</f>
        <v>98.935960591132982</v>
      </c>
      <c r="N12" s="19"/>
      <c r="O12" s="19"/>
      <c r="P12" s="21"/>
      <c r="Q12" s="19"/>
      <c r="R12" s="22">
        <f>SUM(R3:R11)</f>
        <v>100.40168708576019</v>
      </c>
      <c r="S12" s="19"/>
      <c r="T12" s="19"/>
      <c r="V12" s="75"/>
      <c r="W12" s="76">
        <f>SUM(W3:W11)</f>
        <v>100.83432657926102</v>
      </c>
      <c r="X12" s="75"/>
      <c r="Y12" s="75"/>
    </row>
    <row r="13" spans="1:29" s="5" customFormat="1" ht="14.25" x14ac:dyDescent="0.25">
      <c r="A13" s="52"/>
      <c r="B13" s="60" t="s">
        <v>5</v>
      </c>
      <c r="C13" s="59"/>
      <c r="D13" s="59" t="s">
        <v>6</v>
      </c>
      <c r="E13" s="59"/>
      <c r="F13" s="23"/>
      <c r="G13" s="59" t="s">
        <v>5</v>
      </c>
      <c r="H13" s="59"/>
      <c r="I13" s="59" t="s">
        <v>6</v>
      </c>
      <c r="J13" s="59"/>
      <c r="K13" s="23"/>
      <c r="L13" s="59" t="s">
        <v>5</v>
      </c>
      <c r="M13" s="59"/>
      <c r="N13" s="59" t="s">
        <v>6</v>
      </c>
      <c r="O13" s="59"/>
      <c r="P13" s="23"/>
      <c r="Q13" s="59" t="s">
        <v>5</v>
      </c>
      <c r="R13" s="59"/>
      <c r="S13" s="59" t="s">
        <v>6</v>
      </c>
      <c r="T13" s="59"/>
      <c r="U13" s="6"/>
      <c r="V13" s="77" t="s">
        <v>5</v>
      </c>
      <c r="W13" s="77"/>
      <c r="X13" s="77" t="s">
        <v>6</v>
      </c>
      <c r="Y13" s="77"/>
      <c r="Z13" s="6"/>
    </row>
    <row r="14" spans="1:29" ht="25.5" x14ac:dyDescent="0.25">
      <c r="A14" s="54" t="s">
        <v>7</v>
      </c>
      <c r="B14" s="61">
        <v>2504</v>
      </c>
      <c r="C14" s="62"/>
      <c r="D14" s="62">
        <v>2508</v>
      </c>
      <c r="E14" s="62"/>
      <c r="F14" s="41"/>
      <c r="G14" s="62">
        <v>2494</v>
      </c>
      <c r="H14" s="62"/>
      <c r="I14" s="62">
        <v>2520</v>
      </c>
      <c r="J14" s="62"/>
      <c r="K14" s="41"/>
      <c r="L14" s="62">
        <v>2560</v>
      </c>
      <c r="M14" s="62"/>
      <c r="N14" s="62">
        <v>2515</v>
      </c>
      <c r="O14" s="62"/>
      <c r="P14" s="41"/>
      <c r="Q14" s="62">
        <v>2457</v>
      </c>
      <c r="R14" s="62"/>
      <c r="S14" s="62">
        <v>2522</v>
      </c>
      <c r="T14" s="62"/>
      <c r="U14" s="6"/>
      <c r="V14" s="78">
        <v>2514</v>
      </c>
      <c r="W14" s="78"/>
      <c r="X14" s="78">
        <v>2520</v>
      </c>
      <c r="Y14" s="78"/>
    </row>
    <row r="15" spans="1:29" ht="25.5" x14ac:dyDescent="0.25">
      <c r="A15" s="54" t="s">
        <v>0</v>
      </c>
      <c r="B15" s="60">
        <f>B14+D14</f>
        <v>5012</v>
      </c>
      <c r="C15" s="59"/>
      <c r="D15" s="59"/>
      <c r="E15" s="59"/>
      <c r="F15" s="23"/>
      <c r="G15" s="59">
        <f>G14+I14</f>
        <v>5014</v>
      </c>
      <c r="H15" s="59"/>
      <c r="I15" s="59"/>
      <c r="J15" s="59"/>
      <c r="K15" s="23"/>
      <c r="L15" s="59">
        <f>L14+N14</f>
        <v>5075</v>
      </c>
      <c r="M15" s="59"/>
      <c r="N15" s="59"/>
      <c r="O15" s="59"/>
      <c r="P15" s="23"/>
      <c r="Q15" s="59">
        <f>Q14+S14</f>
        <v>4979</v>
      </c>
      <c r="R15" s="59"/>
      <c r="S15" s="59"/>
      <c r="T15" s="59"/>
      <c r="U15" s="42"/>
      <c r="V15" s="79">
        <f>V14+X14</f>
        <v>5034</v>
      </c>
      <c r="W15" s="80"/>
      <c r="X15" s="80"/>
      <c r="Y15" s="81"/>
    </row>
    <row r="16" spans="1:29" x14ac:dyDescent="0.25">
      <c r="A16" s="56"/>
      <c r="B16" s="58"/>
      <c r="C16" s="58"/>
      <c r="G16" s="58"/>
      <c r="H16" s="58"/>
      <c r="L16" s="58"/>
      <c r="M16" s="58"/>
      <c r="Q16" s="58"/>
      <c r="R16" s="58"/>
      <c r="V16" s="82"/>
      <c r="W16" s="82"/>
      <c r="X16" s="75"/>
      <c r="Y16" s="75"/>
    </row>
    <row r="17" spans="1:26" s="16" customFormat="1" ht="34.5" thickBot="1" x14ac:dyDescent="0.3">
      <c r="A17" s="55" t="s">
        <v>14</v>
      </c>
      <c r="B17" s="47" t="s">
        <v>22</v>
      </c>
      <c r="C17" s="33" t="s">
        <v>9</v>
      </c>
      <c r="D17" s="33" t="s">
        <v>22</v>
      </c>
      <c r="E17" s="33" t="s">
        <v>9</v>
      </c>
      <c r="F17" s="39"/>
      <c r="G17" s="33" t="s">
        <v>22</v>
      </c>
      <c r="H17" s="33" t="s">
        <v>9</v>
      </c>
      <c r="I17" s="33" t="s">
        <v>22</v>
      </c>
      <c r="J17" s="33" t="s">
        <v>9</v>
      </c>
      <c r="K17" s="39"/>
      <c r="L17" s="33" t="s">
        <v>22</v>
      </c>
      <c r="M17" s="33" t="s">
        <v>9</v>
      </c>
      <c r="N17" s="33" t="s">
        <v>22</v>
      </c>
      <c r="O17" s="33" t="s">
        <v>9</v>
      </c>
      <c r="P17" s="39"/>
      <c r="Q17" s="33" t="s">
        <v>22</v>
      </c>
      <c r="R17" s="33" t="s">
        <v>9</v>
      </c>
      <c r="S17" s="33" t="s">
        <v>22</v>
      </c>
      <c r="T17" s="33" t="s">
        <v>9</v>
      </c>
      <c r="U17" s="40"/>
      <c r="V17" s="66" t="s">
        <v>22</v>
      </c>
      <c r="W17" s="67" t="s">
        <v>9</v>
      </c>
      <c r="X17" s="66" t="s">
        <v>22</v>
      </c>
      <c r="Y17" s="67" t="s">
        <v>9</v>
      </c>
      <c r="Z17" s="17"/>
    </row>
    <row r="18" spans="1:26" ht="15.75" thickBot="1" x14ac:dyDescent="0.3">
      <c r="A18" s="51">
        <v>25</v>
      </c>
      <c r="B18" s="48">
        <v>1674</v>
      </c>
      <c r="C18" s="37">
        <f>$B$18-'fixed values'!$B$2</f>
        <v>1140</v>
      </c>
      <c r="D18" s="36">
        <v>1038</v>
      </c>
      <c r="E18" s="37">
        <f>$D$18-'fixed values'!$B$2</f>
        <v>504</v>
      </c>
      <c r="F18" s="38"/>
      <c r="G18" s="36">
        <f>1564</f>
        <v>1564</v>
      </c>
      <c r="H18" s="37">
        <f>G18-'fixed values'!B2</f>
        <v>1030</v>
      </c>
      <c r="I18" s="36">
        <v>973</v>
      </c>
      <c r="J18" s="37">
        <f>I18-'fixed values'!B2</f>
        <v>439</v>
      </c>
      <c r="K18" s="38"/>
      <c r="L18" s="36">
        <v>1233</v>
      </c>
      <c r="M18" s="37">
        <f>L18-'fixed values'!$B2</f>
        <v>699</v>
      </c>
      <c r="N18" s="36">
        <v>665</v>
      </c>
      <c r="O18" s="37">
        <f>N18-'fixed values'!$B2</f>
        <v>131</v>
      </c>
      <c r="P18" s="38"/>
      <c r="Q18" s="36">
        <v>1005</v>
      </c>
      <c r="R18" s="37">
        <f>Q18-'fixed values'!$B2</f>
        <v>471</v>
      </c>
      <c r="S18" s="36">
        <v>648</v>
      </c>
      <c r="T18" s="37">
        <f>S18-'fixed values'!$B2</f>
        <v>114</v>
      </c>
      <c r="U18" s="6"/>
      <c r="V18" s="83">
        <v>1593</v>
      </c>
      <c r="W18" s="84">
        <f>V18-'fixed values'!$B2</f>
        <v>1059</v>
      </c>
      <c r="X18" s="85">
        <v>809</v>
      </c>
      <c r="Y18" s="84">
        <f>X18-'fixed values'!$B2</f>
        <v>275</v>
      </c>
    </row>
    <row r="19" spans="1:26" ht="15.75" thickBot="1" x14ac:dyDescent="0.3">
      <c r="A19" s="52">
        <v>16</v>
      </c>
      <c r="B19" s="49">
        <v>960</v>
      </c>
      <c r="C19" s="22">
        <f>$B$19-'fixed values'!$B$3</f>
        <v>385</v>
      </c>
      <c r="D19" s="24">
        <v>1007</v>
      </c>
      <c r="E19" s="22">
        <f>$D$19-'fixed values'!$B$3</f>
        <v>432</v>
      </c>
      <c r="F19" s="23"/>
      <c r="G19" s="24">
        <v>800</v>
      </c>
      <c r="H19" s="22">
        <f>G19-'fixed values'!B3</f>
        <v>225</v>
      </c>
      <c r="I19" s="24">
        <v>997</v>
      </c>
      <c r="J19" s="22">
        <f>I19-'fixed values'!B3</f>
        <v>422</v>
      </c>
      <c r="K19" s="23"/>
      <c r="L19" s="24">
        <v>1112</v>
      </c>
      <c r="M19" s="22">
        <f>L19-'fixed values'!$B3</f>
        <v>537</v>
      </c>
      <c r="N19" s="24">
        <v>967</v>
      </c>
      <c r="O19" s="22">
        <f>N19-'fixed values'!$B3</f>
        <v>392</v>
      </c>
      <c r="P19" s="23"/>
      <c r="Q19" s="24">
        <v>708</v>
      </c>
      <c r="R19" s="22">
        <f>Q19-'fixed values'!$B3</f>
        <v>133</v>
      </c>
      <c r="S19" s="24">
        <v>621</v>
      </c>
      <c r="T19" s="22">
        <f>S19-'fixed values'!$B3</f>
        <v>46</v>
      </c>
      <c r="U19" s="6"/>
      <c r="V19" s="86">
        <v>930</v>
      </c>
      <c r="W19" s="87">
        <f>V19-'fixed values'!$B3</f>
        <v>355</v>
      </c>
      <c r="X19" s="88">
        <v>982</v>
      </c>
      <c r="Y19" s="87">
        <f>X19-'fixed values'!$B3</f>
        <v>407</v>
      </c>
    </row>
    <row r="20" spans="1:26" ht="15.75" thickBot="1" x14ac:dyDescent="0.3">
      <c r="A20" s="52">
        <v>8</v>
      </c>
      <c r="B20" s="49">
        <v>1031</v>
      </c>
      <c r="C20" s="22">
        <f>$B$20-'fixed values'!$B$4</f>
        <v>526</v>
      </c>
      <c r="D20" s="24">
        <v>1156</v>
      </c>
      <c r="E20" s="22">
        <f>$D$20-'fixed values'!$B$4</f>
        <v>651</v>
      </c>
      <c r="F20" s="23"/>
      <c r="G20" s="24">
        <v>856</v>
      </c>
      <c r="H20" s="22">
        <f>G20-'fixed values'!B4</f>
        <v>351</v>
      </c>
      <c r="I20" s="24">
        <v>1053</v>
      </c>
      <c r="J20" s="22">
        <f>I20-'fixed values'!B4</f>
        <v>548</v>
      </c>
      <c r="K20" s="23"/>
      <c r="L20" s="24">
        <v>910</v>
      </c>
      <c r="M20" s="22">
        <f>L20-'fixed values'!$B4</f>
        <v>405</v>
      </c>
      <c r="N20" s="24">
        <v>1003</v>
      </c>
      <c r="O20" s="22">
        <f>N20-'fixed values'!$B4</f>
        <v>498</v>
      </c>
      <c r="P20" s="23"/>
      <c r="Q20" s="24">
        <v>774</v>
      </c>
      <c r="R20" s="22">
        <f>Q20-'fixed values'!$B4</f>
        <v>269</v>
      </c>
      <c r="S20" s="24">
        <v>797</v>
      </c>
      <c r="T20" s="22">
        <f>S20-'fixed values'!$B4</f>
        <v>292</v>
      </c>
      <c r="U20" s="6"/>
      <c r="V20" s="86">
        <v>1093</v>
      </c>
      <c r="W20" s="87">
        <f>V20-'fixed values'!$B4</f>
        <v>588</v>
      </c>
      <c r="X20" s="88">
        <v>1240</v>
      </c>
      <c r="Y20" s="87">
        <f>X20-'fixed values'!$B4</f>
        <v>735</v>
      </c>
    </row>
    <row r="21" spans="1:26" ht="15.75" thickBot="1" x14ac:dyDescent="0.3">
      <c r="A21" s="52">
        <v>4</v>
      </c>
      <c r="B21" s="49">
        <v>868</v>
      </c>
      <c r="C21" s="22">
        <f>$B$21-'fixed values'!$B$5</f>
        <v>354</v>
      </c>
      <c r="D21" s="24">
        <v>1239</v>
      </c>
      <c r="E21" s="22">
        <f>$D$21-'fixed values'!$B$5</f>
        <v>725</v>
      </c>
      <c r="F21" s="23"/>
      <c r="G21" s="24">
        <v>977</v>
      </c>
      <c r="H21" s="22">
        <f>G21-'fixed values'!B5</f>
        <v>463</v>
      </c>
      <c r="I21" s="24">
        <v>1254</v>
      </c>
      <c r="J21" s="22">
        <f>I21-'fixed values'!B5</f>
        <v>740</v>
      </c>
      <c r="K21" s="23"/>
      <c r="L21" s="24">
        <v>860</v>
      </c>
      <c r="M21" s="22">
        <f>L21-'fixed values'!$B5</f>
        <v>346</v>
      </c>
      <c r="N21" s="24">
        <v>1043</v>
      </c>
      <c r="O21" s="22">
        <f>N21-'fixed values'!$B5</f>
        <v>529</v>
      </c>
      <c r="P21" s="23"/>
      <c r="Q21" s="24">
        <v>1002</v>
      </c>
      <c r="R21" s="22">
        <f>Q21-'fixed values'!$B5</f>
        <v>488</v>
      </c>
      <c r="S21" s="24">
        <v>1047</v>
      </c>
      <c r="T21" s="22">
        <f>S21-'fixed values'!$B5</f>
        <v>533</v>
      </c>
      <c r="U21" s="6"/>
      <c r="V21" s="86">
        <v>932</v>
      </c>
      <c r="W21" s="87">
        <f>V21-'fixed values'!$B5</f>
        <v>418</v>
      </c>
      <c r="X21" s="88">
        <v>1265</v>
      </c>
      <c r="Y21" s="87">
        <f>X21-'fixed values'!$B5</f>
        <v>751</v>
      </c>
    </row>
    <row r="22" spans="1:26" ht="15.75" thickBot="1" x14ac:dyDescent="0.3">
      <c r="A22" s="52">
        <v>2.8</v>
      </c>
      <c r="B22" s="49">
        <v>521</v>
      </c>
      <c r="C22" s="22">
        <f>$B$22-'fixed values'!$B$6</f>
        <v>29</v>
      </c>
      <c r="D22" s="24">
        <v>598</v>
      </c>
      <c r="E22" s="22">
        <f>$D$22-'fixed values'!$B$6</f>
        <v>106</v>
      </c>
      <c r="F22" s="23"/>
      <c r="G22" s="24">
        <v>662</v>
      </c>
      <c r="H22" s="22">
        <f>G22-'fixed values'!B6</f>
        <v>170</v>
      </c>
      <c r="I22" s="24">
        <v>746</v>
      </c>
      <c r="J22" s="22">
        <f>I22-'fixed values'!B6</f>
        <v>254</v>
      </c>
      <c r="K22" s="23"/>
      <c r="L22" s="24">
        <v>621</v>
      </c>
      <c r="M22" s="22">
        <f>L22-'fixed values'!$B6</f>
        <v>129</v>
      </c>
      <c r="N22" s="24">
        <v>722</v>
      </c>
      <c r="O22" s="22">
        <f>N22-'fixed values'!$B6</f>
        <v>230</v>
      </c>
      <c r="P22" s="23"/>
      <c r="Q22" s="24">
        <v>717</v>
      </c>
      <c r="R22" s="22">
        <f>Q22-'fixed values'!$B6</f>
        <v>225</v>
      </c>
      <c r="S22" s="24">
        <v>770</v>
      </c>
      <c r="T22" s="22">
        <f>S22-'fixed values'!$B6</f>
        <v>278</v>
      </c>
      <c r="U22" s="6"/>
      <c r="V22" s="86">
        <v>561</v>
      </c>
      <c r="W22" s="87">
        <f>V22-'fixed values'!$B6</f>
        <v>69</v>
      </c>
      <c r="X22" s="88">
        <v>690</v>
      </c>
      <c r="Y22" s="87">
        <f>X22-'fixed values'!$B6</f>
        <v>198</v>
      </c>
    </row>
    <row r="23" spans="1:26" ht="15.75" thickBot="1" x14ac:dyDescent="0.3">
      <c r="A23" s="52">
        <v>2</v>
      </c>
      <c r="B23" s="49">
        <v>464</v>
      </c>
      <c r="C23" s="22">
        <f>$B$23-'fixed values'!$B$7</f>
        <v>20</v>
      </c>
      <c r="D23" s="24">
        <v>482</v>
      </c>
      <c r="E23" s="22">
        <f>$D$23-'fixed values'!$B$7</f>
        <v>38</v>
      </c>
      <c r="F23" s="23"/>
      <c r="G23" s="24">
        <v>544</v>
      </c>
      <c r="H23" s="22">
        <f>G23-'fixed values'!B7</f>
        <v>100</v>
      </c>
      <c r="I23" s="24">
        <v>601</v>
      </c>
      <c r="J23" s="22">
        <f>I23-'fixed values'!B7</f>
        <v>157</v>
      </c>
      <c r="K23" s="23"/>
      <c r="L23" s="24">
        <v>542</v>
      </c>
      <c r="M23" s="22">
        <f>L23-'fixed values'!$B7</f>
        <v>98</v>
      </c>
      <c r="N23" s="24">
        <v>633</v>
      </c>
      <c r="O23" s="22">
        <f>N23-'fixed values'!$B7</f>
        <v>189</v>
      </c>
      <c r="P23" s="23"/>
      <c r="Q23" s="24">
        <v>634</v>
      </c>
      <c r="R23" s="22">
        <f>Q23-'fixed values'!$B7</f>
        <v>190</v>
      </c>
      <c r="S23" s="24">
        <v>690</v>
      </c>
      <c r="T23" s="22">
        <f>S23-'fixed values'!$B7</f>
        <v>246</v>
      </c>
      <c r="U23" s="6"/>
      <c r="V23" s="86">
        <v>467</v>
      </c>
      <c r="W23" s="87">
        <f>V23-'fixed values'!$B7</f>
        <v>23</v>
      </c>
      <c r="X23" s="88">
        <v>534</v>
      </c>
      <c r="Y23" s="87">
        <f>X23-'fixed values'!$B7</f>
        <v>90</v>
      </c>
    </row>
    <row r="24" spans="1:26" ht="15.75" thickBot="1" x14ac:dyDescent="0.3">
      <c r="A24" s="52">
        <v>1.4</v>
      </c>
      <c r="B24" s="49">
        <v>484</v>
      </c>
      <c r="C24" s="22">
        <f>$B$24-'fixed values'!$B$8</f>
        <v>22</v>
      </c>
      <c r="D24" s="24">
        <v>486</v>
      </c>
      <c r="E24" s="22">
        <f>$D$24-'fixed values'!$B$8</f>
        <v>24</v>
      </c>
      <c r="F24" s="23"/>
      <c r="G24" s="24">
        <v>531</v>
      </c>
      <c r="H24" s="22">
        <f>G24-'fixed values'!B8</f>
        <v>69</v>
      </c>
      <c r="I24" s="24">
        <v>574</v>
      </c>
      <c r="J24" s="22">
        <f>I24-'fixed values'!B8</f>
        <v>112</v>
      </c>
      <c r="K24" s="23"/>
      <c r="L24" s="24">
        <v>564</v>
      </c>
      <c r="M24" s="22">
        <f>L24-'fixed values'!$B8</f>
        <v>102</v>
      </c>
      <c r="N24" s="24">
        <v>680</v>
      </c>
      <c r="O24" s="22">
        <f>N24-'fixed values'!$B8</f>
        <v>218</v>
      </c>
      <c r="P24" s="23"/>
      <c r="Q24" s="24">
        <v>691</v>
      </c>
      <c r="R24" s="22">
        <f>Q24-'fixed values'!$B8</f>
        <v>229</v>
      </c>
      <c r="S24" s="24">
        <v>774</v>
      </c>
      <c r="T24" s="22">
        <f>S24-'fixed values'!$B8</f>
        <v>312</v>
      </c>
      <c r="U24" s="6"/>
      <c r="V24" s="86">
        <v>471</v>
      </c>
      <c r="W24" s="87">
        <f>V24-'fixed values'!$B8</f>
        <v>9</v>
      </c>
      <c r="X24" s="88">
        <v>504</v>
      </c>
      <c r="Y24" s="87">
        <f>X24-'fixed values'!$B8</f>
        <v>42</v>
      </c>
    </row>
    <row r="25" spans="1:26" ht="15.75" thickBot="1" x14ac:dyDescent="0.3">
      <c r="A25" s="52">
        <v>1</v>
      </c>
      <c r="B25" s="49">
        <v>443</v>
      </c>
      <c r="C25" s="22">
        <f>$B$25-'fixed values'!$B$9</f>
        <v>22</v>
      </c>
      <c r="D25" s="24">
        <v>433</v>
      </c>
      <c r="E25" s="22">
        <f>$D$25-'fixed values'!$B$9</f>
        <v>12</v>
      </c>
      <c r="F25" s="23"/>
      <c r="G25" s="24">
        <v>453</v>
      </c>
      <c r="H25" s="22">
        <f>G25-'fixed values'!B9</f>
        <v>32</v>
      </c>
      <c r="I25" s="24">
        <v>478</v>
      </c>
      <c r="J25" s="22">
        <f>I25-'fixed values'!B9</f>
        <v>57</v>
      </c>
      <c r="K25" s="23"/>
      <c r="L25" s="24">
        <v>491</v>
      </c>
      <c r="M25" s="22">
        <f>L25-'fixed values'!$B9</f>
        <v>70</v>
      </c>
      <c r="N25" s="24">
        <v>575</v>
      </c>
      <c r="O25" s="22">
        <f>N25-'fixed values'!$B9</f>
        <v>154</v>
      </c>
      <c r="P25" s="23"/>
      <c r="Q25" s="24">
        <v>596</v>
      </c>
      <c r="R25" s="22">
        <f>Q25-'fixed values'!$B9</f>
        <v>175</v>
      </c>
      <c r="S25" s="24">
        <v>668</v>
      </c>
      <c r="T25" s="22">
        <f>S25-'fixed values'!$B9</f>
        <v>247</v>
      </c>
      <c r="U25" s="6"/>
      <c r="V25" s="86">
        <v>425</v>
      </c>
      <c r="W25" s="87">
        <f>V25-'fixed values'!$B9</f>
        <v>4</v>
      </c>
      <c r="X25" s="88">
        <v>434</v>
      </c>
      <c r="Y25" s="87">
        <f>X25-'fixed values'!$B9</f>
        <v>13</v>
      </c>
    </row>
    <row r="26" spans="1:26" ht="15.75" thickBot="1" x14ac:dyDescent="0.3">
      <c r="A26" s="52" t="s">
        <v>2</v>
      </c>
      <c r="B26" s="49">
        <v>505</v>
      </c>
      <c r="C26" s="22">
        <f>$B26-'fixed values'!$B10</f>
        <v>2</v>
      </c>
      <c r="D26" s="24">
        <v>524</v>
      </c>
      <c r="E26" s="22">
        <f>$D26-'fixed values'!$B10</f>
        <v>21</v>
      </c>
      <c r="F26" s="23"/>
      <c r="G26" s="24">
        <v>532</v>
      </c>
      <c r="H26" s="22">
        <f>G26-'fixed values'!B10</f>
        <v>29</v>
      </c>
      <c r="I26" s="24">
        <v>588</v>
      </c>
      <c r="J26" s="22">
        <f>I26-'fixed values'!B10</f>
        <v>85</v>
      </c>
      <c r="K26" s="23"/>
      <c r="L26" s="24">
        <v>595</v>
      </c>
      <c r="M26" s="22">
        <f>L26-'fixed values'!$B10</f>
        <v>92</v>
      </c>
      <c r="N26" s="24">
        <v>705</v>
      </c>
      <c r="O26" s="22">
        <f>N26-'fixed values'!$B10</f>
        <v>202</v>
      </c>
      <c r="P26" s="23"/>
      <c r="Q26" s="24">
        <v>790</v>
      </c>
      <c r="R26" s="22">
        <f>Q26-'fixed values'!$B10</f>
        <v>287</v>
      </c>
      <c r="S26" s="24">
        <v>967</v>
      </c>
      <c r="T26" s="22">
        <f>S26-'fixed values'!$B10</f>
        <v>464</v>
      </c>
      <c r="U26" s="6"/>
      <c r="V26" s="86">
        <v>515</v>
      </c>
      <c r="W26" s="87">
        <f>V26-'fixed values'!$B10</f>
        <v>12</v>
      </c>
      <c r="X26" s="88">
        <v>531</v>
      </c>
      <c r="Y26" s="87">
        <f>X26-'fixed values'!$B10</f>
        <v>28</v>
      </c>
    </row>
    <row r="27" spans="1:26" ht="15.75" thickBot="1" x14ac:dyDescent="0.3">
      <c r="A27" s="53" t="s">
        <v>10</v>
      </c>
      <c r="B27" s="46">
        <f>SUM(B18:B26)</f>
        <v>6950</v>
      </c>
      <c r="C27" s="22">
        <f t="shared" ref="C27:E27" si="20">SUM(C18:C26)</f>
        <v>2500</v>
      </c>
      <c r="D27" s="22">
        <f t="shared" si="20"/>
        <v>6963</v>
      </c>
      <c r="E27" s="22">
        <f t="shared" si="20"/>
        <v>2513</v>
      </c>
      <c r="F27" s="23"/>
      <c r="G27" s="22">
        <f>SUM(G18:G26)</f>
        <v>6919</v>
      </c>
      <c r="H27" s="22">
        <f t="shared" ref="H27:J27" si="21">SUM(H18:H26)</f>
        <v>2469</v>
      </c>
      <c r="I27" s="22">
        <f t="shared" si="21"/>
        <v>7264</v>
      </c>
      <c r="J27" s="22">
        <f t="shared" si="21"/>
        <v>2814</v>
      </c>
      <c r="K27" s="23"/>
      <c r="L27" s="22">
        <f>SUM(L18:L26)</f>
        <v>6928</v>
      </c>
      <c r="M27" s="22">
        <f t="shared" ref="M27:O27" si="22">SUM(M18:M26)</f>
        <v>2478</v>
      </c>
      <c r="N27" s="22">
        <f t="shared" si="22"/>
        <v>6993</v>
      </c>
      <c r="O27" s="22">
        <f t="shared" si="22"/>
        <v>2543</v>
      </c>
      <c r="P27" s="23"/>
      <c r="Q27" s="22">
        <f>SUM(Q18:Q26)</f>
        <v>6917</v>
      </c>
      <c r="R27" s="22">
        <f t="shared" ref="R27:T27" si="23">SUM(R18:R26)</f>
        <v>2467</v>
      </c>
      <c r="S27" s="22">
        <f t="shared" si="23"/>
        <v>6982</v>
      </c>
      <c r="T27" s="22">
        <f t="shared" si="23"/>
        <v>2532</v>
      </c>
      <c r="U27" s="6"/>
      <c r="V27" s="76">
        <f>SUM(V18:V26)</f>
        <v>6987</v>
      </c>
      <c r="W27" s="89">
        <f t="shared" ref="W27:Y27" si="24">SUM(W18:W26)</f>
        <v>2537</v>
      </c>
      <c r="X27" s="76">
        <f t="shared" si="24"/>
        <v>6989</v>
      </c>
      <c r="Y27" s="89">
        <f t="shared" si="24"/>
        <v>2539</v>
      </c>
    </row>
    <row r="28" spans="1:26" x14ac:dyDescent="0.25">
      <c r="A28" s="53" t="s">
        <v>18</v>
      </c>
      <c r="B28" s="63">
        <f>(1-((C27+E27)/B15))*100</f>
        <v>-1.995211492418214E-2</v>
      </c>
      <c r="C28" s="64"/>
      <c r="D28" s="64"/>
      <c r="E28" s="64"/>
      <c r="F28" s="25"/>
      <c r="G28" s="64">
        <f>(1-((H27+J27)/G15))*100</f>
        <v>-5.364978061427994</v>
      </c>
      <c r="H28" s="64"/>
      <c r="I28" s="64"/>
      <c r="J28" s="64"/>
      <c r="K28" s="25"/>
      <c r="L28" s="64">
        <f>(1-((M27+O27)/L15))*1001</f>
        <v>10.651034482758572</v>
      </c>
      <c r="M28" s="64"/>
      <c r="N28" s="64"/>
      <c r="O28" s="64"/>
      <c r="P28" s="25"/>
      <c r="Q28" s="64">
        <f>(1-((R27+T27)/Q15))*1001</f>
        <v>-4.0208877284594307</v>
      </c>
      <c r="R28" s="64"/>
      <c r="S28" s="64"/>
      <c r="T28" s="64"/>
      <c r="U28" s="9"/>
      <c r="V28" s="90">
        <f>(1-((W27+Y27)/V15))*1001</f>
        <v>-8.3516090584029659</v>
      </c>
      <c r="W28" s="90"/>
      <c r="X28" s="90"/>
      <c r="Y28" s="90"/>
    </row>
  </sheetData>
  <mergeCells count="40">
    <mergeCell ref="B28:E28"/>
    <mergeCell ref="G28:J28"/>
    <mergeCell ref="L28:O28"/>
    <mergeCell ref="Q28:T28"/>
    <mergeCell ref="V28:Y28"/>
    <mergeCell ref="Q15:T15"/>
    <mergeCell ref="Q16:R16"/>
    <mergeCell ref="V13:W13"/>
    <mergeCell ref="X13:Y13"/>
    <mergeCell ref="V14:W14"/>
    <mergeCell ref="X14:Y14"/>
    <mergeCell ref="V15:Y15"/>
    <mergeCell ref="V16:W16"/>
    <mergeCell ref="Q1:T1"/>
    <mergeCell ref="V1:Y1"/>
    <mergeCell ref="G13:H13"/>
    <mergeCell ref="I13:J13"/>
    <mergeCell ref="G14:H14"/>
    <mergeCell ref="I14:J14"/>
    <mergeCell ref="Q13:R13"/>
    <mergeCell ref="S13:T13"/>
    <mergeCell ref="Q14:R14"/>
    <mergeCell ref="S14:T14"/>
    <mergeCell ref="L13:M13"/>
    <mergeCell ref="N13:O13"/>
    <mergeCell ref="L14:M14"/>
    <mergeCell ref="N14:O14"/>
    <mergeCell ref="B1:E1"/>
    <mergeCell ref="G1:J1"/>
    <mergeCell ref="L1:O1"/>
    <mergeCell ref="B16:C16"/>
    <mergeCell ref="D13:E13"/>
    <mergeCell ref="B13:C13"/>
    <mergeCell ref="B14:C14"/>
    <mergeCell ref="D14:E14"/>
    <mergeCell ref="B15:E15"/>
    <mergeCell ref="G15:J15"/>
    <mergeCell ref="G16:H16"/>
    <mergeCell ref="L15:O15"/>
    <mergeCell ref="L16:M16"/>
  </mergeCells>
  <pageMargins left="0.7" right="0.7" top="0.75" bottom="0.75" header="0.3" footer="0.3"/>
  <pageSetup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2FA5-D966-4359-A6C3-8D38EF975121}">
  <dimension ref="A1:B10"/>
  <sheetViews>
    <sheetView workbookViewId="0">
      <selection activeCell="C13" sqref="C13"/>
    </sheetView>
  </sheetViews>
  <sheetFormatPr defaultRowHeight="18" customHeight="1" x14ac:dyDescent="0.25"/>
  <cols>
    <col min="1" max="1" width="12.42578125" customWidth="1"/>
  </cols>
  <sheetData>
    <row r="1" spans="1:2" ht="18" customHeight="1" x14ac:dyDescent="0.25">
      <c r="A1" t="s">
        <v>3</v>
      </c>
      <c r="B1" t="s">
        <v>4</v>
      </c>
    </row>
    <row r="2" spans="1:2" ht="18" customHeight="1" x14ac:dyDescent="0.25">
      <c r="A2">
        <v>25</v>
      </c>
      <c r="B2">
        <v>534</v>
      </c>
    </row>
    <row r="3" spans="1:2" ht="18" customHeight="1" x14ac:dyDescent="0.25">
      <c r="A3">
        <v>16</v>
      </c>
      <c r="B3">
        <v>575</v>
      </c>
    </row>
    <row r="4" spans="1:2" ht="18" customHeight="1" x14ac:dyDescent="0.25">
      <c r="A4">
        <v>8</v>
      </c>
      <c r="B4">
        <v>505</v>
      </c>
    </row>
    <row r="5" spans="1:2" ht="18" customHeight="1" x14ac:dyDescent="0.25">
      <c r="A5">
        <v>4</v>
      </c>
      <c r="B5">
        <v>514</v>
      </c>
    </row>
    <row r="6" spans="1:2" ht="18" customHeight="1" x14ac:dyDescent="0.25">
      <c r="A6">
        <v>2.8</v>
      </c>
      <c r="B6">
        <v>492</v>
      </c>
    </row>
    <row r="7" spans="1:2" ht="18" customHeight="1" x14ac:dyDescent="0.25">
      <c r="A7">
        <v>2</v>
      </c>
      <c r="B7">
        <v>444</v>
      </c>
    </row>
    <row r="8" spans="1:2" ht="18" customHeight="1" x14ac:dyDescent="0.25">
      <c r="A8">
        <v>1.4</v>
      </c>
      <c r="B8">
        <v>462</v>
      </c>
    </row>
    <row r="9" spans="1:2" ht="18" customHeight="1" x14ac:dyDescent="0.25">
      <c r="A9">
        <v>1</v>
      </c>
      <c r="B9">
        <v>421</v>
      </c>
    </row>
    <row r="10" spans="1:2" ht="18" customHeight="1" x14ac:dyDescent="0.25">
      <c r="A10" t="s">
        <v>2</v>
      </c>
      <c r="B10">
        <v>503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7CC2A7951BC34FB935FAF9DA4E4304" ma:contentTypeVersion="0" ma:contentTypeDescription="Create a new document." ma:contentTypeScope="" ma:versionID="f208cc5a7b1b4b1e893d4b3b003e9d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f50b4e539d9f5e34b6d04df717db16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AE8017-BD38-478C-85D3-C9233B5F91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644C55-3C41-4542-AE73-65DE73E35354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79E23EE-88D3-4278-9923-AC5CFCF09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Project</vt:lpstr>
      <vt:lpstr>fixed values</vt:lpstr>
      <vt:lpstr>Semi-log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Olsen</cp:lastModifiedBy>
  <cp:lastPrinted>2023-11-30T22:48:27Z</cp:lastPrinted>
  <dcterms:created xsi:type="dcterms:W3CDTF">2022-09-15T15:07:01Z</dcterms:created>
  <dcterms:modified xsi:type="dcterms:W3CDTF">2023-12-17T06:27:23Z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0x010100897CC2A7951BC34FB935FAF9DA4E4304</vt:lpwstr>
  </property>
</Properties>
</file>