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NCIAL MOD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<sst xmlns="http://schemas.openxmlformats.org/spreadsheetml/2006/main" count="105" uniqueCount="81">
  <si>
    <t xml:space="preserve">Financial Statement Model</t>
  </si>
  <si>
    <t xml:space="preserve">X</t>
  </si>
  <si>
    <t xml:space="preserve">Income Statement</t>
  </si>
  <si>
    <t xml:space="preserve">Figures in USD millions</t>
  </si>
  <si>
    <t xml:space="preserve">Revenue</t>
  </si>
  <si>
    <t xml:space="preserve">COGS</t>
  </si>
  <si>
    <t xml:space="preserve">Gross Profit</t>
  </si>
  <si>
    <t xml:space="preserve">SG&amp;A</t>
  </si>
  <si>
    <t xml:space="preserve">Depreciation</t>
  </si>
  <si>
    <t xml:space="preserve">Operating Profit</t>
  </si>
  <si>
    <t xml:space="preserve">Interest</t>
  </si>
  <si>
    <t xml:space="preserve">Earnings Before Tax</t>
  </si>
  <si>
    <t xml:space="preserve">Taxes</t>
  </si>
  <si>
    <t xml:space="preserve">Net Income</t>
  </si>
  <si>
    <t xml:space="preserve">Balance Sheet</t>
  </si>
  <si>
    <t xml:space="preserve">Figures in USD</t>
  </si>
  <si>
    <t xml:space="preserve">Cash &amp; Cash Equivalents</t>
  </si>
  <si>
    <t xml:space="preserve">Accounts Receivable</t>
  </si>
  <si>
    <t xml:space="preserve">Inventory</t>
  </si>
  <si>
    <t xml:space="preserve">Total Current Assets</t>
  </si>
  <si>
    <t xml:space="preserve">Property Plant &amp; Equipment (PPE)</t>
  </si>
  <si>
    <t xml:space="preserve">Total Assets</t>
  </si>
  <si>
    <t xml:space="preserve">Accounts Payable</t>
  </si>
  <si>
    <t xml:space="preserve">Revolver</t>
  </si>
  <si>
    <t xml:space="preserve">Total Current Liabilities</t>
  </si>
  <si>
    <t xml:space="preserve">Long Term Debt</t>
  </si>
  <si>
    <t xml:space="preserve">Total Liabilities</t>
  </si>
  <si>
    <t xml:space="preserve">Common Stock</t>
  </si>
  <si>
    <t xml:space="preserve">Retained Earnings</t>
  </si>
  <si>
    <t xml:space="preserve">Total Shareholders' Equity</t>
  </si>
  <si>
    <t xml:space="preserve">Total Liabilities &amp; Equity</t>
  </si>
  <si>
    <t xml:space="preserve">Balance Sheet Check</t>
  </si>
  <si>
    <t xml:space="preserve">Cash Flow Statement</t>
  </si>
  <si>
    <t xml:space="preserve">Change in Accounts Receivable</t>
  </si>
  <si>
    <t xml:space="preserve">Change in Inventory</t>
  </si>
  <si>
    <t xml:space="preserve">Change in Accounts Payable</t>
  </si>
  <si>
    <t xml:space="preserve">Cash Flow from Operating Activities</t>
  </si>
  <si>
    <t xml:space="preserve">Capital Expenditures</t>
  </si>
  <si>
    <t xml:space="preserve">Cash Flow from Investing Activities</t>
  </si>
  <si>
    <t xml:space="preserve">Change in LT Debt</t>
  </si>
  <si>
    <t xml:space="preserve">Change in Revolver</t>
  </si>
  <si>
    <t xml:space="preserve">Change in Common Stock</t>
  </si>
  <si>
    <t xml:space="preserve">Dividends</t>
  </si>
  <si>
    <t xml:space="preserve">Cash Flow from Financing Activities</t>
  </si>
  <si>
    <t xml:space="preserve">Beginning of Year Cash Balance</t>
  </si>
  <si>
    <t xml:space="preserve">Change in Cash</t>
  </si>
  <si>
    <t xml:space="preserve">End of Year Cash Balance</t>
  </si>
  <si>
    <t xml:space="preserve">Assumptions</t>
  </si>
  <si>
    <t xml:space="preserve">Income Statement Assumptions</t>
  </si>
  <si>
    <t xml:space="preserve">Units Sold</t>
  </si>
  <si>
    <t xml:space="preserve">Price per Unit</t>
  </si>
  <si>
    <t xml:space="preserve">COGS as a % of Rev</t>
  </si>
  <si>
    <t xml:space="preserve">SG&amp;A as a % of Rev</t>
  </si>
  <si>
    <t xml:space="preserve">Tax Rate</t>
  </si>
  <si>
    <t xml:space="preserve">COGS </t>
  </si>
  <si>
    <t xml:space="preserve">Balance Sheet Assumptions</t>
  </si>
  <si>
    <t xml:space="preserve">Interest Expense %</t>
  </si>
  <si>
    <t xml:space="preserve">Interest Expense</t>
  </si>
  <si>
    <t xml:space="preserve">Supporting Schedules</t>
  </si>
  <si>
    <t xml:space="preserve">Fixed Assets Schedule</t>
  </si>
  <si>
    <t xml:space="preserve">Capex</t>
  </si>
  <si>
    <t xml:space="preserve">Existing Assets Useful Life (years)</t>
  </si>
  <si>
    <t xml:space="preserve">New Assets Useful Life (years)</t>
  </si>
  <si>
    <t xml:space="preserve">PP&amp;E 2023 EOP</t>
  </si>
  <si>
    <t xml:space="preserve">Existing Asset Depreciation</t>
  </si>
  <si>
    <t xml:space="preserve">New Assets Depreciation</t>
  </si>
  <si>
    <t xml:space="preserve">Total Depreciation</t>
  </si>
  <si>
    <t xml:space="preserve">Beginning PPE</t>
  </si>
  <si>
    <t xml:space="preserve">Ending PPE</t>
  </si>
  <si>
    <t xml:space="preserve">Retained Earnings Schedule</t>
  </si>
  <si>
    <t xml:space="preserve">Beginning of Period RE</t>
  </si>
  <si>
    <t xml:space="preserve">End of Period RE</t>
  </si>
  <si>
    <t xml:space="preserve">Available Cash</t>
  </si>
  <si>
    <t xml:space="preserve">Beginning Cash Balance</t>
  </si>
  <si>
    <t xml:space="preserve">Cash from operations</t>
  </si>
  <si>
    <t xml:space="preserve">Cash from Investing</t>
  </si>
  <si>
    <t xml:space="preserve">Cash Available for Revolver</t>
  </si>
  <si>
    <t xml:space="preserve">Beginning Balance</t>
  </si>
  <si>
    <t xml:space="preserve">Ending Balance</t>
  </si>
  <si>
    <t xml:space="preserve">Revolver Interest Rate</t>
  </si>
  <si>
    <t xml:space="preserve">Total Interest Expense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</si>
</sst>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\A"/>
    <numFmt numFmtId="166" formatCode="0\F"/>
    <numFmt numFmtId="167" formatCode="_(#,##0_);\(#,##0\);_(\–_);_(@_)"/>
    <numFmt numFmtId="168" formatCode="0"/>
    <numFmt numFmtId="169" formatCode="0%"/>
    <numFmt numFmtId="170" formatCode="0.0%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FFFFFF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432FF"/>
      <name val="Calibri"/>
      <family val="2"/>
      <charset val="1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073673"/>
        <bgColor rgb="FF333399"/>
      </patternFill>
    </fill>
    <fill>
      <patternFill patternType="solid">
        <fgColor rgb="FFDAE3F3"/>
        <bgColor rgb="FFE7E6E6"/>
      </patternFill>
    </fill>
    <fill>
      <patternFill patternType="solid">
        <fgColor rgb="FFFFFF99"/>
        <bgColor rgb="FFCCFFCC"/>
      </patternFill>
    </fill>
    <fill>
      <patternFill patternType="solid">
        <fgColor rgb="FFE7E6E6"/>
        <bgColor rgb="FFDAE3F3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1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8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9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432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7367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25560</xdr:colOff>
      <xdr:row>0</xdr:row>
      <xdr:rowOff>4320</xdr:rowOff>
    </xdr:from>
    <xdr:to>
      <xdr:col>7</xdr:col>
      <xdr:colOff>617400</xdr:colOff>
      <xdr:row>0</xdr:row>
      <xdr:rowOff>506160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6976440" y="4320"/>
          <a:ext cx="1450800" cy="501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5</xdr:col>
      <xdr:colOff>643320</xdr:colOff>
      <xdr:row>0</xdr:row>
      <xdr:rowOff>14040</xdr:rowOff>
    </xdr:from>
    <xdr:to>
      <xdr:col>7</xdr:col>
      <xdr:colOff>693360</xdr:colOff>
      <xdr:row>0</xdr:row>
      <xdr:rowOff>466200</xdr:rowOff>
    </xdr:to>
    <xdr:sp>
      <xdr:nvSpPr>
        <xdr:cNvPr id="1" name="Shape 1"/>
        <xdr:cNvSpPr/>
      </xdr:nvSpPr>
      <xdr:spPr>
        <a:xfrm>
          <a:off x="6734880" y="14040"/>
          <a:ext cx="1768320" cy="452160"/>
        </a:xfrm>
        <a:prstGeom prst="rect">
          <a:avLst/>
        </a:prstGeom>
        <a:solidFill>
          <a:srgbClr val="ff8000"/>
        </a:solidFill>
        <a:ln w="0">
          <a:solidFill>
            <a:srgbClr val="ff8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4" activeCellId="0" sqref="J24"/>
    </sheetView>
  </sheetViews>
  <sheetFormatPr defaultColWidth="12.19140625"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42.02"/>
    <col collapsed="false" customWidth="true" hidden="false" outlineLevel="0" max="3" min="3" style="0" width="14.23"/>
  </cols>
  <sheetData>
    <row r="1" customFormat="false" ht="48.75" hidden="false" customHeight="true" outlineLevel="0" collapsed="false">
      <c r="B1" s="1" t="s">
        <v>0</v>
      </c>
      <c r="C1" s="1"/>
      <c r="D1" s="1"/>
      <c r="E1" s="1"/>
      <c r="F1" s="1"/>
      <c r="G1" s="1"/>
      <c r="H1" s="1"/>
    </row>
    <row r="3" customFormat="false" ht="15" hidden="false" customHeight="false" outlineLevel="0" collapsed="false">
      <c r="A3" s="0" t="s">
        <v>1</v>
      </c>
      <c r="B3" s="2" t="s">
        <v>2</v>
      </c>
      <c r="C3" s="2"/>
      <c r="D3" s="2"/>
      <c r="E3" s="2"/>
      <c r="F3" s="2"/>
      <c r="G3" s="2"/>
      <c r="H3" s="2"/>
    </row>
    <row r="4" customFormat="false" ht="15" hidden="false" customHeight="false" outlineLevel="0" collapsed="false">
      <c r="B4" s="3" t="s">
        <v>3</v>
      </c>
      <c r="C4" s="4"/>
      <c r="D4" s="5" t="n">
        <f aca="false">D17</f>
        <v>2024</v>
      </c>
      <c r="E4" s="5" t="n">
        <f aca="false">E17</f>
        <v>2025</v>
      </c>
      <c r="F4" s="5" t="n">
        <f aca="false">F17</f>
        <v>2026</v>
      </c>
      <c r="G4" s="5" t="n">
        <f aca="false">G17</f>
        <v>2027</v>
      </c>
      <c r="H4" s="5" t="n">
        <f aca="false">H17</f>
        <v>2028</v>
      </c>
    </row>
    <row r="5" customFormat="false" ht="12.8" hidden="false" customHeight="false" outlineLevel="0" collapsed="false">
      <c r="B5" s="0" t="s">
        <v>4</v>
      </c>
      <c r="C5" s="6"/>
      <c r="D5" s="7" t="n">
        <f aca="false">D63*D64</f>
        <v>198380</v>
      </c>
      <c r="E5" s="7" t="n">
        <f aca="false">E63*E64</f>
        <v>208299</v>
      </c>
      <c r="F5" s="7" t="n">
        <f aca="false">F63*F64</f>
        <v>223177.5</v>
      </c>
      <c r="G5" s="7" t="n">
        <f aca="false">G63*G64</f>
        <v>235576.25</v>
      </c>
      <c r="H5" s="7" t="n">
        <f aca="false">H63*H64</f>
        <v>247975</v>
      </c>
    </row>
    <row r="6" customFormat="false" ht="12.8" hidden="false" customHeight="false" outlineLevel="0" collapsed="false">
      <c r="B6" s="0" t="s">
        <v>5</v>
      </c>
      <c r="C6" s="6"/>
      <c r="D6" s="7" t="n">
        <f aca="false">-D66*D5</f>
        <v>-85303.4</v>
      </c>
      <c r="E6" s="7" t="n">
        <f aca="false">-E66*E5</f>
        <v>-89568.57</v>
      </c>
      <c r="F6" s="7" t="n">
        <f aca="false">-F66*F5</f>
        <v>-89271</v>
      </c>
      <c r="G6" s="7" t="n">
        <f aca="false">-G66*G5</f>
        <v>-89518.975</v>
      </c>
      <c r="H6" s="7" t="n">
        <f aca="false">-H66*H5</f>
        <v>-94230.5</v>
      </c>
    </row>
    <row r="7" customFormat="false" ht="15" hidden="false" customHeight="false" outlineLevel="0" collapsed="false">
      <c r="B7" s="8" t="s">
        <v>6</v>
      </c>
      <c r="C7" s="9"/>
      <c r="D7" s="10" t="n">
        <f aca="false">SUM(D5:D6)</f>
        <v>113076.6</v>
      </c>
      <c r="E7" s="10" t="n">
        <f aca="false">SUM(E5:E6)</f>
        <v>118730.43</v>
      </c>
      <c r="F7" s="10" t="n">
        <f aca="false">SUM(F5:F6)</f>
        <v>133906.5</v>
      </c>
      <c r="G7" s="10" t="n">
        <f aca="false">SUM(G5:G6)</f>
        <v>146057.275</v>
      </c>
      <c r="H7" s="10" t="n">
        <f aca="false">SUM(H5:H6)</f>
        <v>153744.5</v>
      </c>
    </row>
    <row r="8" customFormat="false" ht="12.8" hidden="false" customHeight="false" outlineLevel="0" collapsed="false">
      <c r="B8" s="0" t="s">
        <v>7</v>
      </c>
      <c r="C8" s="6"/>
      <c r="D8" s="7" t="n">
        <f aca="false">-(D67*D5)</f>
        <v>-69433</v>
      </c>
      <c r="E8" s="7" t="n">
        <f aca="false">-(E67*E5)</f>
        <v>-72904.65</v>
      </c>
      <c r="F8" s="7" t="n">
        <f aca="false">-(F67*F5)</f>
        <v>-78112.125</v>
      </c>
      <c r="G8" s="7" t="n">
        <f aca="false">-(G67*G5)</f>
        <v>-82451.6875</v>
      </c>
      <c r="H8" s="7" t="n">
        <f aca="false">-(H67*H5)</f>
        <v>-86791.25</v>
      </c>
    </row>
    <row r="9" customFormat="false" ht="15" hidden="false" customHeight="false" outlineLevel="0" collapsed="false">
      <c r="B9" s="0" t="s">
        <v>8</v>
      </c>
      <c r="C9" s="11"/>
      <c r="D9" s="12" t="n">
        <f aca="false">D100</f>
        <v>-6399</v>
      </c>
      <c r="E9" s="12" t="n">
        <f aca="false">E100</f>
        <v>-7599</v>
      </c>
      <c r="F9" s="12" t="n">
        <f aca="false">F100</f>
        <v>-8599</v>
      </c>
      <c r="G9" s="12" t="n">
        <f aca="false">G100</f>
        <v>-9349</v>
      </c>
      <c r="H9" s="12" t="n">
        <f aca="false">H100</f>
        <v>-10099</v>
      </c>
    </row>
    <row r="10" customFormat="false" ht="15" hidden="false" customHeight="false" outlineLevel="0" collapsed="false">
      <c r="B10" s="8" t="s">
        <v>9</v>
      </c>
      <c r="C10" s="9"/>
      <c r="D10" s="10" t="n">
        <f aca="false">SUM(D7:D9)</f>
        <v>37244.6</v>
      </c>
      <c r="E10" s="10" t="n">
        <f aca="false">SUM(E7:E9)</f>
        <v>38226.78</v>
      </c>
      <c r="F10" s="10" t="n">
        <f aca="false">SUM(F7:F9)</f>
        <v>47195.375</v>
      </c>
      <c r="G10" s="10" t="n">
        <f aca="false">SUM(G7:G9)</f>
        <v>54256.5875</v>
      </c>
      <c r="H10" s="10" t="n">
        <f aca="false">SUM(H7:H9)</f>
        <v>56854.25</v>
      </c>
    </row>
    <row r="11" customFormat="false" ht="15" hidden="false" customHeight="false" outlineLevel="0" collapsed="false">
      <c r="B11" s="0" t="s">
        <v>10</v>
      </c>
      <c r="C11" s="11"/>
      <c r="D11" s="12" t="n">
        <f aca="false">-D81</f>
        <v>-2800</v>
      </c>
      <c r="E11" s="12" t="n">
        <f aca="false">-E81</f>
        <v>-2800</v>
      </c>
      <c r="F11" s="12" t="n">
        <f aca="false">-F81</f>
        <v>-2800</v>
      </c>
      <c r="G11" s="12" t="n">
        <f aca="false">-G81</f>
        <v>-2800</v>
      </c>
      <c r="H11" s="12" t="n">
        <f aca="false">-H81</f>
        <v>-2800</v>
      </c>
    </row>
    <row r="12" customFormat="false" ht="15" hidden="false" customHeight="false" outlineLevel="0" collapsed="false">
      <c r="B12" s="8" t="s">
        <v>11</v>
      </c>
      <c r="C12" s="9"/>
      <c r="D12" s="10" t="n">
        <f aca="false">SUM(D10:D11)</f>
        <v>34444.6</v>
      </c>
      <c r="E12" s="10" t="n">
        <f aca="false">SUM(E10:E11)</f>
        <v>35426.78</v>
      </c>
      <c r="F12" s="10" t="n">
        <f aca="false">SUM(F10:F11)</f>
        <v>44395.375</v>
      </c>
      <c r="G12" s="10" t="n">
        <f aca="false">SUM(G10:G11)</f>
        <v>51456.5875</v>
      </c>
      <c r="H12" s="10" t="n">
        <f aca="false">SUM(H10:H11)</f>
        <v>54054.25</v>
      </c>
    </row>
    <row r="13" customFormat="false" ht="12.8" hidden="false" customHeight="false" outlineLevel="0" collapsed="false">
      <c r="B13" s="0" t="s">
        <v>12</v>
      </c>
      <c r="C13" s="6"/>
      <c r="D13" s="7" t="n">
        <f aca="false">-IF(D12&gt;0,D12*D69,0)</f>
        <v>-7233.366</v>
      </c>
      <c r="E13" s="7" t="n">
        <f aca="false">-IF(E12&gt;0,E12*E69,0)</f>
        <v>-7439.6238</v>
      </c>
      <c r="F13" s="7" t="n">
        <f aca="false">-IF(F12&gt;0,F12*F69,0)</f>
        <v>-9323.02875</v>
      </c>
      <c r="G13" s="7" t="n">
        <f aca="false">-IF(G12&gt;0,G12*G69,0)</f>
        <v>-10805.883375</v>
      </c>
      <c r="H13" s="7" t="n">
        <f aca="false">-IF(H12&gt;0,H12*H69,0)</f>
        <v>-11351.3925</v>
      </c>
    </row>
    <row r="14" customFormat="false" ht="15" hidden="false" customHeight="false" outlineLevel="0" collapsed="false">
      <c r="B14" s="13" t="s">
        <v>13</v>
      </c>
      <c r="C14" s="14"/>
      <c r="D14" s="15" t="n">
        <f aca="false">SUM(D12:D13)</f>
        <v>27211.234</v>
      </c>
      <c r="E14" s="15" t="n">
        <f aca="false">SUM(E12:E13)</f>
        <v>27987.1562</v>
      </c>
      <c r="F14" s="15" t="n">
        <f aca="false">SUM(F12:F13)</f>
        <v>35072.34625</v>
      </c>
      <c r="G14" s="15" t="n">
        <f aca="false">SUM(G12:G13)</f>
        <v>40650.704125</v>
      </c>
      <c r="H14" s="15" t="n">
        <f aca="false">SUM(H12:H13)</f>
        <v>42702.8575</v>
      </c>
    </row>
    <row r="16" customFormat="false" ht="15" hidden="false" customHeight="false" outlineLevel="0" collapsed="false">
      <c r="A16" s="0" t="s">
        <v>1</v>
      </c>
      <c r="B16" s="2" t="s">
        <v>14</v>
      </c>
      <c r="C16" s="2"/>
      <c r="D16" s="2"/>
      <c r="E16" s="2"/>
      <c r="F16" s="2"/>
      <c r="G16" s="2"/>
      <c r="H16" s="2"/>
    </row>
    <row r="17" customFormat="false" ht="15" hidden="false" customHeight="false" outlineLevel="0" collapsed="false">
      <c r="B17" s="3" t="s">
        <v>15</v>
      </c>
      <c r="C17" s="4" t="n">
        <v>2023</v>
      </c>
      <c r="D17" s="5" t="n">
        <f aca="false">C17+1</f>
        <v>2024</v>
      </c>
      <c r="E17" s="5" t="n">
        <f aca="false">D17+1</f>
        <v>2025</v>
      </c>
      <c r="F17" s="5" t="n">
        <f aca="false">E17+1</f>
        <v>2026</v>
      </c>
      <c r="G17" s="5" t="n">
        <f aca="false">F17+1</f>
        <v>2027</v>
      </c>
      <c r="H17" s="5" t="n">
        <f aca="false">G17+1</f>
        <v>2028</v>
      </c>
    </row>
    <row r="18" customFormat="false" ht="15" hidden="false" customHeight="false" outlineLevel="0" collapsed="false">
      <c r="B18" s="0" t="s">
        <v>16</v>
      </c>
      <c r="C18" s="11" t="n">
        <v>14589</v>
      </c>
      <c r="D18" s="16" t="n">
        <f aca="false">D59</f>
        <v>21534.405428427</v>
      </c>
      <c r="E18" s="16" t="n">
        <f aca="false">E59</f>
        <v>32358.5201998484</v>
      </c>
      <c r="F18" s="16" t="n">
        <f aca="false">F59</f>
        <v>50080.8970895312</v>
      </c>
      <c r="G18" s="16" t="n">
        <f aca="false">G59</f>
        <v>71830.9717266706</v>
      </c>
      <c r="H18" s="16" t="n">
        <f aca="false">H59</f>
        <v>91753.8045504427</v>
      </c>
    </row>
    <row r="19" customFormat="false" ht="15" hidden="false" customHeight="false" outlineLevel="0" collapsed="false">
      <c r="B19" s="0" t="s">
        <v>17</v>
      </c>
      <c r="C19" s="11" t="n">
        <v>9877</v>
      </c>
      <c r="D19" s="6" t="n">
        <f aca="false">D75*D71</f>
        <v>12323.4983049995</v>
      </c>
      <c r="E19" s="6" t="n">
        <f aca="false">E75*E71</f>
        <v>12939.6732202494</v>
      </c>
      <c r="F19" s="6" t="n">
        <f aca="false">F75*F71</f>
        <v>13863.9355931244</v>
      </c>
      <c r="G19" s="6" t="n">
        <f aca="false">G75*G71</f>
        <v>14634.1542371869</v>
      </c>
      <c r="H19" s="6" t="n">
        <f aca="false">H75*H71</f>
        <v>15404.3728812493</v>
      </c>
    </row>
    <row r="20" customFormat="false" ht="15" hidden="false" customHeight="false" outlineLevel="0" collapsed="false">
      <c r="B20" s="0" t="s">
        <v>18</v>
      </c>
      <c r="C20" s="11" t="n">
        <v>8579</v>
      </c>
      <c r="D20" s="6" t="n">
        <f aca="false">D76*D72</f>
        <v>9643.26672640303</v>
      </c>
      <c r="E20" s="6" t="n">
        <f aca="false">E76*E72</f>
        <v>10125.4300627232</v>
      </c>
      <c r="F20" s="6" t="n">
        <f aca="false">F76*F72</f>
        <v>10091.7907601892</v>
      </c>
      <c r="G20" s="6" t="n">
        <f aca="false">G76*G72</f>
        <v>10119.8235123009</v>
      </c>
      <c r="H20" s="6" t="n">
        <f aca="false">H76*H72</f>
        <v>10652.445802422</v>
      </c>
    </row>
    <row r="21" customFormat="false" ht="15" hidden="false" customHeight="false" outlineLevel="0" collapsed="false">
      <c r="B21" s="8" t="s">
        <v>19</v>
      </c>
      <c r="C21" s="9" t="n">
        <f aca="false">SUM(C18:C20)</f>
        <v>33045</v>
      </c>
      <c r="D21" s="9" t="n">
        <f aca="false">SUM(D18:D20)</f>
        <v>43501.1704598295</v>
      </c>
      <c r="E21" s="9" t="n">
        <f aca="false">SUM(E18:E20)</f>
        <v>55423.623482821</v>
      </c>
      <c r="F21" s="9" t="n">
        <f aca="false">SUM(F18:F20)</f>
        <v>74036.6234428448</v>
      </c>
      <c r="G21" s="9" t="n">
        <f aca="false">SUM(G18:G20)</f>
        <v>96584.9494761583</v>
      </c>
      <c r="H21" s="9" t="n">
        <f aca="false">SUM(H18:H20)</f>
        <v>117810.623234114</v>
      </c>
    </row>
    <row r="22" customFormat="false" ht="15" hidden="false" customHeight="false" outlineLevel="0" collapsed="false">
      <c r="B22" s="0" t="s">
        <v>20</v>
      </c>
      <c r="C22" s="11" t="n">
        <v>48990</v>
      </c>
      <c r="D22" s="6" t="n">
        <f aca="false">D105</f>
        <v>57591</v>
      </c>
      <c r="E22" s="6" t="n">
        <f aca="false">E105</f>
        <v>61992</v>
      </c>
      <c r="F22" s="6" t="n">
        <f aca="false">F105</f>
        <v>63393</v>
      </c>
      <c r="G22" s="6" t="n">
        <f aca="false">G105</f>
        <v>61544</v>
      </c>
      <c r="H22" s="6" t="n">
        <f aca="false">H105</f>
        <v>58945</v>
      </c>
    </row>
    <row r="23" customFormat="false" ht="15" hidden="false" customHeight="false" outlineLevel="0" collapsed="false">
      <c r="B23" s="13" t="s">
        <v>21</v>
      </c>
      <c r="C23" s="14" t="n">
        <f aca="false">SUM(C21:C22)</f>
        <v>82035</v>
      </c>
      <c r="D23" s="14" t="n">
        <f aca="false">SUM(D21:D22)</f>
        <v>101092.17045983</v>
      </c>
      <c r="E23" s="14" t="n">
        <f aca="false">SUM(E21:E22)</f>
        <v>117415.623482821</v>
      </c>
      <c r="F23" s="14" t="n">
        <f aca="false">SUM(F21:F22)</f>
        <v>137429.623442845</v>
      </c>
      <c r="G23" s="14" t="n">
        <f aca="false">SUM(G21:G22)</f>
        <v>158128.949476158</v>
      </c>
      <c r="H23" s="14" t="n">
        <f aca="false">SUM(H21:H22)</f>
        <v>176755.623234114</v>
      </c>
    </row>
    <row r="25" customFormat="false" ht="15" hidden="false" customHeight="false" outlineLevel="0" collapsed="false">
      <c r="B25" s="0" t="s">
        <v>22</v>
      </c>
      <c r="C25" s="11" t="n">
        <v>14880</v>
      </c>
      <c r="D25" s="6" t="n">
        <f aca="false">D77*D72</f>
        <v>16725.9364598295</v>
      </c>
      <c r="E25" s="6" t="n">
        <f aca="false">E77*E72</f>
        <v>17562.233282821</v>
      </c>
      <c r="F25" s="6" t="n">
        <f aca="false">F77*F72</f>
        <v>17503.8869928448</v>
      </c>
      <c r="G25" s="6" t="n">
        <f aca="false">G77*G72</f>
        <v>17552.5089011583</v>
      </c>
      <c r="H25" s="6" t="n">
        <f aca="false">H77*H72</f>
        <v>18476.325159114</v>
      </c>
    </row>
    <row r="26" customFormat="false" ht="12.8" hidden="false" customHeight="false" outlineLevel="0" collapsed="false">
      <c r="B26" s="0" t="s">
        <v>23</v>
      </c>
      <c r="C26" s="6" t="n">
        <v>0</v>
      </c>
      <c r="D26" s="16" t="n">
        <f aca="false">D126</f>
        <v>0</v>
      </c>
      <c r="E26" s="16" t="n">
        <f aca="false">E126</f>
        <v>0</v>
      </c>
      <c r="F26" s="16" t="n">
        <f aca="false">F126</f>
        <v>0</v>
      </c>
      <c r="G26" s="16" t="n">
        <f aca="false">G126</f>
        <v>0</v>
      </c>
      <c r="H26" s="16" t="n">
        <f aca="false">H126</f>
        <v>0</v>
      </c>
    </row>
    <row r="27" customFormat="false" ht="15" hidden="false" customHeight="false" outlineLevel="0" collapsed="false">
      <c r="B27" s="8" t="s">
        <v>24</v>
      </c>
      <c r="C27" s="9" t="n">
        <f aca="false">SUM(C25:C26)</f>
        <v>14880</v>
      </c>
      <c r="D27" s="9" t="n">
        <f aca="false">SUM(D25:D26)</f>
        <v>16725.9364598295</v>
      </c>
      <c r="E27" s="9" t="n">
        <f aca="false">SUM(E25:E26)</f>
        <v>17562.233282821</v>
      </c>
      <c r="F27" s="9" t="n">
        <f aca="false">SUM(F25:F26)</f>
        <v>17503.8869928448</v>
      </c>
      <c r="G27" s="9" t="n">
        <f aca="false">SUM(G25:G26)</f>
        <v>17552.5089011583</v>
      </c>
      <c r="H27" s="9" t="n">
        <f aca="false">SUM(H25:H26)</f>
        <v>18476.325159114</v>
      </c>
    </row>
    <row r="29" customFormat="false" ht="15" hidden="false" customHeight="false" outlineLevel="0" collapsed="false">
      <c r="B29" s="0" t="s">
        <v>25</v>
      </c>
      <c r="C29" s="11" t="n">
        <v>40000</v>
      </c>
      <c r="D29" s="6" t="n">
        <f aca="false">D79</f>
        <v>40000</v>
      </c>
      <c r="E29" s="6" t="n">
        <f aca="false">E79</f>
        <v>40000</v>
      </c>
      <c r="F29" s="6" t="n">
        <f aca="false">F79</f>
        <v>40000</v>
      </c>
      <c r="G29" s="6" t="n">
        <f aca="false">G79</f>
        <v>40000</v>
      </c>
      <c r="H29" s="6" t="n">
        <f aca="false">H79</f>
        <v>40000</v>
      </c>
    </row>
    <row r="30" customFormat="false" ht="15" hidden="false" customHeight="false" outlineLevel="0" collapsed="false">
      <c r="B30" s="17" t="s">
        <v>26</v>
      </c>
      <c r="C30" s="18" t="n">
        <f aca="false">C27+C29</f>
        <v>54880</v>
      </c>
      <c r="D30" s="18" t="n">
        <f aca="false">D27+D29</f>
        <v>56725.9364598295</v>
      </c>
      <c r="E30" s="18" t="n">
        <f aca="false">E27+E29</f>
        <v>57562.233282821</v>
      </c>
      <c r="F30" s="18" t="n">
        <f aca="false">F27+F29</f>
        <v>57503.8869928448</v>
      </c>
      <c r="G30" s="18" t="n">
        <f aca="false">G27+G29</f>
        <v>57552.5089011583</v>
      </c>
      <c r="H30" s="18" t="n">
        <f aca="false">H27+H29</f>
        <v>58476.325159114</v>
      </c>
    </row>
    <row r="32" customFormat="false" ht="15" hidden="false" customHeight="false" outlineLevel="0" collapsed="false">
      <c r="B32" s="0" t="s">
        <v>27</v>
      </c>
      <c r="C32" s="11" t="n">
        <v>25000</v>
      </c>
      <c r="D32" s="6" t="n">
        <f aca="false">C32</f>
        <v>25000</v>
      </c>
      <c r="E32" s="6" t="n">
        <f aca="false">D32</f>
        <v>25000</v>
      </c>
      <c r="F32" s="6" t="n">
        <f aca="false">E32</f>
        <v>25000</v>
      </c>
      <c r="G32" s="6" t="n">
        <f aca="false">F32</f>
        <v>25000</v>
      </c>
      <c r="H32" s="6" t="n">
        <f aca="false">G32</f>
        <v>25000</v>
      </c>
    </row>
    <row r="33" customFormat="false" ht="15" hidden="false" customHeight="false" outlineLevel="0" collapsed="false">
      <c r="B33" s="0" t="s">
        <v>28</v>
      </c>
      <c r="C33" s="11" t="n">
        <f aca="false">24155-22000</f>
        <v>2155</v>
      </c>
      <c r="D33" s="6" t="n">
        <f aca="false">D111</f>
        <v>19366.234</v>
      </c>
      <c r="E33" s="6" t="n">
        <f aca="false">E111</f>
        <v>34853.3902</v>
      </c>
      <c r="F33" s="6" t="n">
        <f aca="false">F111</f>
        <v>54925.73645</v>
      </c>
      <c r="G33" s="6" t="n">
        <f aca="false">G111</f>
        <v>75576.440575</v>
      </c>
      <c r="H33" s="6" t="n">
        <f aca="false">H111</f>
        <v>93279.298075</v>
      </c>
    </row>
    <row r="34" customFormat="false" ht="15" hidden="false" customHeight="false" outlineLevel="0" collapsed="false">
      <c r="B34" s="17" t="s">
        <v>29</v>
      </c>
      <c r="C34" s="18" t="n">
        <f aca="false">SUM(C32:C33)</f>
        <v>27155</v>
      </c>
      <c r="D34" s="18" t="n">
        <f aca="false">SUM(D32:D33)</f>
        <v>44366.234</v>
      </c>
      <c r="E34" s="18" t="n">
        <f aca="false">SUM(E32:E33)</f>
        <v>59853.3902</v>
      </c>
      <c r="F34" s="18" t="n">
        <f aca="false">SUM(F32:F33)</f>
        <v>79925.73645</v>
      </c>
      <c r="G34" s="18" t="n">
        <f aca="false">SUM(G32:G33)</f>
        <v>100576.440575</v>
      </c>
      <c r="H34" s="18" t="n">
        <f aca="false">SUM(H32:H33)</f>
        <v>118279.298075</v>
      </c>
    </row>
    <row r="36" customFormat="false" ht="15" hidden="false" customHeight="false" outlineLevel="0" collapsed="false">
      <c r="B36" s="13" t="s">
        <v>30</v>
      </c>
      <c r="C36" s="14" t="n">
        <f aca="false">C30+C34</f>
        <v>82035</v>
      </c>
      <c r="D36" s="14" t="n">
        <f aca="false">D30+D34</f>
        <v>101092.17045983</v>
      </c>
      <c r="E36" s="14" t="n">
        <f aca="false">E30+E34</f>
        <v>117415.623482821</v>
      </c>
      <c r="F36" s="14" t="n">
        <f aca="false">F30+F34</f>
        <v>137429.623442845</v>
      </c>
      <c r="G36" s="14" t="n">
        <f aca="false">G30+G34</f>
        <v>158128.949476158</v>
      </c>
      <c r="H36" s="14" t="n">
        <f aca="false">H30+H34</f>
        <v>176755.623234114</v>
      </c>
    </row>
    <row r="38" customFormat="false" ht="15" hidden="false" customHeight="false" outlineLevel="0" collapsed="false">
      <c r="B38" s="19" t="s">
        <v>31</v>
      </c>
      <c r="C38" s="20" t="n">
        <f aca="false">C23-C36</f>
        <v>0</v>
      </c>
      <c r="D38" s="20" t="n">
        <f aca="false">D23-D36</f>
        <v>0</v>
      </c>
      <c r="E38" s="20" t="n">
        <f aca="false">E23-E36</f>
        <v>0</v>
      </c>
      <c r="F38" s="20" t="n">
        <f aca="false">F23-F36</f>
        <v>0</v>
      </c>
      <c r="G38" s="20" t="n">
        <f aca="false">G23-G36</f>
        <v>0</v>
      </c>
      <c r="H38" s="20" t="n">
        <f aca="false">H23-H36</f>
        <v>0</v>
      </c>
    </row>
    <row r="40" customFormat="false" ht="15" hidden="false" customHeight="false" outlineLevel="0" collapsed="false">
      <c r="A40" s="0" t="s">
        <v>1</v>
      </c>
      <c r="B40" s="2" t="s">
        <v>32</v>
      </c>
      <c r="C40" s="2"/>
      <c r="D40" s="2"/>
      <c r="E40" s="2"/>
      <c r="F40" s="2"/>
      <c r="G40" s="2"/>
      <c r="H40" s="2"/>
    </row>
    <row r="41" customFormat="false" ht="12.8" hidden="false" customHeight="false" outlineLevel="0" collapsed="false">
      <c r="B41" s="0" t="s">
        <v>13</v>
      </c>
      <c r="C41" s="6"/>
      <c r="D41" s="6" t="n">
        <f aca="false">D14</f>
        <v>27211.234</v>
      </c>
      <c r="E41" s="6" t="n">
        <f aca="false">E14</f>
        <v>27987.1562</v>
      </c>
      <c r="F41" s="6" t="n">
        <f aca="false">F14</f>
        <v>35072.34625</v>
      </c>
      <c r="G41" s="6" t="n">
        <f aca="false">G14</f>
        <v>40650.704125</v>
      </c>
      <c r="H41" s="6" t="n">
        <f aca="false">H14</f>
        <v>42702.8575</v>
      </c>
    </row>
    <row r="42" customFormat="false" ht="12.8" hidden="false" customHeight="false" outlineLevel="0" collapsed="false">
      <c r="B42" s="0" t="s">
        <v>8</v>
      </c>
      <c r="C42" s="6"/>
      <c r="D42" s="6" t="n">
        <f aca="false">-D9</f>
        <v>6399</v>
      </c>
      <c r="E42" s="6" t="n">
        <f aca="false">-E9</f>
        <v>7599</v>
      </c>
      <c r="F42" s="6" t="n">
        <f aca="false">-F9</f>
        <v>8599</v>
      </c>
      <c r="G42" s="6" t="n">
        <f aca="false">-G9</f>
        <v>9349</v>
      </c>
      <c r="H42" s="6" t="n">
        <f aca="false">-H9</f>
        <v>10099</v>
      </c>
    </row>
    <row r="43" customFormat="false" ht="12.8" hidden="false" customHeight="false" outlineLevel="0" collapsed="false">
      <c r="B43" s="0" t="s">
        <v>33</v>
      </c>
      <c r="D43" s="6" t="n">
        <f aca="false">C19-D19</f>
        <v>-2446.49830499947</v>
      </c>
      <c r="E43" s="6" t="n">
        <f aca="false">D19-E19</f>
        <v>-616.174915249972</v>
      </c>
      <c r="F43" s="6" t="n">
        <f aca="false">E19-F19</f>
        <v>-924.262372874961</v>
      </c>
      <c r="G43" s="6" t="n">
        <f aca="false">F19-G19</f>
        <v>-770.218644062466</v>
      </c>
      <c r="H43" s="6" t="n">
        <f aca="false">G19-H19</f>
        <v>-770.218644062466</v>
      </c>
    </row>
    <row r="44" customFormat="false" ht="12.8" hidden="false" customHeight="false" outlineLevel="0" collapsed="false">
      <c r="B44" s="0" t="s">
        <v>34</v>
      </c>
      <c r="D44" s="6" t="n">
        <f aca="false">C20-D20</f>
        <v>-1064.26672640304</v>
      </c>
      <c r="E44" s="6" t="n">
        <f aca="false">D20-E20</f>
        <v>-482.163336320153</v>
      </c>
      <c r="F44" s="6" t="n">
        <f aca="false">E20-F20</f>
        <v>33.6393025339639</v>
      </c>
      <c r="G44" s="6" t="n">
        <f aca="false">F20-G20</f>
        <v>-28.0327521116378</v>
      </c>
      <c r="H44" s="6" t="n">
        <f aca="false">G20-H20</f>
        <v>-532.622290121097</v>
      </c>
    </row>
    <row r="45" customFormat="false" ht="12.8" hidden="false" customHeight="false" outlineLevel="0" collapsed="false">
      <c r="B45" s="0" t="s">
        <v>35</v>
      </c>
      <c r="D45" s="6" t="n">
        <f aca="false">D25-C25</f>
        <v>1845.93645982949</v>
      </c>
      <c r="E45" s="6" t="n">
        <f aca="false">E25-D25</f>
        <v>836.296822991477</v>
      </c>
      <c r="F45" s="6" t="n">
        <f aca="false">F25-E25</f>
        <v>-58.3462899761507</v>
      </c>
      <c r="G45" s="6" t="n">
        <f aca="false">G25-F25</f>
        <v>48.6219083134602</v>
      </c>
      <c r="H45" s="6" t="n">
        <f aca="false">H25-G25</f>
        <v>923.816257955699</v>
      </c>
    </row>
    <row r="46" customFormat="false" ht="15" hidden="false" customHeight="false" outlineLevel="0" collapsed="false">
      <c r="B46" s="17" t="s">
        <v>36</v>
      </c>
      <c r="C46" s="17"/>
      <c r="D46" s="18" t="n">
        <f aca="false">SUM(D41:D45)</f>
        <v>31945.405428427</v>
      </c>
      <c r="E46" s="18" t="n">
        <f aca="false">SUM(E41:E45)</f>
        <v>35324.1147714214</v>
      </c>
      <c r="F46" s="18" t="n">
        <f aca="false">SUM(F41:F45)</f>
        <v>42722.3768896829</v>
      </c>
      <c r="G46" s="18" t="n">
        <f aca="false">SUM(G41:G45)</f>
        <v>49250.0746371394</v>
      </c>
      <c r="H46" s="18" t="n">
        <f aca="false">SUM(H41:H45)</f>
        <v>52422.8328237721</v>
      </c>
    </row>
    <row r="48" customFormat="false" ht="12.8" hidden="false" customHeight="false" outlineLevel="0" collapsed="false">
      <c r="B48" s="0" t="s">
        <v>37</v>
      </c>
      <c r="D48" s="6" t="n">
        <f aca="false">-D85</f>
        <v>-15000</v>
      </c>
      <c r="E48" s="6" t="n">
        <f aca="false">-E85</f>
        <v>-12000</v>
      </c>
      <c r="F48" s="6" t="n">
        <f aca="false">-F85</f>
        <v>-10000</v>
      </c>
      <c r="G48" s="6" t="n">
        <f aca="false">-G85</f>
        <v>-7500</v>
      </c>
      <c r="H48" s="6" t="n">
        <f aca="false">-H85</f>
        <v>-7500</v>
      </c>
    </row>
    <row r="49" customFormat="false" ht="15" hidden="false" customHeight="false" outlineLevel="0" collapsed="false">
      <c r="B49" s="17" t="s">
        <v>38</v>
      </c>
      <c r="C49" s="17"/>
      <c r="D49" s="18" t="n">
        <f aca="false">D48</f>
        <v>-15000</v>
      </c>
      <c r="E49" s="18" t="n">
        <f aca="false">E48</f>
        <v>-12000</v>
      </c>
      <c r="F49" s="18" t="n">
        <f aca="false">F48</f>
        <v>-10000</v>
      </c>
      <c r="G49" s="18" t="n">
        <f aca="false">G48</f>
        <v>-7500</v>
      </c>
      <c r="H49" s="18" t="n">
        <f aca="false">H48</f>
        <v>-7500</v>
      </c>
    </row>
    <row r="51" customFormat="false" ht="12.8" hidden="false" customHeight="false" outlineLevel="0" collapsed="false">
      <c r="B51" s="0" t="s">
        <v>39</v>
      </c>
      <c r="D51" s="6" t="n">
        <f aca="false">D29-C29</f>
        <v>0</v>
      </c>
      <c r="E51" s="6" t="n">
        <f aca="false">E29-D29</f>
        <v>0</v>
      </c>
      <c r="F51" s="6" t="n">
        <f aca="false">F29-E29</f>
        <v>0</v>
      </c>
      <c r="G51" s="6" t="n">
        <f aca="false">G29-F29</f>
        <v>0</v>
      </c>
      <c r="H51" s="6" t="n">
        <f aca="false">H29-G29</f>
        <v>0</v>
      </c>
    </row>
    <row r="52" customFormat="false" ht="12.8" hidden="false" customHeight="false" outlineLevel="0" collapsed="false">
      <c r="B52" s="0" t="s">
        <v>40</v>
      </c>
      <c r="D52" s="6" t="n">
        <f aca="false">D26-C26</f>
        <v>0</v>
      </c>
      <c r="E52" s="6" t="n">
        <f aca="false">E26-D26</f>
        <v>0</v>
      </c>
      <c r="F52" s="6" t="n">
        <f aca="false">F26-E26</f>
        <v>0</v>
      </c>
      <c r="G52" s="6" t="n">
        <f aca="false">G26-F26</f>
        <v>0</v>
      </c>
      <c r="H52" s="6" t="n">
        <f aca="false">H26-G26</f>
        <v>0</v>
      </c>
    </row>
    <row r="53" customFormat="false" ht="12.8" hidden="false" customHeight="false" outlineLevel="0" collapsed="false">
      <c r="B53" s="0" t="s">
        <v>41</v>
      </c>
      <c r="D53" s="6" t="n">
        <f aca="false">D32-C32</f>
        <v>0</v>
      </c>
      <c r="E53" s="6"/>
      <c r="F53" s="6"/>
      <c r="G53" s="6"/>
      <c r="H53" s="6"/>
    </row>
    <row r="54" customFormat="false" ht="12.8" hidden="false" customHeight="false" outlineLevel="0" collapsed="false">
      <c r="B54" s="0" t="s">
        <v>42</v>
      </c>
      <c r="D54" s="6" t="n">
        <f aca="false">D110</f>
        <v>-10000</v>
      </c>
      <c r="E54" s="6" t="n">
        <f aca="false">E110</f>
        <v>-12500</v>
      </c>
      <c r="F54" s="6" t="n">
        <f aca="false">F110</f>
        <v>-15000</v>
      </c>
      <c r="G54" s="6" t="n">
        <f aca="false">G110</f>
        <v>-20000</v>
      </c>
      <c r="H54" s="6" t="n">
        <f aca="false">H110</f>
        <v>-25000</v>
      </c>
    </row>
    <row r="55" customFormat="false" ht="15" hidden="false" customHeight="false" outlineLevel="0" collapsed="false">
      <c r="B55" s="17" t="s">
        <v>43</v>
      </c>
      <c r="C55" s="17"/>
      <c r="D55" s="18" t="n">
        <f aca="false">SUM(D51:D54)</f>
        <v>-10000</v>
      </c>
      <c r="E55" s="18" t="n">
        <f aca="false">SUM(E51:E54)</f>
        <v>-12500</v>
      </c>
      <c r="F55" s="18" t="n">
        <f aca="false">SUM(F51:F54)</f>
        <v>-15000</v>
      </c>
      <c r="G55" s="18" t="n">
        <f aca="false">SUM(G51:G54)</f>
        <v>-20000</v>
      </c>
      <c r="H55" s="18" t="n">
        <f aca="false">SUM(H51:H54)</f>
        <v>-25000</v>
      </c>
    </row>
    <row r="57" customFormat="false" ht="12.8" hidden="false" customHeight="false" outlineLevel="0" collapsed="false">
      <c r="B57" s="0" t="s">
        <v>44</v>
      </c>
      <c r="D57" s="6" t="n">
        <f aca="false">C18</f>
        <v>14589</v>
      </c>
      <c r="E57" s="6" t="n">
        <f aca="false">D18</f>
        <v>21534.405428427</v>
      </c>
      <c r="F57" s="6" t="n">
        <f aca="false">E18</f>
        <v>32358.5201998484</v>
      </c>
      <c r="G57" s="6" t="n">
        <f aca="false">F18</f>
        <v>50080.8970895312</v>
      </c>
      <c r="H57" s="6" t="n">
        <f aca="false">G18</f>
        <v>71830.9717266706</v>
      </c>
    </row>
    <row r="58" customFormat="false" ht="15" hidden="false" customHeight="false" outlineLevel="0" collapsed="false">
      <c r="B58" s="13" t="s">
        <v>45</v>
      </c>
      <c r="C58" s="13"/>
      <c r="D58" s="14" t="n">
        <f aca="false">D46+D49+D55</f>
        <v>6945.40542842699</v>
      </c>
      <c r="E58" s="14" t="n">
        <f aca="false">E46+E49+E55</f>
        <v>10824.1147714214</v>
      </c>
      <c r="F58" s="14" t="n">
        <f aca="false">F46+F49+F55</f>
        <v>17722.3768896829</v>
      </c>
      <c r="G58" s="14" t="n">
        <f aca="false">G46+G49+G55</f>
        <v>21750.0746371394</v>
      </c>
      <c r="H58" s="14" t="n">
        <f aca="false">H46+H49+H55</f>
        <v>19922.8328237721</v>
      </c>
    </row>
    <row r="59" customFormat="false" ht="12.8" hidden="false" customHeight="false" outlineLevel="0" collapsed="false">
      <c r="B59" s="0" t="s">
        <v>46</v>
      </c>
      <c r="D59" s="6" t="n">
        <f aca="false">SUM(D57:D58)</f>
        <v>21534.405428427</v>
      </c>
      <c r="E59" s="6" t="n">
        <f aca="false">SUM(E57:E58)</f>
        <v>32358.5201998484</v>
      </c>
      <c r="F59" s="6" t="n">
        <f aca="false">SUM(F57:F58)</f>
        <v>50080.8970895312</v>
      </c>
      <c r="G59" s="6" t="n">
        <f aca="false">SUM(G57:G58)</f>
        <v>71830.9717266706</v>
      </c>
      <c r="H59" s="6" t="n">
        <f aca="false">SUM(H57:H58)</f>
        <v>91753.8045504427</v>
      </c>
    </row>
    <row r="60" customFormat="false" ht="15" hidden="false" customHeight="false" outlineLevel="0" collapsed="false">
      <c r="B60" s="21"/>
      <c r="C60" s="22"/>
      <c r="D60" s="22"/>
      <c r="E60" s="22"/>
      <c r="F60" s="22"/>
      <c r="G60" s="22"/>
      <c r="H60" s="22"/>
    </row>
    <row r="61" customFormat="false" ht="15" hidden="false" customHeight="false" outlineLevel="0" collapsed="false">
      <c r="A61" s="0" t="s">
        <v>1</v>
      </c>
      <c r="B61" s="2" t="s">
        <v>47</v>
      </c>
      <c r="C61" s="2"/>
      <c r="D61" s="2"/>
      <c r="E61" s="2"/>
      <c r="F61" s="2"/>
      <c r="G61" s="2"/>
      <c r="H61" s="2"/>
    </row>
    <row r="62" customFormat="false" ht="15" hidden="false" customHeight="false" outlineLevel="0" collapsed="false">
      <c r="B62" s="23" t="s">
        <v>48</v>
      </c>
      <c r="C62" s="24"/>
      <c r="D62" s="24"/>
      <c r="E62" s="24"/>
      <c r="F62" s="24"/>
      <c r="G62" s="24"/>
      <c r="H62" s="24"/>
    </row>
    <row r="63" customFormat="false" ht="15" hidden="false" customHeight="false" outlineLevel="0" collapsed="false">
      <c r="B63" s="0" t="s">
        <v>49</v>
      </c>
      <c r="C63" s="25"/>
      <c r="D63" s="25" t="n">
        <v>400</v>
      </c>
      <c r="E63" s="25" t="n">
        <v>420</v>
      </c>
      <c r="F63" s="25" t="n">
        <v>450</v>
      </c>
      <c r="G63" s="25" t="n">
        <v>475</v>
      </c>
      <c r="H63" s="25" t="n">
        <v>500</v>
      </c>
    </row>
    <row r="64" customFormat="false" ht="15" hidden="false" customHeight="false" outlineLevel="0" collapsed="false">
      <c r="B64" s="0" t="s">
        <v>50</v>
      </c>
      <c r="C64" s="25"/>
      <c r="D64" s="25" t="n">
        <v>495.95</v>
      </c>
      <c r="E64" s="25" t="n">
        <v>495.95</v>
      </c>
      <c r="F64" s="25" t="n">
        <v>495.95</v>
      </c>
      <c r="G64" s="25" t="n">
        <v>495.95</v>
      </c>
      <c r="H64" s="25" t="n">
        <v>495.95</v>
      </c>
    </row>
    <row r="66" customFormat="false" ht="15" hidden="false" customHeight="false" outlineLevel="0" collapsed="false">
      <c r="B66" s="0" t="s">
        <v>51</v>
      </c>
      <c r="C66" s="26"/>
      <c r="D66" s="26" t="n">
        <v>0.43</v>
      </c>
      <c r="E66" s="26" t="n">
        <v>0.43</v>
      </c>
      <c r="F66" s="26" t="n">
        <v>0.4</v>
      </c>
      <c r="G66" s="26" t="n">
        <v>0.38</v>
      </c>
      <c r="H66" s="26" t="n">
        <v>0.38</v>
      </c>
    </row>
    <row r="67" customFormat="false" ht="15" hidden="false" customHeight="false" outlineLevel="0" collapsed="false">
      <c r="B67" s="0" t="s">
        <v>52</v>
      </c>
      <c r="C67" s="26"/>
      <c r="D67" s="26" t="n">
        <v>0.35</v>
      </c>
      <c r="E67" s="27" t="n">
        <v>0.35</v>
      </c>
      <c r="F67" s="27" t="n">
        <v>0.35</v>
      </c>
      <c r="G67" s="27" t="n">
        <v>0.35</v>
      </c>
      <c r="H67" s="27" t="n">
        <v>0.35</v>
      </c>
    </row>
    <row r="68" customFormat="false" ht="15" hidden="false" customHeight="false" outlineLevel="0" collapsed="false">
      <c r="C68" s="28"/>
      <c r="D68" s="29"/>
      <c r="E68" s="29"/>
      <c r="F68" s="29"/>
      <c r="G68" s="29"/>
      <c r="H68" s="29"/>
    </row>
    <row r="69" customFormat="false" ht="15" hidden="false" customHeight="false" outlineLevel="0" collapsed="false">
      <c r="B69" s="0" t="s">
        <v>53</v>
      </c>
      <c r="C69" s="27"/>
      <c r="D69" s="27" t="n">
        <v>0.21</v>
      </c>
      <c r="E69" s="27" t="n">
        <v>0.21</v>
      </c>
      <c r="F69" s="27" t="n">
        <v>0.21</v>
      </c>
      <c r="G69" s="27" t="n">
        <v>0.21</v>
      </c>
      <c r="H69" s="27" t="n">
        <v>0.21</v>
      </c>
    </row>
    <row r="71" customFormat="false" ht="15" hidden="false" customHeight="false" outlineLevel="0" collapsed="false">
      <c r="B71" s="0" t="s">
        <v>4</v>
      </c>
      <c r="C71" s="11" t="n">
        <v>158997</v>
      </c>
      <c r="D71" s="6" t="n">
        <f aca="false">D5</f>
        <v>198380</v>
      </c>
      <c r="E71" s="6" t="n">
        <f aca="false">E5</f>
        <v>208299</v>
      </c>
      <c r="F71" s="6" t="n">
        <f aca="false">F5</f>
        <v>223177.5</v>
      </c>
      <c r="G71" s="6" t="n">
        <f aca="false">G5</f>
        <v>235576.25</v>
      </c>
      <c r="H71" s="6" t="n">
        <f aca="false">H5</f>
        <v>247975</v>
      </c>
    </row>
    <row r="72" customFormat="false" ht="15" hidden="false" customHeight="false" outlineLevel="0" collapsed="false">
      <c r="B72" s="0" t="s">
        <v>54</v>
      </c>
      <c r="C72" s="11" t="n">
        <v>75889</v>
      </c>
      <c r="D72" s="6" t="n">
        <f aca="false">-D6</f>
        <v>85303.4</v>
      </c>
      <c r="E72" s="6" t="n">
        <f aca="false">-E6</f>
        <v>89568.57</v>
      </c>
      <c r="F72" s="6" t="n">
        <f aca="false">-F6</f>
        <v>89271</v>
      </c>
      <c r="G72" s="6" t="n">
        <f aca="false">-G6</f>
        <v>89518.975</v>
      </c>
      <c r="H72" s="6" t="n">
        <f aca="false">-H6</f>
        <v>94230.5</v>
      </c>
    </row>
    <row r="74" customFormat="false" ht="15" hidden="false" customHeight="false" outlineLevel="0" collapsed="false">
      <c r="B74" s="23" t="s">
        <v>55</v>
      </c>
      <c r="C74" s="24"/>
      <c r="D74" s="24"/>
      <c r="E74" s="24"/>
      <c r="F74" s="24"/>
      <c r="G74" s="24"/>
      <c r="H74" s="24"/>
    </row>
    <row r="75" customFormat="false" ht="15" hidden="false" customHeight="false" outlineLevel="0" collapsed="false">
      <c r="B75" s="0" t="str">
        <f aca="false">B19&amp;" as a % of Rev"</f>
        <v>Accounts Receivable as a % of Rev</v>
      </c>
      <c r="C75" s="28" t="n">
        <f aca="false">C19/C71</f>
        <v>0.0621206689434392</v>
      </c>
      <c r="D75" s="28" t="n">
        <f aca="false">C75</f>
        <v>0.0621206689434392</v>
      </c>
      <c r="E75" s="28" t="n">
        <f aca="false">D75</f>
        <v>0.0621206689434392</v>
      </c>
      <c r="F75" s="28" t="n">
        <f aca="false">E75</f>
        <v>0.0621206689434392</v>
      </c>
      <c r="G75" s="28" t="n">
        <f aca="false">F75</f>
        <v>0.0621206689434392</v>
      </c>
      <c r="H75" s="28" t="n">
        <f aca="false">G75</f>
        <v>0.0621206689434392</v>
      </c>
    </row>
    <row r="76" customFormat="false" ht="15" hidden="false" customHeight="false" outlineLevel="0" collapsed="false">
      <c r="B76" s="0" t="str">
        <f aca="false">B20&amp;" as a % of COGS"</f>
        <v>Inventory as a % of COGS</v>
      </c>
      <c r="C76" s="28" t="n">
        <f aca="false">C20/C72</f>
        <v>0.113046686608072</v>
      </c>
      <c r="D76" s="28" t="n">
        <f aca="false">C76</f>
        <v>0.113046686608072</v>
      </c>
      <c r="E76" s="28" t="n">
        <f aca="false">D76</f>
        <v>0.113046686608072</v>
      </c>
      <c r="F76" s="28" t="n">
        <f aca="false">E76</f>
        <v>0.113046686608072</v>
      </c>
      <c r="G76" s="28" t="n">
        <f aca="false">F76</f>
        <v>0.113046686608072</v>
      </c>
      <c r="H76" s="28" t="n">
        <f aca="false">G76</f>
        <v>0.113046686608072</v>
      </c>
    </row>
    <row r="77" customFormat="false" ht="15" hidden="false" customHeight="false" outlineLevel="0" collapsed="false">
      <c r="B77" s="0" t="str">
        <f aca="false">B25&amp;" as a % of COGS"</f>
        <v>Accounts Payable as a % of COGS</v>
      </c>
      <c r="C77" s="28" t="n">
        <f aca="false">C25/C72</f>
        <v>0.19607584761955</v>
      </c>
      <c r="D77" s="28" t="n">
        <f aca="false">C77</f>
        <v>0.19607584761955</v>
      </c>
      <c r="E77" s="28" t="n">
        <f aca="false">D77</f>
        <v>0.19607584761955</v>
      </c>
      <c r="F77" s="28" t="n">
        <f aca="false">E77</f>
        <v>0.19607584761955</v>
      </c>
      <c r="G77" s="28" t="n">
        <f aca="false">F77</f>
        <v>0.19607584761955</v>
      </c>
      <c r="H77" s="28" t="n">
        <f aca="false">G77</f>
        <v>0.19607584761955</v>
      </c>
    </row>
    <row r="79" customFormat="false" ht="15" hidden="false" customHeight="false" outlineLevel="0" collapsed="false">
      <c r="B79" s="0" t="s">
        <v>25</v>
      </c>
      <c r="C79" s="11"/>
      <c r="D79" s="11" t="n">
        <v>40000</v>
      </c>
      <c r="E79" s="11" t="n">
        <f aca="false">D79</f>
        <v>40000</v>
      </c>
      <c r="F79" s="11" t="n">
        <f aca="false">E79</f>
        <v>40000</v>
      </c>
      <c r="G79" s="11" t="n">
        <f aca="false">F79</f>
        <v>40000</v>
      </c>
      <c r="H79" s="11" t="n">
        <f aca="false">G79</f>
        <v>40000</v>
      </c>
    </row>
    <row r="80" customFormat="false" ht="15" hidden="false" customHeight="false" outlineLevel="0" collapsed="false">
      <c r="B80" s="0" t="s">
        <v>56</v>
      </c>
      <c r="C80" s="26"/>
      <c r="D80" s="26" t="n">
        <v>0.07</v>
      </c>
      <c r="E80" s="26" t="n">
        <v>0.07</v>
      </c>
      <c r="F80" s="26" t="n">
        <v>0.07</v>
      </c>
      <c r="G80" s="26" t="n">
        <v>0.07</v>
      </c>
      <c r="H80" s="26" t="n">
        <v>0.07</v>
      </c>
    </row>
    <row r="81" customFormat="false" ht="12.8" hidden="false" customHeight="false" outlineLevel="0" collapsed="false">
      <c r="B81" s="0" t="s">
        <v>57</v>
      </c>
      <c r="C81" s="6"/>
      <c r="D81" s="6" t="n">
        <f aca="false">D79*D80</f>
        <v>2800</v>
      </c>
      <c r="E81" s="6" t="n">
        <f aca="false">E79*E80</f>
        <v>2800</v>
      </c>
      <c r="F81" s="6" t="n">
        <f aca="false">F79*F80</f>
        <v>2800</v>
      </c>
      <c r="G81" s="6" t="n">
        <f aca="false">G79*G80</f>
        <v>2800</v>
      </c>
      <c r="H81" s="6" t="n">
        <f aca="false">H79*H80</f>
        <v>2800</v>
      </c>
    </row>
    <row r="82" customFormat="false" ht="15" hidden="false" customHeight="false" outlineLevel="0" collapsed="false">
      <c r="B82" s="21"/>
      <c r="C82" s="22"/>
      <c r="D82" s="22"/>
      <c r="E82" s="22"/>
      <c r="F82" s="22"/>
      <c r="G82" s="22"/>
      <c r="H82" s="22"/>
    </row>
    <row r="83" customFormat="false" ht="15" hidden="false" customHeight="false" outlineLevel="0" collapsed="false">
      <c r="A83" s="0" t="s">
        <v>1</v>
      </c>
      <c r="B83" s="2" t="s">
        <v>58</v>
      </c>
      <c r="C83" s="2"/>
      <c r="D83" s="2"/>
      <c r="E83" s="2"/>
      <c r="F83" s="2"/>
      <c r="G83" s="2"/>
      <c r="H83" s="2"/>
    </row>
    <row r="84" customFormat="false" ht="15" hidden="false" customHeight="false" outlineLevel="0" collapsed="false">
      <c r="B84" s="23" t="s">
        <v>59</v>
      </c>
      <c r="C84" s="24"/>
      <c r="D84" s="24"/>
      <c r="E84" s="24"/>
      <c r="F84" s="24"/>
      <c r="G84" s="24"/>
      <c r="H84" s="24"/>
    </row>
    <row r="85" customFormat="false" ht="15" hidden="false" customHeight="false" outlineLevel="0" collapsed="false">
      <c r="B85" s="0" t="s">
        <v>60</v>
      </c>
      <c r="D85" s="11" t="n">
        <v>15000</v>
      </c>
      <c r="E85" s="11" t="n">
        <v>12000</v>
      </c>
      <c r="F85" s="11" t="n">
        <v>10000</v>
      </c>
      <c r="G85" s="11" t="n">
        <v>7500</v>
      </c>
      <c r="H85" s="11" t="n">
        <v>7500</v>
      </c>
    </row>
    <row r="87" customFormat="false" ht="15" hidden="false" customHeight="false" outlineLevel="0" collapsed="false">
      <c r="B87" s="0" t="s">
        <v>61</v>
      </c>
      <c r="C87" s="30" t="n">
        <v>10</v>
      </c>
    </row>
    <row r="88" customFormat="false" ht="15" hidden="false" customHeight="false" outlineLevel="0" collapsed="false">
      <c r="B88" s="0" t="s">
        <v>62</v>
      </c>
      <c r="C88" s="30" t="n">
        <v>10</v>
      </c>
    </row>
    <row r="89" customFormat="false" ht="12.8" hidden="false" customHeight="false" outlineLevel="0" collapsed="false">
      <c r="B89" s="0" t="s">
        <v>63</v>
      </c>
      <c r="C89" s="6" t="n">
        <f aca="false">C22</f>
        <v>48990</v>
      </c>
    </row>
    <row r="91" customFormat="false" ht="15" hidden="false" customHeight="false" outlineLevel="0" collapsed="false">
      <c r="C91" s="21" t="s">
        <v>60</v>
      </c>
      <c r="D91" s="21" t="n">
        <v>2024</v>
      </c>
      <c r="E91" s="21" t="n">
        <v>2025</v>
      </c>
      <c r="F91" s="21" t="n">
        <v>2026</v>
      </c>
      <c r="G91" s="21" t="n">
        <v>2027</v>
      </c>
      <c r="H91" s="21" t="n">
        <v>2028</v>
      </c>
    </row>
    <row r="92" customFormat="false" ht="12.8" hidden="false" customHeight="false" outlineLevel="0" collapsed="false">
      <c r="C92" s="6" t="n">
        <f aca="false" t="array" ref="C92:C96">TRANSPOSE(D85:H85)</f>
        <v>15000</v>
      </c>
      <c r="D92" s="6" t="n">
        <f aca="false">$C92/$C$88</f>
        <v>1500</v>
      </c>
      <c r="E92" s="6" t="n">
        <f aca="false">$C92/$C$88</f>
        <v>1500</v>
      </c>
      <c r="F92" s="6" t="n">
        <f aca="false">$C92/$C$88</f>
        <v>1500</v>
      </c>
      <c r="G92" s="6" t="n">
        <f aca="false">$C92/$C$88</f>
        <v>1500</v>
      </c>
      <c r="H92" s="6" t="n">
        <f aca="false">$C92/$C$88</f>
        <v>1500</v>
      </c>
    </row>
    <row r="93" customFormat="false" ht="12.8" hidden="false" customHeight="false" outlineLevel="0" collapsed="false">
      <c r="C93" s="6" t="n">
        <v>12000</v>
      </c>
      <c r="D93" s="6"/>
      <c r="E93" s="6" t="n">
        <f aca="false">$C93/$C$88</f>
        <v>1200</v>
      </c>
      <c r="F93" s="6" t="n">
        <f aca="false">$C93/$C$88</f>
        <v>1200</v>
      </c>
      <c r="G93" s="6" t="n">
        <f aca="false">$C93/$C$88</f>
        <v>1200</v>
      </c>
      <c r="H93" s="6" t="n">
        <f aca="false">$C93/$C$88</f>
        <v>1200</v>
      </c>
    </row>
    <row r="94" customFormat="false" ht="12.8" hidden="false" customHeight="false" outlineLevel="0" collapsed="false">
      <c r="C94" s="6" t="n">
        <v>10000</v>
      </c>
      <c r="D94" s="6"/>
      <c r="E94" s="6"/>
      <c r="F94" s="6" t="n">
        <f aca="false">$C94/$C$88</f>
        <v>1000</v>
      </c>
      <c r="G94" s="6" t="n">
        <f aca="false">$C94/$C$88</f>
        <v>1000</v>
      </c>
      <c r="H94" s="6" t="n">
        <f aca="false">$C94/$C$88</f>
        <v>1000</v>
      </c>
    </row>
    <row r="95" customFormat="false" ht="12.8" hidden="false" customHeight="false" outlineLevel="0" collapsed="false">
      <c r="C95" s="6" t="n">
        <v>7500</v>
      </c>
      <c r="D95" s="6"/>
      <c r="E95" s="6"/>
      <c r="F95" s="6"/>
      <c r="G95" s="6" t="n">
        <f aca="false">$C95/$C$88</f>
        <v>750</v>
      </c>
      <c r="H95" s="6" t="n">
        <f aca="false">$C95/$C$88</f>
        <v>750</v>
      </c>
    </row>
    <row r="96" customFormat="false" ht="12.8" hidden="false" customHeight="false" outlineLevel="0" collapsed="false">
      <c r="C96" s="6" t="n">
        <v>7500</v>
      </c>
      <c r="D96" s="6"/>
      <c r="E96" s="6"/>
      <c r="F96" s="6"/>
      <c r="G96" s="6"/>
      <c r="H96" s="6" t="n">
        <f aca="false">$C96/$C$88</f>
        <v>750</v>
      </c>
    </row>
    <row r="98" customFormat="false" ht="12.8" hidden="false" customHeight="false" outlineLevel="0" collapsed="false">
      <c r="B98" s="0" t="s">
        <v>64</v>
      </c>
      <c r="D98" s="6" t="n">
        <f aca="false">$C$89/$C$87</f>
        <v>4899</v>
      </c>
      <c r="E98" s="6" t="n">
        <f aca="false">$C$89/$C$87</f>
        <v>4899</v>
      </c>
      <c r="F98" s="6" t="n">
        <f aca="false">$C$89/$C$87</f>
        <v>4899</v>
      </c>
      <c r="G98" s="6" t="n">
        <f aca="false">$C$89/$C$87</f>
        <v>4899</v>
      </c>
      <c r="H98" s="6" t="n">
        <f aca="false">$C$89/$C$87</f>
        <v>4899</v>
      </c>
    </row>
    <row r="99" customFormat="false" ht="12.8" hidden="false" customHeight="false" outlineLevel="0" collapsed="false">
      <c r="B99" s="0" t="s">
        <v>65</v>
      </c>
      <c r="D99" s="6" t="n">
        <f aca="false">SUM(D92:D96)</f>
        <v>1500</v>
      </c>
      <c r="E99" s="6" t="n">
        <f aca="false">SUM(E92:E96)</f>
        <v>2700</v>
      </c>
      <c r="F99" s="6" t="n">
        <f aca="false">SUM(F92:F96)</f>
        <v>3700</v>
      </c>
      <c r="G99" s="6" t="n">
        <f aca="false">SUM(G92:G96)</f>
        <v>4450</v>
      </c>
      <c r="H99" s="6" t="n">
        <f aca="false">SUM(H92:H96)</f>
        <v>5200</v>
      </c>
    </row>
    <row r="100" customFormat="false" ht="15" hidden="false" customHeight="false" outlineLevel="0" collapsed="false">
      <c r="B100" s="17" t="s">
        <v>66</v>
      </c>
      <c r="C100" s="17"/>
      <c r="D100" s="18" t="n">
        <f aca="false">-SUM(D98:D99)</f>
        <v>-6399</v>
      </c>
      <c r="E100" s="18" t="n">
        <f aca="false">-SUM(E98:E99)</f>
        <v>-7599</v>
      </c>
      <c r="F100" s="18" t="n">
        <f aca="false">-SUM(F98:F99)</f>
        <v>-8599</v>
      </c>
      <c r="G100" s="18" t="n">
        <f aca="false">-SUM(G98:G99)</f>
        <v>-9349</v>
      </c>
      <c r="H100" s="18" t="n">
        <f aca="false">-SUM(H98:H99)</f>
        <v>-10099</v>
      </c>
    </row>
    <row r="102" customFormat="false" ht="12.8" hidden="false" customHeight="false" outlineLevel="0" collapsed="false">
      <c r="B102" s="0" t="s">
        <v>67</v>
      </c>
      <c r="D102" s="6" t="n">
        <f aca="false">C105</f>
        <v>48990</v>
      </c>
      <c r="E102" s="6" t="n">
        <f aca="false">D105</f>
        <v>57591</v>
      </c>
      <c r="F102" s="6" t="n">
        <f aca="false">E105</f>
        <v>61992</v>
      </c>
      <c r="G102" s="6" t="n">
        <f aca="false">F105</f>
        <v>63393</v>
      </c>
      <c r="H102" s="6" t="n">
        <f aca="false">G105</f>
        <v>61544</v>
      </c>
    </row>
    <row r="103" customFormat="false" ht="12.8" hidden="false" customHeight="false" outlineLevel="0" collapsed="false">
      <c r="B103" s="0" t="s">
        <v>60</v>
      </c>
      <c r="D103" s="6" t="n">
        <f aca="false">D85</f>
        <v>15000</v>
      </c>
      <c r="E103" s="6" t="n">
        <f aca="false">E85</f>
        <v>12000</v>
      </c>
      <c r="F103" s="6" t="n">
        <f aca="false">F85</f>
        <v>10000</v>
      </c>
      <c r="G103" s="6" t="n">
        <f aca="false">G85</f>
        <v>7500</v>
      </c>
      <c r="H103" s="6" t="n">
        <f aca="false">H85</f>
        <v>7500</v>
      </c>
    </row>
    <row r="104" customFormat="false" ht="12.8" hidden="false" customHeight="false" outlineLevel="0" collapsed="false">
      <c r="B104" s="0" t="s">
        <v>8</v>
      </c>
      <c r="D104" s="6" t="n">
        <f aca="false">D100</f>
        <v>-6399</v>
      </c>
      <c r="E104" s="6" t="n">
        <f aca="false">E100</f>
        <v>-7599</v>
      </c>
      <c r="F104" s="6" t="n">
        <f aca="false">F100</f>
        <v>-8599</v>
      </c>
      <c r="G104" s="6" t="n">
        <f aca="false">G100</f>
        <v>-9349</v>
      </c>
      <c r="H104" s="6" t="n">
        <f aca="false">H100</f>
        <v>-10099</v>
      </c>
    </row>
    <row r="105" customFormat="false" ht="15" hidden="false" customHeight="false" outlineLevel="0" collapsed="false">
      <c r="B105" s="8" t="s">
        <v>68</v>
      </c>
      <c r="C105" s="9" t="n">
        <f aca="false">C89</f>
        <v>48990</v>
      </c>
      <c r="D105" s="9" t="n">
        <f aca="false">SUM(D102:D104)</f>
        <v>57591</v>
      </c>
      <c r="E105" s="9" t="n">
        <f aca="false">SUM(E102:E104)</f>
        <v>61992</v>
      </c>
      <c r="F105" s="9" t="n">
        <f aca="false">SUM(F102:F104)</f>
        <v>63393</v>
      </c>
      <c r="G105" s="9" t="n">
        <f aca="false">SUM(G102:G104)</f>
        <v>61544</v>
      </c>
      <c r="H105" s="9" t="n">
        <f aca="false">SUM(H102:H104)</f>
        <v>58945</v>
      </c>
    </row>
    <row r="107" customFormat="false" ht="15" hidden="false" customHeight="false" outlineLevel="0" collapsed="false">
      <c r="A107" s="0" t="s">
        <v>1</v>
      </c>
      <c r="B107" s="23" t="s">
        <v>69</v>
      </c>
      <c r="C107" s="24"/>
      <c r="D107" s="24"/>
      <c r="E107" s="24"/>
      <c r="F107" s="24"/>
      <c r="G107" s="24"/>
      <c r="H107" s="24"/>
    </row>
    <row r="108" customFormat="false" ht="12.8" hidden="false" customHeight="false" outlineLevel="0" collapsed="false">
      <c r="B108" s="0" t="s">
        <v>70</v>
      </c>
      <c r="C108" s="6"/>
      <c r="D108" s="6" t="n">
        <f aca="false">C111</f>
        <v>2155</v>
      </c>
      <c r="E108" s="6" t="n">
        <f aca="false">D111</f>
        <v>19366.234</v>
      </c>
      <c r="F108" s="6" t="n">
        <f aca="false">E111</f>
        <v>34853.3902</v>
      </c>
      <c r="G108" s="6" t="n">
        <f aca="false">F111</f>
        <v>54925.73645</v>
      </c>
      <c r="H108" s="6" t="n">
        <f aca="false">G111</f>
        <v>75576.440575</v>
      </c>
    </row>
    <row r="109" customFormat="false" ht="12.8" hidden="false" customHeight="false" outlineLevel="0" collapsed="false">
      <c r="B109" s="0" t="s">
        <v>13</v>
      </c>
      <c r="C109" s="6"/>
      <c r="D109" s="6" t="n">
        <f aca="false">D14</f>
        <v>27211.234</v>
      </c>
      <c r="E109" s="6" t="n">
        <f aca="false">E14</f>
        <v>27987.1562</v>
      </c>
      <c r="F109" s="6" t="n">
        <f aca="false">F14</f>
        <v>35072.34625</v>
      </c>
      <c r="G109" s="6" t="n">
        <f aca="false">G14</f>
        <v>40650.704125</v>
      </c>
      <c r="H109" s="6" t="n">
        <f aca="false">H14</f>
        <v>42702.8575</v>
      </c>
    </row>
    <row r="110" customFormat="false" ht="15" hidden="false" customHeight="false" outlineLevel="0" collapsed="false">
      <c r="B110" s="0" t="s">
        <v>42</v>
      </c>
      <c r="C110" s="6"/>
      <c r="D110" s="11" t="n">
        <v>-10000</v>
      </c>
      <c r="E110" s="11" t="n">
        <v>-12500</v>
      </c>
      <c r="F110" s="11" t="n">
        <v>-15000</v>
      </c>
      <c r="G110" s="11" t="n">
        <v>-20000</v>
      </c>
      <c r="H110" s="11" t="n">
        <v>-25000</v>
      </c>
    </row>
    <row r="111" customFormat="false" ht="15" hidden="false" customHeight="false" outlineLevel="0" collapsed="false">
      <c r="B111" s="17" t="s">
        <v>71</v>
      </c>
      <c r="C111" s="18" t="n">
        <f aca="false">C33</f>
        <v>2155</v>
      </c>
      <c r="D111" s="18" t="n">
        <f aca="false">SUM(D108:D110)</f>
        <v>19366.234</v>
      </c>
      <c r="E111" s="18" t="n">
        <f aca="false">SUM(E108:E110)</f>
        <v>34853.3902</v>
      </c>
      <c r="F111" s="18" t="n">
        <f aca="false">SUM(F108:F110)</f>
        <v>54925.73645</v>
      </c>
      <c r="G111" s="18" t="n">
        <f aca="false">SUM(G108:G110)</f>
        <v>75576.440575</v>
      </c>
      <c r="H111" s="18" t="n">
        <f aca="false">SUM(H108:H110)</f>
        <v>93279.298075</v>
      </c>
    </row>
    <row r="113" customFormat="false" ht="15" hidden="false" customHeight="false" outlineLevel="0" collapsed="false">
      <c r="A113" s="0" t="s">
        <v>1</v>
      </c>
      <c r="B113" s="2" t="s">
        <v>23</v>
      </c>
      <c r="C113" s="2"/>
      <c r="D113" s="2"/>
      <c r="E113" s="2"/>
      <c r="F113" s="2"/>
      <c r="G113" s="2"/>
      <c r="H113" s="2"/>
    </row>
    <row r="114" customFormat="false" ht="15" hidden="false" customHeight="false" outlineLevel="0" collapsed="false">
      <c r="B114" s="23" t="s">
        <v>72</v>
      </c>
      <c r="C114" s="24"/>
      <c r="D114" s="24"/>
      <c r="E114" s="24"/>
      <c r="F114" s="24"/>
      <c r="G114" s="24"/>
      <c r="H114" s="24"/>
    </row>
    <row r="115" customFormat="false" ht="12.8" hidden="false" customHeight="false" outlineLevel="0" collapsed="false">
      <c r="B115" s="0" t="s">
        <v>73</v>
      </c>
      <c r="D115" s="6" t="n">
        <f aca="false">D57</f>
        <v>14589</v>
      </c>
      <c r="E115" s="6" t="n">
        <f aca="false">E57</f>
        <v>21534.405428427</v>
      </c>
      <c r="F115" s="6" t="n">
        <f aca="false">F57</f>
        <v>32358.5201998484</v>
      </c>
      <c r="G115" s="6" t="n">
        <f aca="false">G57</f>
        <v>50080.8970895312</v>
      </c>
      <c r="H115" s="6" t="n">
        <f aca="false">H57</f>
        <v>71830.9717266706</v>
      </c>
    </row>
    <row r="116" customFormat="false" ht="12.8" hidden="false" customHeight="false" outlineLevel="0" collapsed="false">
      <c r="B116" s="0" t="s">
        <v>74</v>
      </c>
      <c r="D116" s="6" t="n">
        <f aca="false">D46</f>
        <v>31945.405428427</v>
      </c>
      <c r="E116" s="6" t="n">
        <f aca="false">E46</f>
        <v>35324.1147714214</v>
      </c>
      <c r="F116" s="6" t="n">
        <f aca="false">F46</f>
        <v>42722.3768896829</v>
      </c>
      <c r="G116" s="6" t="n">
        <f aca="false">G46</f>
        <v>49250.0746371394</v>
      </c>
      <c r="H116" s="6" t="n">
        <f aca="false">H46</f>
        <v>52422.8328237721</v>
      </c>
    </row>
    <row r="117" customFormat="false" ht="12.8" hidden="false" customHeight="false" outlineLevel="0" collapsed="false">
      <c r="B117" s="0" t="s">
        <v>75</v>
      </c>
      <c r="D117" s="6" t="n">
        <f aca="false">D49</f>
        <v>-15000</v>
      </c>
      <c r="E117" s="6" t="n">
        <f aca="false">E49</f>
        <v>-12000</v>
      </c>
      <c r="F117" s="6" t="n">
        <f aca="false">F49</f>
        <v>-10000</v>
      </c>
      <c r="G117" s="6" t="n">
        <f aca="false">G49</f>
        <v>-7500</v>
      </c>
      <c r="H117" s="6" t="n">
        <f aca="false">H49</f>
        <v>-7500</v>
      </c>
    </row>
    <row r="118" customFormat="false" ht="12.8" hidden="false" customHeight="false" outlineLevel="0" collapsed="false">
      <c r="B118" s="0" t="s">
        <v>39</v>
      </c>
      <c r="D118" s="6" t="n">
        <f aca="false">D51</f>
        <v>0</v>
      </c>
      <c r="E118" s="6" t="n">
        <f aca="false">E51</f>
        <v>0</v>
      </c>
      <c r="F118" s="6" t="n">
        <f aca="false">F51</f>
        <v>0</v>
      </c>
      <c r="G118" s="6" t="n">
        <f aca="false">G51</f>
        <v>0</v>
      </c>
      <c r="H118" s="6" t="n">
        <f aca="false">H51</f>
        <v>0</v>
      </c>
    </row>
    <row r="119" customFormat="false" ht="12.8" hidden="false" customHeight="false" outlineLevel="0" collapsed="false">
      <c r="B119" s="0" t="s">
        <v>41</v>
      </c>
      <c r="D119" s="6" t="n">
        <f aca="false">D53</f>
        <v>0</v>
      </c>
      <c r="E119" s="6" t="n">
        <f aca="false">E53</f>
        <v>0</v>
      </c>
      <c r="F119" s="6" t="n">
        <f aca="false">F53</f>
        <v>0</v>
      </c>
      <c r="G119" s="6" t="n">
        <f aca="false">G53</f>
        <v>0</v>
      </c>
      <c r="H119" s="6" t="n">
        <f aca="false">H53</f>
        <v>0</v>
      </c>
    </row>
    <row r="120" customFormat="false" ht="12.8" hidden="false" customHeight="false" outlineLevel="0" collapsed="false">
      <c r="B120" s="0" t="s">
        <v>42</v>
      </c>
      <c r="D120" s="6" t="n">
        <f aca="false">D54</f>
        <v>-10000</v>
      </c>
      <c r="E120" s="6" t="n">
        <f aca="false">E54</f>
        <v>-12500</v>
      </c>
      <c r="F120" s="6" t="n">
        <f aca="false">F54</f>
        <v>-15000</v>
      </c>
      <c r="G120" s="6" t="n">
        <f aca="false">G54</f>
        <v>-20000</v>
      </c>
      <c r="H120" s="6" t="n">
        <f aca="false">H54</f>
        <v>-25000</v>
      </c>
    </row>
    <row r="121" customFormat="false" ht="15" hidden="false" customHeight="false" outlineLevel="0" collapsed="false">
      <c r="B121" s="17" t="s">
        <v>76</v>
      </c>
      <c r="C121" s="17"/>
      <c r="D121" s="18" t="n">
        <f aca="false">SUM(D115:D120)</f>
        <v>21534.405428427</v>
      </c>
      <c r="E121" s="18" t="n">
        <f aca="false">SUM(E115:E120)</f>
        <v>32358.5201998484</v>
      </c>
      <c r="F121" s="18" t="n">
        <f aca="false">SUM(F115:F120)</f>
        <v>50080.8970895312</v>
      </c>
      <c r="G121" s="18" t="n">
        <f aca="false">SUM(G115:G120)</f>
        <v>71830.9717266706</v>
      </c>
      <c r="H121" s="18" t="n">
        <f aca="false">SUM(H115:H120)</f>
        <v>91753.8045504427</v>
      </c>
    </row>
    <row r="123" customFormat="false" ht="15" hidden="false" customHeight="false" outlineLevel="0" collapsed="false">
      <c r="B123" s="23" t="s">
        <v>23</v>
      </c>
      <c r="C123" s="24"/>
      <c r="D123" s="24"/>
      <c r="E123" s="24"/>
      <c r="F123" s="24"/>
      <c r="G123" s="24"/>
      <c r="H123" s="24"/>
    </row>
    <row r="124" customFormat="false" ht="12.8" hidden="false" customHeight="false" outlineLevel="0" collapsed="false">
      <c r="B124" s="0" t="s">
        <v>77</v>
      </c>
      <c r="D124" s="6" t="n">
        <f aca="false">C126</f>
        <v>0</v>
      </c>
      <c r="E124" s="6" t="n">
        <f aca="false">D126</f>
        <v>0</v>
      </c>
      <c r="F124" s="6" t="n">
        <f aca="false">E126</f>
        <v>0</v>
      </c>
      <c r="G124" s="6" t="n">
        <f aca="false">F126</f>
        <v>0</v>
      </c>
      <c r="H124" s="6" t="n">
        <f aca="false">G126</f>
        <v>0</v>
      </c>
    </row>
    <row r="125" customFormat="false" ht="12.8" hidden="false" customHeight="false" outlineLevel="0" collapsed="false">
      <c r="B125" s="0" t="s">
        <v>40</v>
      </c>
      <c r="D125" s="6" t="n">
        <f aca="false">-MIN(D121,D124)</f>
        <v>-0</v>
      </c>
      <c r="E125" s="6" t="n">
        <f aca="false">-MIN(E121,E124)</f>
        <v>-0</v>
      </c>
      <c r="F125" s="6" t="n">
        <f aca="false">-MIN(F121,F124)</f>
        <v>-0</v>
      </c>
      <c r="G125" s="6" t="n">
        <f aca="false">-MIN(G121,G124)</f>
        <v>-0</v>
      </c>
      <c r="H125" s="6" t="n">
        <f aca="false">-MIN(H121,H124)</f>
        <v>-0</v>
      </c>
      <c r="I125" s="6"/>
    </row>
    <row r="126" customFormat="false" ht="15" hidden="false" customHeight="false" outlineLevel="0" collapsed="false">
      <c r="B126" s="17" t="s">
        <v>78</v>
      </c>
      <c r="C126" s="18" t="n">
        <f aca="false">C26</f>
        <v>0</v>
      </c>
      <c r="D126" s="18" t="n">
        <f aca="false">SUM(D124:D125)</f>
        <v>0</v>
      </c>
      <c r="E126" s="18" t="n">
        <f aca="false">SUM(E124:E125)</f>
        <v>0</v>
      </c>
      <c r="F126" s="18" t="n">
        <f aca="false">SUM(F124:F125)</f>
        <v>0</v>
      </c>
      <c r="G126" s="18" t="n">
        <f aca="false">SUM(G124:G125)</f>
        <v>0</v>
      </c>
      <c r="H126" s="18" t="n">
        <f aca="false">SUM(H124:H125)</f>
        <v>0</v>
      </c>
    </row>
    <row r="128" customFormat="false" ht="15" hidden="false" customHeight="false" outlineLevel="0" collapsed="false">
      <c r="B128" s="0" t="s">
        <v>79</v>
      </c>
      <c r="D128" s="27" t="n">
        <v>0.05</v>
      </c>
      <c r="E128" s="27" t="n">
        <v>0.05</v>
      </c>
      <c r="F128" s="27" t="n">
        <v>0.05</v>
      </c>
      <c r="G128" s="27" t="n">
        <v>0.05</v>
      </c>
      <c r="H128" s="27" t="n">
        <v>0.05</v>
      </c>
    </row>
    <row r="129" customFormat="false" ht="12.8" hidden="false" customHeight="false" outlineLevel="0" collapsed="false">
      <c r="B129" s="0" t="s">
        <v>57</v>
      </c>
      <c r="D129" s="6" t="n">
        <f aca="false">D128*D126</f>
        <v>0</v>
      </c>
      <c r="E129" s="6" t="n">
        <f aca="false">E128*E126</f>
        <v>0</v>
      </c>
      <c r="F129" s="6" t="n">
        <f aca="false">F128*F126</f>
        <v>0</v>
      </c>
      <c r="G129" s="6" t="n">
        <f aca="false">G128*G126</f>
        <v>0</v>
      </c>
      <c r="H129" s="6" t="n">
        <f aca="false">H128*H126</f>
        <v>0</v>
      </c>
    </row>
    <row r="130" customFormat="false" ht="15" hidden="false" customHeight="false" outlineLevel="0" collapsed="false">
      <c r="A130" s="0" t="s">
        <v>1</v>
      </c>
      <c r="B130" s="17" t="s">
        <v>80</v>
      </c>
      <c r="C130" s="18"/>
      <c r="D130" s="18" t="n">
        <f aca="false">D128*D129+D81</f>
        <v>2800</v>
      </c>
      <c r="E130" s="18" t="n">
        <f aca="false">E128*E129+E81</f>
        <v>2800</v>
      </c>
      <c r="F130" s="18" t="n">
        <f aca="false">F128*F129+F81</f>
        <v>2800</v>
      </c>
      <c r="G130" s="18" t="n">
        <f aca="false">G128*G129+G81</f>
        <v>2800</v>
      </c>
      <c r="H130" s="18" t="n">
        <f aca="false">H128*H129+H81</f>
        <v>2800</v>
      </c>
    </row>
    <row r="138" s="21" customFormat="true" ht="15" hidden="false" customHeight="false" outlineLevel="0" collapsed="false"/>
    <row r="161" customFormat="false" ht="12.8" hidden="false" customHeight="false" outlineLevel="0" collapsed="false">
      <c r="A161" s="0" t="s">
        <v>1</v>
      </c>
    </row>
  </sheetData>
  <mergeCells count="1">
    <mergeCell ref="B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2024-07-16T17:42:53Z</dcterms:created>
  <dc:creator/>
  <dc:description/>
  <dc:language>en-US</dc:language>
  <cp:lastModifiedBy/>
  <dcterms:modified xsi:type="dcterms:W3CDTF">2024-07-16T17:45:08Z</dcterms:modified>
  <cp:revision>1</cp:revision>
  <dc:subject/>
  <dc:title/>
</cp:coreProperties>
</file>