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xr:revisionPtr revIDLastSave="0" documentId="13_ncr:1_{959D5226-DD42-424E-B8EB-E96C32D9B3E0}" xr6:coauthVersionLast="47" xr6:coauthVersionMax="47" xr10:uidLastSave="{00000000-0000-0000-0000-000000000000}"/>
  <bookViews>
    <workbookView xWindow="-110" yWindow="-110" windowWidth="19420" windowHeight="10520" tabRatio="606" firstSheet="3" activeTab="3" xr2:uid="{00000000-000D-0000-FFFF-FFFF00000000}"/>
  </bookViews>
  <sheets>
    <sheet name="Razor Main" sheetId="22" r:id="rId1"/>
    <sheet name="Fischl Main" sheetId="1" r:id="rId2"/>
    <sheet name="Xiangling Main" sheetId="3" r:id="rId3"/>
    <sheet name="Bennett Main" sheetId="4" r:id="rId4"/>
    <sheet name="Hu Tao Main" sheetId="2" r:id="rId5"/>
    <sheet name="Kaeya Main" sheetId="5" r:id="rId6"/>
    <sheet name="Rosaria Main" sheetId="21" r:id="rId7"/>
    <sheet name="Ganyu Main" sheetId="6" r:id="rId8"/>
    <sheet name="Ganyu Andre" sheetId="7" r:id="rId9"/>
    <sheet name="Barbara Main" sheetId="9" r:id="rId10"/>
    <sheet name="Lisa Main" sheetId="17" r:id="rId11"/>
    <sheet name="Beidou Main" sheetId="19" r:id="rId12"/>
    <sheet name="Fischl Sub" sheetId="15" r:id="rId13"/>
    <sheet name="Xiangling Sub" sheetId="11" r:id="rId14"/>
    <sheet name="Xingqiu Sub" sheetId="10" r:id="rId15"/>
    <sheet name="Kaeya Sub" sheetId="13" r:id="rId16"/>
    <sheet name="Weapon EXP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112" i="4" l="1"/>
  <c r="BU111" i="4"/>
  <c r="BS111" i="4"/>
  <c r="BR111" i="4"/>
  <c r="BO111" i="4"/>
  <c r="BN111" i="4"/>
  <c r="BM111" i="4"/>
  <c r="BL111" i="4"/>
  <c r="BK111" i="4"/>
  <c r="BJ111" i="4"/>
  <c r="BI111" i="4"/>
  <c r="BE111" i="4"/>
  <c r="BD111" i="4"/>
  <c r="AZ111" i="4"/>
  <c r="BG111" i="4" s="1"/>
  <c r="AW111" i="4"/>
  <c r="BT111" i="4" s="1"/>
  <c r="AR111" i="4"/>
  <c r="N111" i="4"/>
  <c r="BF111" i="4" s="1"/>
  <c r="A111" i="4"/>
  <c r="BT112" i="4"/>
  <c r="BQ112" i="4" s="1"/>
  <c r="CE112" i="4" s="1"/>
  <c r="BS112" i="4"/>
  <c r="BR112" i="4"/>
  <c r="BU112" i="4" s="1"/>
  <c r="BO112" i="4"/>
  <c r="BN112" i="4"/>
  <c r="BM112" i="4"/>
  <c r="BL112" i="4"/>
  <c r="BJ112" i="4"/>
  <c r="BI112" i="4"/>
  <c r="BE112" i="4"/>
  <c r="BD112" i="4"/>
  <c r="AZ112" i="4"/>
  <c r="BG112" i="4" s="1"/>
  <c r="BK112" i="4"/>
  <c r="AR112" i="4"/>
  <c r="N112" i="4"/>
  <c r="A112" i="4"/>
  <c r="BY130" i="11"/>
  <c r="BY129" i="11"/>
  <c r="BY128" i="11"/>
  <c r="BY127" i="11"/>
  <c r="BY126" i="11"/>
  <c r="BY125" i="11"/>
  <c r="BY124" i="11"/>
  <c r="BY123" i="11"/>
  <c r="BY122" i="11"/>
  <c r="BY121" i="11"/>
  <c r="BY120" i="11"/>
  <c r="BY119" i="11"/>
  <c r="BY118" i="11"/>
  <c r="BY117" i="11"/>
  <c r="BY116" i="11"/>
  <c r="BY115" i="11"/>
  <c r="BY114" i="11"/>
  <c r="BY113" i="11"/>
  <c r="BY112" i="11"/>
  <c r="BY111" i="11"/>
  <c r="BY110" i="11"/>
  <c r="BY109" i="11"/>
  <c r="BY108" i="11"/>
  <c r="BY107" i="11"/>
  <c r="BY106" i="11"/>
  <c r="BY105" i="11"/>
  <c r="BY104" i="11"/>
  <c r="BY103" i="11"/>
  <c r="BY102" i="11"/>
  <c r="BY101" i="11"/>
  <c r="BY100" i="11"/>
  <c r="BY99" i="11"/>
  <c r="BY98" i="11"/>
  <c r="BY97" i="11"/>
  <c r="BY96" i="11"/>
  <c r="BY95" i="11"/>
  <c r="BY94" i="11"/>
  <c r="BY93" i="11"/>
  <c r="BY92" i="11"/>
  <c r="BY91" i="11"/>
  <c r="BY90" i="11"/>
  <c r="BY89" i="11"/>
  <c r="BY88" i="11"/>
  <c r="BY87" i="11"/>
  <c r="BY86" i="11"/>
  <c r="BY85" i="11"/>
  <c r="BY84" i="11"/>
  <c r="BY83" i="11"/>
  <c r="BY82" i="11"/>
  <c r="BY81" i="11"/>
  <c r="BY80" i="11"/>
  <c r="BY79" i="11"/>
  <c r="BY78" i="11"/>
  <c r="BY77" i="11"/>
  <c r="BY76" i="11"/>
  <c r="BY75" i="11"/>
  <c r="BY74" i="11"/>
  <c r="BY73" i="11"/>
  <c r="BY72" i="11"/>
  <c r="BY71" i="11"/>
  <c r="BY70" i="11"/>
  <c r="BY69" i="11"/>
  <c r="BY68" i="11"/>
  <c r="BY67" i="11"/>
  <c r="BY66" i="11"/>
  <c r="BY65" i="11"/>
  <c r="BY64" i="11"/>
  <c r="BY63" i="11"/>
  <c r="BY62" i="11"/>
  <c r="BY61" i="11"/>
  <c r="BY60" i="11"/>
  <c r="BY59" i="11"/>
  <c r="BY58" i="11"/>
  <c r="BY57" i="11"/>
  <c r="BY56" i="11"/>
  <c r="BY55" i="11"/>
  <c r="BY54" i="11"/>
  <c r="BY53" i="11"/>
  <c r="BY52" i="11"/>
  <c r="BY51" i="11"/>
  <c r="BY50" i="11"/>
  <c r="BY49" i="11"/>
  <c r="BY47" i="11"/>
  <c r="BY46" i="11"/>
  <c r="BY45" i="11"/>
  <c r="BY44" i="11"/>
  <c r="BY43" i="11"/>
  <c r="BY42" i="11"/>
  <c r="BY41" i="11"/>
  <c r="BY40" i="11"/>
  <c r="BY39" i="11"/>
  <c r="BY38" i="11"/>
  <c r="BY37" i="11"/>
  <c r="BY36" i="11"/>
  <c r="BY35" i="11"/>
  <c r="BY34" i="11"/>
  <c r="BY33" i="11"/>
  <c r="BY32" i="11"/>
  <c r="BY31" i="11"/>
  <c r="BY30" i="11"/>
  <c r="BY29" i="11"/>
  <c r="BY28" i="11"/>
  <c r="BY27" i="11"/>
  <c r="BY26" i="11"/>
  <c r="BY25" i="11"/>
  <c r="BY24" i="11"/>
  <c r="BY23" i="11"/>
  <c r="BY22" i="11"/>
  <c r="BY21" i="11"/>
  <c r="BY20" i="11"/>
  <c r="BY19" i="11"/>
  <c r="BY18" i="11"/>
  <c r="BY17" i="11"/>
  <c r="BY16" i="11"/>
  <c r="BY15" i="11"/>
  <c r="BY14" i="11"/>
  <c r="BY13" i="11"/>
  <c r="BY12" i="11"/>
  <c r="BY11" i="11"/>
  <c r="BY10" i="11"/>
  <c r="BY9" i="11"/>
  <c r="BY8" i="11"/>
  <c r="BY7" i="11"/>
  <c r="BY6" i="11"/>
  <c r="BY5" i="11"/>
  <c r="BY4" i="11"/>
  <c r="BY3" i="11"/>
  <c r="BX14" i="21"/>
  <c r="BX13" i="21"/>
  <c r="BX12" i="21"/>
  <c r="BX11" i="21"/>
  <c r="BX10" i="21"/>
  <c r="BX9" i="21"/>
  <c r="BX8" i="21"/>
  <c r="BX7" i="21"/>
  <c r="BX6" i="21"/>
  <c r="BX5" i="21"/>
  <c r="BX4" i="21"/>
  <c r="BX3" i="21"/>
  <c r="BF14" i="21"/>
  <c r="BF13" i="21"/>
  <c r="BF12" i="21"/>
  <c r="BF11" i="21"/>
  <c r="BF10" i="21"/>
  <c r="BF9" i="21"/>
  <c r="BG9" i="21" s="1"/>
  <c r="BF8" i="21"/>
  <c r="BF7" i="21"/>
  <c r="BF6" i="21"/>
  <c r="BF5" i="21"/>
  <c r="BF4" i="21"/>
  <c r="BF3" i="21"/>
  <c r="BU14" i="21"/>
  <c r="BV14" i="21" s="1"/>
  <c r="BW14" i="21" s="1"/>
  <c r="BR14" i="21"/>
  <c r="BS14" i="21" s="1"/>
  <c r="BO14" i="21"/>
  <c r="BP14" i="21" s="1"/>
  <c r="BL14" i="21"/>
  <c r="BM14" i="21" s="1"/>
  <c r="BI14" i="21"/>
  <c r="BJ14" i="21" s="1"/>
  <c r="BK14" i="21" s="1"/>
  <c r="BG14" i="21"/>
  <c r="BH14" i="21" s="1"/>
  <c r="BU13" i="21"/>
  <c r="BV13" i="21" s="1"/>
  <c r="BW13" i="21" s="1"/>
  <c r="BR13" i="21"/>
  <c r="BS13" i="21" s="1"/>
  <c r="BO13" i="21"/>
  <c r="BP13" i="21" s="1"/>
  <c r="BL13" i="21"/>
  <c r="BM13" i="21" s="1"/>
  <c r="BN13" i="21" s="1"/>
  <c r="CD13" i="21" s="1"/>
  <c r="BI13" i="21"/>
  <c r="BJ13" i="21" s="1"/>
  <c r="BK13" i="21" s="1"/>
  <c r="BG13" i="21"/>
  <c r="BH13" i="21" s="1"/>
  <c r="BU12" i="21"/>
  <c r="BV12" i="21" s="1"/>
  <c r="BW12" i="21" s="1"/>
  <c r="BR12" i="21"/>
  <c r="BS12" i="21" s="1"/>
  <c r="BO12" i="21"/>
  <c r="BP12" i="21" s="1"/>
  <c r="BL12" i="21"/>
  <c r="BM12" i="21" s="1"/>
  <c r="BI12" i="21"/>
  <c r="BJ12" i="21" s="1"/>
  <c r="BG12" i="21"/>
  <c r="BU11" i="21"/>
  <c r="BV11" i="21" s="1"/>
  <c r="BR11" i="21"/>
  <c r="BS11" i="21" s="1"/>
  <c r="BO11" i="21"/>
  <c r="BP11" i="21" s="1"/>
  <c r="BL11" i="21"/>
  <c r="BM11" i="21" s="1"/>
  <c r="BI11" i="21"/>
  <c r="BJ11" i="21" s="1"/>
  <c r="BG11" i="21"/>
  <c r="BU10" i="21"/>
  <c r="BV10" i="21" s="1"/>
  <c r="BR10" i="21"/>
  <c r="BS10" i="21" s="1"/>
  <c r="BO10" i="21"/>
  <c r="BP10" i="21" s="1"/>
  <c r="BL10" i="21"/>
  <c r="BM10" i="21" s="1"/>
  <c r="BI10" i="21"/>
  <c r="BJ10" i="21" s="1"/>
  <c r="BG10" i="21"/>
  <c r="BU9" i="21"/>
  <c r="BV9" i="21" s="1"/>
  <c r="BR9" i="21"/>
  <c r="BS9" i="21" s="1"/>
  <c r="BO9" i="21"/>
  <c r="BP9" i="21" s="1"/>
  <c r="BL9" i="21"/>
  <c r="BM9" i="21" s="1"/>
  <c r="BI9" i="21"/>
  <c r="BJ9" i="21" s="1"/>
  <c r="BU8" i="21"/>
  <c r="BV8" i="21" s="1"/>
  <c r="BW8" i="21" s="1"/>
  <c r="BR8" i="21"/>
  <c r="BS8" i="21" s="1"/>
  <c r="BO8" i="21"/>
  <c r="BP8" i="21" s="1"/>
  <c r="BL8" i="21"/>
  <c r="BM8" i="21" s="1"/>
  <c r="BN8" i="21" s="1"/>
  <c r="CD8" i="21" s="1"/>
  <c r="BI8" i="21"/>
  <c r="BJ8" i="21" s="1"/>
  <c r="BK8" i="21" s="1"/>
  <c r="BG8" i="21"/>
  <c r="BH8" i="21" s="1"/>
  <c r="BU7" i="21"/>
  <c r="BV7" i="21" s="1"/>
  <c r="BW7" i="21" s="1"/>
  <c r="BR7" i="21"/>
  <c r="BS7" i="21" s="1"/>
  <c r="BO7" i="21"/>
  <c r="BP7" i="21" s="1"/>
  <c r="BL7" i="21"/>
  <c r="BM7" i="21" s="1"/>
  <c r="BN7" i="21" s="1"/>
  <c r="CD7" i="21" s="1"/>
  <c r="BI7" i="21"/>
  <c r="BJ7" i="21" s="1"/>
  <c r="BK7" i="21" s="1"/>
  <c r="BG7" i="21"/>
  <c r="BH7" i="21" s="1"/>
  <c r="BU6" i="21"/>
  <c r="BV6" i="21" s="1"/>
  <c r="BW6" i="21" s="1"/>
  <c r="BR6" i="21"/>
  <c r="BS6" i="21" s="1"/>
  <c r="BO6" i="21"/>
  <c r="BP6" i="21" s="1"/>
  <c r="BL6" i="21"/>
  <c r="BM6" i="21" s="1"/>
  <c r="BN6" i="21" s="1"/>
  <c r="CD6" i="21" s="1"/>
  <c r="BI6" i="21"/>
  <c r="BJ6" i="21" s="1"/>
  <c r="BK6" i="21" s="1"/>
  <c r="BG6" i="21"/>
  <c r="BH6" i="21" s="1"/>
  <c r="BU5" i="21"/>
  <c r="BV5" i="21" s="1"/>
  <c r="BR5" i="21"/>
  <c r="BS5" i="21" s="1"/>
  <c r="BO5" i="21"/>
  <c r="BP5" i="21" s="1"/>
  <c r="BL5" i="21"/>
  <c r="BM5" i="21" s="1"/>
  <c r="BI5" i="21"/>
  <c r="BJ5" i="21" s="1"/>
  <c r="BG5" i="21"/>
  <c r="BU4" i="21"/>
  <c r="BV4" i="21" s="1"/>
  <c r="BR4" i="21"/>
  <c r="BS4" i="21" s="1"/>
  <c r="BO4" i="21"/>
  <c r="BP4" i="21" s="1"/>
  <c r="BL4" i="21"/>
  <c r="BM4" i="21" s="1"/>
  <c r="BI4" i="21"/>
  <c r="BJ4" i="21" s="1"/>
  <c r="BG4" i="21"/>
  <c r="BU3" i="21"/>
  <c r="BD8" i="21"/>
  <c r="BC8" i="21"/>
  <c r="BA8" i="21"/>
  <c r="AW8" i="21"/>
  <c r="AV8" i="21"/>
  <c r="AS8" i="21"/>
  <c r="AN8" i="21"/>
  <c r="BB8" i="21" s="1"/>
  <c r="AM8" i="21"/>
  <c r="AZ8" i="21" s="1"/>
  <c r="AL8" i="21"/>
  <c r="J8" i="21"/>
  <c r="H8" i="21"/>
  <c r="BD7" i="21"/>
  <c r="BC7" i="21"/>
  <c r="BA7" i="21"/>
  <c r="AZ7" i="21"/>
  <c r="AW7" i="21"/>
  <c r="AV7" i="21"/>
  <c r="AS7" i="21"/>
  <c r="AN7" i="21"/>
  <c r="BB7" i="21" s="1"/>
  <c r="AM7" i="21"/>
  <c r="AL7" i="21"/>
  <c r="J7" i="21"/>
  <c r="H7" i="21"/>
  <c r="BD6" i="21"/>
  <c r="BC6" i="21"/>
  <c r="BA6" i="21"/>
  <c r="AW6" i="21"/>
  <c r="AV6" i="21"/>
  <c r="AS6" i="21"/>
  <c r="AN6" i="21"/>
  <c r="BB6" i="21" s="1"/>
  <c r="AM6" i="21"/>
  <c r="AZ6" i="21" s="1"/>
  <c r="AL6" i="21"/>
  <c r="J6" i="21"/>
  <c r="H6" i="21"/>
  <c r="AS14" i="21"/>
  <c r="AS13" i="21"/>
  <c r="AS12" i="21"/>
  <c r="BD14" i="21"/>
  <c r="BC14" i="21"/>
  <c r="BA14" i="21"/>
  <c r="AW14" i="21"/>
  <c r="AV14" i="21"/>
  <c r="AN14" i="21"/>
  <c r="BB14" i="21" s="1"/>
  <c r="AM14" i="21"/>
  <c r="AZ14" i="21" s="1"/>
  <c r="AL14" i="21"/>
  <c r="J14" i="21"/>
  <c r="H14" i="21"/>
  <c r="BD13" i="21"/>
  <c r="BC13" i="21"/>
  <c r="BA13" i="21"/>
  <c r="AW13" i="21"/>
  <c r="AV13" i="21"/>
  <c r="AN13" i="21"/>
  <c r="BB13" i="21" s="1"/>
  <c r="AM13" i="21"/>
  <c r="AZ13" i="21" s="1"/>
  <c r="AL13" i="21"/>
  <c r="J13" i="21"/>
  <c r="H13" i="21"/>
  <c r="BD12" i="21"/>
  <c r="BC12" i="21"/>
  <c r="BA12" i="21"/>
  <c r="AW12" i="21"/>
  <c r="AV12" i="21"/>
  <c r="AN12" i="21"/>
  <c r="BB12" i="21" s="1"/>
  <c r="AM12" i="21"/>
  <c r="AZ12" i="21" s="1"/>
  <c r="AL12" i="21"/>
  <c r="J12" i="21"/>
  <c r="H12" i="21"/>
  <c r="AS11" i="21"/>
  <c r="AS10" i="21"/>
  <c r="AS9" i="21"/>
  <c r="AS5" i="21"/>
  <c r="AS4" i="21"/>
  <c r="AS3" i="21"/>
  <c r="BZ38" i="22"/>
  <c r="BF38" i="22"/>
  <c r="BE38" i="22"/>
  <c r="BD38" i="22"/>
  <c r="BC38" i="22"/>
  <c r="BA38" i="22"/>
  <c r="AW38" i="22"/>
  <c r="AV38" i="22"/>
  <c r="AS38" i="22"/>
  <c r="AN38" i="22"/>
  <c r="AM38" i="22"/>
  <c r="AZ38" i="22" s="1"/>
  <c r="AL38" i="22"/>
  <c r="AX38" i="22" s="1"/>
  <c r="BZ37" i="22"/>
  <c r="BG37" i="22"/>
  <c r="BH37" i="22" s="1"/>
  <c r="BI37" i="22" s="1"/>
  <c r="BF37" i="22"/>
  <c r="BE37" i="22"/>
  <c r="BD37" i="22"/>
  <c r="BA37" i="22"/>
  <c r="AZ37" i="22"/>
  <c r="AW37" i="22"/>
  <c r="AV37" i="22"/>
  <c r="AS37" i="22"/>
  <c r="AN37" i="22"/>
  <c r="BC37" i="22" s="1"/>
  <c r="AM37" i="22"/>
  <c r="AL37" i="22"/>
  <c r="AX37" i="22" s="1"/>
  <c r="AY37" i="22" s="1"/>
  <c r="BZ36" i="22"/>
  <c r="BF36" i="22"/>
  <c r="BE36" i="22"/>
  <c r="BD36" i="22"/>
  <c r="BA36" i="22"/>
  <c r="AW36" i="22"/>
  <c r="AV36" i="22"/>
  <c r="AS36" i="22"/>
  <c r="AN36" i="22"/>
  <c r="BC36" i="22" s="1"/>
  <c r="AM36" i="22"/>
  <c r="AZ36" i="22" s="1"/>
  <c r="AL36" i="22"/>
  <c r="AX36" i="22" s="1"/>
  <c r="AY36" i="22" s="1"/>
  <c r="BZ35" i="22"/>
  <c r="BF35" i="22"/>
  <c r="BE35" i="22"/>
  <c r="BD35" i="22"/>
  <c r="BC35" i="22"/>
  <c r="BA35" i="22"/>
  <c r="AW35" i="22"/>
  <c r="AV35" i="22"/>
  <c r="AS35" i="22"/>
  <c r="AN35" i="22"/>
  <c r="AM35" i="22"/>
  <c r="AZ35" i="22" s="1"/>
  <c r="AL35" i="22"/>
  <c r="AX35" i="22" s="1"/>
  <c r="Y35" i="22"/>
  <c r="BZ34" i="22"/>
  <c r="BF34" i="22"/>
  <c r="BE34" i="22"/>
  <c r="BD34" i="22"/>
  <c r="BC34" i="22"/>
  <c r="BA34" i="22"/>
  <c r="AW34" i="22"/>
  <c r="AV34" i="22"/>
  <c r="AS34" i="22"/>
  <c r="AN34" i="22"/>
  <c r="AM34" i="22"/>
  <c r="AZ34" i="22" s="1"/>
  <c r="AL34" i="22"/>
  <c r="AX34" i="22" s="1"/>
  <c r="Y34" i="22"/>
  <c r="BZ33" i="22"/>
  <c r="BG33" i="22"/>
  <c r="BH33" i="22" s="1"/>
  <c r="BI33" i="22" s="1"/>
  <c r="BF33" i="22"/>
  <c r="BE33" i="22"/>
  <c r="BD33" i="22"/>
  <c r="BA33" i="22"/>
  <c r="AZ33" i="22"/>
  <c r="AW33" i="22"/>
  <c r="AV33" i="22"/>
  <c r="AS33" i="22"/>
  <c r="AN33" i="22"/>
  <c r="BC33" i="22" s="1"/>
  <c r="AM33" i="22"/>
  <c r="AL33" i="22"/>
  <c r="AX33" i="22" s="1"/>
  <c r="AY33" i="22" s="1"/>
  <c r="Y33" i="22"/>
  <c r="BU33" i="22" s="1"/>
  <c r="BV33" i="22" s="1"/>
  <c r="BW33" i="22" s="1"/>
  <c r="BZ32" i="22"/>
  <c r="BF32" i="22"/>
  <c r="BE32" i="22"/>
  <c r="BD32" i="22"/>
  <c r="BA32" i="22"/>
  <c r="AW32" i="22"/>
  <c r="AV32" i="22"/>
  <c r="AS32" i="22"/>
  <c r="AN32" i="22"/>
  <c r="BC32" i="22" s="1"/>
  <c r="AM32" i="22"/>
  <c r="AZ32" i="22" s="1"/>
  <c r="AL32" i="22"/>
  <c r="AX32" i="22" s="1"/>
  <c r="Y32" i="22"/>
  <c r="BZ31" i="22"/>
  <c r="BF31" i="22"/>
  <c r="BE31" i="22"/>
  <c r="BD31" i="22"/>
  <c r="BA31" i="22"/>
  <c r="AW31" i="22"/>
  <c r="AV31" i="22"/>
  <c r="AS31" i="22"/>
  <c r="AN31" i="22"/>
  <c r="BC31" i="22" s="1"/>
  <c r="AM31" i="22"/>
  <c r="AZ31" i="22" s="1"/>
  <c r="AL31" i="22"/>
  <c r="AX31" i="22" s="1"/>
  <c r="AY31" i="22" s="1"/>
  <c r="Y31" i="22"/>
  <c r="BZ30" i="22"/>
  <c r="BF30" i="22"/>
  <c r="BE30" i="22"/>
  <c r="BD30" i="22"/>
  <c r="BA30" i="22"/>
  <c r="AZ30" i="22"/>
  <c r="AW30" i="22"/>
  <c r="AV30" i="22"/>
  <c r="AS30" i="22"/>
  <c r="AN30" i="22"/>
  <c r="BC30" i="22" s="1"/>
  <c r="AM30" i="22"/>
  <c r="AL30" i="22"/>
  <c r="AX30" i="22" s="1"/>
  <c r="AY30" i="22" s="1"/>
  <c r="Y30" i="22"/>
  <c r="BZ29" i="22"/>
  <c r="BF29" i="22"/>
  <c r="BE29" i="22"/>
  <c r="BD29" i="22"/>
  <c r="BC29" i="22"/>
  <c r="BA29" i="22"/>
  <c r="AW29" i="22"/>
  <c r="AV29" i="22"/>
  <c r="AS29" i="22"/>
  <c r="AN29" i="22"/>
  <c r="AM29" i="22"/>
  <c r="AZ29" i="22" s="1"/>
  <c r="AL29" i="22"/>
  <c r="AX29" i="22" s="1"/>
  <c r="AY29" i="22" s="1"/>
  <c r="BU29" i="22" s="1"/>
  <c r="BV29" i="22" s="1"/>
  <c r="BW29" i="22" s="1"/>
  <c r="BZ28" i="22"/>
  <c r="BF28" i="22"/>
  <c r="BE28" i="22"/>
  <c r="BD28" i="22"/>
  <c r="BA28" i="22"/>
  <c r="AZ28" i="22"/>
  <c r="AW28" i="22"/>
  <c r="AV28" i="22"/>
  <c r="AS28" i="22"/>
  <c r="AN28" i="22"/>
  <c r="BC28" i="22" s="1"/>
  <c r="AM28" i="22"/>
  <c r="AL28" i="22"/>
  <c r="AX28" i="22" s="1"/>
  <c r="AY28" i="22" s="1"/>
  <c r="BN28" i="22" s="1"/>
  <c r="BZ27" i="22"/>
  <c r="BF27" i="22"/>
  <c r="BE27" i="22"/>
  <c r="BD27" i="22"/>
  <c r="BA27" i="22"/>
  <c r="AW27" i="22"/>
  <c r="AV27" i="22"/>
  <c r="AS27" i="22"/>
  <c r="AN27" i="22"/>
  <c r="BC27" i="22" s="1"/>
  <c r="AM27" i="22"/>
  <c r="AZ27" i="22" s="1"/>
  <c r="AL27" i="22"/>
  <c r="AX27" i="22" s="1"/>
  <c r="AY27" i="22" s="1"/>
  <c r="BZ26" i="22"/>
  <c r="BF26" i="22"/>
  <c r="BE26" i="22"/>
  <c r="BD26" i="22"/>
  <c r="BC26" i="22"/>
  <c r="BA26" i="22"/>
  <c r="AW26" i="22"/>
  <c r="AV26" i="22"/>
  <c r="AS26" i="22"/>
  <c r="AN26" i="22"/>
  <c r="AM26" i="22"/>
  <c r="AZ26" i="22" s="1"/>
  <c r="AL26" i="22"/>
  <c r="AX26" i="22" s="1"/>
  <c r="AY26" i="22" s="1"/>
  <c r="Y26" i="22"/>
  <c r="BZ25" i="22"/>
  <c r="BF25" i="22"/>
  <c r="BE25" i="22"/>
  <c r="BD25" i="22"/>
  <c r="BC25" i="22"/>
  <c r="BA25" i="22"/>
  <c r="AW25" i="22"/>
  <c r="AV25" i="22"/>
  <c r="AS25" i="22"/>
  <c r="AN25" i="22"/>
  <c r="AM25" i="22"/>
  <c r="AZ25" i="22" s="1"/>
  <c r="AL25" i="22"/>
  <c r="AX25" i="22" s="1"/>
  <c r="AY25" i="22" s="1"/>
  <c r="Y25" i="22"/>
  <c r="BZ24" i="22"/>
  <c r="BJ24" i="22"/>
  <c r="BK24" i="22" s="1"/>
  <c r="BL24" i="22" s="1"/>
  <c r="BF24" i="22"/>
  <c r="BE24" i="22"/>
  <c r="BD24" i="22"/>
  <c r="BA24" i="22"/>
  <c r="AZ24" i="22"/>
  <c r="AW24" i="22"/>
  <c r="AV24" i="22"/>
  <c r="AS24" i="22"/>
  <c r="AN24" i="22"/>
  <c r="BC24" i="22" s="1"/>
  <c r="AM24" i="22"/>
  <c r="AL24" i="22"/>
  <c r="AX24" i="22" s="1"/>
  <c r="AY24" i="22" s="1"/>
  <c r="BN24" i="22" s="1"/>
  <c r="Y24" i="22"/>
  <c r="BZ23" i="22"/>
  <c r="BF23" i="22"/>
  <c r="BE23" i="22"/>
  <c r="BD23" i="22"/>
  <c r="BC23" i="22"/>
  <c r="BA23" i="22"/>
  <c r="AW23" i="22"/>
  <c r="AV23" i="22"/>
  <c r="AS23" i="22"/>
  <c r="AN23" i="22"/>
  <c r="AM23" i="22"/>
  <c r="AZ23" i="22" s="1"/>
  <c r="AL23" i="22"/>
  <c r="AX23" i="22" s="1"/>
  <c r="Y23" i="22"/>
  <c r="BZ22" i="22"/>
  <c r="BF22" i="22"/>
  <c r="BE22" i="22"/>
  <c r="BD22" i="22"/>
  <c r="BA22" i="22"/>
  <c r="AW22" i="22"/>
  <c r="AV22" i="22"/>
  <c r="AS22" i="22"/>
  <c r="AN22" i="22"/>
  <c r="BC22" i="22" s="1"/>
  <c r="AM22" i="22"/>
  <c r="AZ22" i="22" s="1"/>
  <c r="AL22" i="22"/>
  <c r="AX22" i="22" s="1"/>
  <c r="AY22" i="22" s="1"/>
  <c r="Y22" i="22"/>
  <c r="BZ21" i="22"/>
  <c r="BF21" i="22"/>
  <c r="BE21" i="22"/>
  <c r="BD21" i="22"/>
  <c r="BC21" i="22"/>
  <c r="BA21" i="22"/>
  <c r="AW21" i="22"/>
  <c r="AV21" i="22"/>
  <c r="AS21" i="22"/>
  <c r="AN21" i="22"/>
  <c r="AM21" i="22"/>
  <c r="AZ21" i="22" s="1"/>
  <c r="AL21" i="22"/>
  <c r="AX21" i="22" s="1"/>
  <c r="AY21" i="22" s="1"/>
  <c r="Y21" i="22"/>
  <c r="BZ20" i="22"/>
  <c r="BF20" i="22"/>
  <c r="BE20" i="22"/>
  <c r="BD20" i="22"/>
  <c r="BC20" i="22"/>
  <c r="BA20" i="22"/>
  <c r="AZ20" i="22"/>
  <c r="AW20" i="22"/>
  <c r="AV20" i="22"/>
  <c r="AS20" i="22"/>
  <c r="AN20" i="22"/>
  <c r="AM20" i="22"/>
  <c r="AL20" i="22"/>
  <c r="AX20" i="22" s="1"/>
  <c r="AY20" i="22" s="1"/>
  <c r="BU20" i="22" s="1"/>
  <c r="BV20" i="22" s="1"/>
  <c r="BW20" i="22" s="1"/>
  <c r="BZ19" i="22"/>
  <c r="BF19" i="22"/>
  <c r="BE19" i="22"/>
  <c r="BD19" i="22"/>
  <c r="BC19" i="22"/>
  <c r="BA19" i="22"/>
  <c r="AW19" i="22"/>
  <c r="AV19" i="22"/>
  <c r="AS19" i="22"/>
  <c r="AN19" i="22"/>
  <c r="AM19" i="22"/>
  <c r="AZ19" i="22" s="1"/>
  <c r="BG19" i="22" s="1"/>
  <c r="AL19" i="22"/>
  <c r="AX19" i="22" s="1"/>
  <c r="AY19" i="22" s="1"/>
  <c r="BZ18" i="22"/>
  <c r="BF18" i="22"/>
  <c r="BE18" i="22"/>
  <c r="BD18" i="22"/>
  <c r="BA18" i="22"/>
  <c r="AZ18" i="22"/>
  <c r="AW18" i="22"/>
  <c r="AV18" i="22"/>
  <c r="AS18" i="22"/>
  <c r="AN18" i="22"/>
  <c r="BC18" i="22" s="1"/>
  <c r="AM18" i="22"/>
  <c r="AL18" i="22"/>
  <c r="AX18" i="22" s="1"/>
  <c r="BZ17" i="22"/>
  <c r="BF17" i="22"/>
  <c r="BE17" i="22"/>
  <c r="BD17" i="22"/>
  <c r="BC17" i="22"/>
  <c r="BA17" i="22"/>
  <c r="AZ17" i="22"/>
  <c r="AW17" i="22"/>
  <c r="AV17" i="22"/>
  <c r="AS17" i="22"/>
  <c r="AN17" i="22"/>
  <c r="AM17" i="22"/>
  <c r="AL17" i="22"/>
  <c r="AX17" i="22" s="1"/>
  <c r="AY17" i="22" s="1"/>
  <c r="BU17" i="22" s="1"/>
  <c r="BV17" i="22" s="1"/>
  <c r="BW17" i="22" s="1"/>
  <c r="Y17" i="22"/>
  <c r="BZ16" i="22"/>
  <c r="BF16" i="22"/>
  <c r="BE16" i="22"/>
  <c r="BD16" i="22"/>
  <c r="BA16" i="22"/>
  <c r="AZ16" i="22"/>
  <c r="AW16" i="22"/>
  <c r="AV16" i="22"/>
  <c r="AS16" i="22"/>
  <c r="AN16" i="22"/>
  <c r="BC16" i="22" s="1"/>
  <c r="AM16" i="22"/>
  <c r="AL16" i="22"/>
  <c r="Y16" i="22"/>
  <c r="BZ15" i="22"/>
  <c r="BF15" i="22"/>
  <c r="BE15" i="22"/>
  <c r="BD15" i="22"/>
  <c r="BA15" i="22"/>
  <c r="AW15" i="22"/>
  <c r="AV15" i="22"/>
  <c r="AS15" i="22"/>
  <c r="AN15" i="22"/>
  <c r="BC15" i="22" s="1"/>
  <c r="AM15" i="22"/>
  <c r="AZ15" i="22" s="1"/>
  <c r="AL15" i="22"/>
  <c r="AX15" i="22" s="1"/>
  <c r="AY15" i="22" s="1"/>
  <c r="BR15" i="22" s="1"/>
  <c r="BS15" i="22" s="1"/>
  <c r="BT15" i="22" s="1"/>
  <c r="Y15" i="22"/>
  <c r="BZ14" i="22"/>
  <c r="BF14" i="22"/>
  <c r="BE14" i="22"/>
  <c r="BD14" i="22"/>
  <c r="BA14" i="22"/>
  <c r="AW14" i="22"/>
  <c r="AV14" i="22"/>
  <c r="AS14" i="22"/>
  <c r="AN14" i="22"/>
  <c r="BC14" i="22" s="1"/>
  <c r="BJ14" i="22" s="1"/>
  <c r="BK14" i="22" s="1"/>
  <c r="BL14" i="22" s="1"/>
  <c r="AM14" i="22"/>
  <c r="AZ14" i="22" s="1"/>
  <c r="AL14" i="22"/>
  <c r="AX14" i="22" s="1"/>
  <c r="AY14" i="22" s="1"/>
  <c r="Y14" i="22"/>
  <c r="BZ13" i="22"/>
  <c r="BF13" i="22"/>
  <c r="BE13" i="22"/>
  <c r="BD13" i="22"/>
  <c r="BC13" i="22"/>
  <c r="BA13" i="22"/>
  <c r="AW13" i="22"/>
  <c r="AV13" i="22"/>
  <c r="AS13" i="22"/>
  <c r="AN13" i="22"/>
  <c r="AM13" i="22"/>
  <c r="AZ13" i="22" s="1"/>
  <c r="AL13" i="22"/>
  <c r="AX13" i="22" s="1"/>
  <c r="Y13" i="22"/>
  <c r="BZ12" i="22"/>
  <c r="BF12" i="22"/>
  <c r="BE12" i="22"/>
  <c r="BD12" i="22"/>
  <c r="BC12" i="22"/>
  <c r="BA12" i="22"/>
  <c r="AW12" i="22"/>
  <c r="AV12" i="22"/>
  <c r="AS12" i="22"/>
  <c r="AN12" i="22"/>
  <c r="AM12" i="22"/>
  <c r="AZ12" i="22" s="1"/>
  <c r="AL12" i="22"/>
  <c r="AX12" i="22" s="1"/>
  <c r="Y12" i="22"/>
  <c r="BZ11" i="22"/>
  <c r="BF11" i="22"/>
  <c r="BE11" i="22"/>
  <c r="BD11" i="22"/>
  <c r="BC11" i="22"/>
  <c r="BA11" i="22"/>
  <c r="AZ11" i="22"/>
  <c r="AW11" i="22"/>
  <c r="AV11" i="22"/>
  <c r="AS11" i="22"/>
  <c r="AN11" i="22"/>
  <c r="AM11" i="22"/>
  <c r="AL11" i="22"/>
  <c r="BZ10" i="22"/>
  <c r="BF10" i="22"/>
  <c r="BE10" i="22"/>
  <c r="BD10" i="22"/>
  <c r="BC10" i="22"/>
  <c r="BA10" i="22"/>
  <c r="AW10" i="22"/>
  <c r="AV10" i="22"/>
  <c r="AS10" i="22"/>
  <c r="AN10" i="22"/>
  <c r="AM10" i="22"/>
  <c r="AZ10" i="22" s="1"/>
  <c r="AL10" i="22"/>
  <c r="AX10" i="22" s="1"/>
  <c r="BZ9" i="22"/>
  <c r="BF9" i="22"/>
  <c r="BE9" i="22"/>
  <c r="BD9" i="22"/>
  <c r="BA9" i="22"/>
  <c r="AZ9" i="22"/>
  <c r="AW9" i="22"/>
  <c r="AV9" i="22"/>
  <c r="AS9" i="22"/>
  <c r="AN9" i="22"/>
  <c r="BC9" i="22" s="1"/>
  <c r="AM9" i="22"/>
  <c r="AL9" i="22"/>
  <c r="BZ8" i="22"/>
  <c r="BF8" i="22"/>
  <c r="BE8" i="22"/>
  <c r="BD8" i="22"/>
  <c r="BA8" i="22"/>
  <c r="AW8" i="22"/>
  <c r="AV8" i="22"/>
  <c r="AS8" i="22"/>
  <c r="AN8" i="22"/>
  <c r="BC8" i="22" s="1"/>
  <c r="AM8" i="22"/>
  <c r="AZ8" i="22" s="1"/>
  <c r="AL8" i="22"/>
  <c r="AX8" i="22" s="1"/>
  <c r="AY8" i="22" s="1"/>
  <c r="Y8" i="22"/>
  <c r="BZ7" i="22"/>
  <c r="BF7" i="22"/>
  <c r="BE7" i="22"/>
  <c r="BD7" i="22"/>
  <c r="BA7" i="22"/>
  <c r="AZ7" i="22"/>
  <c r="AW7" i="22"/>
  <c r="AV7" i="22"/>
  <c r="AS7" i="22"/>
  <c r="AN7" i="22"/>
  <c r="BC7" i="22" s="1"/>
  <c r="AM7" i="22"/>
  <c r="AL7" i="22"/>
  <c r="AX7" i="22" s="1"/>
  <c r="AY7" i="22" s="1"/>
  <c r="Y7" i="22"/>
  <c r="BZ6" i="22"/>
  <c r="BF6" i="22"/>
  <c r="BE6" i="22"/>
  <c r="BD6" i="22"/>
  <c r="BC6" i="22"/>
  <c r="BA6" i="22"/>
  <c r="AW6" i="22"/>
  <c r="AV6" i="22"/>
  <c r="AS6" i="22"/>
  <c r="AN6" i="22"/>
  <c r="AM6" i="22"/>
  <c r="AZ6" i="22" s="1"/>
  <c r="AL6" i="22"/>
  <c r="AX6" i="22" s="1"/>
  <c r="Y6" i="22"/>
  <c r="BZ5" i="22"/>
  <c r="BF5" i="22"/>
  <c r="BE5" i="22"/>
  <c r="BD5" i="22"/>
  <c r="BC5" i="22"/>
  <c r="BA5" i="22"/>
  <c r="AW5" i="22"/>
  <c r="AV5" i="22"/>
  <c r="AS5" i="22"/>
  <c r="AN5" i="22"/>
  <c r="AM5" i="22"/>
  <c r="AZ5" i="22" s="1"/>
  <c r="AL5" i="22"/>
  <c r="Y5" i="22"/>
  <c r="BZ4" i="22"/>
  <c r="BF4" i="22"/>
  <c r="BE4" i="22"/>
  <c r="BD4" i="22"/>
  <c r="BA4" i="22"/>
  <c r="AZ4" i="22"/>
  <c r="AW4" i="22"/>
  <c r="AV4" i="22"/>
  <c r="AS4" i="22"/>
  <c r="AN4" i="22"/>
  <c r="BC4" i="22" s="1"/>
  <c r="AM4" i="22"/>
  <c r="AL4" i="22"/>
  <c r="AX4" i="22" s="1"/>
  <c r="AY4" i="22" s="1"/>
  <c r="Y4" i="22"/>
  <c r="BZ3" i="22"/>
  <c r="BF3" i="22"/>
  <c r="BE3" i="22"/>
  <c r="BD3" i="22"/>
  <c r="BA3" i="22"/>
  <c r="AW3" i="22"/>
  <c r="AV3" i="22"/>
  <c r="AS3" i="22"/>
  <c r="AN3" i="22"/>
  <c r="BC3" i="22" s="1"/>
  <c r="AM3" i="22"/>
  <c r="AZ3" i="22" s="1"/>
  <c r="AL3" i="22"/>
  <c r="AX3" i="22" s="1"/>
  <c r="AY3" i="22" s="1"/>
  <c r="Y3" i="22"/>
  <c r="BQ111" i="4" l="1"/>
  <c r="CE111" i="4" s="1"/>
  <c r="BP111" i="4"/>
  <c r="BH111" i="4"/>
  <c r="BY111" i="4" s="1"/>
  <c r="BZ111" i="4" s="1"/>
  <c r="CA111" i="4" s="1"/>
  <c r="BF112" i="4"/>
  <c r="BH112" i="4" s="1"/>
  <c r="BP112" i="4"/>
  <c r="BH12" i="21"/>
  <c r="BN12" i="21"/>
  <c r="CD12" i="21" s="1"/>
  <c r="BN14" i="21"/>
  <c r="CD14" i="21" s="1"/>
  <c r="BQ6" i="21"/>
  <c r="BQ7" i="21"/>
  <c r="BQ8" i="21"/>
  <c r="BQ12" i="21"/>
  <c r="BQ13" i="21"/>
  <c r="BQ14" i="21"/>
  <c r="BK12" i="21"/>
  <c r="BZ12" i="21" s="1"/>
  <c r="BT6" i="21"/>
  <c r="BT7" i="21"/>
  <c r="BT8" i="21"/>
  <c r="BT12" i="21"/>
  <c r="BT13" i="21"/>
  <c r="BT14" i="21"/>
  <c r="AX14" i="21"/>
  <c r="AY14" i="21" s="1"/>
  <c r="AX13" i="21"/>
  <c r="AX6" i="21"/>
  <c r="AY6" i="21" s="1"/>
  <c r="AX7" i="21"/>
  <c r="AY7" i="21" s="1"/>
  <c r="CB7" i="21" s="1"/>
  <c r="CF7" i="21" s="1"/>
  <c r="AX8" i="21"/>
  <c r="AY8" i="21" s="1"/>
  <c r="BZ8" i="21" s="1"/>
  <c r="BZ7" i="21"/>
  <c r="AY13" i="21"/>
  <c r="AX12" i="21"/>
  <c r="AY12" i="21" s="1"/>
  <c r="CB12" i="21"/>
  <c r="CF12" i="21" s="1"/>
  <c r="BZ14" i="21"/>
  <c r="CB14" i="21"/>
  <c r="CF14" i="21" s="1"/>
  <c r="CH14" i="21" s="1"/>
  <c r="BO21" i="22"/>
  <c r="BP21" i="22" s="1"/>
  <c r="BQ21" i="22" s="1"/>
  <c r="BJ28" i="22"/>
  <c r="BK28" i="22" s="1"/>
  <c r="BL28" i="22" s="1"/>
  <c r="BG4" i="22"/>
  <c r="BH4" i="22" s="1"/>
  <c r="BI4" i="22" s="1"/>
  <c r="BU3" i="22"/>
  <c r="BV3" i="22" s="1"/>
  <c r="BW3" i="22" s="1"/>
  <c r="BG3" i="22"/>
  <c r="BH3" i="22" s="1"/>
  <c r="BI3" i="22" s="1"/>
  <c r="BR3" i="22"/>
  <c r="BS3" i="22" s="1"/>
  <c r="BT3" i="22" s="1"/>
  <c r="BU15" i="22"/>
  <c r="BV15" i="22" s="1"/>
  <c r="BW15" i="22" s="1"/>
  <c r="BG15" i="22"/>
  <c r="BO7" i="22"/>
  <c r="BP7" i="22" s="1"/>
  <c r="BQ7" i="22" s="1"/>
  <c r="BN7" i="22"/>
  <c r="BR7" i="22"/>
  <c r="BS7" i="22" s="1"/>
  <c r="BT7" i="22" s="1"/>
  <c r="BJ15" i="22"/>
  <c r="BK15" i="22" s="1"/>
  <c r="BL15" i="22" s="1"/>
  <c r="BM15" i="22" s="1"/>
  <c r="BN15" i="22"/>
  <c r="BO15" i="22"/>
  <c r="BP15" i="22" s="1"/>
  <c r="BQ15" i="22" s="1"/>
  <c r="BR31" i="22"/>
  <c r="BS31" i="22" s="1"/>
  <c r="BT31" i="22" s="1"/>
  <c r="BN31" i="22"/>
  <c r="BX33" i="22"/>
  <c r="CC33" i="22"/>
  <c r="CD33" i="22" s="1"/>
  <c r="CF33" i="22" s="1"/>
  <c r="CG33" i="22" s="1"/>
  <c r="BR4" i="22"/>
  <c r="BS4" i="22" s="1"/>
  <c r="BT4" i="22" s="1"/>
  <c r="BJ4" i="22"/>
  <c r="BK4" i="22" s="1"/>
  <c r="BL4" i="22" s="1"/>
  <c r="BM4" i="22" s="1"/>
  <c r="BO4" i="22"/>
  <c r="BP4" i="22" s="1"/>
  <c r="BQ4" i="22" s="1"/>
  <c r="BN4" i="22"/>
  <c r="AY10" i="22"/>
  <c r="BU10" i="22" s="1"/>
  <c r="BV10" i="22" s="1"/>
  <c r="BW10" i="22" s="1"/>
  <c r="AY12" i="22"/>
  <c r="BJ12" i="22" s="1"/>
  <c r="BK12" i="22" s="1"/>
  <c r="BL12" i="22" s="1"/>
  <c r="BH14" i="22"/>
  <c r="BI14" i="22" s="1"/>
  <c r="BR16" i="22"/>
  <c r="BS16" i="22" s="1"/>
  <c r="BT16" i="22" s="1"/>
  <c r="BU28" i="22"/>
  <c r="BV28" i="22" s="1"/>
  <c r="BW28" i="22" s="1"/>
  <c r="BR29" i="22"/>
  <c r="BS29" i="22" s="1"/>
  <c r="BT29" i="22" s="1"/>
  <c r="BU38" i="22"/>
  <c r="BV38" i="22" s="1"/>
  <c r="BW38" i="22" s="1"/>
  <c r="BH8" i="22"/>
  <c r="BI8" i="22" s="1"/>
  <c r="BU8" i="22"/>
  <c r="BV8" i="22" s="1"/>
  <c r="BW8" i="22" s="1"/>
  <c r="BO10" i="22"/>
  <c r="BP10" i="22" s="1"/>
  <c r="BQ10" i="22" s="1"/>
  <c r="BO12" i="22"/>
  <c r="BP12" i="22" s="1"/>
  <c r="BQ12" i="22" s="1"/>
  <c r="BN12" i="22"/>
  <c r="AY13" i="22"/>
  <c r="BU13" i="22" s="1"/>
  <c r="BV13" i="22" s="1"/>
  <c r="BW13" i="22" s="1"/>
  <c r="BJ19" i="22"/>
  <c r="BK19" i="22" s="1"/>
  <c r="BL19" i="22" s="1"/>
  <c r="BN19" i="22"/>
  <c r="BR19" i="22"/>
  <c r="BS19" i="22" s="1"/>
  <c r="BT19" i="22" s="1"/>
  <c r="BO19" i="22"/>
  <c r="BP19" i="22" s="1"/>
  <c r="BQ19" i="22" s="1"/>
  <c r="BU19" i="22"/>
  <c r="BV19" i="22" s="1"/>
  <c r="BW19" i="22" s="1"/>
  <c r="BN26" i="22"/>
  <c r="BJ26" i="22"/>
  <c r="BK26" i="22" s="1"/>
  <c r="BL26" i="22" s="1"/>
  <c r="BR26" i="22"/>
  <c r="BS26" i="22" s="1"/>
  <c r="BT26" i="22" s="1"/>
  <c r="BO26" i="22"/>
  <c r="BP26" i="22" s="1"/>
  <c r="BQ26" i="22" s="1"/>
  <c r="BN25" i="22"/>
  <c r="BO25" i="22"/>
  <c r="BP25" i="22" s="1"/>
  <c r="BQ25" i="22" s="1"/>
  <c r="AY6" i="22"/>
  <c r="BJ6" i="22" s="1"/>
  <c r="BK6" i="22" s="1"/>
  <c r="BL6" i="22" s="1"/>
  <c r="AX5" i="22"/>
  <c r="AY5" i="22" s="1"/>
  <c r="BN5" i="22" s="1"/>
  <c r="BG5" i="22"/>
  <c r="BH5" i="22" s="1"/>
  <c r="BI5" i="22" s="1"/>
  <c r="BJ7" i="22"/>
  <c r="BK7" i="22" s="1"/>
  <c r="BL7" i="22" s="1"/>
  <c r="BJ8" i="22"/>
  <c r="BK8" i="22" s="1"/>
  <c r="BL8" i="22" s="1"/>
  <c r="BO8" i="22"/>
  <c r="BP8" i="22" s="1"/>
  <c r="BQ8" i="22" s="1"/>
  <c r="BN8" i="22"/>
  <c r="BG8" i="22"/>
  <c r="AX11" i="22"/>
  <c r="AY11" i="22" s="1"/>
  <c r="BR11" i="22" s="1"/>
  <c r="BS11" i="22" s="1"/>
  <c r="BT11" i="22" s="1"/>
  <c r="BU12" i="22"/>
  <c r="BV12" i="22" s="1"/>
  <c r="BW12" i="22" s="1"/>
  <c r="BR12" i="22"/>
  <c r="BS12" i="22" s="1"/>
  <c r="BT12" i="22" s="1"/>
  <c r="BG13" i="22"/>
  <c r="BN13" i="22"/>
  <c r="BR13" i="22"/>
  <c r="BS13" i="22" s="1"/>
  <c r="BT13" i="22" s="1"/>
  <c r="BO13" i="22"/>
  <c r="BP13" i="22" s="1"/>
  <c r="BQ13" i="22" s="1"/>
  <c r="BH15" i="22"/>
  <c r="BI15" i="22" s="1"/>
  <c r="BO14" i="22"/>
  <c r="BP14" i="22" s="1"/>
  <c r="BQ14" i="22" s="1"/>
  <c r="BN14" i="22"/>
  <c r="BN21" i="22"/>
  <c r="BR21" i="22"/>
  <c r="BS21" i="22" s="1"/>
  <c r="BT21" i="22" s="1"/>
  <c r="BJ21" i="22"/>
  <c r="BK21" i="22" s="1"/>
  <c r="BL21" i="22" s="1"/>
  <c r="BO20" i="22"/>
  <c r="BP20" i="22" s="1"/>
  <c r="BQ20" i="22" s="1"/>
  <c r="BO3" i="22"/>
  <c r="BP3" i="22" s="1"/>
  <c r="BQ3" i="22" s="1"/>
  <c r="BJ3" i="22"/>
  <c r="BK3" i="22" s="1"/>
  <c r="BL3" i="22" s="1"/>
  <c r="BN3" i="22"/>
  <c r="BU7" i="22"/>
  <c r="BV7" i="22" s="1"/>
  <c r="BW7" i="22" s="1"/>
  <c r="BU4" i="22"/>
  <c r="BV4" i="22" s="1"/>
  <c r="BW4" i="22" s="1"/>
  <c r="BG7" i="22"/>
  <c r="BH7" i="22" s="1"/>
  <c r="BI7" i="22" s="1"/>
  <c r="BR8" i="22"/>
  <c r="BS8" i="22" s="1"/>
  <c r="BT8" i="22" s="1"/>
  <c r="AX9" i="22"/>
  <c r="AY9" i="22" s="1"/>
  <c r="BN9" i="22" s="1"/>
  <c r="BG14" i="22"/>
  <c r="BR14" i="22"/>
  <c r="BS14" i="22" s="1"/>
  <c r="BT14" i="22" s="1"/>
  <c r="AY18" i="22"/>
  <c r="BJ18" i="22" s="1"/>
  <c r="BK18" i="22" s="1"/>
  <c r="BL18" i="22" s="1"/>
  <c r="BG18" i="22"/>
  <c r="BH18" i="22" s="1"/>
  <c r="BI18" i="22" s="1"/>
  <c r="BN34" i="22"/>
  <c r="BG24" i="22"/>
  <c r="BH24" i="22" s="1"/>
  <c r="BI24" i="22" s="1"/>
  <c r="BM24" i="22" s="1"/>
  <c r="BU25" i="22"/>
  <c r="BV25" i="22" s="1"/>
  <c r="BW25" i="22" s="1"/>
  <c r="BG28" i="22"/>
  <c r="BH28" i="22" s="1"/>
  <c r="BI28" i="22" s="1"/>
  <c r="BJ29" i="22"/>
  <c r="BK29" i="22" s="1"/>
  <c r="BL29" i="22" s="1"/>
  <c r="BJ36" i="22"/>
  <c r="BK36" i="22" s="1"/>
  <c r="BL36" i="22" s="1"/>
  <c r="BM36" i="22" s="1"/>
  <c r="BO36" i="22"/>
  <c r="BP36" i="22" s="1"/>
  <c r="BQ36" i="22" s="1"/>
  <c r="BN36" i="22"/>
  <c r="BU37" i="22"/>
  <c r="BV37" i="22" s="1"/>
  <c r="BW37" i="22" s="1"/>
  <c r="BG17" i="22"/>
  <c r="BH17" i="22" s="1"/>
  <c r="BI17" i="22" s="1"/>
  <c r="AY23" i="22"/>
  <c r="BO23" i="22" s="1"/>
  <c r="BP23" i="22" s="1"/>
  <c r="BQ23" i="22" s="1"/>
  <c r="BJ30" i="22"/>
  <c r="BK30" i="22" s="1"/>
  <c r="BL30" i="22" s="1"/>
  <c r="BG30" i="22"/>
  <c r="BH30" i="22" s="1"/>
  <c r="BI30" i="22" s="1"/>
  <c r="BH13" i="22"/>
  <c r="BI13" i="22" s="1"/>
  <c r="BR17" i="22"/>
  <c r="BS17" i="22" s="1"/>
  <c r="BT17" i="22" s="1"/>
  <c r="BJ17" i="22"/>
  <c r="BK17" i="22" s="1"/>
  <c r="BL17" i="22" s="1"/>
  <c r="BM17" i="22" s="1"/>
  <c r="BG20" i="22"/>
  <c r="BH20" i="22" s="1"/>
  <c r="BI20" i="22" s="1"/>
  <c r="BU21" i="22"/>
  <c r="BV21" i="22" s="1"/>
  <c r="BW21" i="22" s="1"/>
  <c r="BG22" i="22"/>
  <c r="BH22" i="22" s="1"/>
  <c r="BI22" i="22" s="1"/>
  <c r="BU23" i="22"/>
  <c r="BV23" i="22" s="1"/>
  <c r="BW23" i="22" s="1"/>
  <c r="BG23" i="22"/>
  <c r="BH23" i="22" s="1"/>
  <c r="BI23" i="22" s="1"/>
  <c r="BR23" i="22"/>
  <c r="BS23" i="22" s="1"/>
  <c r="BT23" i="22" s="1"/>
  <c r="BU27" i="22"/>
  <c r="BV27" i="22" s="1"/>
  <c r="BW27" i="22" s="1"/>
  <c r="BG27" i="22"/>
  <c r="BH27" i="22" s="1"/>
  <c r="BI27" i="22" s="1"/>
  <c r="BG11" i="22"/>
  <c r="BH11" i="22" s="1"/>
  <c r="BI11" i="22" s="1"/>
  <c r="BU14" i="22"/>
  <c r="BV14" i="22" s="1"/>
  <c r="BW14" i="22" s="1"/>
  <c r="AX16" i="22"/>
  <c r="AY16" i="22" s="1"/>
  <c r="BN16" i="22" s="1"/>
  <c r="BN17" i="22"/>
  <c r="BR18" i="22"/>
  <c r="BS18" i="22" s="1"/>
  <c r="BT18" i="22" s="1"/>
  <c r="BH19" i="22"/>
  <c r="BI19" i="22" s="1"/>
  <c r="BR20" i="22"/>
  <c r="BS20" i="22" s="1"/>
  <c r="BT20" i="22" s="1"/>
  <c r="BJ20" i="22"/>
  <c r="BK20" i="22" s="1"/>
  <c r="BL20" i="22" s="1"/>
  <c r="BM20" i="22" s="1"/>
  <c r="BJ22" i="22"/>
  <c r="BK22" i="22" s="1"/>
  <c r="BL22" i="22" s="1"/>
  <c r="BO22" i="22"/>
  <c r="BP22" i="22" s="1"/>
  <c r="BQ22" i="22" s="1"/>
  <c r="BR22" i="22"/>
  <c r="BS22" i="22" s="1"/>
  <c r="BT22" i="22" s="1"/>
  <c r="BN22" i="22"/>
  <c r="BU26" i="22"/>
  <c r="BV26" i="22" s="1"/>
  <c r="BW26" i="22" s="1"/>
  <c r="BJ27" i="22"/>
  <c r="BK27" i="22" s="1"/>
  <c r="BL27" i="22" s="1"/>
  <c r="BM27" i="22" s="1"/>
  <c r="BO27" i="22"/>
  <c r="BP27" i="22" s="1"/>
  <c r="BQ27" i="22" s="1"/>
  <c r="BR27" i="22"/>
  <c r="BS27" i="22" s="1"/>
  <c r="BT27" i="22" s="1"/>
  <c r="BN27" i="22"/>
  <c r="BR36" i="22"/>
  <c r="BS36" i="22" s="1"/>
  <c r="BT36" i="22" s="1"/>
  <c r="BG12" i="22"/>
  <c r="BH12" i="22" s="1"/>
  <c r="BI12" i="22" s="1"/>
  <c r="BO17" i="22"/>
  <c r="BP17" i="22" s="1"/>
  <c r="BQ17" i="22" s="1"/>
  <c r="BN20" i="22"/>
  <c r="BG21" i="22"/>
  <c r="BH21" i="22" s="1"/>
  <c r="BI21" i="22" s="1"/>
  <c r="AY32" i="22"/>
  <c r="BR32" i="22" s="1"/>
  <c r="BS32" i="22" s="1"/>
  <c r="BT32" i="22" s="1"/>
  <c r="BG36" i="22"/>
  <c r="BR24" i="22"/>
  <c r="BS24" i="22" s="1"/>
  <c r="BT24" i="22" s="1"/>
  <c r="BO24" i="22"/>
  <c r="BP24" i="22" s="1"/>
  <c r="BQ24" i="22" s="1"/>
  <c r="BR28" i="22"/>
  <c r="BS28" i="22" s="1"/>
  <c r="BT28" i="22" s="1"/>
  <c r="BO28" i="22"/>
  <c r="BP28" i="22" s="1"/>
  <c r="BQ28" i="22" s="1"/>
  <c r="BG29" i="22"/>
  <c r="BH29" i="22" s="1"/>
  <c r="BI29" i="22" s="1"/>
  <c r="BU30" i="22"/>
  <c r="BV30" i="22" s="1"/>
  <c r="BW30" i="22" s="1"/>
  <c r="BJ31" i="22"/>
  <c r="BK31" i="22" s="1"/>
  <c r="BL31" i="22" s="1"/>
  <c r="BM31" i="22" s="1"/>
  <c r="BO31" i="22"/>
  <c r="BP31" i="22" s="1"/>
  <c r="BQ31" i="22" s="1"/>
  <c r="BG31" i="22"/>
  <c r="BH31" i="22" s="1"/>
  <c r="BI31" i="22" s="1"/>
  <c r="AY35" i="22"/>
  <c r="BJ35" i="22" s="1"/>
  <c r="BK35" i="22" s="1"/>
  <c r="BL35" i="22" s="1"/>
  <c r="BG25" i="22"/>
  <c r="BH25" i="22" s="1"/>
  <c r="BI25" i="22" s="1"/>
  <c r="BN29" i="22"/>
  <c r="BR33" i="22"/>
  <c r="BS33" i="22" s="1"/>
  <c r="BT33" i="22" s="1"/>
  <c r="BJ33" i="22"/>
  <c r="BK33" i="22" s="1"/>
  <c r="BL33" i="22" s="1"/>
  <c r="BM33" i="22" s="1"/>
  <c r="BO33" i="22"/>
  <c r="BP33" i="22" s="1"/>
  <c r="BQ33" i="22" s="1"/>
  <c r="BN33" i="22"/>
  <c r="BN35" i="22"/>
  <c r="BR35" i="22"/>
  <c r="BS35" i="22" s="1"/>
  <c r="BT35" i="22" s="1"/>
  <c r="BO35" i="22"/>
  <c r="BP35" i="22" s="1"/>
  <c r="BQ35" i="22" s="1"/>
  <c r="BH36" i="22"/>
  <c r="BI36" i="22" s="1"/>
  <c r="BR37" i="22"/>
  <c r="BS37" i="22" s="1"/>
  <c r="BT37" i="22" s="1"/>
  <c r="BJ37" i="22"/>
  <c r="BK37" i="22" s="1"/>
  <c r="BL37" i="22" s="1"/>
  <c r="BM37" i="22" s="1"/>
  <c r="BO37" i="22"/>
  <c r="BP37" i="22" s="1"/>
  <c r="BQ37" i="22" s="1"/>
  <c r="BN37" i="22"/>
  <c r="BU22" i="22"/>
  <c r="BV22" i="22" s="1"/>
  <c r="BW22" i="22" s="1"/>
  <c r="BR25" i="22"/>
  <c r="BS25" i="22" s="1"/>
  <c r="BT25" i="22" s="1"/>
  <c r="BJ25" i="22"/>
  <c r="BK25" i="22" s="1"/>
  <c r="BL25" i="22" s="1"/>
  <c r="BO29" i="22"/>
  <c r="BP29" i="22" s="1"/>
  <c r="BQ29" i="22" s="1"/>
  <c r="BJ32" i="22"/>
  <c r="BK32" i="22" s="1"/>
  <c r="BL32" i="22" s="1"/>
  <c r="BO32" i="22"/>
  <c r="BP32" i="22" s="1"/>
  <c r="BQ32" i="22" s="1"/>
  <c r="BN32" i="22"/>
  <c r="AY38" i="22"/>
  <c r="BJ38" i="22" s="1"/>
  <c r="BK38" i="22" s="1"/>
  <c r="BL38" i="22" s="1"/>
  <c r="BG38" i="22"/>
  <c r="BH38" i="22" s="1"/>
  <c r="BI38" i="22" s="1"/>
  <c r="BJ23" i="22"/>
  <c r="BK23" i="22" s="1"/>
  <c r="BL23" i="22" s="1"/>
  <c r="BN23" i="22"/>
  <c r="BU24" i="22"/>
  <c r="BV24" i="22" s="1"/>
  <c r="BW24" i="22" s="1"/>
  <c r="BG26" i="22"/>
  <c r="BH26" i="22" s="1"/>
  <c r="BI26" i="22" s="1"/>
  <c r="BO30" i="22"/>
  <c r="BP30" i="22" s="1"/>
  <c r="BQ30" i="22" s="1"/>
  <c r="BN30" i="22"/>
  <c r="BR30" i="22"/>
  <c r="BS30" i="22" s="1"/>
  <c r="BT30" i="22" s="1"/>
  <c r="BU31" i="22"/>
  <c r="BV31" i="22" s="1"/>
  <c r="BW31" i="22" s="1"/>
  <c r="AY34" i="22"/>
  <c r="BU34" i="22" s="1"/>
  <c r="BV34" i="22" s="1"/>
  <c r="BW34" i="22" s="1"/>
  <c r="BG34" i="22"/>
  <c r="BH34" i="22" s="1"/>
  <c r="BI34" i="22" s="1"/>
  <c r="BU36" i="22"/>
  <c r="BV36" i="22" s="1"/>
  <c r="BW36" i="22" s="1"/>
  <c r="BN38" i="22"/>
  <c r="BR38" i="22"/>
  <c r="BS38" i="22" s="1"/>
  <c r="BT38" i="22" s="1"/>
  <c r="BO38" i="22"/>
  <c r="BP38" i="22" s="1"/>
  <c r="BQ38" i="22" s="1"/>
  <c r="CI111" i="4" l="1"/>
  <c r="CL111" i="4"/>
  <c r="CB111" i="4"/>
  <c r="CC111" i="4" s="1"/>
  <c r="CD111" i="4" s="1"/>
  <c r="CB112" i="4"/>
  <c r="CC112" i="4" s="1"/>
  <c r="CD112" i="4" s="1"/>
  <c r="BY112" i="4"/>
  <c r="BZ112" i="4" s="1"/>
  <c r="CA112" i="4" s="1"/>
  <c r="CB6" i="21"/>
  <c r="CF6" i="21" s="1"/>
  <c r="CH6" i="21" s="1"/>
  <c r="BZ13" i="21"/>
  <c r="CB8" i="21"/>
  <c r="CF8" i="21" s="1"/>
  <c r="CH8" i="21" s="1"/>
  <c r="CE13" i="21"/>
  <c r="CH7" i="21"/>
  <c r="CE8" i="21"/>
  <c r="BZ6" i="21"/>
  <c r="CB13" i="21"/>
  <c r="CF13" i="21" s="1"/>
  <c r="CE14" i="21"/>
  <c r="CG14" i="21" s="1"/>
  <c r="CH12" i="21"/>
  <c r="CE12" i="21"/>
  <c r="CG12" i="21" s="1"/>
  <c r="BM23" i="22"/>
  <c r="BN6" i="22"/>
  <c r="BJ5" i="22"/>
  <c r="BK5" i="22" s="1"/>
  <c r="BL5" i="22" s="1"/>
  <c r="BG10" i="22"/>
  <c r="BH10" i="22" s="1"/>
  <c r="BI10" i="22" s="1"/>
  <c r="BG6" i="22"/>
  <c r="BH6" i="22" s="1"/>
  <c r="BI6" i="22" s="1"/>
  <c r="CC6" i="22" s="1"/>
  <c r="BR10" i="22"/>
  <c r="BS10" i="22" s="1"/>
  <c r="BT10" i="22" s="1"/>
  <c r="BR5" i="22"/>
  <c r="BS5" i="22" s="1"/>
  <c r="BT5" i="22" s="1"/>
  <c r="BN10" i="22"/>
  <c r="BU11" i="22"/>
  <c r="BV11" i="22" s="1"/>
  <c r="BW11" i="22" s="1"/>
  <c r="BM7" i="22"/>
  <c r="BX18" i="22"/>
  <c r="CC18" i="22"/>
  <c r="BX21" i="22"/>
  <c r="BY21" i="22" s="1"/>
  <c r="CA21" i="22" s="1"/>
  <c r="CB21" i="22" s="1"/>
  <c r="CC21" i="22"/>
  <c r="CD21" i="22" s="1"/>
  <c r="CF21" i="22" s="1"/>
  <c r="CG21" i="22" s="1"/>
  <c r="BM38" i="22"/>
  <c r="CC3" i="22"/>
  <c r="CD3" i="22" s="1"/>
  <c r="CF3" i="22" s="1"/>
  <c r="CG3" i="22" s="1"/>
  <c r="BX3" i="22"/>
  <c r="BY3" i="22" s="1"/>
  <c r="CA3" i="22" s="1"/>
  <c r="CB3" i="22" s="1"/>
  <c r="CC12" i="22"/>
  <c r="CD12" i="22" s="1"/>
  <c r="CF12" i="22" s="1"/>
  <c r="CG12" i="22" s="1"/>
  <c r="BX12" i="22"/>
  <c r="BY12" i="22" s="1"/>
  <c r="CA12" i="22" s="1"/>
  <c r="CB12" i="22" s="1"/>
  <c r="BX30" i="22"/>
  <c r="BY30" i="22" s="1"/>
  <c r="CA30" i="22" s="1"/>
  <c r="CB30" i="22" s="1"/>
  <c r="CC30" i="22"/>
  <c r="CD30" i="22" s="1"/>
  <c r="CF30" i="22" s="1"/>
  <c r="CG30" i="22" s="1"/>
  <c r="BX38" i="22"/>
  <c r="BY38" i="22" s="1"/>
  <c r="CA38" i="22" s="1"/>
  <c r="CB38" i="22" s="1"/>
  <c r="CC38" i="22"/>
  <c r="CD38" i="22" s="1"/>
  <c r="CF38" i="22" s="1"/>
  <c r="CG38" i="22" s="1"/>
  <c r="CC26" i="22"/>
  <c r="CD26" i="22" s="1"/>
  <c r="CF26" i="22" s="1"/>
  <c r="CG26" i="22" s="1"/>
  <c r="BX26" i="22"/>
  <c r="BY26" i="22" s="1"/>
  <c r="CA26" i="22" s="1"/>
  <c r="CB26" i="22" s="1"/>
  <c r="BX25" i="22"/>
  <c r="BY25" i="22" s="1"/>
  <c r="CA25" i="22" s="1"/>
  <c r="CB25" i="22" s="1"/>
  <c r="CC25" i="22"/>
  <c r="CD25" i="22" s="1"/>
  <c r="CF25" i="22" s="1"/>
  <c r="CG25" i="22" s="1"/>
  <c r="CC19" i="22"/>
  <c r="CD19" i="22" s="1"/>
  <c r="CF19" i="22" s="1"/>
  <c r="CG19" i="22" s="1"/>
  <c r="BX19" i="22"/>
  <c r="BY19" i="22" s="1"/>
  <c r="CA19" i="22" s="1"/>
  <c r="CB19" i="22" s="1"/>
  <c r="BM26" i="22"/>
  <c r="CC8" i="22"/>
  <c r="CD8" i="22" s="1"/>
  <c r="CF8" i="22" s="1"/>
  <c r="CG8" i="22" s="1"/>
  <c r="BX8" i="22"/>
  <c r="BY8" i="22" s="1"/>
  <c r="CA8" i="22" s="1"/>
  <c r="CB8" i="22" s="1"/>
  <c r="BY33" i="22"/>
  <c r="CA33" i="22" s="1"/>
  <c r="CB33" i="22" s="1"/>
  <c r="CC36" i="22"/>
  <c r="CD36" i="22" s="1"/>
  <c r="CF36" i="22" s="1"/>
  <c r="CG36" i="22" s="1"/>
  <c r="BX36" i="22"/>
  <c r="BY36" i="22" s="1"/>
  <c r="CA36" i="22" s="1"/>
  <c r="CB36" i="22" s="1"/>
  <c r="BG35" i="22"/>
  <c r="BH35" i="22" s="1"/>
  <c r="BI35" i="22" s="1"/>
  <c r="CC23" i="22"/>
  <c r="CD23" i="22" s="1"/>
  <c r="CF23" i="22" s="1"/>
  <c r="CG23" i="22" s="1"/>
  <c r="BX23" i="22"/>
  <c r="BY23" i="22" s="1"/>
  <c r="CA23" i="22" s="1"/>
  <c r="CB23" i="22" s="1"/>
  <c r="BN18" i="22"/>
  <c r="CC27" i="22"/>
  <c r="CD27" i="22" s="1"/>
  <c r="CF27" i="22" s="1"/>
  <c r="CG27" i="22" s="1"/>
  <c r="BX27" i="22"/>
  <c r="BY27" i="22" s="1"/>
  <c r="CA27" i="22" s="1"/>
  <c r="CB27" i="22" s="1"/>
  <c r="BU16" i="22"/>
  <c r="BV16" i="22" s="1"/>
  <c r="BW16" i="22" s="1"/>
  <c r="BO34" i="22"/>
  <c r="BP34" i="22" s="1"/>
  <c r="BQ34" i="22" s="1"/>
  <c r="BJ9" i="22"/>
  <c r="BK9" i="22" s="1"/>
  <c r="BL9" i="22" s="1"/>
  <c r="BU5" i="22"/>
  <c r="BV5" i="22" s="1"/>
  <c r="BW5" i="22" s="1"/>
  <c r="BO5" i="22"/>
  <c r="BP5" i="22" s="1"/>
  <c r="BQ5" i="22" s="1"/>
  <c r="BG32" i="22"/>
  <c r="BH32" i="22" s="1"/>
  <c r="BI32" i="22" s="1"/>
  <c r="BM12" i="22"/>
  <c r="BJ13" i="22"/>
  <c r="BK13" i="22" s="1"/>
  <c r="BL13" i="22" s="1"/>
  <c r="BM13" i="22" s="1"/>
  <c r="CC29" i="22"/>
  <c r="CD29" i="22" s="1"/>
  <c r="CF29" i="22" s="1"/>
  <c r="CG29" i="22" s="1"/>
  <c r="BX29" i="22"/>
  <c r="BY29" i="22" s="1"/>
  <c r="CA29" i="22" s="1"/>
  <c r="CB29" i="22" s="1"/>
  <c r="BM25" i="22"/>
  <c r="BX14" i="22"/>
  <c r="BY14" i="22" s="1"/>
  <c r="CA14" i="22" s="1"/>
  <c r="CB14" i="22" s="1"/>
  <c r="CC14" i="22"/>
  <c r="CD14" i="22" s="1"/>
  <c r="CF14" i="22" s="1"/>
  <c r="CG14" i="22" s="1"/>
  <c r="BM22" i="22"/>
  <c r="BO18" i="22"/>
  <c r="BP18" i="22" s="1"/>
  <c r="BQ18" i="22" s="1"/>
  <c r="BX13" i="22"/>
  <c r="BY13" i="22" s="1"/>
  <c r="CA13" i="22" s="1"/>
  <c r="CB13" i="22" s="1"/>
  <c r="BX17" i="22"/>
  <c r="BY17" i="22" s="1"/>
  <c r="CA17" i="22" s="1"/>
  <c r="CB17" i="22" s="1"/>
  <c r="CC17" i="22"/>
  <c r="CD17" i="22" s="1"/>
  <c r="CF17" i="22" s="1"/>
  <c r="CG17" i="22" s="1"/>
  <c r="BM29" i="22"/>
  <c r="BJ34" i="22"/>
  <c r="BK34" i="22" s="1"/>
  <c r="BL34" i="22" s="1"/>
  <c r="BM34" i="22" s="1"/>
  <c r="BR9" i="22"/>
  <c r="BS9" i="22" s="1"/>
  <c r="BT9" i="22" s="1"/>
  <c r="CC37" i="22"/>
  <c r="CD37" i="22" s="1"/>
  <c r="CF37" i="22" s="1"/>
  <c r="CG37" i="22" s="1"/>
  <c r="BM6" i="22"/>
  <c r="BU32" i="22"/>
  <c r="BV32" i="22" s="1"/>
  <c r="BW32" i="22" s="1"/>
  <c r="BN11" i="22"/>
  <c r="BG16" i="22"/>
  <c r="BH16" i="22" s="1"/>
  <c r="BI16" i="22" s="1"/>
  <c r="BU6" i="22"/>
  <c r="BV6" i="22" s="1"/>
  <c r="BW6" i="22" s="1"/>
  <c r="BJ10" i="22"/>
  <c r="BK10" i="22" s="1"/>
  <c r="BL10" i="22" s="1"/>
  <c r="BM10" i="22" s="1"/>
  <c r="BX10" i="22"/>
  <c r="BY10" i="22" s="1"/>
  <c r="CA10" i="22" s="1"/>
  <c r="CB10" i="22" s="1"/>
  <c r="BX7" i="22"/>
  <c r="BY7" i="22" s="1"/>
  <c r="CA7" i="22" s="1"/>
  <c r="CB7" i="22" s="1"/>
  <c r="CC7" i="22"/>
  <c r="CD7" i="22" s="1"/>
  <c r="CF7" i="22" s="1"/>
  <c r="CG7" i="22" s="1"/>
  <c r="BM30" i="22"/>
  <c r="BO9" i="22"/>
  <c r="BP9" i="22" s="1"/>
  <c r="BQ9" i="22" s="1"/>
  <c r="BM19" i="22"/>
  <c r="CC31" i="22"/>
  <c r="CD31" i="22" s="1"/>
  <c r="CF31" i="22" s="1"/>
  <c r="CG31" i="22" s="1"/>
  <c r="BX31" i="22"/>
  <c r="BY31" i="22" s="1"/>
  <c r="CA31" i="22" s="1"/>
  <c r="CB31" i="22" s="1"/>
  <c r="BX20" i="22"/>
  <c r="BY20" i="22" s="1"/>
  <c r="CA20" i="22" s="1"/>
  <c r="CB20" i="22" s="1"/>
  <c r="CC20" i="22"/>
  <c r="CD20" i="22" s="1"/>
  <c r="CF20" i="22" s="1"/>
  <c r="CG20" i="22" s="1"/>
  <c r="BU35" i="22"/>
  <c r="BV35" i="22" s="1"/>
  <c r="BW35" i="22" s="1"/>
  <c r="BX28" i="22"/>
  <c r="BY28" i="22" s="1"/>
  <c r="CA28" i="22" s="1"/>
  <c r="CB28" i="22" s="1"/>
  <c r="CC28" i="22"/>
  <c r="CD28" i="22" s="1"/>
  <c r="CF28" i="22" s="1"/>
  <c r="CG28" i="22" s="1"/>
  <c r="BR34" i="22"/>
  <c r="BS34" i="22" s="1"/>
  <c r="BT34" i="22" s="1"/>
  <c r="BJ11" i="22"/>
  <c r="BK11" i="22" s="1"/>
  <c r="BL11" i="22" s="1"/>
  <c r="BM11" i="22" s="1"/>
  <c r="BM3" i="22"/>
  <c r="BM21" i="22"/>
  <c r="BX37" i="22"/>
  <c r="BY37" i="22" s="1"/>
  <c r="CA37" i="22" s="1"/>
  <c r="CB37" i="22" s="1"/>
  <c r="BO11" i="22"/>
  <c r="BP11" i="22" s="1"/>
  <c r="BQ11" i="22" s="1"/>
  <c r="BJ16" i="22"/>
  <c r="BK16" i="22" s="1"/>
  <c r="BL16" i="22" s="1"/>
  <c r="BO6" i="22"/>
  <c r="BP6" i="22" s="1"/>
  <c r="BQ6" i="22" s="1"/>
  <c r="BM28" i="22"/>
  <c r="CC4" i="22"/>
  <c r="CD4" i="22" s="1"/>
  <c r="CF4" i="22" s="1"/>
  <c r="CG4" i="22" s="1"/>
  <c r="BG9" i="22"/>
  <c r="BH9" i="22" s="1"/>
  <c r="BI9" i="22" s="1"/>
  <c r="BX24" i="22"/>
  <c r="BY24" i="22" s="1"/>
  <c r="CA24" i="22" s="1"/>
  <c r="CB24" i="22" s="1"/>
  <c r="CC24" i="22"/>
  <c r="CD24" i="22" s="1"/>
  <c r="CF24" i="22" s="1"/>
  <c r="CG24" i="22" s="1"/>
  <c r="CC22" i="22"/>
  <c r="CD22" i="22" s="1"/>
  <c r="CF22" i="22" s="1"/>
  <c r="CG22" i="22" s="1"/>
  <c r="BX22" i="22"/>
  <c r="BY22" i="22" s="1"/>
  <c r="CA22" i="22" s="1"/>
  <c r="CB22" i="22" s="1"/>
  <c r="BM18" i="22"/>
  <c r="CC5" i="22"/>
  <c r="CD5" i="22" s="1"/>
  <c r="CF5" i="22" s="1"/>
  <c r="CG5" i="22" s="1"/>
  <c r="BX5" i="22"/>
  <c r="BY5" i="22" s="1"/>
  <c r="CA5" i="22" s="1"/>
  <c r="CB5" i="22" s="1"/>
  <c r="BM32" i="22"/>
  <c r="BU18" i="22"/>
  <c r="BV18" i="22" s="1"/>
  <c r="BW18" i="22" s="1"/>
  <c r="BU9" i="22"/>
  <c r="BV9" i="22" s="1"/>
  <c r="BW9" i="22" s="1"/>
  <c r="BM5" i="22"/>
  <c r="CC15" i="22"/>
  <c r="CD15" i="22" s="1"/>
  <c r="CF15" i="22" s="1"/>
  <c r="CG15" i="22" s="1"/>
  <c r="BX15" i="22"/>
  <c r="BY15" i="22" s="1"/>
  <c r="CA15" i="22" s="1"/>
  <c r="CB15" i="22" s="1"/>
  <c r="BM8" i="22"/>
  <c r="BO16" i="22"/>
  <c r="BP16" i="22" s="1"/>
  <c r="BQ16" i="22" s="1"/>
  <c r="BR6" i="22"/>
  <c r="BS6" i="22" s="1"/>
  <c r="BT6" i="22" s="1"/>
  <c r="BX4" i="22"/>
  <c r="BY4" i="22" s="1"/>
  <c r="CA4" i="22" s="1"/>
  <c r="CB4" i="22" s="1"/>
  <c r="BM14" i="22"/>
  <c r="CN111" i="4" l="1"/>
  <c r="CK111" i="4"/>
  <c r="CL112" i="4"/>
  <c r="CN112" i="4" s="1"/>
  <c r="CI112" i="4"/>
  <c r="CK112" i="4" s="1"/>
  <c r="CE7" i="21"/>
  <c r="CG7" i="21" s="1"/>
  <c r="CH13" i="21"/>
  <c r="CG8" i="21"/>
  <c r="CE6" i="21"/>
  <c r="CG6" i="21" s="1"/>
  <c r="CG13" i="21"/>
  <c r="BX6" i="22"/>
  <c r="BY6" i="22" s="1"/>
  <c r="CA6" i="22" s="1"/>
  <c r="CB6" i="22" s="1"/>
  <c r="BX35" i="22"/>
  <c r="BY35" i="22" s="1"/>
  <c r="CA35" i="22" s="1"/>
  <c r="CB35" i="22" s="1"/>
  <c r="CC35" i="22"/>
  <c r="CD35" i="22" s="1"/>
  <c r="CF35" i="22" s="1"/>
  <c r="CG35" i="22" s="1"/>
  <c r="BM16" i="22"/>
  <c r="BX11" i="22"/>
  <c r="BY11" i="22" s="1"/>
  <c r="CA11" i="22" s="1"/>
  <c r="CB11" i="22" s="1"/>
  <c r="CC32" i="22"/>
  <c r="CD32" i="22" s="1"/>
  <c r="CF32" i="22" s="1"/>
  <c r="CG32" i="22" s="1"/>
  <c r="BX32" i="22"/>
  <c r="BY32" i="22" s="1"/>
  <c r="CA32" i="22" s="1"/>
  <c r="CB32" i="22" s="1"/>
  <c r="CC34" i="22"/>
  <c r="CD34" i="22" s="1"/>
  <c r="CF34" i="22" s="1"/>
  <c r="CG34" i="22" s="1"/>
  <c r="CD18" i="22"/>
  <c r="CF18" i="22" s="1"/>
  <c r="CG18" i="22" s="1"/>
  <c r="BX16" i="22"/>
  <c r="BY16" i="22" s="1"/>
  <c r="CA16" i="22" s="1"/>
  <c r="CB16" i="22" s="1"/>
  <c r="CC16" i="22"/>
  <c r="CD16" i="22" s="1"/>
  <c r="CF16" i="22" s="1"/>
  <c r="CG16" i="22" s="1"/>
  <c r="BX9" i="22"/>
  <c r="BY9" i="22" s="1"/>
  <c r="CA9" i="22" s="1"/>
  <c r="CB9" i="22" s="1"/>
  <c r="CC9" i="22"/>
  <c r="CD9" i="22" s="1"/>
  <c r="CF9" i="22" s="1"/>
  <c r="CG9" i="22" s="1"/>
  <c r="CC10" i="22"/>
  <c r="CD10" i="22" s="1"/>
  <c r="CF10" i="22" s="1"/>
  <c r="CG10" i="22" s="1"/>
  <c r="BX34" i="22"/>
  <c r="BY34" i="22" s="1"/>
  <c r="CA34" i="22" s="1"/>
  <c r="CB34" i="22" s="1"/>
  <c r="CD6" i="22"/>
  <c r="CF6" i="22" s="1"/>
  <c r="CG6" i="22" s="1"/>
  <c r="BY18" i="22"/>
  <c r="CA18" i="22" s="1"/>
  <c r="CB18" i="22" s="1"/>
  <c r="CC11" i="22"/>
  <c r="CD11" i="22" s="1"/>
  <c r="CF11" i="22" s="1"/>
  <c r="CG11" i="22" s="1"/>
  <c r="CC13" i="22"/>
  <c r="CD13" i="22" s="1"/>
  <c r="CF13" i="22" s="1"/>
  <c r="CG13" i="22" s="1"/>
  <c r="BM9" i="22"/>
  <c r="BM35" i="22"/>
  <c r="J11" i="21" l="1"/>
  <c r="H11" i="21"/>
  <c r="J10" i="21"/>
  <c r="H10" i="21"/>
  <c r="J9" i="21"/>
  <c r="H9" i="21"/>
  <c r="J5" i="21"/>
  <c r="H5" i="21"/>
  <c r="J4" i="21"/>
  <c r="H4" i="21"/>
  <c r="J3" i="21"/>
  <c r="H3" i="21"/>
  <c r="BD11" i="21"/>
  <c r="BC11" i="21"/>
  <c r="BA11" i="21"/>
  <c r="AW11" i="21"/>
  <c r="AV11" i="21"/>
  <c r="AN11" i="21"/>
  <c r="BB11" i="21" s="1"/>
  <c r="AM11" i="21"/>
  <c r="AZ11" i="21" s="1"/>
  <c r="AL11" i="21"/>
  <c r="BD10" i="21"/>
  <c r="BC10" i="21"/>
  <c r="BA10" i="21"/>
  <c r="AW10" i="21"/>
  <c r="AV10" i="21"/>
  <c r="AN10" i="21"/>
  <c r="BB10" i="21" s="1"/>
  <c r="AM10" i="21"/>
  <c r="AZ10" i="21" s="1"/>
  <c r="AL10" i="21"/>
  <c r="BD9" i="21"/>
  <c r="BC9" i="21"/>
  <c r="BA9" i="21"/>
  <c r="AW9" i="21"/>
  <c r="AV9" i="21"/>
  <c r="AN9" i="21"/>
  <c r="BB9" i="21" s="1"/>
  <c r="AM9" i="21"/>
  <c r="AZ9" i="21" s="1"/>
  <c r="AL9" i="21"/>
  <c r="BD5" i="21"/>
  <c r="BC5" i="21"/>
  <c r="BA5" i="21"/>
  <c r="AW5" i="21"/>
  <c r="AV5" i="21"/>
  <c r="AN5" i="21"/>
  <c r="BB5" i="21" s="1"/>
  <c r="AM5" i="21"/>
  <c r="AZ5" i="21" s="1"/>
  <c r="AL5" i="21"/>
  <c r="BD4" i="21"/>
  <c r="BC4" i="21"/>
  <c r="BA4" i="21"/>
  <c r="AW4" i="21"/>
  <c r="AV4" i="21"/>
  <c r="AN4" i="21"/>
  <c r="BB4" i="21" s="1"/>
  <c r="AM4" i="21"/>
  <c r="AZ4" i="21" s="1"/>
  <c r="AL4" i="21"/>
  <c r="BD3" i="21"/>
  <c r="BC3" i="21"/>
  <c r="BA3" i="21"/>
  <c r="AW3" i="21"/>
  <c r="AV3" i="21"/>
  <c r="AN3" i="21"/>
  <c r="BB3" i="21" s="1"/>
  <c r="AM3" i="21"/>
  <c r="AZ3" i="21" s="1"/>
  <c r="AL3" i="21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BK122" i="2"/>
  <c r="BL122" i="2" s="1"/>
  <c r="BK121" i="2"/>
  <c r="BL121" i="2" s="1"/>
  <c r="BK120" i="2"/>
  <c r="BK119" i="2"/>
  <c r="BL119" i="2" s="1"/>
  <c r="BK118" i="2"/>
  <c r="BL118" i="2" s="1"/>
  <c r="BK117" i="2"/>
  <c r="BK116" i="2"/>
  <c r="BK115" i="2"/>
  <c r="BK114" i="2"/>
  <c r="BK113" i="2"/>
  <c r="BK112" i="2"/>
  <c r="BK111" i="2"/>
  <c r="BL111" i="2" s="1"/>
  <c r="BK110" i="2"/>
  <c r="BL110" i="2" s="1"/>
  <c r="BK109" i="2"/>
  <c r="BK108" i="2"/>
  <c r="BK107" i="2"/>
  <c r="BL107" i="2" s="1"/>
  <c r="BK106" i="2"/>
  <c r="BL106" i="2" s="1"/>
  <c r="BK105" i="2"/>
  <c r="BK104" i="2"/>
  <c r="BK103" i="2"/>
  <c r="BK102" i="2"/>
  <c r="BK101" i="2"/>
  <c r="BL101" i="2" s="1"/>
  <c r="BK100" i="2"/>
  <c r="BL100" i="2" s="1"/>
  <c r="BK99" i="2"/>
  <c r="BK98" i="2"/>
  <c r="BK97" i="2"/>
  <c r="BK96" i="2"/>
  <c r="BK95" i="2"/>
  <c r="BL95" i="2" s="1"/>
  <c r="BK94" i="2"/>
  <c r="BL94" i="2" s="1"/>
  <c r="BK93" i="2"/>
  <c r="BK92" i="2"/>
  <c r="BK91" i="2"/>
  <c r="BK90" i="2"/>
  <c r="BK89" i="2"/>
  <c r="BL89" i="2" s="1"/>
  <c r="BK88" i="2"/>
  <c r="BL88" i="2" s="1"/>
  <c r="BK87" i="2"/>
  <c r="BK86" i="2"/>
  <c r="BK85" i="2"/>
  <c r="BL85" i="2" s="1"/>
  <c r="BK84" i="2"/>
  <c r="BK83" i="2"/>
  <c r="BL83" i="2" s="1"/>
  <c r="BK82" i="2"/>
  <c r="BL82" i="2" s="1"/>
  <c r="BK81" i="2"/>
  <c r="BL81" i="2" s="1"/>
  <c r="BK80" i="2"/>
  <c r="BL80" i="2" s="1"/>
  <c r="BK79" i="2"/>
  <c r="BK78" i="2"/>
  <c r="BK77" i="2"/>
  <c r="BL77" i="2" s="1"/>
  <c r="BK76" i="2"/>
  <c r="BL76" i="2" s="1"/>
  <c r="BK75" i="2"/>
  <c r="BK74" i="2"/>
  <c r="BK73" i="2"/>
  <c r="BK72" i="2"/>
  <c r="BK71" i="2"/>
  <c r="BL71" i="2" s="1"/>
  <c r="BK70" i="2"/>
  <c r="BL70" i="2" s="1"/>
  <c r="BK69" i="2"/>
  <c r="BK68" i="2"/>
  <c r="BK67" i="2"/>
  <c r="BK66" i="2"/>
  <c r="BK65" i="2"/>
  <c r="BL65" i="2" s="1"/>
  <c r="BK64" i="2"/>
  <c r="BK63" i="2"/>
  <c r="BK62" i="2"/>
  <c r="BK61" i="2"/>
  <c r="BL61" i="2" s="1"/>
  <c r="BK60" i="2"/>
  <c r="BK59" i="2"/>
  <c r="BL59" i="2" s="1"/>
  <c r="BK58" i="2"/>
  <c r="BK57" i="2"/>
  <c r="BK56" i="2"/>
  <c r="BK55" i="2"/>
  <c r="BK54" i="2"/>
  <c r="BK53" i="2"/>
  <c r="BL53" i="2" s="1"/>
  <c r="BK52" i="2"/>
  <c r="BL52" i="2" s="1"/>
  <c r="BK51" i="2"/>
  <c r="BK50" i="2"/>
  <c r="BK49" i="2"/>
  <c r="BK48" i="2"/>
  <c r="BK47" i="2"/>
  <c r="BK46" i="2"/>
  <c r="BL46" i="2" s="1"/>
  <c r="BK45" i="2"/>
  <c r="BK44" i="2"/>
  <c r="BK43" i="2"/>
  <c r="BK42" i="2"/>
  <c r="BK41" i="2"/>
  <c r="BL41" i="2" s="1"/>
  <c r="BK40" i="2"/>
  <c r="BK39" i="2"/>
  <c r="BK38" i="2"/>
  <c r="BK37" i="2"/>
  <c r="BK36" i="2"/>
  <c r="BK35" i="2"/>
  <c r="BK34" i="2"/>
  <c r="BL34" i="2" s="1"/>
  <c r="BK33" i="2"/>
  <c r="BK32" i="2"/>
  <c r="BK31" i="2"/>
  <c r="BK30" i="2"/>
  <c r="BK29" i="2"/>
  <c r="BK28" i="2"/>
  <c r="BL28" i="2" s="1"/>
  <c r="BK27" i="2"/>
  <c r="BK26" i="2"/>
  <c r="BK25" i="2"/>
  <c r="BK24" i="2"/>
  <c r="BK23" i="2"/>
  <c r="BL23" i="2" s="1"/>
  <c r="BK22" i="2"/>
  <c r="BL22" i="2" s="1"/>
  <c r="BK21" i="2"/>
  <c r="BK20" i="2"/>
  <c r="BK19" i="2"/>
  <c r="BK18" i="2"/>
  <c r="BK17" i="2"/>
  <c r="BK16" i="2"/>
  <c r="BK15" i="2"/>
  <c r="BK14" i="2"/>
  <c r="BK13" i="2"/>
  <c r="BK12" i="2"/>
  <c r="BK11" i="2"/>
  <c r="BL11" i="2" s="1"/>
  <c r="BK10" i="2"/>
  <c r="BK9" i="2"/>
  <c r="BK8" i="2"/>
  <c r="BK7" i="2"/>
  <c r="BK6" i="2"/>
  <c r="BK5" i="2"/>
  <c r="BL5" i="2" s="1"/>
  <c r="BK4" i="2"/>
  <c r="BK3" i="2"/>
  <c r="AQ8" i="2"/>
  <c r="BR122" i="2"/>
  <c r="BS122" i="2" s="1"/>
  <c r="BQ122" i="2"/>
  <c r="BP122" i="2"/>
  <c r="BO122" i="2"/>
  <c r="BN122" i="2"/>
  <c r="BM122" i="2"/>
  <c r="BG122" i="2"/>
  <c r="BF122" i="2"/>
  <c r="BD122" i="2"/>
  <c r="BC122" i="2"/>
  <c r="BB122" i="2"/>
  <c r="AX122" i="2"/>
  <c r="BH122" i="2" s="1"/>
  <c r="AQ122" i="2"/>
  <c r="L122" i="2"/>
  <c r="K122" i="2"/>
  <c r="BR121" i="2"/>
  <c r="BS121" i="2" s="1"/>
  <c r="BQ121" i="2"/>
  <c r="BP121" i="2"/>
  <c r="BO121" i="2"/>
  <c r="BN121" i="2"/>
  <c r="BM121" i="2"/>
  <c r="BG121" i="2"/>
  <c r="BF121" i="2"/>
  <c r="BD121" i="2"/>
  <c r="BC121" i="2"/>
  <c r="BB121" i="2"/>
  <c r="AX121" i="2"/>
  <c r="AQ121" i="2"/>
  <c r="L121" i="2"/>
  <c r="K121" i="2"/>
  <c r="BS120" i="2"/>
  <c r="BR120" i="2"/>
  <c r="BQ120" i="2"/>
  <c r="BP120" i="2"/>
  <c r="BO120" i="2"/>
  <c r="BN120" i="2"/>
  <c r="BM120" i="2"/>
  <c r="BG120" i="2"/>
  <c r="BF120" i="2"/>
  <c r="BD120" i="2"/>
  <c r="BE120" i="2" s="1"/>
  <c r="BI120" i="2" s="1"/>
  <c r="BC120" i="2"/>
  <c r="BB120" i="2"/>
  <c r="AX120" i="2"/>
  <c r="AR120" i="2"/>
  <c r="AQ120" i="2"/>
  <c r="BH120" i="2" s="1"/>
  <c r="BJ120" i="2" s="1"/>
  <c r="L120" i="2"/>
  <c r="K120" i="2"/>
  <c r="BR119" i="2"/>
  <c r="BS119" i="2" s="1"/>
  <c r="BQ119" i="2"/>
  <c r="BP119" i="2"/>
  <c r="BO119" i="2"/>
  <c r="BN119" i="2"/>
  <c r="BM119" i="2"/>
  <c r="BG119" i="2"/>
  <c r="BF119" i="2"/>
  <c r="BD119" i="2"/>
  <c r="BC119" i="2"/>
  <c r="BB119" i="2"/>
  <c r="AX119" i="2"/>
  <c r="BH119" i="2" s="1"/>
  <c r="AP119" i="2"/>
  <c r="L119" i="2"/>
  <c r="K119" i="2"/>
  <c r="BS118" i="2"/>
  <c r="BR118" i="2"/>
  <c r="BQ118" i="2"/>
  <c r="BP118" i="2"/>
  <c r="BO118" i="2"/>
  <c r="BN118" i="2"/>
  <c r="BM118" i="2"/>
  <c r="BG118" i="2"/>
  <c r="BF118" i="2"/>
  <c r="BD118" i="2"/>
  <c r="BC118" i="2"/>
  <c r="BB118" i="2"/>
  <c r="AX118" i="2"/>
  <c r="BH118" i="2" s="1"/>
  <c r="AP118" i="2"/>
  <c r="L118" i="2"/>
  <c r="K118" i="2"/>
  <c r="BR117" i="2"/>
  <c r="BS117" i="2" s="1"/>
  <c r="BQ117" i="2"/>
  <c r="BP117" i="2"/>
  <c r="BO117" i="2"/>
  <c r="BN117" i="2"/>
  <c r="BM117" i="2"/>
  <c r="BL117" i="2"/>
  <c r="BG117" i="2"/>
  <c r="BF117" i="2"/>
  <c r="BC117" i="2"/>
  <c r="BB117" i="2"/>
  <c r="AX117" i="2"/>
  <c r="BH117" i="2" s="1"/>
  <c r="AR117" i="2"/>
  <c r="AP117" i="2"/>
  <c r="BD117" i="2" s="1"/>
  <c r="BE117" i="2" s="1"/>
  <c r="BI117" i="2" s="1"/>
  <c r="L117" i="2"/>
  <c r="K117" i="2"/>
  <c r="BR116" i="2"/>
  <c r="BS116" i="2" s="1"/>
  <c r="BQ116" i="2"/>
  <c r="BP116" i="2"/>
  <c r="BO116" i="2"/>
  <c r="BN116" i="2"/>
  <c r="BM116" i="2"/>
  <c r="BL116" i="2"/>
  <c r="BG116" i="2"/>
  <c r="BF116" i="2"/>
  <c r="BD116" i="2"/>
  <c r="BC116" i="2"/>
  <c r="BB116" i="2"/>
  <c r="AX116" i="2"/>
  <c r="AQ116" i="2"/>
  <c r="BH116" i="2" s="1"/>
  <c r="L116" i="2"/>
  <c r="K116" i="2"/>
  <c r="BS115" i="2"/>
  <c r="BR115" i="2"/>
  <c r="BQ115" i="2"/>
  <c r="BP115" i="2"/>
  <c r="BO115" i="2"/>
  <c r="BN115" i="2"/>
  <c r="BM115" i="2"/>
  <c r="BG115" i="2"/>
  <c r="BF115" i="2"/>
  <c r="BD115" i="2"/>
  <c r="BC115" i="2"/>
  <c r="BB115" i="2"/>
  <c r="AX115" i="2"/>
  <c r="AQ115" i="2"/>
  <c r="BH115" i="2" s="1"/>
  <c r="L115" i="2"/>
  <c r="K115" i="2"/>
  <c r="BS114" i="2"/>
  <c r="BR114" i="2"/>
  <c r="BQ114" i="2"/>
  <c r="BP114" i="2"/>
  <c r="BO114" i="2"/>
  <c r="BN114" i="2"/>
  <c r="BM114" i="2"/>
  <c r="BG114" i="2"/>
  <c r="BF114" i="2"/>
  <c r="BD114" i="2"/>
  <c r="BC114" i="2"/>
  <c r="BB114" i="2"/>
  <c r="AX114" i="2"/>
  <c r="AR114" i="2"/>
  <c r="AQ114" i="2"/>
  <c r="L114" i="2"/>
  <c r="K114" i="2"/>
  <c r="BR113" i="2"/>
  <c r="BS113" i="2" s="1"/>
  <c r="BQ113" i="2"/>
  <c r="BP113" i="2"/>
  <c r="BO113" i="2"/>
  <c r="BN113" i="2"/>
  <c r="BM113" i="2"/>
  <c r="BL113" i="2"/>
  <c r="BG113" i="2"/>
  <c r="BF113" i="2"/>
  <c r="BD113" i="2"/>
  <c r="BC113" i="2"/>
  <c r="BB113" i="2"/>
  <c r="AX113" i="2"/>
  <c r="BH113" i="2" s="1"/>
  <c r="AP113" i="2"/>
  <c r="L113" i="2"/>
  <c r="K113" i="2"/>
  <c r="BS112" i="2"/>
  <c r="BR112" i="2"/>
  <c r="BQ112" i="2"/>
  <c r="BP112" i="2"/>
  <c r="BO112" i="2"/>
  <c r="BN112" i="2"/>
  <c r="BM112" i="2"/>
  <c r="BL112" i="2"/>
  <c r="BG112" i="2"/>
  <c r="BF112" i="2"/>
  <c r="BC112" i="2"/>
  <c r="BE112" i="2" s="1"/>
  <c r="BI112" i="2" s="1"/>
  <c r="BB112" i="2"/>
  <c r="AX112" i="2"/>
  <c r="BH112" i="2" s="1"/>
  <c r="AP112" i="2"/>
  <c r="BD112" i="2" s="1"/>
  <c r="L112" i="2"/>
  <c r="K112" i="2"/>
  <c r="BS111" i="2"/>
  <c r="BR111" i="2"/>
  <c r="BQ111" i="2"/>
  <c r="BP111" i="2"/>
  <c r="BO111" i="2"/>
  <c r="BN111" i="2"/>
  <c r="BM111" i="2"/>
  <c r="BG111" i="2"/>
  <c r="BF111" i="2"/>
  <c r="BD111" i="2"/>
  <c r="BC111" i="2"/>
  <c r="BB111" i="2"/>
  <c r="AX111" i="2"/>
  <c r="BH111" i="2" s="1"/>
  <c r="AR111" i="2"/>
  <c r="AP111" i="2"/>
  <c r="L111" i="2"/>
  <c r="K111" i="2"/>
  <c r="BS110" i="2"/>
  <c r="BR110" i="2"/>
  <c r="BQ110" i="2"/>
  <c r="BP110" i="2"/>
  <c r="BO110" i="2"/>
  <c r="BN110" i="2"/>
  <c r="BM110" i="2"/>
  <c r="BG110" i="2"/>
  <c r="BF110" i="2"/>
  <c r="BD110" i="2"/>
  <c r="BC110" i="2"/>
  <c r="BB110" i="2"/>
  <c r="AX110" i="2"/>
  <c r="BH110" i="2" s="1"/>
  <c r="AQ110" i="2"/>
  <c r="L110" i="2"/>
  <c r="K110" i="2"/>
  <c r="BR109" i="2"/>
  <c r="BS109" i="2" s="1"/>
  <c r="BQ109" i="2"/>
  <c r="BP109" i="2"/>
  <c r="BO109" i="2"/>
  <c r="BN109" i="2"/>
  <c r="BM109" i="2"/>
  <c r="BL109" i="2"/>
  <c r="BG109" i="2"/>
  <c r="BF109" i="2"/>
  <c r="BD109" i="2"/>
  <c r="BC109" i="2"/>
  <c r="BB109" i="2"/>
  <c r="AX109" i="2"/>
  <c r="BH109" i="2" s="1"/>
  <c r="AQ109" i="2"/>
  <c r="L109" i="2"/>
  <c r="K109" i="2"/>
  <c r="BR108" i="2"/>
  <c r="BS108" i="2" s="1"/>
  <c r="BQ108" i="2"/>
  <c r="BP108" i="2"/>
  <c r="BO108" i="2"/>
  <c r="BN108" i="2"/>
  <c r="BM108" i="2"/>
  <c r="BG108" i="2"/>
  <c r="BF108" i="2"/>
  <c r="BD108" i="2"/>
  <c r="BE108" i="2" s="1"/>
  <c r="BI108" i="2" s="1"/>
  <c r="BC108" i="2"/>
  <c r="BB108" i="2"/>
  <c r="AX108" i="2"/>
  <c r="AR108" i="2"/>
  <c r="AQ108" i="2"/>
  <c r="L108" i="2"/>
  <c r="K108" i="2"/>
  <c r="BR107" i="2"/>
  <c r="BS107" i="2" s="1"/>
  <c r="BQ107" i="2"/>
  <c r="BP107" i="2"/>
  <c r="BO107" i="2"/>
  <c r="BN107" i="2"/>
  <c r="BM107" i="2"/>
  <c r="BG107" i="2"/>
  <c r="BF107" i="2"/>
  <c r="BC107" i="2"/>
  <c r="BB107" i="2"/>
  <c r="AX107" i="2"/>
  <c r="BH107" i="2" s="1"/>
  <c r="AP107" i="2"/>
  <c r="BD107" i="2" s="1"/>
  <c r="BE107" i="2" s="1"/>
  <c r="BI107" i="2" s="1"/>
  <c r="L107" i="2"/>
  <c r="K107" i="2"/>
  <c r="BR106" i="2"/>
  <c r="BS106" i="2" s="1"/>
  <c r="BQ106" i="2"/>
  <c r="BP106" i="2"/>
  <c r="BO106" i="2"/>
  <c r="BN106" i="2"/>
  <c r="BM106" i="2"/>
  <c r="BG106" i="2"/>
  <c r="BF106" i="2"/>
  <c r="BC106" i="2"/>
  <c r="BB106" i="2"/>
  <c r="AX106" i="2"/>
  <c r="BH106" i="2" s="1"/>
  <c r="AP106" i="2"/>
  <c r="BD106" i="2" s="1"/>
  <c r="L106" i="2"/>
  <c r="K106" i="2"/>
  <c r="BR105" i="2"/>
  <c r="BS105" i="2" s="1"/>
  <c r="BQ105" i="2"/>
  <c r="BP105" i="2"/>
  <c r="BO105" i="2"/>
  <c r="BN105" i="2"/>
  <c r="BM105" i="2"/>
  <c r="BG105" i="2"/>
  <c r="BF105" i="2"/>
  <c r="BD105" i="2"/>
  <c r="BC105" i="2"/>
  <c r="BB105" i="2"/>
  <c r="AX105" i="2"/>
  <c r="BH105" i="2" s="1"/>
  <c r="AR105" i="2"/>
  <c r="AP105" i="2"/>
  <c r="L105" i="2"/>
  <c r="K105" i="2"/>
  <c r="BR104" i="2"/>
  <c r="BS104" i="2" s="1"/>
  <c r="BQ104" i="2"/>
  <c r="BP104" i="2"/>
  <c r="BO104" i="2"/>
  <c r="BN104" i="2"/>
  <c r="BM104" i="2"/>
  <c r="BL104" i="2"/>
  <c r="BG104" i="2"/>
  <c r="BF104" i="2"/>
  <c r="BD104" i="2"/>
  <c r="BE104" i="2" s="1"/>
  <c r="BI104" i="2" s="1"/>
  <c r="BC104" i="2"/>
  <c r="BB104" i="2"/>
  <c r="AX104" i="2"/>
  <c r="AQ104" i="2"/>
  <c r="BH104" i="2" s="1"/>
  <c r="L104" i="2"/>
  <c r="K104" i="2"/>
  <c r="BR103" i="2"/>
  <c r="BS103" i="2" s="1"/>
  <c r="BQ103" i="2"/>
  <c r="BP103" i="2"/>
  <c r="BO103" i="2"/>
  <c r="BN103" i="2"/>
  <c r="BM103" i="2"/>
  <c r="BL103" i="2"/>
  <c r="BG103" i="2"/>
  <c r="BF103" i="2"/>
  <c r="BD103" i="2"/>
  <c r="BE103" i="2" s="1"/>
  <c r="BI103" i="2" s="1"/>
  <c r="BC103" i="2"/>
  <c r="BB103" i="2"/>
  <c r="AX103" i="2"/>
  <c r="AQ103" i="2"/>
  <c r="L103" i="2"/>
  <c r="K103" i="2"/>
  <c r="BR102" i="2"/>
  <c r="BS102" i="2" s="1"/>
  <c r="BQ102" i="2"/>
  <c r="BP102" i="2"/>
  <c r="BO102" i="2"/>
  <c r="BN102" i="2"/>
  <c r="BM102" i="2"/>
  <c r="BG102" i="2"/>
  <c r="BF102" i="2"/>
  <c r="BD102" i="2"/>
  <c r="BC102" i="2"/>
  <c r="BB102" i="2"/>
  <c r="AX102" i="2"/>
  <c r="AR102" i="2"/>
  <c r="AQ102" i="2"/>
  <c r="L102" i="2"/>
  <c r="K102" i="2"/>
  <c r="BR101" i="2"/>
  <c r="BS101" i="2" s="1"/>
  <c r="BQ101" i="2"/>
  <c r="BP101" i="2"/>
  <c r="BO101" i="2"/>
  <c r="BN101" i="2"/>
  <c r="BM101" i="2"/>
  <c r="BG101" i="2"/>
  <c r="BF101" i="2"/>
  <c r="BC101" i="2"/>
  <c r="BB101" i="2"/>
  <c r="AX101" i="2"/>
  <c r="BH101" i="2" s="1"/>
  <c r="AP101" i="2"/>
  <c r="BD101" i="2" s="1"/>
  <c r="L101" i="2"/>
  <c r="K101" i="2"/>
  <c r="BR100" i="2"/>
  <c r="BS100" i="2" s="1"/>
  <c r="BQ100" i="2"/>
  <c r="BP100" i="2"/>
  <c r="BO100" i="2"/>
  <c r="BN100" i="2"/>
  <c r="BM100" i="2"/>
  <c r="BG100" i="2"/>
  <c r="BF100" i="2"/>
  <c r="BC100" i="2"/>
  <c r="BB100" i="2"/>
  <c r="AX100" i="2"/>
  <c r="BH100" i="2" s="1"/>
  <c r="AP100" i="2"/>
  <c r="BD100" i="2" s="1"/>
  <c r="L100" i="2"/>
  <c r="K100" i="2"/>
  <c r="BR99" i="2"/>
  <c r="BS99" i="2" s="1"/>
  <c r="BQ99" i="2"/>
  <c r="BP99" i="2"/>
  <c r="BO99" i="2"/>
  <c r="BN99" i="2"/>
  <c r="BM99" i="2"/>
  <c r="BG99" i="2"/>
  <c r="BF99" i="2"/>
  <c r="BD99" i="2"/>
  <c r="BE99" i="2" s="1"/>
  <c r="BI99" i="2" s="1"/>
  <c r="BC99" i="2"/>
  <c r="BB99" i="2"/>
  <c r="AX99" i="2"/>
  <c r="BH99" i="2" s="1"/>
  <c r="AR99" i="2"/>
  <c r="BL99" i="2" s="1"/>
  <c r="AP99" i="2"/>
  <c r="L99" i="2"/>
  <c r="K99" i="2"/>
  <c r="BR98" i="2"/>
  <c r="BS98" i="2" s="1"/>
  <c r="BQ98" i="2"/>
  <c r="BP98" i="2"/>
  <c r="BO98" i="2"/>
  <c r="BN98" i="2"/>
  <c r="BM98" i="2"/>
  <c r="BL98" i="2"/>
  <c r="BG98" i="2"/>
  <c r="BF98" i="2"/>
  <c r="BD98" i="2"/>
  <c r="BC98" i="2"/>
  <c r="BB98" i="2"/>
  <c r="AX98" i="2"/>
  <c r="AQ98" i="2"/>
  <c r="L98" i="2"/>
  <c r="K98" i="2"/>
  <c r="BR97" i="2"/>
  <c r="BS97" i="2" s="1"/>
  <c r="BQ97" i="2"/>
  <c r="BP97" i="2"/>
  <c r="BO97" i="2"/>
  <c r="BN97" i="2"/>
  <c r="BM97" i="2"/>
  <c r="BL97" i="2"/>
  <c r="BG97" i="2"/>
  <c r="BF97" i="2"/>
  <c r="BD97" i="2"/>
  <c r="BC97" i="2"/>
  <c r="BE97" i="2" s="1"/>
  <c r="BI97" i="2" s="1"/>
  <c r="BB97" i="2"/>
  <c r="AX97" i="2"/>
  <c r="AQ97" i="2"/>
  <c r="L97" i="2"/>
  <c r="K97" i="2"/>
  <c r="BS96" i="2"/>
  <c r="BR96" i="2"/>
  <c r="BQ96" i="2"/>
  <c r="BP96" i="2"/>
  <c r="BO96" i="2"/>
  <c r="BN96" i="2"/>
  <c r="BM96" i="2"/>
  <c r="BG96" i="2"/>
  <c r="BF96" i="2"/>
  <c r="BD96" i="2"/>
  <c r="BC96" i="2"/>
  <c r="BB96" i="2"/>
  <c r="BE96" i="2" s="1"/>
  <c r="BI96" i="2" s="1"/>
  <c r="AX96" i="2"/>
  <c r="AR96" i="2"/>
  <c r="AQ96" i="2"/>
  <c r="L96" i="2"/>
  <c r="K96" i="2"/>
  <c r="BR95" i="2"/>
  <c r="BS95" i="2" s="1"/>
  <c r="BQ95" i="2"/>
  <c r="BP95" i="2"/>
  <c r="BO95" i="2"/>
  <c r="BN95" i="2"/>
  <c r="BM95" i="2"/>
  <c r="BG95" i="2"/>
  <c r="BF95" i="2"/>
  <c r="BC95" i="2"/>
  <c r="BB95" i="2"/>
  <c r="AX95" i="2"/>
  <c r="BH95" i="2" s="1"/>
  <c r="AP95" i="2"/>
  <c r="BD95" i="2" s="1"/>
  <c r="L95" i="2"/>
  <c r="K95" i="2"/>
  <c r="BR94" i="2"/>
  <c r="BS94" i="2" s="1"/>
  <c r="BQ94" i="2"/>
  <c r="BP94" i="2"/>
  <c r="BO94" i="2"/>
  <c r="BN94" i="2"/>
  <c r="BM94" i="2"/>
  <c r="BG94" i="2"/>
  <c r="BF94" i="2"/>
  <c r="BC94" i="2"/>
  <c r="BB94" i="2"/>
  <c r="AX94" i="2"/>
  <c r="BH94" i="2" s="1"/>
  <c r="AP94" i="2"/>
  <c r="BD94" i="2" s="1"/>
  <c r="BE94" i="2" s="1"/>
  <c r="BI94" i="2" s="1"/>
  <c r="L94" i="2"/>
  <c r="K94" i="2"/>
  <c r="BR93" i="2"/>
  <c r="BS93" i="2" s="1"/>
  <c r="BQ93" i="2"/>
  <c r="BP93" i="2"/>
  <c r="BO93" i="2"/>
  <c r="BN93" i="2"/>
  <c r="BM93" i="2"/>
  <c r="BG93" i="2"/>
  <c r="BF93" i="2"/>
  <c r="BC93" i="2"/>
  <c r="BB93" i="2"/>
  <c r="AX93" i="2"/>
  <c r="BH93" i="2" s="1"/>
  <c r="AR93" i="2"/>
  <c r="AP93" i="2"/>
  <c r="BD93" i="2" s="1"/>
  <c r="L93" i="2"/>
  <c r="K93" i="2"/>
  <c r="BR92" i="2"/>
  <c r="BS92" i="2" s="1"/>
  <c r="BQ92" i="2"/>
  <c r="BP92" i="2"/>
  <c r="BO92" i="2"/>
  <c r="BN92" i="2"/>
  <c r="BM92" i="2"/>
  <c r="BL92" i="2"/>
  <c r="BG92" i="2"/>
  <c r="BF92" i="2"/>
  <c r="BD92" i="2"/>
  <c r="BC92" i="2"/>
  <c r="BB92" i="2"/>
  <c r="AX92" i="2"/>
  <c r="AQ92" i="2"/>
  <c r="L92" i="2"/>
  <c r="K92" i="2"/>
  <c r="BR91" i="2"/>
  <c r="BS91" i="2" s="1"/>
  <c r="BQ91" i="2"/>
  <c r="BP91" i="2"/>
  <c r="BO91" i="2"/>
  <c r="BN91" i="2"/>
  <c r="BM91" i="2"/>
  <c r="BL91" i="2"/>
  <c r="BG91" i="2"/>
  <c r="BF91" i="2"/>
  <c r="BD91" i="2"/>
  <c r="BC91" i="2"/>
  <c r="BB91" i="2"/>
  <c r="BE91" i="2" s="1"/>
  <c r="BI91" i="2" s="1"/>
  <c r="AX91" i="2"/>
  <c r="AQ91" i="2"/>
  <c r="L91" i="2"/>
  <c r="K91" i="2"/>
  <c r="BR90" i="2"/>
  <c r="BS90" i="2" s="1"/>
  <c r="BQ90" i="2"/>
  <c r="BP90" i="2"/>
  <c r="BO90" i="2"/>
  <c r="BN90" i="2"/>
  <c r="BM90" i="2"/>
  <c r="BG90" i="2"/>
  <c r="BF90" i="2"/>
  <c r="BE90" i="2"/>
  <c r="BI90" i="2" s="1"/>
  <c r="BD90" i="2"/>
  <c r="BC90" i="2"/>
  <c r="BB90" i="2"/>
  <c r="AX90" i="2"/>
  <c r="AR90" i="2"/>
  <c r="AQ90" i="2"/>
  <c r="BH90" i="2" s="1"/>
  <c r="L90" i="2"/>
  <c r="K90" i="2"/>
  <c r="BR89" i="2"/>
  <c r="BS89" i="2" s="1"/>
  <c r="BQ89" i="2"/>
  <c r="BP89" i="2"/>
  <c r="BO89" i="2"/>
  <c r="BN89" i="2"/>
  <c r="BM89" i="2"/>
  <c r="BG89" i="2"/>
  <c r="BF89" i="2"/>
  <c r="BC89" i="2"/>
  <c r="BB89" i="2"/>
  <c r="AX89" i="2"/>
  <c r="BH89" i="2" s="1"/>
  <c r="AP89" i="2"/>
  <c r="BD89" i="2" s="1"/>
  <c r="L89" i="2"/>
  <c r="K89" i="2"/>
  <c r="BR88" i="2"/>
  <c r="BS88" i="2" s="1"/>
  <c r="BQ88" i="2"/>
  <c r="BP88" i="2"/>
  <c r="BO88" i="2"/>
  <c r="BN88" i="2"/>
  <c r="BM88" i="2"/>
  <c r="BG88" i="2"/>
  <c r="BF88" i="2"/>
  <c r="BC88" i="2"/>
  <c r="BB88" i="2"/>
  <c r="AX88" i="2"/>
  <c r="BH88" i="2" s="1"/>
  <c r="AP88" i="2"/>
  <c r="BD88" i="2" s="1"/>
  <c r="L88" i="2"/>
  <c r="K88" i="2"/>
  <c r="BR87" i="2"/>
  <c r="BS87" i="2" s="1"/>
  <c r="BQ87" i="2"/>
  <c r="BP87" i="2"/>
  <c r="BO87" i="2"/>
  <c r="BN87" i="2"/>
  <c r="BM87" i="2"/>
  <c r="BG87" i="2"/>
  <c r="BF87" i="2"/>
  <c r="BD87" i="2"/>
  <c r="BC87" i="2"/>
  <c r="BB87" i="2"/>
  <c r="AX87" i="2"/>
  <c r="BH87" i="2" s="1"/>
  <c r="AR87" i="2"/>
  <c r="AP87" i="2"/>
  <c r="L87" i="2"/>
  <c r="K87" i="2"/>
  <c r="BR86" i="2"/>
  <c r="BS86" i="2" s="1"/>
  <c r="BQ86" i="2"/>
  <c r="BP86" i="2"/>
  <c r="BO86" i="2"/>
  <c r="BN86" i="2"/>
  <c r="BM86" i="2"/>
  <c r="BG86" i="2"/>
  <c r="BF86" i="2"/>
  <c r="BD86" i="2"/>
  <c r="BC86" i="2"/>
  <c r="BB86" i="2"/>
  <c r="AX86" i="2"/>
  <c r="AQ86" i="2"/>
  <c r="BH86" i="2" s="1"/>
  <c r="L86" i="2"/>
  <c r="K86" i="2"/>
  <c r="BR85" i="2"/>
  <c r="BS85" i="2" s="1"/>
  <c r="BQ85" i="2"/>
  <c r="BP85" i="2"/>
  <c r="BO85" i="2"/>
  <c r="BN85" i="2"/>
  <c r="BM85" i="2"/>
  <c r="BG85" i="2"/>
  <c r="BF85" i="2"/>
  <c r="BD85" i="2"/>
  <c r="BC85" i="2"/>
  <c r="BB85" i="2"/>
  <c r="AX85" i="2"/>
  <c r="AQ85" i="2"/>
  <c r="L85" i="2"/>
  <c r="K85" i="2"/>
  <c r="BR84" i="2"/>
  <c r="BS84" i="2" s="1"/>
  <c r="BQ84" i="2"/>
  <c r="BP84" i="2"/>
  <c r="BO84" i="2"/>
  <c r="BN84" i="2"/>
  <c r="BM84" i="2"/>
  <c r="BG84" i="2"/>
  <c r="BF84" i="2"/>
  <c r="BD84" i="2"/>
  <c r="BE84" i="2" s="1"/>
  <c r="BI84" i="2" s="1"/>
  <c r="BC84" i="2"/>
  <c r="BB84" i="2"/>
  <c r="AX84" i="2"/>
  <c r="AR84" i="2"/>
  <c r="AQ84" i="2"/>
  <c r="L84" i="2"/>
  <c r="K84" i="2"/>
  <c r="BR83" i="2"/>
  <c r="BS83" i="2" s="1"/>
  <c r="BQ83" i="2"/>
  <c r="BP83" i="2"/>
  <c r="BO83" i="2"/>
  <c r="BN83" i="2"/>
  <c r="BM83" i="2"/>
  <c r="BH83" i="2"/>
  <c r="BG83" i="2"/>
  <c r="BF83" i="2"/>
  <c r="BC83" i="2"/>
  <c r="BB83" i="2"/>
  <c r="AX83" i="2"/>
  <c r="AP83" i="2"/>
  <c r="BD83" i="2" s="1"/>
  <c r="BE83" i="2" s="1"/>
  <c r="BI83" i="2" s="1"/>
  <c r="L83" i="2"/>
  <c r="K83" i="2"/>
  <c r="BR82" i="2"/>
  <c r="BS82" i="2" s="1"/>
  <c r="BQ82" i="2"/>
  <c r="BP82" i="2"/>
  <c r="BO82" i="2"/>
  <c r="BN82" i="2"/>
  <c r="BM82" i="2"/>
  <c r="BG82" i="2"/>
  <c r="BF82" i="2"/>
  <c r="BC82" i="2"/>
  <c r="BB82" i="2"/>
  <c r="AX82" i="2"/>
  <c r="BH82" i="2" s="1"/>
  <c r="AP82" i="2"/>
  <c r="BD82" i="2" s="1"/>
  <c r="L82" i="2"/>
  <c r="K82" i="2"/>
  <c r="BR81" i="2"/>
  <c r="BS81" i="2" s="1"/>
  <c r="BQ81" i="2"/>
  <c r="BP81" i="2"/>
  <c r="BO81" i="2"/>
  <c r="BN81" i="2"/>
  <c r="BM81" i="2"/>
  <c r="BG81" i="2"/>
  <c r="BF81" i="2"/>
  <c r="BC81" i="2"/>
  <c r="BB81" i="2"/>
  <c r="AX81" i="2"/>
  <c r="BH81" i="2" s="1"/>
  <c r="AR81" i="2"/>
  <c r="AP81" i="2"/>
  <c r="BD81" i="2" s="1"/>
  <c r="L81" i="2"/>
  <c r="K81" i="2"/>
  <c r="BR80" i="2"/>
  <c r="BS80" i="2" s="1"/>
  <c r="BQ80" i="2"/>
  <c r="BP80" i="2"/>
  <c r="BO80" i="2"/>
  <c r="BN80" i="2"/>
  <c r="BM80" i="2"/>
  <c r="BG80" i="2"/>
  <c r="BF80" i="2"/>
  <c r="BD80" i="2"/>
  <c r="BC80" i="2"/>
  <c r="BB80" i="2"/>
  <c r="AX80" i="2"/>
  <c r="AQ80" i="2"/>
  <c r="L80" i="2"/>
  <c r="K80" i="2"/>
  <c r="BR79" i="2"/>
  <c r="BS79" i="2" s="1"/>
  <c r="BQ79" i="2"/>
  <c r="BP79" i="2"/>
  <c r="BO79" i="2"/>
  <c r="BN79" i="2"/>
  <c r="BM79" i="2"/>
  <c r="BL79" i="2"/>
  <c r="BG79" i="2"/>
  <c r="BF79" i="2"/>
  <c r="BD79" i="2"/>
  <c r="BC79" i="2"/>
  <c r="BB79" i="2"/>
  <c r="AX79" i="2"/>
  <c r="AQ79" i="2"/>
  <c r="BH79" i="2" s="1"/>
  <c r="L79" i="2"/>
  <c r="K79" i="2"/>
  <c r="BR78" i="2"/>
  <c r="BS78" i="2" s="1"/>
  <c r="BQ78" i="2"/>
  <c r="BP78" i="2"/>
  <c r="BO78" i="2"/>
  <c r="BN78" i="2"/>
  <c r="BM78" i="2"/>
  <c r="BG78" i="2"/>
  <c r="BF78" i="2"/>
  <c r="BD78" i="2"/>
  <c r="BC78" i="2"/>
  <c r="BB78" i="2"/>
  <c r="AX78" i="2"/>
  <c r="AR78" i="2"/>
  <c r="AQ78" i="2"/>
  <c r="BH78" i="2" s="1"/>
  <c r="L78" i="2"/>
  <c r="K78" i="2"/>
  <c r="BR77" i="2"/>
  <c r="BS77" i="2" s="1"/>
  <c r="BQ77" i="2"/>
  <c r="BP77" i="2"/>
  <c r="BO77" i="2"/>
  <c r="BN77" i="2"/>
  <c r="BM77" i="2"/>
  <c r="BG77" i="2"/>
  <c r="BF77" i="2"/>
  <c r="BC77" i="2"/>
  <c r="BB77" i="2"/>
  <c r="AX77" i="2"/>
  <c r="BH77" i="2" s="1"/>
  <c r="AP77" i="2"/>
  <c r="BD77" i="2" s="1"/>
  <c r="L77" i="2"/>
  <c r="K77" i="2"/>
  <c r="BR76" i="2"/>
  <c r="BS76" i="2" s="1"/>
  <c r="BQ76" i="2"/>
  <c r="BP76" i="2"/>
  <c r="BO76" i="2"/>
  <c r="BN76" i="2"/>
  <c r="BM76" i="2"/>
  <c r="BG76" i="2"/>
  <c r="BF76" i="2"/>
  <c r="BC76" i="2"/>
  <c r="BB76" i="2"/>
  <c r="AX76" i="2"/>
  <c r="BH76" i="2" s="1"/>
  <c r="AP76" i="2"/>
  <c r="BD76" i="2" s="1"/>
  <c r="BE76" i="2" s="1"/>
  <c r="BI76" i="2" s="1"/>
  <c r="L76" i="2"/>
  <c r="K76" i="2"/>
  <c r="BR75" i="2"/>
  <c r="BS75" i="2" s="1"/>
  <c r="BQ75" i="2"/>
  <c r="BP75" i="2"/>
  <c r="BO75" i="2"/>
  <c r="BN75" i="2"/>
  <c r="BM75" i="2"/>
  <c r="BG75" i="2"/>
  <c r="BF75" i="2"/>
  <c r="BC75" i="2"/>
  <c r="BB75" i="2"/>
  <c r="AX75" i="2"/>
  <c r="BH75" i="2" s="1"/>
  <c r="AR75" i="2"/>
  <c r="AP75" i="2"/>
  <c r="BD75" i="2" s="1"/>
  <c r="L75" i="2"/>
  <c r="K75" i="2"/>
  <c r="BR62" i="2"/>
  <c r="BS62" i="2" s="1"/>
  <c r="BQ62" i="2"/>
  <c r="BP62" i="2"/>
  <c r="BO62" i="2"/>
  <c r="BN62" i="2"/>
  <c r="BM62" i="2"/>
  <c r="BL62" i="2"/>
  <c r="BG62" i="2"/>
  <c r="BF62" i="2"/>
  <c r="BD62" i="2"/>
  <c r="BC62" i="2"/>
  <c r="BB62" i="2"/>
  <c r="AX62" i="2"/>
  <c r="AQ62" i="2"/>
  <c r="L62" i="2"/>
  <c r="K62" i="2"/>
  <c r="BR61" i="2"/>
  <c r="BS61" i="2" s="1"/>
  <c r="BQ61" i="2"/>
  <c r="BP61" i="2"/>
  <c r="BO61" i="2"/>
  <c r="BN61" i="2"/>
  <c r="BM61" i="2"/>
  <c r="BG61" i="2"/>
  <c r="BF61" i="2"/>
  <c r="BD61" i="2"/>
  <c r="BC61" i="2"/>
  <c r="BB61" i="2"/>
  <c r="AX61" i="2"/>
  <c r="AQ61" i="2"/>
  <c r="BH61" i="2" s="1"/>
  <c r="L61" i="2"/>
  <c r="K61" i="2"/>
  <c r="BR60" i="2"/>
  <c r="BS60" i="2" s="1"/>
  <c r="BQ60" i="2"/>
  <c r="BP60" i="2"/>
  <c r="BO60" i="2"/>
  <c r="BN60" i="2"/>
  <c r="BM60" i="2"/>
  <c r="BG60" i="2"/>
  <c r="BF60" i="2"/>
  <c r="BD60" i="2"/>
  <c r="BC60" i="2"/>
  <c r="BB60" i="2"/>
  <c r="AX60" i="2"/>
  <c r="AR60" i="2"/>
  <c r="BL60" i="2" s="1"/>
  <c r="AQ60" i="2"/>
  <c r="L60" i="2"/>
  <c r="K60" i="2"/>
  <c r="BR59" i="2"/>
  <c r="BS59" i="2" s="1"/>
  <c r="BQ59" i="2"/>
  <c r="BP59" i="2"/>
  <c r="BO59" i="2"/>
  <c r="BN59" i="2"/>
  <c r="BM59" i="2"/>
  <c r="BG59" i="2"/>
  <c r="BF59" i="2"/>
  <c r="BC59" i="2"/>
  <c r="BB59" i="2"/>
  <c r="AX59" i="2"/>
  <c r="BH59" i="2" s="1"/>
  <c r="AP59" i="2"/>
  <c r="BD59" i="2" s="1"/>
  <c r="L59" i="2"/>
  <c r="K59" i="2"/>
  <c r="BR58" i="2"/>
  <c r="BS58" i="2" s="1"/>
  <c r="BQ58" i="2"/>
  <c r="BP58" i="2"/>
  <c r="BO58" i="2"/>
  <c r="BN58" i="2"/>
  <c r="BM58" i="2"/>
  <c r="BL58" i="2"/>
  <c r="BG58" i="2"/>
  <c r="BF58" i="2"/>
  <c r="BC58" i="2"/>
  <c r="BB58" i="2"/>
  <c r="AX58" i="2"/>
  <c r="BH58" i="2" s="1"/>
  <c r="AP58" i="2"/>
  <c r="BD58" i="2" s="1"/>
  <c r="L58" i="2"/>
  <c r="K58" i="2"/>
  <c r="BR57" i="2"/>
  <c r="BS57" i="2" s="1"/>
  <c r="BQ57" i="2"/>
  <c r="BP57" i="2"/>
  <c r="BO57" i="2"/>
  <c r="BN57" i="2"/>
  <c r="BM57" i="2"/>
  <c r="BG57" i="2"/>
  <c r="BF57" i="2"/>
  <c r="BC57" i="2"/>
  <c r="BB57" i="2"/>
  <c r="AX57" i="2"/>
  <c r="BH57" i="2" s="1"/>
  <c r="AR57" i="2"/>
  <c r="AP57" i="2"/>
  <c r="BD57" i="2" s="1"/>
  <c r="L57" i="2"/>
  <c r="K57" i="2"/>
  <c r="BR38" i="2"/>
  <c r="BS38" i="2" s="1"/>
  <c r="BQ38" i="2"/>
  <c r="BP38" i="2"/>
  <c r="BO38" i="2"/>
  <c r="BN38" i="2"/>
  <c r="BM38" i="2"/>
  <c r="BL38" i="2"/>
  <c r="BG38" i="2"/>
  <c r="BF38" i="2"/>
  <c r="BD38" i="2"/>
  <c r="BC38" i="2"/>
  <c r="BB38" i="2"/>
  <c r="AX38" i="2"/>
  <c r="AQ38" i="2"/>
  <c r="L38" i="2"/>
  <c r="K38" i="2"/>
  <c r="BR37" i="2"/>
  <c r="BS37" i="2" s="1"/>
  <c r="BQ37" i="2"/>
  <c r="BP37" i="2"/>
  <c r="BO37" i="2"/>
  <c r="BN37" i="2"/>
  <c r="BM37" i="2"/>
  <c r="BL37" i="2"/>
  <c r="BG37" i="2"/>
  <c r="BF37" i="2"/>
  <c r="BD37" i="2"/>
  <c r="BC37" i="2"/>
  <c r="BB37" i="2"/>
  <c r="AX37" i="2"/>
  <c r="AQ37" i="2"/>
  <c r="BH37" i="2" s="1"/>
  <c r="L37" i="2"/>
  <c r="K37" i="2"/>
  <c r="BR36" i="2"/>
  <c r="BS36" i="2" s="1"/>
  <c r="BQ36" i="2"/>
  <c r="BP36" i="2"/>
  <c r="BO36" i="2"/>
  <c r="BN36" i="2"/>
  <c r="BM36" i="2"/>
  <c r="BG36" i="2"/>
  <c r="BF36" i="2"/>
  <c r="BD36" i="2"/>
  <c r="BC36" i="2"/>
  <c r="BB36" i="2"/>
  <c r="AX36" i="2"/>
  <c r="AR36" i="2"/>
  <c r="AQ36" i="2"/>
  <c r="L36" i="2"/>
  <c r="K36" i="2"/>
  <c r="BR35" i="2"/>
  <c r="BS35" i="2" s="1"/>
  <c r="BQ35" i="2"/>
  <c r="BP35" i="2"/>
  <c r="BO35" i="2"/>
  <c r="BN35" i="2"/>
  <c r="BM35" i="2"/>
  <c r="BL35" i="2"/>
  <c r="BG35" i="2"/>
  <c r="BF35" i="2"/>
  <c r="BC35" i="2"/>
  <c r="BB35" i="2"/>
  <c r="AX35" i="2"/>
  <c r="BH35" i="2" s="1"/>
  <c r="AP35" i="2"/>
  <c r="BD35" i="2" s="1"/>
  <c r="L35" i="2"/>
  <c r="K35" i="2"/>
  <c r="BR34" i="2"/>
  <c r="BS34" i="2" s="1"/>
  <c r="BQ34" i="2"/>
  <c r="BP34" i="2"/>
  <c r="BO34" i="2"/>
  <c r="BN34" i="2"/>
  <c r="BM34" i="2"/>
  <c r="BG34" i="2"/>
  <c r="BF34" i="2"/>
  <c r="BD34" i="2"/>
  <c r="BC34" i="2"/>
  <c r="BB34" i="2"/>
  <c r="AX34" i="2"/>
  <c r="BH34" i="2" s="1"/>
  <c r="AP34" i="2"/>
  <c r="L34" i="2"/>
  <c r="K34" i="2"/>
  <c r="BR33" i="2"/>
  <c r="BS33" i="2" s="1"/>
  <c r="BQ33" i="2"/>
  <c r="BP33" i="2"/>
  <c r="BO33" i="2"/>
  <c r="BN33" i="2"/>
  <c r="BM33" i="2"/>
  <c r="BG33" i="2"/>
  <c r="BF33" i="2"/>
  <c r="BC33" i="2"/>
  <c r="BB33" i="2"/>
  <c r="AX33" i="2"/>
  <c r="BH33" i="2" s="1"/>
  <c r="AR33" i="2"/>
  <c r="AP33" i="2"/>
  <c r="BD33" i="2" s="1"/>
  <c r="L33" i="2"/>
  <c r="K33" i="2"/>
  <c r="BR14" i="2"/>
  <c r="BS14" i="2" s="1"/>
  <c r="BQ14" i="2"/>
  <c r="BP14" i="2"/>
  <c r="BO14" i="2"/>
  <c r="BN14" i="2"/>
  <c r="BM14" i="2"/>
  <c r="BL14" i="2"/>
  <c r="BG14" i="2"/>
  <c r="BF14" i="2"/>
  <c r="BD14" i="2"/>
  <c r="BC14" i="2"/>
  <c r="BB14" i="2"/>
  <c r="AX14" i="2"/>
  <c r="AQ14" i="2"/>
  <c r="L14" i="2"/>
  <c r="K14" i="2"/>
  <c r="BR13" i="2"/>
  <c r="BS13" i="2" s="1"/>
  <c r="BQ13" i="2"/>
  <c r="BP13" i="2"/>
  <c r="BO13" i="2"/>
  <c r="BN13" i="2"/>
  <c r="BM13" i="2"/>
  <c r="BL13" i="2"/>
  <c r="BG13" i="2"/>
  <c r="BF13" i="2"/>
  <c r="BD13" i="2"/>
  <c r="BC13" i="2"/>
  <c r="BB13" i="2"/>
  <c r="AX13" i="2"/>
  <c r="AQ13" i="2"/>
  <c r="L13" i="2"/>
  <c r="K13" i="2"/>
  <c r="BR12" i="2"/>
  <c r="BS12" i="2" s="1"/>
  <c r="BQ12" i="2"/>
  <c r="BP12" i="2"/>
  <c r="BO12" i="2"/>
  <c r="BN12" i="2"/>
  <c r="BM12" i="2"/>
  <c r="BG12" i="2"/>
  <c r="BF12" i="2"/>
  <c r="BD12" i="2"/>
  <c r="BC12" i="2"/>
  <c r="BB12" i="2"/>
  <c r="AX12" i="2"/>
  <c r="AR12" i="2"/>
  <c r="BL12" i="2" s="1"/>
  <c r="AQ12" i="2"/>
  <c r="L12" i="2"/>
  <c r="K12" i="2"/>
  <c r="BR11" i="2"/>
  <c r="BS11" i="2" s="1"/>
  <c r="BQ11" i="2"/>
  <c r="BP11" i="2"/>
  <c r="BO11" i="2"/>
  <c r="BN11" i="2"/>
  <c r="BM11" i="2"/>
  <c r="BG11" i="2"/>
  <c r="BF11" i="2"/>
  <c r="BC11" i="2"/>
  <c r="BB11" i="2"/>
  <c r="AX11" i="2"/>
  <c r="BH11" i="2" s="1"/>
  <c r="AP11" i="2"/>
  <c r="BD11" i="2" s="1"/>
  <c r="L11" i="2"/>
  <c r="K11" i="2"/>
  <c r="BR10" i="2"/>
  <c r="BS10" i="2" s="1"/>
  <c r="BQ10" i="2"/>
  <c r="BP10" i="2"/>
  <c r="BO10" i="2"/>
  <c r="BN10" i="2"/>
  <c r="BM10" i="2"/>
  <c r="BG10" i="2"/>
  <c r="BF10" i="2"/>
  <c r="BC10" i="2"/>
  <c r="BB10" i="2"/>
  <c r="AX10" i="2"/>
  <c r="BH10" i="2" s="1"/>
  <c r="AP10" i="2"/>
  <c r="BD10" i="2" s="1"/>
  <c r="L10" i="2"/>
  <c r="K10" i="2"/>
  <c r="BR9" i="2"/>
  <c r="BS9" i="2" s="1"/>
  <c r="BQ9" i="2"/>
  <c r="BP9" i="2"/>
  <c r="BO9" i="2"/>
  <c r="BN9" i="2"/>
  <c r="BM9" i="2"/>
  <c r="BG9" i="2"/>
  <c r="BF9" i="2"/>
  <c r="BC9" i="2"/>
  <c r="BB9" i="2"/>
  <c r="AX9" i="2"/>
  <c r="BH9" i="2" s="1"/>
  <c r="AR9" i="2"/>
  <c r="AP9" i="2"/>
  <c r="BD9" i="2" s="1"/>
  <c r="L9" i="2"/>
  <c r="K9" i="2"/>
  <c r="BQ262" i="4"/>
  <c r="BT74" i="4"/>
  <c r="BQ74" i="4" s="1"/>
  <c r="CE74" i="4" s="1"/>
  <c r="BS74" i="4"/>
  <c r="BR74" i="4"/>
  <c r="BU74" i="4" s="1"/>
  <c r="BO74" i="4"/>
  <c r="BN74" i="4"/>
  <c r="BM74" i="4"/>
  <c r="BL74" i="4"/>
  <c r="BJ74" i="4"/>
  <c r="BE74" i="4"/>
  <c r="BD74" i="4"/>
  <c r="AZ74" i="4"/>
  <c r="BG74" i="4" s="1"/>
  <c r="AS74" i="4"/>
  <c r="BK74" i="4" s="1"/>
  <c r="AR74" i="4"/>
  <c r="BI74" i="4" s="1"/>
  <c r="N74" i="4"/>
  <c r="BT73" i="4"/>
  <c r="BP73" i="4" s="1"/>
  <c r="BS73" i="4"/>
  <c r="BR73" i="4"/>
  <c r="BU73" i="4" s="1"/>
  <c r="BO73" i="4"/>
  <c r="BN73" i="4"/>
  <c r="BM73" i="4"/>
  <c r="BL73" i="4"/>
  <c r="BJ73" i="4"/>
  <c r="BE73" i="4"/>
  <c r="BD73" i="4"/>
  <c r="AZ73" i="4"/>
  <c r="AS73" i="4"/>
  <c r="BK73" i="4" s="1"/>
  <c r="AR73" i="4"/>
  <c r="BI73" i="4" s="1"/>
  <c r="AQ73" i="4"/>
  <c r="N73" i="4"/>
  <c r="BT72" i="4"/>
  <c r="BP72" i="4" s="1"/>
  <c r="BS72" i="4"/>
  <c r="BR72" i="4"/>
  <c r="BU72" i="4" s="1"/>
  <c r="BO72" i="4"/>
  <c r="BN72" i="4"/>
  <c r="BM72" i="4"/>
  <c r="BL72" i="4"/>
  <c r="BJ72" i="4"/>
  <c r="BE72" i="4"/>
  <c r="BD72" i="4"/>
  <c r="AZ72" i="4"/>
  <c r="AS72" i="4"/>
  <c r="BK72" i="4" s="1"/>
  <c r="AR72" i="4"/>
  <c r="BI72" i="4" s="1"/>
  <c r="AQ72" i="4"/>
  <c r="N72" i="4"/>
  <c r="BT71" i="4"/>
  <c r="BP71" i="4" s="1"/>
  <c r="BS71" i="4"/>
  <c r="BR71" i="4"/>
  <c r="BU71" i="4" s="1"/>
  <c r="BO71" i="4"/>
  <c r="BN71" i="4"/>
  <c r="BM71" i="4"/>
  <c r="BL71" i="4"/>
  <c r="BJ71" i="4"/>
  <c r="BE71" i="4"/>
  <c r="BD71" i="4"/>
  <c r="AZ71" i="4"/>
  <c r="AS71" i="4"/>
  <c r="BK71" i="4" s="1"/>
  <c r="AR71" i="4"/>
  <c r="BI71" i="4" s="1"/>
  <c r="AQ71" i="4"/>
  <c r="N71" i="4"/>
  <c r="BT260" i="4"/>
  <c r="BP260" i="4" s="1"/>
  <c r="BS260" i="4"/>
  <c r="BR260" i="4"/>
  <c r="BU260" i="4" s="1"/>
  <c r="BO260" i="4"/>
  <c r="BN260" i="4"/>
  <c r="BM260" i="4"/>
  <c r="BL260" i="4"/>
  <c r="BJ260" i="4"/>
  <c r="BE260" i="4"/>
  <c r="BD260" i="4"/>
  <c r="AZ260" i="4"/>
  <c r="BG260" i="4" s="1"/>
  <c r="AS260" i="4"/>
  <c r="BK260" i="4" s="1"/>
  <c r="AR260" i="4"/>
  <c r="BI260" i="4" s="1"/>
  <c r="N260" i="4"/>
  <c r="BT259" i="4"/>
  <c r="BS259" i="4"/>
  <c r="BR259" i="4"/>
  <c r="BU259" i="4" s="1"/>
  <c r="BO259" i="4"/>
  <c r="BN259" i="4"/>
  <c r="BM259" i="4"/>
  <c r="BL259" i="4"/>
  <c r="BJ259" i="4"/>
  <c r="BI259" i="4"/>
  <c r="BE259" i="4"/>
  <c r="BD259" i="4"/>
  <c r="AZ259" i="4"/>
  <c r="AS259" i="4"/>
  <c r="BK259" i="4" s="1"/>
  <c r="AR259" i="4"/>
  <c r="AQ259" i="4"/>
  <c r="N259" i="4"/>
  <c r="BT258" i="4"/>
  <c r="BP258" i="4" s="1"/>
  <c r="BS258" i="4"/>
  <c r="BR258" i="4"/>
  <c r="BU258" i="4" s="1"/>
  <c r="BO258" i="4"/>
  <c r="BN258" i="4"/>
  <c r="BM258" i="4"/>
  <c r="BL258" i="4"/>
  <c r="BJ258" i="4"/>
  <c r="BE258" i="4"/>
  <c r="BD258" i="4"/>
  <c r="AZ258" i="4"/>
  <c r="AS258" i="4"/>
  <c r="BK258" i="4" s="1"/>
  <c r="AR258" i="4"/>
  <c r="BI258" i="4" s="1"/>
  <c r="AQ258" i="4"/>
  <c r="N258" i="4"/>
  <c r="BT257" i="4"/>
  <c r="BP257" i="4" s="1"/>
  <c r="BS257" i="4"/>
  <c r="BR257" i="4"/>
  <c r="BU257" i="4" s="1"/>
  <c r="BO257" i="4"/>
  <c r="BN257" i="4"/>
  <c r="BM257" i="4"/>
  <c r="BL257" i="4"/>
  <c r="BJ257" i="4"/>
  <c r="BE257" i="4"/>
  <c r="BD257" i="4"/>
  <c r="AZ257" i="4"/>
  <c r="AS257" i="4"/>
  <c r="BK257" i="4" s="1"/>
  <c r="AR257" i="4"/>
  <c r="BI257" i="4" s="1"/>
  <c r="AQ257" i="4"/>
  <c r="N257" i="4"/>
  <c r="BT243" i="4"/>
  <c r="BP243" i="4" s="1"/>
  <c r="BS243" i="4"/>
  <c r="BR243" i="4"/>
  <c r="BU243" i="4" s="1"/>
  <c r="BO243" i="4"/>
  <c r="BN243" i="4"/>
  <c r="BM243" i="4"/>
  <c r="BJ243" i="4"/>
  <c r="BE243" i="4"/>
  <c r="BD243" i="4"/>
  <c r="AZ243" i="4"/>
  <c r="AT243" i="4"/>
  <c r="BL243" i="4" s="1"/>
  <c r="AR243" i="4"/>
  <c r="BI243" i="4" s="1"/>
  <c r="AQ243" i="4"/>
  <c r="AI243" i="4"/>
  <c r="BK243" i="4" s="1"/>
  <c r="N243" i="4"/>
  <c r="BF243" i="4" s="1"/>
  <c r="BT242" i="4"/>
  <c r="BS242" i="4"/>
  <c r="BR242" i="4"/>
  <c r="BU242" i="4" s="1"/>
  <c r="BO242" i="4"/>
  <c r="BN242" i="4"/>
  <c r="BM242" i="4"/>
  <c r="BL242" i="4"/>
  <c r="BJ242" i="4"/>
  <c r="BE242" i="4"/>
  <c r="BD242" i="4"/>
  <c r="AZ242" i="4"/>
  <c r="BG242" i="4" s="1"/>
  <c r="AS242" i="4"/>
  <c r="AR242" i="4"/>
  <c r="BI242" i="4" s="1"/>
  <c r="AI242" i="4"/>
  <c r="N242" i="4"/>
  <c r="BT241" i="4"/>
  <c r="BP241" i="4" s="1"/>
  <c r="BS241" i="4"/>
  <c r="BR241" i="4"/>
  <c r="BU241" i="4" s="1"/>
  <c r="BO241" i="4"/>
  <c r="BN241" i="4"/>
  <c r="BM241" i="4"/>
  <c r="BL241" i="4"/>
  <c r="BJ241" i="4"/>
  <c r="BE241" i="4"/>
  <c r="BD241" i="4"/>
  <c r="AZ241" i="4"/>
  <c r="AS241" i="4"/>
  <c r="AR241" i="4"/>
  <c r="BI241" i="4" s="1"/>
  <c r="AQ241" i="4"/>
  <c r="AI241" i="4"/>
  <c r="N241" i="4"/>
  <c r="BF241" i="4" s="1"/>
  <c r="BT240" i="4"/>
  <c r="BP240" i="4" s="1"/>
  <c r="BS240" i="4"/>
  <c r="BR240" i="4"/>
  <c r="BU240" i="4" s="1"/>
  <c r="BO240" i="4"/>
  <c r="BN240" i="4"/>
  <c r="BM240" i="4"/>
  <c r="BL240" i="4"/>
  <c r="BJ240" i="4"/>
  <c r="BE240" i="4"/>
  <c r="BD240" i="4"/>
  <c r="AZ240" i="4"/>
  <c r="AS240" i="4"/>
  <c r="AR240" i="4"/>
  <c r="BI240" i="4" s="1"/>
  <c r="AQ240" i="4"/>
  <c r="AI240" i="4"/>
  <c r="N240" i="4"/>
  <c r="BF240" i="4" s="1"/>
  <c r="BT239" i="4"/>
  <c r="BP239" i="4" s="1"/>
  <c r="BS239" i="4"/>
  <c r="BR239" i="4"/>
  <c r="BU239" i="4" s="1"/>
  <c r="BO239" i="4"/>
  <c r="BN239" i="4"/>
  <c r="BM239" i="4"/>
  <c r="BL239" i="4"/>
  <c r="BJ239" i="4"/>
  <c r="BE239" i="4"/>
  <c r="BD239" i="4"/>
  <c r="AZ239" i="4"/>
  <c r="AS239" i="4"/>
  <c r="AR239" i="4"/>
  <c r="BI239" i="4" s="1"/>
  <c r="AQ239" i="4"/>
  <c r="AI239" i="4"/>
  <c r="N239" i="4"/>
  <c r="BF239" i="4" s="1"/>
  <c r="BT223" i="4"/>
  <c r="BP223" i="4" s="1"/>
  <c r="BS223" i="4"/>
  <c r="BR223" i="4"/>
  <c r="BU223" i="4" s="1"/>
  <c r="BO223" i="4"/>
  <c r="BN223" i="4"/>
  <c r="BM223" i="4"/>
  <c r="BJ223" i="4"/>
  <c r="BE223" i="4"/>
  <c r="BD223" i="4"/>
  <c r="AZ223" i="4"/>
  <c r="AT223" i="4"/>
  <c r="BL223" i="4" s="1"/>
  <c r="AR223" i="4"/>
  <c r="BI223" i="4" s="1"/>
  <c r="AQ223" i="4"/>
  <c r="AI223" i="4"/>
  <c r="BK223" i="4" s="1"/>
  <c r="N223" i="4"/>
  <c r="BF223" i="4" s="1"/>
  <c r="BT222" i="4"/>
  <c r="BP222" i="4" s="1"/>
  <c r="BS222" i="4"/>
  <c r="BR222" i="4"/>
  <c r="BU222" i="4" s="1"/>
  <c r="BO222" i="4"/>
  <c r="BN222" i="4"/>
  <c r="BM222" i="4"/>
  <c r="BL222" i="4"/>
  <c r="BJ222" i="4"/>
  <c r="BE222" i="4"/>
  <c r="BD222" i="4"/>
  <c r="AZ222" i="4"/>
  <c r="BG222" i="4" s="1"/>
  <c r="AS222" i="4"/>
  <c r="AR222" i="4"/>
  <c r="BI222" i="4" s="1"/>
  <c r="AI222" i="4"/>
  <c r="N222" i="4"/>
  <c r="BT221" i="4"/>
  <c r="BS221" i="4"/>
  <c r="BR221" i="4"/>
  <c r="BU221" i="4" s="1"/>
  <c r="BO221" i="4"/>
  <c r="BN221" i="4"/>
  <c r="BM221" i="4"/>
  <c r="BL221" i="4"/>
  <c r="BJ221" i="4"/>
  <c r="BE221" i="4"/>
  <c r="BD221" i="4"/>
  <c r="AZ221" i="4"/>
  <c r="AS221" i="4"/>
  <c r="AR221" i="4"/>
  <c r="BI221" i="4" s="1"/>
  <c r="AQ221" i="4"/>
  <c r="AI221" i="4"/>
  <c r="N221" i="4"/>
  <c r="BF221" i="4" s="1"/>
  <c r="BT220" i="4"/>
  <c r="BS220" i="4"/>
  <c r="BR220" i="4"/>
  <c r="BU220" i="4" s="1"/>
  <c r="BO220" i="4"/>
  <c r="BN220" i="4"/>
  <c r="BM220" i="4"/>
  <c r="BL220" i="4"/>
  <c r="BJ220" i="4"/>
  <c r="BE220" i="4"/>
  <c r="BD220" i="4"/>
  <c r="AZ220" i="4"/>
  <c r="AS220" i="4"/>
  <c r="AR220" i="4"/>
  <c r="BI220" i="4" s="1"/>
  <c r="AQ220" i="4"/>
  <c r="AI220" i="4"/>
  <c r="N220" i="4"/>
  <c r="BF220" i="4" s="1"/>
  <c r="BT219" i="4"/>
  <c r="BP219" i="4" s="1"/>
  <c r="BS219" i="4"/>
  <c r="BR219" i="4"/>
  <c r="BU219" i="4" s="1"/>
  <c r="BO219" i="4"/>
  <c r="BN219" i="4"/>
  <c r="BM219" i="4"/>
  <c r="BL219" i="4"/>
  <c r="BJ219" i="4"/>
  <c r="BE219" i="4"/>
  <c r="BD219" i="4"/>
  <c r="AZ219" i="4"/>
  <c r="AS219" i="4"/>
  <c r="AR219" i="4"/>
  <c r="BI219" i="4" s="1"/>
  <c r="AQ219" i="4"/>
  <c r="AI219" i="4"/>
  <c r="N219" i="4"/>
  <c r="BT204" i="4"/>
  <c r="BP204" i="4" s="1"/>
  <c r="BS204" i="4"/>
  <c r="BR204" i="4"/>
  <c r="BU204" i="4" s="1"/>
  <c r="BO204" i="4"/>
  <c r="BN204" i="4"/>
  <c r="BM204" i="4"/>
  <c r="BL204" i="4"/>
  <c r="BJ204" i="4"/>
  <c r="BE204" i="4"/>
  <c r="BD204" i="4"/>
  <c r="AZ204" i="4"/>
  <c r="BG204" i="4" s="1"/>
  <c r="AS204" i="4"/>
  <c r="BK204" i="4" s="1"/>
  <c r="AR204" i="4"/>
  <c r="BI204" i="4" s="1"/>
  <c r="N204" i="4"/>
  <c r="BT203" i="4"/>
  <c r="BS203" i="4"/>
  <c r="BR203" i="4"/>
  <c r="BU203" i="4" s="1"/>
  <c r="BO203" i="4"/>
  <c r="BN203" i="4"/>
  <c r="BM203" i="4"/>
  <c r="BL203" i="4"/>
  <c r="BJ203" i="4"/>
  <c r="BE203" i="4"/>
  <c r="BD203" i="4"/>
  <c r="AZ203" i="4"/>
  <c r="AS203" i="4"/>
  <c r="BK203" i="4" s="1"/>
  <c r="AR203" i="4"/>
  <c r="BI203" i="4" s="1"/>
  <c r="AQ203" i="4"/>
  <c r="N203" i="4"/>
  <c r="BT202" i="4"/>
  <c r="BP202" i="4" s="1"/>
  <c r="BS202" i="4"/>
  <c r="BR202" i="4"/>
  <c r="BU202" i="4" s="1"/>
  <c r="BO202" i="4"/>
  <c r="BN202" i="4"/>
  <c r="BM202" i="4"/>
  <c r="BL202" i="4"/>
  <c r="BJ202" i="4"/>
  <c r="BE202" i="4"/>
  <c r="BD202" i="4"/>
  <c r="AZ202" i="4"/>
  <c r="AS202" i="4"/>
  <c r="BK202" i="4" s="1"/>
  <c r="AR202" i="4"/>
  <c r="BI202" i="4" s="1"/>
  <c r="AQ202" i="4"/>
  <c r="N202" i="4"/>
  <c r="BT201" i="4"/>
  <c r="BP201" i="4" s="1"/>
  <c r="BS201" i="4"/>
  <c r="BR201" i="4"/>
  <c r="BU201" i="4" s="1"/>
  <c r="BO201" i="4"/>
  <c r="BN201" i="4"/>
  <c r="BM201" i="4"/>
  <c r="BL201" i="4"/>
  <c r="BJ201" i="4"/>
  <c r="BE201" i="4"/>
  <c r="BD201" i="4"/>
  <c r="AZ201" i="4"/>
  <c r="AS201" i="4"/>
  <c r="BK201" i="4" s="1"/>
  <c r="AR201" i="4"/>
  <c r="BI201" i="4" s="1"/>
  <c r="AQ201" i="4"/>
  <c r="N201" i="4"/>
  <c r="BT188" i="4"/>
  <c r="BS188" i="4"/>
  <c r="BR188" i="4"/>
  <c r="BU188" i="4" s="1"/>
  <c r="BO188" i="4"/>
  <c r="BN188" i="4"/>
  <c r="BM188" i="4"/>
  <c r="BL188" i="4"/>
  <c r="BJ188" i="4"/>
  <c r="BE188" i="4"/>
  <c r="BD188" i="4"/>
  <c r="AZ188" i="4"/>
  <c r="BG188" i="4" s="1"/>
  <c r="AS188" i="4"/>
  <c r="BK188" i="4" s="1"/>
  <c r="AR188" i="4"/>
  <c r="BI188" i="4" s="1"/>
  <c r="N188" i="4"/>
  <c r="BT187" i="4"/>
  <c r="BP187" i="4" s="1"/>
  <c r="BS187" i="4"/>
  <c r="BR187" i="4"/>
  <c r="BU187" i="4" s="1"/>
  <c r="BO187" i="4"/>
  <c r="BN187" i="4"/>
  <c r="BM187" i="4"/>
  <c r="BL187" i="4"/>
  <c r="BJ187" i="4"/>
  <c r="BE187" i="4"/>
  <c r="BD187" i="4"/>
  <c r="AZ187" i="4"/>
  <c r="AS187" i="4"/>
  <c r="BK187" i="4" s="1"/>
  <c r="AR187" i="4"/>
  <c r="BI187" i="4" s="1"/>
  <c r="AQ187" i="4"/>
  <c r="N187" i="4"/>
  <c r="BT186" i="4"/>
  <c r="BP186" i="4" s="1"/>
  <c r="BS186" i="4"/>
  <c r="BR186" i="4"/>
  <c r="BU186" i="4" s="1"/>
  <c r="BO186" i="4"/>
  <c r="BN186" i="4"/>
  <c r="BM186" i="4"/>
  <c r="BL186" i="4"/>
  <c r="BJ186" i="4"/>
  <c r="BE186" i="4"/>
  <c r="BD186" i="4"/>
  <c r="AZ186" i="4"/>
  <c r="AS186" i="4"/>
  <c r="BK186" i="4" s="1"/>
  <c r="AR186" i="4"/>
  <c r="BI186" i="4" s="1"/>
  <c r="AQ186" i="4"/>
  <c r="N186" i="4"/>
  <c r="BT185" i="4"/>
  <c r="BP185" i="4" s="1"/>
  <c r="BS185" i="4"/>
  <c r="BR185" i="4"/>
  <c r="BU185" i="4" s="1"/>
  <c r="BO185" i="4"/>
  <c r="BN185" i="4"/>
  <c r="BM185" i="4"/>
  <c r="BL185" i="4"/>
  <c r="BJ185" i="4"/>
  <c r="BE185" i="4"/>
  <c r="BD185" i="4"/>
  <c r="AZ185" i="4"/>
  <c r="AS185" i="4"/>
  <c r="BK185" i="4" s="1"/>
  <c r="AR185" i="4"/>
  <c r="BI185" i="4" s="1"/>
  <c r="AQ185" i="4"/>
  <c r="N185" i="4"/>
  <c r="BT172" i="4"/>
  <c r="BP172" i="4" s="1"/>
  <c r="BS172" i="4"/>
  <c r="BR172" i="4"/>
  <c r="BU172" i="4" s="1"/>
  <c r="BO172" i="4"/>
  <c r="BN172" i="4"/>
  <c r="BM172" i="4"/>
  <c r="BL172" i="4"/>
  <c r="BJ172" i="4"/>
  <c r="BG172" i="4"/>
  <c r="BE172" i="4"/>
  <c r="BD172" i="4"/>
  <c r="AS172" i="4"/>
  <c r="BK172" i="4" s="1"/>
  <c r="AR172" i="4"/>
  <c r="BI172" i="4" s="1"/>
  <c r="N172" i="4"/>
  <c r="BT171" i="4"/>
  <c r="BS171" i="4"/>
  <c r="BR171" i="4"/>
  <c r="BU171" i="4" s="1"/>
  <c r="BO171" i="4"/>
  <c r="BN171" i="4"/>
  <c r="BM171" i="4"/>
  <c r="BL171" i="4"/>
  <c r="BJ171" i="4"/>
  <c r="BE171" i="4"/>
  <c r="BD171" i="4"/>
  <c r="AS171" i="4"/>
  <c r="BK171" i="4" s="1"/>
  <c r="AR171" i="4"/>
  <c r="BI171" i="4" s="1"/>
  <c r="AQ171" i="4"/>
  <c r="BG171" i="4" s="1"/>
  <c r="N171" i="4"/>
  <c r="BT170" i="4"/>
  <c r="BP170" i="4" s="1"/>
  <c r="BS170" i="4"/>
  <c r="BR170" i="4"/>
  <c r="BU170" i="4" s="1"/>
  <c r="BO170" i="4"/>
  <c r="BN170" i="4"/>
  <c r="BM170" i="4"/>
  <c r="BL170" i="4"/>
  <c r="BJ170" i="4"/>
  <c r="BE170" i="4"/>
  <c r="BD170" i="4"/>
  <c r="AS170" i="4"/>
  <c r="BK170" i="4" s="1"/>
  <c r="AR170" i="4"/>
  <c r="BI170" i="4" s="1"/>
  <c r="AQ170" i="4"/>
  <c r="BG170" i="4" s="1"/>
  <c r="N170" i="4"/>
  <c r="BT169" i="4"/>
  <c r="BS169" i="4"/>
  <c r="BR169" i="4"/>
  <c r="BU169" i="4" s="1"/>
  <c r="BO169" i="4"/>
  <c r="BN169" i="4"/>
  <c r="BM169" i="4"/>
  <c r="BL169" i="4"/>
  <c r="BJ169" i="4"/>
  <c r="BE169" i="4"/>
  <c r="BD169" i="4"/>
  <c r="AS169" i="4"/>
  <c r="BK169" i="4" s="1"/>
  <c r="AR169" i="4"/>
  <c r="BI169" i="4" s="1"/>
  <c r="AQ169" i="4"/>
  <c r="BG169" i="4" s="1"/>
  <c r="N169" i="4"/>
  <c r="BT156" i="4"/>
  <c r="BP156" i="4" s="1"/>
  <c r="BS156" i="4"/>
  <c r="BR156" i="4"/>
  <c r="BU156" i="4" s="1"/>
  <c r="BO156" i="4"/>
  <c r="BN156" i="4"/>
  <c r="BM156" i="4"/>
  <c r="BL156" i="4"/>
  <c r="BJ156" i="4"/>
  <c r="BG156" i="4"/>
  <c r="BE156" i="4"/>
  <c r="BD156" i="4"/>
  <c r="AS156" i="4"/>
  <c r="BK156" i="4" s="1"/>
  <c r="AR156" i="4"/>
  <c r="BI156" i="4" s="1"/>
  <c r="N156" i="4"/>
  <c r="BT155" i="4"/>
  <c r="BS155" i="4"/>
  <c r="BR155" i="4"/>
  <c r="BU155" i="4" s="1"/>
  <c r="BO155" i="4"/>
  <c r="BN155" i="4"/>
  <c r="BM155" i="4"/>
  <c r="BL155" i="4"/>
  <c r="BJ155" i="4"/>
  <c r="BE155" i="4"/>
  <c r="BD155" i="4"/>
  <c r="AS155" i="4"/>
  <c r="BK155" i="4" s="1"/>
  <c r="AR155" i="4"/>
  <c r="BI155" i="4" s="1"/>
  <c r="AQ155" i="4"/>
  <c r="BG155" i="4" s="1"/>
  <c r="N155" i="4"/>
  <c r="BT154" i="4"/>
  <c r="BP154" i="4" s="1"/>
  <c r="BS154" i="4"/>
  <c r="BR154" i="4"/>
  <c r="BU154" i="4" s="1"/>
  <c r="BO154" i="4"/>
  <c r="BN154" i="4"/>
  <c r="BM154" i="4"/>
  <c r="BL154" i="4"/>
  <c r="BJ154" i="4"/>
  <c r="BE154" i="4"/>
  <c r="BD154" i="4"/>
  <c r="AS154" i="4"/>
  <c r="BK154" i="4" s="1"/>
  <c r="AR154" i="4"/>
  <c r="BI154" i="4" s="1"/>
  <c r="AQ154" i="4"/>
  <c r="BG154" i="4" s="1"/>
  <c r="N154" i="4"/>
  <c r="BT153" i="4"/>
  <c r="BP153" i="4" s="1"/>
  <c r="BS153" i="4"/>
  <c r="BR153" i="4"/>
  <c r="BU153" i="4" s="1"/>
  <c r="BO153" i="4"/>
  <c r="BN153" i="4"/>
  <c r="BM153" i="4"/>
  <c r="BL153" i="4"/>
  <c r="BJ153" i="4"/>
  <c r="BE153" i="4"/>
  <c r="BD153" i="4"/>
  <c r="AS153" i="4"/>
  <c r="BK153" i="4" s="1"/>
  <c r="AR153" i="4"/>
  <c r="BI153" i="4" s="1"/>
  <c r="AQ153" i="4"/>
  <c r="BG153" i="4" s="1"/>
  <c r="N153" i="4"/>
  <c r="BT140" i="4"/>
  <c r="BP140" i="4" s="1"/>
  <c r="BS140" i="4"/>
  <c r="BR140" i="4"/>
  <c r="BU140" i="4" s="1"/>
  <c r="BO140" i="4"/>
  <c r="BN140" i="4"/>
  <c r="BM140" i="4"/>
  <c r="BL140" i="4"/>
  <c r="BJ140" i="4"/>
  <c r="BE140" i="4"/>
  <c r="BD140" i="4"/>
  <c r="AZ140" i="4"/>
  <c r="BG140" i="4" s="1"/>
  <c r="AS140" i="4"/>
  <c r="BK140" i="4" s="1"/>
  <c r="AR140" i="4"/>
  <c r="BI140" i="4" s="1"/>
  <c r="N140" i="4"/>
  <c r="BT139" i="4"/>
  <c r="BP139" i="4" s="1"/>
  <c r="BS139" i="4"/>
  <c r="BR139" i="4"/>
  <c r="BU139" i="4" s="1"/>
  <c r="BO139" i="4"/>
  <c r="BN139" i="4"/>
  <c r="BM139" i="4"/>
  <c r="BL139" i="4"/>
  <c r="BJ139" i="4"/>
  <c r="BE139" i="4"/>
  <c r="BD139" i="4"/>
  <c r="AZ139" i="4"/>
  <c r="AS139" i="4"/>
  <c r="BK139" i="4" s="1"/>
  <c r="AR139" i="4"/>
  <c r="BI139" i="4" s="1"/>
  <c r="AQ139" i="4"/>
  <c r="N139" i="4"/>
  <c r="BT138" i="4"/>
  <c r="BP138" i="4" s="1"/>
  <c r="BS138" i="4"/>
  <c r="BR138" i="4"/>
  <c r="BU138" i="4" s="1"/>
  <c r="BO138" i="4"/>
  <c r="BN138" i="4"/>
  <c r="BM138" i="4"/>
  <c r="BL138" i="4"/>
  <c r="BJ138" i="4"/>
  <c r="BE138" i="4"/>
  <c r="BD138" i="4"/>
  <c r="AZ138" i="4"/>
  <c r="AS138" i="4"/>
  <c r="BK138" i="4" s="1"/>
  <c r="AR138" i="4"/>
  <c r="BI138" i="4" s="1"/>
  <c r="AQ138" i="4"/>
  <c r="N138" i="4"/>
  <c r="BT137" i="4"/>
  <c r="BP137" i="4" s="1"/>
  <c r="BS137" i="4"/>
  <c r="BR137" i="4"/>
  <c r="BU137" i="4" s="1"/>
  <c r="BO137" i="4"/>
  <c r="BN137" i="4"/>
  <c r="BM137" i="4"/>
  <c r="BL137" i="4"/>
  <c r="BJ137" i="4"/>
  <c r="BE137" i="4"/>
  <c r="BD137" i="4"/>
  <c r="AZ137" i="4"/>
  <c r="AS137" i="4"/>
  <c r="BK137" i="4" s="1"/>
  <c r="AR137" i="4"/>
  <c r="BI137" i="4" s="1"/>
  <c r="AQ137" i="4"/>
  <c r="N137" i="4"/>
  <c r="BT124" i="4"/>
  <c r="BS124" i="4"/>
  <c r="BR124" i="4"/>
  <c r="BU124" i="4" s="1"/>
  <c r="BO124" i="4"/>
  <c r="BN124" i="4"/>
  <c r="BM124" i="4"/>
  <c r="BL124" i="4"/>
  <c r="BJ124" i="4"/>
  <c r="BE124" i="4"/>
  <c r="BD124" i="4"/>
  <c r="AZ124" i="4"/>
  <c r="BG124" i="4" s="1"/>
  <c r="AS124" i="4"/>
  <c r="BK124" i="4" s="1"/>
  <c r="AR124" i="4"/>
  <c r="BI124" i="4" s="1"/>
  <c r="N124" i="4"/>
  <c r="BT123" i="4"/>
  <c r="BP123" i="4" s="1"/>
  <c r="BS123" i="4"/>
  <c r="BR123" i="4"/>
  <c r="BU123" i="4" s="1"/>
  <c r="BO123" i="4"/>
  <c r="BN123" i="4"/>
  <c r="BM123" i="4"/>
  <c r="BL123" i="4"/>
  <c r="BJ123" i="4"/>
  <c r="BE123" i="4"/>
  <c r="BD123" i="4"/>
  <c r="AZ123" i="4"/>
  <c r="AS123" i="4"/>
  <c r="BK123" i="4" s="1"/>
  <c r="AR123" i="4"/>
  <c r="BI123" i="4" s="1"/>
  <c r="AQ123" i="4"/>
  <c r="N123" i="4"/>
  <c r="BT122" i="4"/>
  <c r="BP122" i="4" s="1"/>
  <c r="BS122" i="4"/>
  <c r="BR122" i="4"/>
  <c r="BU122" i="4" s="1"/>
  <c r="BO122" i="4"/>
  <c r="BN122" i="4"/>
  <c r="BM122" i="4"/>
  <c r="BL122" i="4"/>
  <c r="BJ122" i="4"/>
  <c r="BE122" i="4"/>
  <c r="BD122" i="4"/>
  <c r="AZ122" i="4"/>
  <c r="AS122" i="4"/>
  <c r="BK122" i="4" s="1"/>
  <c r="AR122" i="4"/>
  <c r="BI122" i="4" s="1"/>
  <c r="AQ122" i="4"/>
  <c r="N122" i="4"/>
  <c r="BT121" i="4"/>
  <c r="BP121" i="4" s="1"/>
  <c r="BS121" i="4"/>
  <c r="BR121" i="4"/>
  <c r="BU121" i="4" s="1"/>
  <c r="BO121" i="4"/>
  <c r="BN121" i="4"/>
  <c r="BM121" i="4"/>
  <c r="BL121" i="4"/>
  <c r="BJ121" i="4"/>
  <c r="BE121" i="4"/>
  <c r="BD121" i="4"/>
  <c r="AZ121" i="4"/>
  <c r="AS121" i="4"/>
  <c r="BK121" i="4" s="1"/>
  <c r="AR121" i="4"/>
  <c r="BI121" i="4" s="1"/>
  <c r="AQ121" i="4"/>
  <c r="N121" i="4"/>
  <c r="BT106" i="4"/>
  <c r="BP106" i="4" s="1"/>
  <c r="BS106" i="4"/>
  <c r="BR106" i="4"/>
  <c r="BU106" i="4" s="1"/>
  <c r="BO106" i="4"/>
  <c r="BN106" i="4"/>
  <c r="BM106" i="4"/>
  <c r="BL106" i="4"/>
  <c r="BJ106" i="4"/>
  <c r="BE106" i="4"/>
  <c r="BD106" i="4"/>
  <c r="AZ106" i="4"/>
  <c r="BG106" i="4" s="1"/>
  <c r="AS106" i="4"/>
  <c r="BK106" i="4" s="1"/>
  <c r="AR106" i="4"/>
  <c r="BI106" i="4" s="1"/>
  <c r="N106" i="4"/>
  <c r="BT105" i="4"/>
  <c r="BS105" i="4"/>
  <c r="BR105" i="4"/>
  <c r="BU105" i="4" s="1"/>
  <c r="BO105" i="4"/>
  <c r="BN105" i="4"/>
  <c r="BM105" i="4"/>
  <c r="BL105" i="4"/>
  <c r="BJ105" i="4"/>
  <c r="BE105" i="4"/>
  <c r="BD105" i="4"/>
  <c r="AZ105" i="4"/>
  <c r="AS105" i="4"/>
  <c r="BK105" i="4" s="1"/>
  <c r="AR105" i="4"/>
  <c r="BI105" i="4" s="1"/>
  <c r="AQ105" i="4"/>
  <c r="N105" i="4"/>
  <c r="BT104" i="4"/>
  <c r="BP104" i="4" s="1"/>
  <c r="BS104" i="4"/>
  <c r="BR104" i="4"/>
  <c r="BU104" i="4" s="1"/>
  <c r="BO104" i="4"/>
  <c r="BN104" i="4"/>
  <c r="BM104" i="4"/>
  <c r="BL104" i="4"/>
  <c r="BJ104" i="4"/>
  <c r="BE104" i="4"/>
  <c r="BD104" i="4"/>
  <c r="AZ104" i="4"/>
  <c r="AS104" i="4"/>
  <c r="BK104" i="4" s="1"/>
  <c r="AR104" i="4"/>
  <c r="BI104" i="4" s="1"/>
  <c r="AQ104" i="4"/>
  <c r="N104" i="4"/>
  <c r="BT103" i="4"/>
  <c r="BP103" i="4" s="1"/>
  <c r="BS103" i="4"/>
  <c r="BR103" i="4"/>
  <c r="BU103" i="4" s="1"/>
  <c r="BO103" i="4"/>
  <c r="BN103" i="4"/>
  <c r="BM103" i="4"/>
  <c r="BL103" i="4"/>
  <c r="BJ103" i="4"/>
  <c r="BE103" i="4"/>
  <c r="BD103" i="4"/>
  <c r="AZ103" i="4"/>
  <c r="AS103" i="4"/>
  <c r="BK103" i="4" s="1"/>
  <c r="AR103" i="4"/>
  <c r="BI103" i="4" s="1"/>
  <c r="AQ103" i="4"/>
  <c r="N103" i="4"/>
  <c r="BT90" i="4"/>
  <c r="BS90" i="4"/>
  <c r="BR90" i="4"/>
  <c r="BU90" i="4" s="1"/>
  <c r="BO90" i="4"/>
  <c r="BN90" i="4"/>
  <c r="BM90" i="4"/>
  <c r="BL90" i="4"/>
  <c r="BJ90" i="4"/>
  <c r="BE90" i="4"/>
  <c r="BD90" i="4"/>
  <c r="AZ90" i="4"/>
  <c r="BG90" i="4" s="1"/>
  <c r="AS90" i="4"/>
  <c r="BK90" i="4" s="1"/>
  <c r="AR90" i="4"/>
  <c r="BI90" i="4" s="1"/>
  <c r="N90" i="4"/>
  <c r="BT89" i="4"/>
  <c r="BP89" i="4" s="1"/>
  <c r="BS89" i="4"/>
  <c r="BR89" i="4"/>
  <c r="BU89" i="4" s="1"/>
  <c r="BO89" i="4"/>
  <c r="BN89" i="4"/>
  <c r="BM89" i="4"/>
  <c r="BL89" i="4"/>
  <c r="BJ89" i="4"/>
  <c r="BE89" i="4"/>
  <c r="BD89" i="4"/>
  <c r="AZ89" i="4"/>
  <c r="AS89" i="4"/>
  <c r="BK89" i="4" s="1"/>
  <c r="AR89" i="4"/>
  <c r="BI89" i="4" s="1"/>
  <c r="AQ89" i="4"/>
  <c r="N89" i="4"/>
  <c r="BT88" i="4"/>
  <c r="BP88" i="4" s="1"/>
  <c r="BS88" i="4"/>
  <c r="BR88" i="4"/>
  <c r="BU88" i="4" s="1"/>
  <c r="BO88" i="4"/>
  <c r="BN88" i="4"/>
  <c r="BM88" i="4"/>
  <c r="BL88" i="4"/>
  <c r="BJ88" i="4"/>
  <c r="BE88" i="4"/>
  <c r="BD88" i="4"/>
  <c r="AZ88" i="4"/>
  <c r="AS88" i="4"/>
  <c r="BK88" i="4" s="1"/>
  <c r="AR88" i="4"/>
  <c r="BI88" i="4" s="1"/>
  <c r="AQ88" i="4"/>
  <c r="N88" i="4"/>
  <c r="BT87" i="4"/>
  <c r="BP87" i="4" s="1"/>
  <c r="BS87" i="4"/>
  <c r="BR87" i="4"/>
  <c r="BU87" i="4" s="1"/>
  <c r="BO87" i="4"/>
  <c r="BN87" i="4"/>
  <c r="BM87" i="4"/>
  <c r="BL87" i="4"/>
  <c r="BJ87" i="4"/>
  <c r="BE87" i="4"/>
  <c r="BD87" i="4"/>
  <c r="AZ87" i="4"/>
  <c r="AS87" i="4"/>
  <c r="BK87" i="4" s="1"/>
  <c r="AR87" i="4"/>
  <c r="BI87" i="4" s="1"/>
  <c r="AQ87" i="4"/>
  <c r="N87" i="4"/>
  <c r="BT57" i="4"/>
  <c r="BP57" i="4" s="1"/>
  <c r="BS57" i="4"/>
  <c r="BR57" i="4"/>
  <c r="BU57" i="4" s="1"/>
  <c r="BO57" i="4"/>
  <c r="BN57" i="4"/>
  <c r="BM57" i="4"/>
  <c r="BJ57" i="4"/>
  <c r="BE57" i="4"/>
  <c r="BD57" i="4"/>
  <c r="AZ57" i="4"/>
  <c r="AT57" i="4"/>
  <c r="BL57" i="4" s="1"/>
  <c r="AR57" i="4"/>
  <c r="BI57" i="4" s="1"/>
  <c r="AQ57" i="4"/>
  <c r="AI57" i="4"/>
  <c r="BK57" i="4" s="1"/>
  <c r="N57" i="4"/>
  <c r="BT56" i="4"/>
  <c r="BS56" i="4"/>
  <c r="BR56" i="4"/>
  <c r="BU56" i="4" s="1"/>
  <c r="BO56" i="4"/>
  <c r="BN56" i="4"/>
  <c r="BM56" i="4"/>
  <c r="BL56" i="4"/>
  <c r="BJ56" i="4"/>
  <c r="BE56" i="4"/>
  <c r="BD56" i="4"/>
  <c r="AZ56" i="4"/>
  <c r="BG56" i="4" s="1"/>
  <c r="AS56" i="4"/>
  <c r="AR56" i="4"/>
  <c r="BI56" i="4" s="1"/>
  <c r="AI56" i="4"/>
  <c r="N56" i="4"/>
  <c r="BT55" i="4"/>
  <c r="BP55" i="4" s="1"/>
  <c r="BS55" i="4"/>
  <c r="BR55" i="4"/>
  <c r="BU55" i="4" s="1"/>
  <c r="BO55" i="4"/>
  <c r="BN55" i="4"/>
  <c r="BM55" i="4"/>
  <c r="BL55" i="4"/>
  <c r="BJ55" i="4"/>
  <c r="BE55" i="4"/>
  <c r="BD55" i="4"/>
  <c r="AZ55" i="4"/>
  <c r="AS55" i="4"/>
  <c r="AR55" i="4"/>
  <c r="BI55" i="4" s="1"/>
  <c r="AQ55" i="4"/>
  <c r="AI55" i="4"/>
  <c r="N55" i="4"/>
  <c r="BT54" i="4"/>
  <c r="BP54" i="4" s="1"/>
  <c r="BS54" i="4"/>
  <c r="BR54" i="4"/>
  <c r="BU54" i="4" s="1"/>
  <c r="BO54" i="4"/>
  <c r="BN54" i="4"/>
  <c r="BM54" i="4"/>
  <c r="BL54" i="4"/>
  <c r="BJ54" i="4"/>
  <c r="BE54" i="4"/>
  <c r="BD54" i="4"/>
  <c r="AZ54" i="4"/>
  <c r="AS54" i="4"/>
  <c r="AR54" i="4"/>
  <c r="BI54" i="4" s="1"/>
  <c r="AQ54" i="4"/>
  <c r="AI54" i="4"/>
  <c r="N54" i="4"/>
  <c r="BT53" i="4"/>
  <c r="BP53" i="4" s="1"/>
  <c r="BS53" i="4"/>
  <c r="BR53" i="4"/>
  <c r="BU53" i="4" s="1"/>
  <c r="BO53" i="4"/>
  <c r="BN53" i="4"/>
  <c r="BM53" i="4"/>
  <c r="BL53" i="4"/>
  <c r="BJ53" i="4"/>
  <c r="BE53" i="4"/>
  <c r="BD53" i="4"/>
  <c r="AZ53" i="4"/>
  <c r="AS53" i="4"/>
  <c r="AR53" i="4"/>
  <c r="BI53" i="4" s="1"/>
  <c r="AQ53" i="4"/>
  <c r="AI53" i="4"/>
  <c r="N53" i="4"/>
  <c r="BF53" i="4" s="1"/>
  <c r="BT37" i="4"/>
  <c r="BS37" i="4"/>
  <c r="BR37" i="4"/>
  <c r="BU37" i="4" s="1"/>
  <c r="BO37" i="4"/>
  <c r="BN37" i="4"/>
  <c r="BM37" i="4"/>
  <c r="BJ37" i="4"/>
  <c r="BE37" i="4"/>
  <c r="BD37" i="4"/>
  <c r="AZ37" i="4"/>
  <c r="AT37" i="4"/>
  <c r="BL37" i="4" s="1"/>
  <c r="AR37" i="4"/>
  <c r="BI37" i="4" s="1"/>
  <c r="AQ37" i="4"/>
  <c r="AI37" i="4"/>
  <c r="BK37" i="4" s="1"/>
  <c r="N37" i="4"/>
  <c r="BF37" i="4" s="1"/>
  <c r="BT36" i="4"/>
  <c r="BP36" i="4" s="1"/>
  <c r="BS36" i="4"/>
  <c r="BR36" i="4"/>
  <c r="BU36" i="4" s="1"/>
  <c r="BO36" i="4"/>
  <c r="BN36" i="4"/>
  <c r="BM36" i="4"/>
  <c r="BL36" i="4"/>
  <c r="BJ36" i="4"/>
  <c r="BE36" i="4"/>
  <c r="BD36" i="4"/>
  <c r="AZ36" i="4"/>
  <c r="BG36" i="4" s="1"/>
  <c r="AS36" i="4"/>
  <c r="AR36" i="4"/>
  <c r="BI36" i="4" s="1"/>
  <c r="AI36" i="4"/>
  <c r="N36" i="4"/>
  <c r="BT35" i="4"/>
  <c r="BP35" i="4" s="1"/>
  <c r="BS35" i="4"/>
  <c r="BR35" i="4"/>
  <c r="BU35" i="4" s="1"/>
  <c r="BO35" i="4"/>
  <c r="BN35" i="4"/>
  <c r="BM35" i="4"/>
  <c r="BL35" i="4"/>
  <c r="BJ35" i="4"/>
  <c r="BE35" i="4"/>
  <c r="BD35" i="4"/>
  <c r="AZ35" i="4"/>
  <c r="AS35" i="4"/>
  <c r="AR35" i="4"/>
  <c r="BI35" i="4" s="1"/>
  <c r="AQ35" i="4"/>
  <c r="AI35" i="4"/>
  <c r="N35" i="4"/>
  <c r="BF35" i="4" s="1"/>
  <c r="BT34" i="4"/>
  <c r="BP34" i="4" s="1"/>
  <c r="BS34" i="4"/>
  <c r="BR34" i="4"/>
  <c r="BU34" i="4" s="1"/>
  <c r="BO34" i="4"/>
  <c r="BN34" i="4"/>
  <c r="BM34" i="4"/>
  <c r="BL34" i="4"/>
  <c r="BJ34" i="4"/>
  <c r="BE34" i="4"/>
  <c r="BD34" i="4"/>
  <c r="AZ34" i="4"/>
  <c r="AS34" i="4"/>
  <c r="AR34" i="4"/>
  <c r="BI34" i="4" s="1"/>
  <c r="AQ34" i="4"/>
  <c r="AI34" i="4"/>
  <c r="N34" i="4"/>
  <c r="BF34" i="4" s="1"/>
  <c r="BT33" i="4"/>
  <c r="BP33" i="4" s="1"/>
  <c r="BS33" i="4"/>
  <c r="BR33" i="4"/>
  <c r="BU33" i="4" s="1"/>
  <c r="BO33" i="4"/>
  <c r="BN33" i="4"/>
  <c r="BM33" i="4"/>
  <c r="BL33" i="4"/>
  <c r="BJ33" i="4"/>
  <c r="BE33" i="4"/>
  <c r="BD33" i="4"/>
  <c r="AZ33" i="4"/>
  <c r="AS33" i="4"/>
  <c r="AR33" i="4"/>
  <c r="BI33" i="4" s="1"/>
  <c r="AQ33" i="4"/>
  <c r="AI33" i="4"/>
  <c r="N33" i="4"/>
  <c r="BF33" i="4" s="1"/>
  <c r="BT17" i="4"/>
  <c r="BP17" i="4" s="1"/>
  <c r="BS17" i="4"/>
  <c r="BR17" i="4"/>
  <c r="BU17" i="4" s="1"/>
  <c r="BO17" i="4"/>
  <c r="BN17" i="4"/>
  <c r="BM17" i="4"/>
  <c r="BJ17" i="4"/>
  <c r="BE17" i="4"/>
  <c r="BD17" i="4"/>
  <c r="AZ17" i="4"/>
  <c r="AT17" i="4"/>
  <c r="BL17" i="4" s="1"/>
  <c r="AR17" i="4"/>
  <c r="BI17" i="4" s="1"/>
  <c r="AQ17" i="4"/>
  <c r="AI17" i="4"/>
  <c r="BK17" i="4" s="1"/>
  <c r="N17" i="4"/>
  <c r="BT16" i="4"/>
  <c r="BP16" i="4" s="1"/>
  <c r="BS16" i="4"/>
  <c r="BR16" i="4"/>
  <c r="BU16" i="4" s="1"/>
  <c r="BO16" i="4"/>
  <c r="BN16" i="4"/>
  <c r="BM16" i="4"/>
  <c r="BL16" i="4"/>
  <c r="BJ16" i="4"/>
  <c r="BE16" i="4"/>
  <c r="BD16" i="4"/>
  <c r="AZ16" i="4"/>
  <c r="BG16" i="4" s="1"/>
  <c r="AS16" i="4"/>
  <c r="AR16" i="4"/>
  <c r="BI16" i="4" s="1"/>
  <c r="AI16" i="4"/>
  <c r="N16" i="4"/>
  <c r="BT15" i="4"/>
  <c r="BS15" i="4"/>
  <c r="BR15" i="4"/>
  <c r="BU15" i="4" s="1"/>
  <c r="BO15" i="4"/>
  <c r="BN15" i="4"/>
  <c r="BM15" i="4"/>
  <c r="BL15" i="4"/>
  <c r="BJ15" i="4"/>
  <c r="BE15" i="4"/>
  <c r="BD15" i="4"/>
  <c r="AZ15" i="4"/>
  <c r="AS15" i="4"/>
  <c r="AR15" i="4"/>
  <c r="BI15" i="4" s="1"/>
  <c r="AQ15" i="4"/>
  <c r="AI15" i="4"/>
  <c r="N15" i="4"/>
  <c r="BT14" i="4"/>
  <c r="BP14" i="4" s="1"/>
  <c r="BS14" i="4"/>
  <c r="BR14" i="4"/>
  <c r="BU14" i="4" s="1"/>
  <c r="BO14" i="4"/>
  <c r="BN14" i="4"/>
  <c r="BM14" i="4"/>
  <c r="BL14" i="4"/>
  <c r="BJ14" i="4"/>
  <c r="BE14" i="4"/>
  <c r="BD14" i="4"/>
  <c r="AZ14" i="4"/>
  <c r="AS14" i="4"/>
  <c r="AR14" i="4"/>
  <c r="BI14" i="4" s="1"/>
  <c r="AQ14" i="4"/>
  <c r="AI14" i="4"/>
  <c r="N14" i="4"/>
  <c r="BF14" i="4" s="1"/>
  <c r="BT13" i="4"/>
  <c r="BP13" i="4" s="1"/>
  <c r="BS13" i="4"/>
  <c r="BR13" i="4"/>
  <c r="BU13" i="4" s="1"/>
  <c r="BO13" i="4"/>
  <c r="BN13" i="4"/>
  <c r="BM13" i="4"/>
  <c r="BL13" i="4"/>
  <c r="BJ13" i="4"/>
  <c r="BE13" i="4"/>
  <c r="BD13" i="4"/>
  <c r="AZ13" i="4"/>
  <c r="AS13" i="4"/>
  <c r="AR13" i="4"/>
  <c r="BI13" i="4" s="1"/>
  <c r="AQ13" i="4"/>
  <c r="AI13" i="4"/>
  <c r="N13" i="4"/>
  <c r="BF13" i="4" s="1"/>
  <c r="AZ110" i="4"/>
  <c r="BG110" i="4" s="1"/>
  <c r="AZ109" i="4"/>
  <c r="AZ108" i="4"/>
  <c r="AZ107" i="4"/>
  <c r="AZ102" i="4"/>
  <c r="BG102" i="4" s="1"/>
  <c r="AZ101" i="4"/>
  <c r="AZ100" i="4"/>
  <c r="AZ99" i="4"/>
  <c r="AZ98" i="4"/>
  <c r="BG98" i="4" s="1"/>
  <c r="AZ97" i="4"/>
  <c r="AZ96" i="4"/>
  <c r="AZ95" i="4"/>
  <c r="BT110" i="4"/>
  <c r="BP110" i="4" s="1"/>
  <c r="BS110" i="4"/>
  <c r="BR110" i="4"/>
  <c r="BU110" i="4" s="1"/>
  <c r="BO110" i="4"/>
  <c r="BN110" i="4"/>
  <c r="BM110" i="4"/>
  <c r="BL110" i="4"/>
  <c r="BJ110" i="4"/>
  <c r="BE110" i="4"/>
  <c r="BD110" i="4"/>
  <c r="AS110" i="4"/>
  <c r="BK110" i="4" s="1"/>
  <c r="AR110" i="4"/>
  <c r="BI110" i="4" s="1"/>
  <c r="N110" i="4"/>
  <c r="BT109" i="4"/>
  <c r="BP109" i="4" s="1"/>
  <c r="BS109" i="4"/>
  <c r="BR109" i="4"/>
  <c r="BU109" i="4" s="1"/>
  <c r="BO109" i="4"/>
  <c r="BN109" i="4"/>
  <c r="BM109" i="4"/>
  <c r="BL109" i="4"/>
  <c r="BJ109" i="4"/>
  <c r="BE109" i="4"/>
  <c r="BD109" i="4"/>
  <c r="AS109" i="4"/>
  <c r="BK109" i="4" s="1"/>
  <c r="AR109" i="4"/>
  <c r="BI109" i="4" s="1"/>
  <c r="AQ109" i="4"/>
  <c r="N109" i="4"/>
  <c r="BT108" i="4"/>
  <c r="BP108" i="4" s="1"/>
  <c r="BS108" i="4"/>
  <c r="BR108" i="4"/>
  <c r="BU108" i="4" s="1"/>
  <c r="BO108" i="4"/>
  <c r="BN108" i="4"/>
  <c r="BM108" i="4"/>
  <c r="BL108" i="4"/>
  <c r="BJ108" i="4"/>
  <c r="BE108" i="4"/>
  <c r="BD108" i="4"/>
  <c r="AS108" i="4"/>
  <c r="BK108" i="4" s="1"/>
  <c r="AR108" i="4"/>
  <c r="BI108" i="4" s="1"/>
  <c r="AQ108" i="4"/>
  <c r="N108" i="4"/>
  <c r="BT107" i="4"/>
  <c r="BP107" i="4" s="1"/>
  <c r="BS107" i="4"/>
  <c r="BR107" i="4"/>
  <c r="BU107" i="4" s="1"/>
  <c r="BO107" i="4"/>
  <c r="BN107" i="4"/>
  <c r="BM107" i="4"/>
  <c r="BL107" i="4"/>
  <c r="BJ107" i="4"/>
  <c r="BE107" i="4"/>
  <c r="BD107" i="4"/>
  <c r="AS107" i="4"/>
  <c r="BK107" i="4" s="1"/>
  <c r="AR107" i="4"/>
  <c r="BI107" i="4" s="1"/>
  <c r="AQ107" i="4"/>
  <c r="N107" i="4"/>
  <c r="BT102" i="4"/>
  <c r="BP102" i="4" s="1"/>
  <c r="BS102" i="4"/>
  <c r="BR102" i="4"/>
  <c r="BU102" i="4" s="1"/>
  <c r="BO102" i="4"/>
  <c r="BN102" i="4"/>
  <c r="BM102" i="4"/>
  <c r="BL102" i="4"/>
  <c r="BJ102" i="4"/>
  <c r="BE102" i="4"/>
  <c r="BD102" i="4"/>
  <c r="AS102" i="4"/>
  <c r="BK102" i="4" s="1"/>
  <c r="AR102" i="4"/>
  <c r="BI102" i="4" s="1"/>
  <c r="N102" i="4"/>
  <c r="BT101" i="4"/>
  <c r="BP101" i="4" s="1"/>
  <c r="BS101" i="4"/>
  <c r="BR101" i="4"/>
  <c r="BU101" i="4" s="1"/>
  <c r="BO101" i="4"/>
  <c r="BN101" i="4"/>
  <c r="BM101" i="4"/>
  <c r="BL101" i="4"/>
  <c r="BJ101" i="4"/>
  <c r="BE101" i="4"/>
  <c r="BD101" i="4"/>
  <c r="AS101" i="4"/>
  <c r="BK101" i="4" s="1"/>
  <c r="AR101" i="4"/>
  <c r="BI101" i="4" s="1"/>
  <c r="AQ101" i="4"/>
  <c r="N101" i="4"/>
  <c r="BT100" i="4"/>
  <c r="BP100" i="4" s="1"/>
  <c r="BS100" i="4"/>
  <c r="BR100" i="4"/>
  <c r="BU100" i="4" s="1"/>
  <c r="BO100" i="4"/>
  <c r="BN100" i="4"/>
  <c r="BM100" i="4"/>
  <c r="BL100" i="4"/>
  <c r="BJ100" i="4"/>
  <c r="BE100" i="4"/>
  <c r="BD100" i="4"/>
  <c r="AS100" i="4"/>
  <c r="BK100" i="4" s="1"/>
  <c r="AR100" i="4"/>
  <c r="BI100" i="4" s="1"/>
  <c r="AQ100" i="4"/>
  <c r="N100" i="4"/>
  <c r="BT99" i="4"/>
  <c r="BP99" i="4" s="1"/>
  <c r="BS99" i="4"/>
  <c r="BR99" i="4"/>
  <c r="BU99" i="4" s="1"/>
  <c r="BO99" i="4"/>
  <c r="BN99" i="4"/>
  <c r="BM99" i="4"/>
  <c r="BL99" i="4"/>
  <c r="BJ99" i="4"/>
  <c r="BE99" i="4"/>
  <c r="BD99" i="4"/>
  <c r="AS99" i="4"/>
  <c r="BK99" i="4" s="1"/>
  <c r="AR99" i="4"/>
  <c r="BI99" i="4" s="1"/>
  <c r="AQ99" i="4"/>
  <c r="N99" i="4"/>
  <c r="BT98" i="4"/>
  <c r="BS98" i="4"/>
  <c r="BR98" i="4"/>
  <c r="BO98" i="4"/>
  <c r="BN98" i="4"/>
  <c r="BL98" i="4"/>
  <c r="BJ98" i="4"/>
  <c r="BE98" i="4"/>
  <c r="BD98" i="4"/>
  <c r="AS98" i="4"/>
  <c r="BK98" i="4" s="1"/>
  <c r="AR98" i="4"/>
  <c r="BI98" i="4" s="1"/>
  <c r="AC98" i="4"/>
  <c r="AB98" i="4"/>
  <c r="BM98" i="4" s="1"/>
  <c r="N98" i="4"/>
  <c r="BT97" i="4"/>
  <c r="BP97" i="4" s="1"/>
  <c r="BS97" i="4"/>
  <c r="BR97" i="4"/>
  <c r="BO97" i="4"/>
  <c r="BN97" i="4"/>
  <c r="BL97" i="4"/>
  <c r="BJ97" i="4"/>
  <c r="BE97" i="4"/>
  <c r="BD97" i="4"/>
  <c r="AS97" i="4"/>
  <c r="BK97" i="4" s="1"/>
  <c r="AR97" i="4"/>
  <c r="BI97" i="4" s="1"/>
  <c r="AQ97" i="4"/>
  <c r="AC97" i="4"/>
  <c r="AB97" i="4"/>
  <c r="BM97" i="4" s="1"/>
  <c r="N97" i="4"/>
  <c r="BT96" i="4"/>
  <c r="BP96" i="4" s="1"/>
  <c r="BS96" i="4"/>
  <c r="BR96" i="4"/>
  <c r="BO96" i="4"/>
  <c r="BN96" i="4"/>
  <c r="BL96" i="4"/>
  <c r="BJ96" i="4"/>
  <c r="BE96" i="4"/>
  <c r="BD96" i="4"/>
  <c r="AS96" i="4"/>
  <c r="BK96" i="4" s="1"/>
  <c r="AR96" i="4"/>
  <c r="BI96" i="4" s="1"/>
  <c r="AQ96" i="4"/>
  <c r="AC96" i="4"/>
  <c r="AB96" i="4"/>
  <c r="BM96" i="4" s="1"/>
  <c r="N96" i="4"/>
  <c r="BF96" i="4" s="1"/>
  <c r="BT95" i="4"/>
  <c r="BP95" i="4" s="1"/>
  <c r="BS95" i="4"/>
  <c r="BR95" i="4"/>
  <c r="BO95" i="4"/>
  <c r="BN95" i="4"/>
  <c r="BL95" i="4"/>
  <c r="BJ95" i="4"/>
  <c r="BE95" i="4"/>
  <c r="BD95" i="4"/>
  <c r="AS95" i="4"/>
  <c r="BK95" i="4" s="1"/>
  <c r="AR95" i="4"/>
  <c r="BI95" i="4" s="1"/>
  <c r="AQ95" i="4"/>
  <c r="AC95" i="4"/>
  <c r="AB95" i="4"/>
  <c r="BM95" i="4" s="1"/>
  <c r="N95" i="4"/>
  <c r="BF95" i="4" s="1"/>
  <c r="AS264" i="4"/>
  <c r="BK264" i="4" s="1"/>
  <c r="AR264" i="4"/>
  <c r="BI264" i="4" s="1"/>
  <c r="AS263" i="4"/>
  <c r="BK263" i="4" s="1"/>
  <c r="AR263" i="4"/>
  <c r="BI263" i="4" s="1"/>
  <c r="AQ263" i="4"/>
  <c r="AS256" i="4"/>
  <c r="BK256" i="4" s="1"/>
  <c r="AR256" i="4"/>
  <c r="BI256" i="4" s="1"/>
  <c r="AS255" i="4"/>
  <c r="BK255" i="4" s="1"/>
  <c r="AR255" i="4"/>
  <c r="BI255" i="4" s="1"/>
  <c r="AQ255" i="4"/>
  <c r="AS252" i="4"/>
  <c r="BK252" i="4" s="1"/>
  <c r="AR252" i="4"/>
  <c r="BI252" i="4" s="1"/>
  <c r="AS251" i="4"/>
  <c r="BK251" i="4" s="1"/>
  <c r="AR251" i="4"/>
  <c r="BI251" i="4" s="1"/>
  <c r="AQ251" i="4"/>
  <c r="AS247" i="4"/>
  <c r="AR247" i="4"/>
  <c r="BI247" i="4" s="1"/>
  <c r="AS246" i="4"/>
  <c r="AR246" i="4"/>
  <c r="BI246" i="4" s="1"/>
  <c r="AQ246" i="4"/>
  <c r="AS237" i="4"/>
  <c r="AR237" i="4"/>
  <c r="BI237" i="4" s="1"/>
  <c r="AS236" i="4"/>
  <c r="AR236" i="4"/>
  <c r="BI236" i="4" s="1"/>
  <c r="AQ236" i="4"/>
  <c r="AS232" i="4"/>
  <c r="AR232" i="4"/>
  <c r="BI232" i="4" s="1"/>
  <c r="AS231" i="4"/>
  <c r="AR231" i="4"/>
  <c r="BI231" i="4" s="1"/>
  <c r="AQ231" i="4"/>
  <c r="AS227" i="4"/>
  <c r="AR227" i="4"/>
  <c r="BI227" i="4" s="1"/>
  <c r="AS226" i="4"/>
  <c r="AR226" i="4"/>
  <c r="BI226" i="4" s="1"/>
  <c r="AQ226" i="4"/>
  <c r="AS217" i="4"/>
  <c r="AR217" i="4"/>
  <c r="BI217" i="4" s="1"/>
  <c r="AS216" i="4"/>
  <c r="AR216" i="4"/>
  <c r="BI216" i="4" s="1"/>
  <c r="AQ216" i="4"/>
  <c r="AS213" i="4"/>
  <c r="AR213" i="4"/>
  <c r="AS212" i="4"/>
  <c r="AR212" i="4"/>
  <c r="BI212" i="4" s="1"/>
  <c r="AQ212" i="4"/>
  <c r="AS208" i="4"/>
  <c r="BK208" i="4" s="1"/>
  <c r="AR208" i="4"/>
  <c r="BI208" i="4" s="1"/>
  <c r="AS207" i="4"/>
  <c r="BK207" i="4" s="1"/>
  <c r="AR207" i="4"/>
  <c r="BI207" i="4" s="1"/>
  <c r="AQ207" i="4"/>
  <c r="AS200" i="4"/>
  <c r="BK200" i="4" s="1"/>
  <c r="AR200" i="4"/>
  <c r="BI200" i="4" s="1"/>
  <c r="AS199" i="4"/>
  <c r="BK199" i="4" s="1"/>
  <c r="AR199" i="4"/>
  <c r="BI199" i="4" s="1"/>
  <c r="AQ199" i="4"/>
  <c r="AS196" i="4"/>
  <c r="BK196" i="4" s="1"/>
  <c r="AR196" i="4"/>
  <c r="BI196" i="4" s="1"/>
  <c r="AS195" i="4"/>
  <c r="BK195" i="4" s="1"/>
  <c r="AR195" i="4"/>
  <c r="BI195" i="4" s="1"/>
  <c r="AQ195" i="4"/>
  <c r="AS192" i="4"/>
  <c r="BK192" i="4" s="1"/>
  <c r="AR192" i="4"/>
  <c r="BI192" i="4" s="1"/>
  <c r="AS191" i="4"/>
  <c r="BK191" i="4" s="1"/>
  <c r="AR191" i="4"/>
  <c r="BI191" i="4" s="1"/>
  <c r="AQ191" i="4"/>
  <c r="AS184" i="4"/>
  <c r="BK184" i="4" s="1"/>
  <c r="AR184" i="4"/>
  <c r="BI184" i="4" s="1"/>
  <c r="AS183" i="4"/>
  <c r="BK183" i="4" s="1"/>
  <c r="AR183" i="4"/>
  <c r="BI183" i="4" s="1"/>
  <c r="AQ183" i="4"/>
  <c r="AS180" i="4"/>
  <c r="BK180" i="4" s="1"/>
  <c r="AR180" i="4"/>
  <c r="BI180" i="4" s="1"/>
  <c r="AS179" i="4"/>
  <c r="BK179" i="4" s="1"/>
  <c r="AR179" i="4"/>
  <c r="BI179" i="4" s="1"/>
  <c r="AQ179" i="4"/>
  <c r="AS176" i="4"/>
  <c r="BK176" i="4" s="1"/>
  <c r="AR176" i="4"/>
  <c r="BI176" i="4" s="1"/>
  <c r="AS175" i="4"/>
  <c r="BK175" i="4" s="1"/>
  <c r="AR175" i="4"/>
  <c r="BI175" i="4" s="1"/>
  <c r="AQ175" i="4"/>
  <c r="BG175" i="4" s="1"/>
  <c r="AS168" i="4"/>
  <c r="BK168" i="4" s="1"/>
  <c r="AR168" i="4"/>
  <c r="BI168" i="4" s="1"/>
  <c r="AS167" i="4"/>
  <c r="BK167" i="4" s="1"/>
  <c r="AR167" i="4"/>
  <c r="BI167" i="4" s="1"/>
  <c r="AQ167" i="4"/>
  <c r="BG167" i="4" s="1"/>
  <c r="AS164" i="4"/>
  <c r="BK164" i="4" s="1"/>
  <c r="AR164" i="4"/>
  <c r="BI164" i="4" s="1"/>
  <c r="AS163" i="4"/>
  <c r="BK163" i="4" s="1"/>
  <c r="AR163" i="4"/>
  <c r="BI163" i="4" s="1"/>
  <c r="AQ163" i="4"/>
  <c r="BG163" i="4" s="1"/>
  <c r="AS160" i="4"/>
  <c r="BK160" i="4" s="1"/>
  <c r="AR160" i="4"/>
  <c r="BI160" i="4" s="1"/>
  <c r="AS159" i="4"/>
  <c r="BK159" i="4" s="1"/>
  <c r="AR159" i="4"/>
  <c r="BI159" i="4" s="1"/>
  <c r="AQ159" i="4"/>
  <c r="BG159" i="4" s="1"/>
  <c r="AS152" i="4"/>
  <c r="BK152" i="4" s="1"/>
  <c r="AR152" i="4"/>
  <c r="BI152" i="4" s="1"/>
  <c r="AS151" i="4"/>
  <c r="BK151" i="4" s="1"/>
  <c r="AR151" i="4"/>
  <c r="BI151" i="4" s="1"/>
  <c r="AQ151" i="4"/>
  <c r="BG151" i="4" s="1"/>
  <c r="AS148" i="4"/>
  <c r="BK148" i="4" s="1"/>
  <c r="AR148" i="4"/>
  <c r="BI148" i="4" s="1"/>
  <c r="AS147" i="4"/>
  <c r="BK147" i="4" s="1"/>
  <c r="AR147" i="4"/>
  <c r="BI147" i="4" s="1"/>
  <c r="AQ147" i="4"/>
  <c r="BG147" i="4" s="1"/>
  <c r="AS144" i="4"/>
  <c r="BK144" i="4" s="1"/>
  <c r="AR144" i="4"/>
  <c r="BI144" i="4" s="1"/>
  <c r="AS143" i="4"/>
  <c r="BK143" i="4" s="1"/>
  <c r="AR143" i="4"/>
  <c r="BI143" i="4" s="1"/>
  <c r="AQ143" i="4"/>
  <c r="AS136" i="4"/>
  <c r="BK136" i="4" s="1"/>
  <c r="AR136" i="4"/>
  <c r="BI136" i="4" s="1"/>
  <c r="AS135" i="4"/>
  <c r="BK135" i="4" s="1"/>
  <c r="AR135" i="4"/>
  <c r="BI135" i="4" s="1"/>
  <c r="AQ135" i="4"/>
  <c r="AS132" i="4"/>
  <c r="BK132" i="4" s="1"/>
  <c r="AR132" i="4"/>
  <c r="BI132" i="4" s="1"/>
  <c r="AS131" i="4"/>
  <c r="BK131" i="4" s="1"/>
  <c r="AR131" i="4"/>
  <c r="BI131" i="4" s="1"/>
  <c r="AQ131" i="4"/>
  <c r="AS128" i="4"/>
  <c r="BK128" i="4" s="1"/>
  <c r="AR128" i="4"/>
  <c r="BI128" i="4" s="1"/>
  <c r="AS127" i="4"/>
  <c r="BK127" i="4" s="1"/>
  <c r="AR127" i="4"/>
  <c r="BI127" i="4" s="1"/>
  <c r="AQ127" i="4"/>
  <c r="AS120" i="4"/>
  <c r="BK120" i="4" s="1"/>
  <c r="AR120" i="4"/>
  <c r="BI120" i="4" s="1"/>
  <c r="AS119" i="4"/>
  <c r="BK119" i="4" s="1"/>
  <c r="AR119" i="4"/>
  <c r="BI119" i="4" s="1"/>
  <c r="AQ119" i="4"/>
  <c r="AS116" i="4"/>
  <c r="BK116" i="4" s="1"/>
  <c r="AR116" i="4"/>
  <c r="BI116" i="4" s="1"/>
  <c r="AS115" i="4"/>
  <c r="BK115" i="4" s="1"/>
  <c r="AR115" i="4"/>
  <c r="BI115" i="4" s="1"/>
  <c r="AQ115" i="4"/>
  <c r="AS94" i="4"/>
  <c r="BK94" i="4" s="1"/>
  <c r="AR94" i="4"/>
  <c r="BI94" i="4" s="1"/>
  <c r="AS93" i="4"/>
  <c r="BK93" i="4" s="1"/>
  <c r="AR93" i="4"/>
  <c r="BI93" i="4" s="1"/>
  <c r="AQ93" i="4"/>
  <c r="AS86" i="4"/>
  <c r="BK86" i="4" s="1"/>
  <c r="AR86" i="4"/>
  <c r="BI86" i="4" s="1"/>
  <c r="AS85" i="4"/>
  <c r="BK85" i="4" s="1"/>
  <c r="AR85" i="4"/>
  <c r="BI85" i="4" s="1"/>
  <c r="AQ85" i="4"/>
  <c r="AS82" i="4"/>
  <c r="BK82" i="4" s="1"/>
  <c r="AR82" i="4"/>
  <c r="BI82" i="4" s="1"/>
  <c r="AS81" i="4"/>
  <c r="BK81" i="4" s="1"/>
  <c r="AR81" i="4"/>
  <c r="BI81" i="4" s="1"/>
  <c r="AQ81" i="4"/>
  <c r="AS78" i="4"/>
  <c r="BK78" i="4" s="1"/>
  <c r="AR78" i="4"/>
  <c r="BI78" i="4" s="1"/>
  <c r="AS77" i="4"/>
  <c r="BK77" i="4" s="1"/>
  <c r="AR77" i="4"/>
  <c r="BI77" i="4" s="1"/>
  <c r="AQ77" i="4"/>
  <c r="AS70" i="4"/>
  <c r="BK70" i="4" s="1"/>
  <c r="AR70" i="4"/>
  <c r="BI70" i="4" s="1"/>
  <c r="AS69" i="4"/>
  <c r="BK69" i="4" s="1"/>
  <c r="AR69" i="4"/>
  <c r="BI69" i="4" s="1"/>
  <c r="AQ69" i="4"/>
  <c r="AS66" i="4"/>
  <c r="BK66" i="4" s="1"/>
  <c r="AR66" i="4"/>
  <c r="BI66" i="4" s="1"/>
  <c r="AS65" i="4"/>
  <c r="BK65" i="4" s="1"/>
  <c r="AR65" i="4"/>
  <c r="BI65" i="4" s="1"/>
  <c r="AQ65" i="4"/>
  <c r="AQ64" i="4"/>
  <c r="AR64" i="4"/>
  <c r="AS64" i="4"/>
  <c r="AS61" i="4"/>
  <c r="AR61" i="4"/>
  <c r="BI61" i="4" s="1"/>
  <c r="AS60" i="4"/>
  <c r="AR60" i="4"/>
  <c r="BI60" i="4" s="1"/>
  <c r="AQ60" i="4"/>
  <c r="AS51" i="4"/>
  <c r="AR51" i="4"/>
  <c r="BI51" i="4" s="1"/>
  <c r="AS50" i="4"/>
  <c r="AR50" i="4"/>
  <c r="BI50" i="4" s="1"/>
  <c r="AQ50" i="4"/>
  <c r="AS46" i="4"/>
  <c r="AR46" i="4"/>
  <c r="BI46" i="4" s="1"/>
  <c r="AS45" i="4"/>
  <c r="AR45" i="4"/>
  <c r="BI45" i="4" s="1"/>
  <c r="AQ45" i="4"/>
  <c r="AS41" i="4"/>
  <c r="AR41" i="4"/>
  <c r="BI41" i="4" s="1"/>
  <c r="AS40" i="4"/>
  <c r="AR40" i="4"/>
  <c r="BI40" i="4" s="1"/>
  <c r="AQ40" i="4"/>
  <c r="AS31" i="4"/>
  <c r="AR31" i="4"/>
  <c r="BI31" i="4" s="1"/>
  <c r="AS30" i="4"/>
  <c r="AR30" i="4"/>
  <c r="BI30" i="4" s="1"/>
  <c r="AQ30" i="4"/>
  <c r="AS26" i="4"/>
  <c r="AR26" i="4"/>
  <c r="BI26" i="4" s="1"/>
  <c r="AS25" i="4"/>
  <c r="AR25" i="4"/>
  <c r="BI25" i="4" s="1"/>
  <c r="AQ25" i="4"/>
  <c r="AS21" i="4"/>
  <c r="AR21" i="4"/>
  <c r="BI21" i="4" s="1"/>
  <c r="AS20" i="4"/>
  <c r="AR20" i="4"/>
  <c r="BI20" i="4" s="1"/>
  <c r="AQ20" i="4"/>
  <c r="AS11" i="4"/>
  <c r="AR11" i="4"/>
  <c r="BI11" i="4" s="1"/>
  <c r="AS10" i="4"/>
  <c r="AR10" i="4"/>
  <c r="BI10" i="4" s="1"/>
  <c r="AQ10" i="4"/>
  <c r="BT264" i="4"/>
  <c r="BP264" i="4" s="1"/>
  <c r="BS264" i="4"/>
  <c r="BR264" i="4"/>
  <c r="BU264" i="4" s="1"/>
  <c r="BO264" i="4"/>
  <c r="BN264" i="4"/>
  <c r="BM264" i="4"/>
  <c r="BL264" i="4"/>
  <c r="BJ264" i="4"/>
  <c r="BE264" i="4"/>
  <c r="BD264" i="4"/>
  <c r="AZ264" i="4"/>
  <c r="BG264" i="4" s="1"/>
  <c r="N264" i="4"/>
  <c r="BT263" i="4"/>
  <c r="BP263" i="4" s="1"/>
  <c r="BS263" i="4"/>
  <c r="BR263" i="4"/>
  <c r="BU263" i="4" s="1"/>
  <c r="BO263" i="4"/>
  <c r="BN263" i="4"/>
  <c r="BM263" i="4"/>
  <c r="BL263" i="4"/>
  <c r="BJ263" i="4"/>
  <c r="BE263" i="4"/>
  <c r="BD263" i="4"/>
  <c r="AZ263" i="4"/>
  <c r="N263" i="4"/>
  <c r="BT256" i="4"/>
  <c r="BP256" i="4" s="1"/>
  <c r="BS256" i="4"/>
  <c r="BR256" i="4"/>
  <c r="BU256" i="4" s="1"/>
  <c r="BO256" i="4"/>
  <c r="BN256" i="4"/>
  <c r="BM256" i="4"/>
  <c r="BL256" i="4"/>
  <c r="BJ256" i="4"/>
  <c r="BE256" i="4"/>
  <c r="BD256" i="4"/>
  <c r="AZ256" i="4"/>
  <c r="BG256" i="4" s="1"/>
  <c r="N256" i="4"/>
  <c r="BT255" i="4"/>
  <c r="BP255" i="4" s="1"/>
  <c r="BS255" i="4"/>
  <c r="BR255" i="4"/>
  <c r="BU255" i="4" s="1"/>
  <c r="BO255" i="4"/>
  <c r="BN255" i="4"/>
  <c r="BM255" i="4"/>
  <c r="BL255" i="4"/>
  <c r="BJ255" i="4"/>
  <c r="BE255" i="4"/>
  <c r="BD255" i="4"/>
  <c r="AZ255" i="4"/>
  <c r="N255" i="4"/>
  <c r="BT252" i="4"/>
  <c r="BP252" i="4" s="1"/>
  <c r="BS252" i="4"/>
  <c r="BR252" i="4"/>
  <c r="BO252" i="4"/>
  <c r="BN252" i="4"/>
  <c r="BL252" i="4"/>
  <c r="BJ252" i="4"/>
  <c r="BE252" i="4"/>
  <c r="BD252" i="4"/>
  <c r="AZ252" i="4"/>
  <c r="AC252" i="4"/>
  <c r="AB252" i="4"/>
  <c r="BM252" i="4" s="1"/>
  <c r="N252" i="4"/>
  <c r="BT251" i="4"/>
  <c r="BS251" i="4"/>
  <c r="BR251" i="4"/>
  <c r="BO251" i="4"/>
  <c r="BN251" i="4"/>
  <c r="BL251" i="4"/>
  <c r="BJ251" i="4"/>
  <c r="BE251" i="4"/>
  <c r="BD251" i="4"/>
  <c r="AZ251" i="4"/>
  <c r="AC251" i="4"/>
  <c r="AB251" i="4"/>
  <c r="BM251" i="4" s="1"/>
  <c r="N251" i="4"/>
  <c r="BT247" i="4"/>
  <c r="BP247" i="4" s="1"/>
  <c r="BS247" i="4"/>
  <c r="BR247" i="4"/>
  <c r="BU247" i="4" s="1"/>
  <c r="BO247" i="4"/>
  <c r="BN247" i="4"/>
  <c r="BM247" i="4"/>
  <c r="BL247" i="4"/>
  <c r="BJ247" i="4"/>
  <c r="BE247" i="4"/>
  <c r="BD247" i="4"/>
  <c r="AZ247" i="4"/>
  <c r="AI247" i="4"/>
  <c r="N247" i="4"/>
  <c r="BT246" i="4"/>
  <c r="BP246" i="4" s="1"/>
  <c r="BS246" i="4"/>
  <c r="BR246" i="4"/>
  <c r="BU246" i="4" s="1"/>
  <c r="BO246" i="4"/>
  <c r="BN246" i="4"/>
  <c r="BM246" i="4"/>
  <c r="BL246" i="4"/>
  <c r="BJ246" i="4"/>
  <c r="BE246" i="4"/>
  <c r="BD246" i="4"/>
  <c r="AZ246" i="4"/>
  <c r="AI246" i="4"/>
  <c r="N246" i="4"/>
  <c r="BT237" i="4"/>
  <c r="BS237" i="4"/>
  <c r="BR237" i="4"/>
  <c r="BU237" i="4" s="1"/>
  <c r="BO237" i="4"/>
  <c r="BN237" i="4"/>
  <c r="BM237" i="4"/>
  <c r="BL237" i="4"/>
  <c r="BJ237" i="4"/>
  <c r="BE237" i="4"/>
  <c r="BD237" i="4"/>
  <c r="AZ237" i="4"/>
  <c r="AI237" i="4"/>
  <c r="N237" i="4"/>
  <c r="BT236" i="4"/>
  <c r="BP236" i="4" s="1"/>
  <c r="BS236" i="4"/>
  <c r="BR236" i="4"/>
  <c r="BU236" i="4" s="1"/>
  <c r="BO236" i="4"/>
  <c r="BN236" i="4"/>
  <c r="BM236" i="4"/>
  <c r="BL236" i="4"/>
  <c r="BJ236" i="4"/>
  <c r="BE236" i="4"/>
  <c r="BD236" i="4"/>
  <c r="AZ236" i="4"/>
  <c r="AI236" i="4"/>
  <c r="N236" i="4"/>
  <c r="BT232" i="4"/>
  <c r="BP232" i="4" s="1"/>
  <c r="BS232" i="4"/>
  <c r="BR232" i="4"/>
  <c r="BO232" i="4"/>
  <c r="BN232" i="4"/>
  <c r="BL232" i="4"/>
  <c r="BJ232" i="4"/>
  <c r="BE232" i="4"/>
  <c r="BD232" i="4"/>
  <c r="AZ232" i="4"/>
  <c r="AI232" i="4"/>
  <c r="AC232" i="4"/>
  <c r="AB232" i="4"/>
  <c r="BM232" i="4" s="1"/>
  <c r="N232" i="4"/>
  <c r="BT231" i="4"/>
  <c r="BP231" i="4" s="1"/>
  <c r="BS231" i="4"/>
  <c r="BR231" i="4"/>
  <c r="BO231" i="4"/>
  <c r="BN231" i="4"/>
  <c r="BL231" i="4"/>
  <c r="BJ231" i="4"/>
  <c r="BE231" i="4"/>
  <c r="BD231" i="4"/>
  <c r="AZ231" i="4"/>
  <c r="AI231" i="4"/>
  <c r="AC231" i="4"/>
  <c r="AB231" i="4"/>
  <c r="BM231" i="4" s="1"/>
  <c r="N231" i="4"/>
  <c r="BT227" i="4"/>
  <c r="BP227" i="4" s="1"/>
  <c r="BS227" i="4"/>
  <c r="BR227" i="4"/>
  <c r="BU227" i="4" s="1"/>
  <c r="BO227" i="4"/>
  <c r="BN227" i="4"/>
  <c r="BM227" i="4"/>
  <c r="BL227" i="4"/>
  <c r="BJ227" i="4"/>
  <c r="BE227" i="4"/>
  <c r="BD227" i="4"/>
  <c r="AZ227" i="4"/>
  <c r="AI227" i="4"/>
  <c r="N227" i="4"/>
  <c r="BT226" i="4"/>
  <c r="BS226" i="4"/>
  <c r="BR226" i="4"/>
  <c r="BU226" i="4" s="1"/>
  <c r="BO226" i="4"/>
  <c r="BN226" i="4"/>
  <c r="BM226" i="4"/>
  <c r="BL226" i="4"/>
  <c r="BJ226" i="4"/>
  <c r="BE226" i="4"/>
  <c r="BD226" i="4"/>
  <c r="AZ226" i="4"/>
  <c r="AI226" i="4"/>
  <c r="N226" i="4"/>
  <c r="BT217" i="4"/>
  <c r="BP217" i="4" s="1"/>
  <c r="BS217" i="4"/>
  <c r="BR217" i="4"/>
  <c r="BU217" i="4" s="1"/>
  <c r="BO217" i="4"/>
  <c r="BN217" i="4"/>
  <c r="BM217" i="4"/>
  <c r="BL217" i="4"/>
  <c r="BJ217" i="4"/>
  <c r="BE217" i="4"/>
  <c r="BD217" i="4"/>
  <c r="AZ217" i="4"/>
  <c r="AI217" i="4"/>
  <c r="N217" i="4"/>
  <c r="BT216" i="4"/>
  <c r="BP216" i="4" s="1"/>
  <c r="BS216" i="4"/>
  <c r="BR216" i="4"/>
  <c r="BU216" i="4" s="1"/>
  <c r="BO216" i="4"/>
  <c r="BN216" i="4"/>
  <c r="BM216" i="4"/>
  <c r="BL216" i="4"/>
  <c r="BJ216" i="4"/>
  <c r="BE216" i="4"/>
  <c r="BD216" i="4"/>
  <c r="AZ216" i="4"/>
  <c r="AI216" i="4"/>
  <c r="N216" i="4"/>
  <c r="BT212" i="4"/>
  <c r="BS212" i="4"/>
  <c r="BR212" i="4"/>
  <c r="BO212" i="4"/>
  <c r="BN212" i="4"/>
  <c r="BL212" i="4"/>
  <c r="BJ212" i="4"/>
  <c r="BE212" i="4"/>
  <c r="BD212" i="4"/>
  <c r="AZ212" i="4"/>
  <c r="AI212" i="4"/>
  <c r="AC212" i="4"/>
  <c r="AB212" i="4"/>
  <c r="BM212" i="4" s="1"/>
  <c r="N212" i="4"/>
  <c r="BT211" i="4"/>
  <c r="BP211" i="4" s="1"/>
  <c r="BS211" i="4"/>
  <c r="BR211" i="4"/>
  <c r="BO211" i="4"/>
  <c r="BN211" i="4"/>
  <c r="BL211" i="4"/>
  <c r="BJ211" i="4"/>
  <c r="BE211" i="4"/>
  <c r="BD211" i="4"/>
  <c r="AZ211" i="4"/>
  <c r="AS211" i="4"/>
  <c r="AR211" i="4"/>
  <c r="BI211" i="4" s="1"/>
  <c r="AQ211" i="4"/>
  <c r="AI211" i="4"/>
  <c r="AC211" i="4"/>
  <c r="AB211" i="4"/>
  <c r="BM211" i="4" s="1"/>
  <c r="N211" i="4"/>
  <c r="BT208" i="4"/>
  <c r="BP208" i="4" s="1"/>
  <c r="BS208" i="4"/>
  <c r="BR208" i="4"/>
  <c r="BU208" i="4" s="1"/>
  <c r="BO208" i="4"/>
  <c r="BN208" i="4"/>
  <c r="BM208" i="4"/>
  <c r="BL208" i="4"/>
  <c r="BJ208" i="4"/>
  <c r="BE208" i="4"/>
  <c r="BD208" i="4"/>
  <c r="AZ208" i="4"/>
  <c r="N208" i="4"/>
  <c r="BT207" i="4"/>
  <c r="BP207" i="4" s="1"/>
  <c r="BS207" i="4"/>
  <c r="BR207" i="4"/>
  <c r="BU207" i="4" s="1"/>
  <c r="BO207" i="4"/>
  <c r="BN207" i="4"/>
  <c r="BM207" i="4"/>
  <c r="BL207" i="4"/>
  <c r="BJ207" i="4"/>
  <c r="BE207" i="4"/>
  <c r="BD207" i="4"/>
  <c r="AZ207" i="4"/>
  <c r="N207" i="4"/>
  <c r="BT200" i="4"/>
  <c r="BP200" i="4" s="1"/>
  <c r="BS200" i="4"/>
  <c r="BR200" i="4"/>
  <c r="BU200" i="4" s="1"/>
  <c r="BO200" i="4"/>
  <c r="BN200" i="4"/>
  <c r="BM200" i="4"/>
  <c r="BL200" i="4"/>
  <c r="BJ200" i="4"/>
  <c r="BE200" i="4"/>
  <c r="BD200" i="4"/>
  <c r="AZ200" i="4"/>
  <c r="N200" i="4"/>
  <c r="BT199" i="4"/>
  <c r="BP199" i="4" s="1"/>
  <c r="BS199" i="4"/>
  <c r="BR199" i="4"/>
  <c r="BU199" i="4" s="1"/>
  <c r="BO199" i="4"/>
  <c r="BN199" i="4"/>
  <c r="BM199" i="4"/>
  <c r="BL199" i="4"/>
  <c r="BJ199" i="4"/>
  <c r="BE199" i="4"/>
  <c r="BD199" i="4"/>
  <c r="AZ199" i="4"/>
  <c r="N199" i="4"/>
  <c r="BT196" i="4"/>
  <c r="BS196" i="4"/>
  <c r="BR196" i="4"/>
  <c r="BO196" i="4"/>
  <c r="BN196" i="4"/>
  <c r="BL196" i="4"/>
  <c r="BJ196" i="4"/>
  <c r="BE196" i="4"/>
  <c r="BD196" i="4"/>
  <c r="AZ196" i="4"/>
  <c r="AC196" i="4"/>
  <c r="AB196" i="4"/>
  <c r="BM196" i="4" s="1"/>
  <c r="N196" i="4"/>
  <c r="BT195" i="4"/>
  <c r="BP195" i="4" s="1"/>
  <c r="BS195" i="4"/>
  <c r="BR195" i="4"/>
  <c r="BO195" i="4"/>
  <c r="BN195" i="4"/>
  <c r="BL195" i="4"/>
  <c r="BJ195" i="4"/>
  <c r="BE195" i="4"/>
  <c r="BD195" i="4"/>
  <c r="AZ195" i="4"/>
  <c r="AC195" i="4"/>
  <c r="AB195" i="4"/>
  <c r="BM195" i="4" s="1"/>
  <c r="N195" i="4"/>
  <c r="BT192" i="4"/>
  <c r="BP192" i="4" s="1"/>
  <c r="BS192" i="4"/>
  <c r="BR192" i="4"/>
  <c r="BU192" i="4" s="1"/>
  <c r="BO192" i="4"/>
  <c r="BN192" i="4"/>
  <c r="BM192" i="4"/>
  <c r="BL192" i="4"/>
  <c r="BJ192" i="4"/>
  <c r="BE192" i="4"/>
  <c r="BD192" i="4"/>
  <c r="AZ192" i="4"/>
  <c r="N192" i="4"/>
  <c r="BT191" i="4"/>
  <c r="BP191" i="4" s="1"/>
  <c r="BS191" i="4"/>
  <c r="BR191" i="4"/>
  <c r="BU191" i="4" s="1"/>
  <c r="BO191" i="4"/>
  <c r="BN191" i="4"/>
  <c r="BM191" i="4"/>
  <c r="BL191" i="4"/>
  <c r="BJ191" i="4"/>
  <c r="BE191" i="4"/>
  <c r="BD191" i="4"/>
  <c r="AZ191" i="4"/>
  <c r="N191" i="4"/>
  <c r="BT184" i="4"/>
  <c r="BS184" i="4"/>
  <c r="BR184" i="4"/>
  <c r="BU184" i="4" s="1"/>
  <c r="BO184" i="4"/>
  <c r="BN184" i="4"/>
  <c r="BM184" i="4"/>
  <c r="BL184" i="4"/>
  <c r="BJ184" i="4"/>
  <c r="BE184" i="4"/>
  <c r="BD184" i="4"/>
  <c r="AZ184" i="4"/>
  <c r="N184" i="4"/>
  <c r="BT183" i="4"/>
  <c r="BP183" i="4" s="1"/>
  <c r="BS183" i="4"/>
  <c r="BR183" i="4"/>
  <c r="BU183" i="4" s="1"/>
  <c r="BO183" i="4"/>
  <c r="BN183" i="4"/>
  <c r="BM183" i="4"/>
  <c r="BL183" i="4"/>
  <c r="BJ183" i="4"/>
  <c r="BE183" i="4"/>
  <c r="BD183" i="4"/>
  <c r="AZ183" i="4"/>
  <c r="N183" i="4"/>
  <c r="BT180" i="4"/>
  <c r="BP180" i="4" s="1"/>
  <c r="BS180" i="4"/>
  <c r="BR180" i="4"/>
  <c r="BO180" i="4"/>
  <c r="BN180" i="4"/>
  <c r="BL180" i="4"/>
  <c r="BJ180" i="4"/>
  <c r="BE180" i="4"/>
  <c r="BD180" i="4"/>
  <c r="AZ180" i="4"/>
  <c r="AC180" i="4"/>
  <c r="AB180" i="4"/>
  <c r="BM180" i="4" s="1"/>
  <c r="N180" i="4"/>
  <c r="BT179" i="4"/>
  <c r="BP179" i="4" s="1"/>
  <c r="BS179" i="4"/>
  <c r="BR179" i="4"/>
  <c r="BO179" i="4"/>
  <c r="BN179" i="4"/>
  <c r="BL179" i="4"/>
  <c r="BJ179" i="4"/>
  <c r="BE179" i="4"/>
  <c r="BD179" i="4"/>
  <c r="AZ179" i="4"/>
  <c r="AC179" i="4"/>
  <c r="AB179" i="4"/>
  <c r="BM179" i="4" s="1"/>
  <c r="N179" i="4"/>
  <c r="BT176" i="4"/>
  <c r="BS176" i="4"/>
  <c r="BR176" i="4"/>
  <c r="BU176" i="4" s="1"/>
  <c r="BO176" i="4"/>
  <c r="BN176" i="4"/>
  <c r="BM176" i="4"/>
  <c r="BL176" i="4"/>
  <c r="BJ176" i="4"/>
  <c r="BE176" i="4"/>
  <c r="BD176" i="4"/>
  <c r="BG176" i="4"/>
  <c r="N176" i="4"/>
  <c r="BT175" i="4"/>
  <c r="BP175" i="4" s="1"/>
  <c r="BS175" i="4"/>
  <c r="BR175" i="4"/>
  <c r="BU175" i="4" s="1"/>
  <c r="BO175" i="4"/>
  <c r="BN175" i="4"/>
  <c r="BM175" i="4"/>
  <c r="BL175" i="4"/>
  <c r="BJ175" i="4"/>
  <c r="BE175" i="4"/>
  <c r="BD175" i="4"/>
  <c r="N175" i="4"/>
  <c r="BT168" i="4"/>
  <c r="BP168" i="4" s="1"/>
  <c r="BS168" i="4"/>
  <c r="BR168" i="4"/>
  <c r="BU168" i="4" s="1"/>
  <c r="BO168" i="4"/>
  <c r="BN168" i="4"/>
  <c r="BM168" i="4"/>
  <c r="BL168" i="4"/>
  <c r="BJ168" i="4"/>
  <c r="BE168" i="4"/>
  <c r="BD168" i="4"/>
  <c r="BG168" i="4"/>
  <c r="N168" i="4"/>
  <c r="BT167" i="4"/>
  <c r="BP167" i="4" s="1"/>
  <c r="BS167" i="4"/>
  <c r="BR167" i="4"/>
  <c r="BU167" i="4" s="1"/>
  <c r="BO167" i="4"/>
  <c r="BN167" i="4"/>
  <c r="BM167" i="4"/>
  <c r="BL167" i="4"/>
  <c r="BJ167" i="4"/>
  <c r="BE167" i="4"/>
  <c r="BD167" i="4"/>
  <c r="N167" i="4"/>
  <c r="BT164" i="4"/>
  <c r="BP164" i="4" s="1"/>
  <c r="BS164" i="4"/>
  <c r="BR164" i="4"/>
  <c r="BO164" i="4"/>
  <c r="BN164" i="4"/>
  <c r="BL164" i="4"/>
  <c r="BJ164" i="4"/>
  <c r="BE164" i="4"/>
  <c r="BD164" i="4"/>
  <c r="BG164" i="4"/>
  <c r="AC164" i="4"/>
  <c r="AB164" i="4"/>
  <c r="BM164" i="4" s="1"/>
  <c r="N164" i="4"/>
  <c r="BT163" i="4"/>
  <c r="BP163" i="4" s="1"/>
  <c r="BS163" i="4"/>
  <c r="BR163" i="4"/>
  <c r="BO163" i="4"/>
  <c r="BN163" i="4"/>
  <c r="BL163" i="4"/>
  <c r="BJ163" i="4"/>
  <c r="BE163" i="4"/>
  <c r="BD163" i="4"/>
  <c r="AC163" i="4"/>
  <c r="AB163" i="4"/>
  <c r="BM163" i="4" s="1"/>
  <c r="N163" i="4"/>
  <c r="BT160" i="4"/>
  <c r="BP160" i="4" s="1"/>
  <c r="BS160" i="4"/>
  <c r="BR160" i="4"/>
  <c r="BU160" i="4" s="1"/>
  <c r="BO160" i="4"/>
  <c r="BN160" i="4"/>
  <c r="BM160" i="4"/>
  <c r="BL160" i="4"/>
  <c r="BJ160" i="4"/>
  <c r="BE160" i="4"/>
  <c r="BD160" i="4"/>
  <c r="BG160" i="4"/>
  <c r="N160" i="4"/>
  <c r="BT159" i="4"/>
  <c r="BP159" i="4" s="1"/>
  <c r="BS159" i="4"/>
  <c r="BR159" i="4"/>
  <c r="BU159" i="4" s="1"/>
  <c r="BO159" i="4"/>
  <c r="BN159" i="4"/>
  <c r="BM159" i="4"/>
  <c r="BL159" i="4"/>
  <c r="BJ159" i="4"/>
  <c r="BE159" i="4"/>
  <c r="BD159" i="4"/>
  <c r="N159" i="4"/>
  <c r="BT152" i="4"/>
  <c r="BP152" i="4" s="1"/>
  <c r="BS152" i="4"/>
  <c r="BR152" i="4"/>
  <c r="BU152" i="4" s="1"/>
  <c r="BO152" i="4"/>
  <c r="BN152" i="4"/>
  <c r="BM152" i="4"/>
  <c r="BL152" i="4"/>
  <c r="BJ152" i="4"/>
  <c r="BE152" i="4"/>
  <c r="BD152" i="4"/>
  <c r="BG152" i="4"/>
  <c r="N152" i="4"/>
  <c r="BT151" i="4"/>
  <c r="BS151" i="4"/>
  <c r="BR151" i="4"/>
  <c r="BU151" i="4" s="1"/>
  <c r="BO151" i="4"/>
  <c r="BN151" i="4"/>
  <c r="BM151" i="4"/>
  <c r="BL151" i="4"/>
  <c r="BJ151" i="4"/>
  <c r="BE151" i="4"/>
  <c r="BD151" i="4"/>
  <c r="N151" i="4"/>
  <c r="BT148" i="4"/>
  <c r="BS148" i="4"/>
  <c r="BR148" i="4"/>
  <c r="BO148" i="4"/>
  <c r="BN148" i="4"/>
  <c r="BL148" i="4"/>
  <c r="BJ148" i="4"/>
  <c r="BE148" i="4"/>
  <c r="BD148" i="4"/>
  <c r="BG148" i="4"/>
  <c r="AC148" i="4"/>
  <c r="AB148" i="4"/>
  <c r="BM148" i="4" s="1"/>
  <c r="N148" i="4"/>
  <c r="BT147" i="4"/>
  <c r="BP147" i="4" s="1"/>
  <c r="BS147" i="4"/>
  <c r="BR147" i="4"/>
  <c r="BO147" i="4"/>
  <c r="BN147" i="4"/>
  <c r="BL147" i="4"/>
  <c r="BJ147" i="4"/>
  <c r="BE147" i="4"/>
  <c r="BD147" i="4"/>
  <c r="AC147" i="4"/>
  <c r="AB147" i="4"/>
  <c r="BM147" i="4" s="1"/>
  <c r="N147" i="4"/>
  <c r="BT144" i="4"/>
  <c r="BP144" i="4" s="1"/>
  <c r="BS144" i="4"/>
  <c r="BR144" i="4"/>
  <c r="BU144" i="4" s="1"/>
  <c r="BO144" i="4"/>
  <c r="BN144" i="4"/>
  <c r="BM144" i="4"/>
  <c r="BL144" i="4"/>
  <c r="BJ144" i="4"/>
  <c r="BE144" i="4"/>
  <c r="BD144" i="4"/>
  <c r="AZ144" i="4"/>
  <c r="N144" i="4"/>
  <c r="BT143" i="4"/>
  <c r="BP143" i="4" s="1"/>
  <c r="BS143" i="4"/>
  <c r="BR143" i="4"/>
  <c r="BU143" i="4" s="1"/>
  <c r="BO143" i="4"/>
  <c r="BN143" i="4"/>
  <c r="BM143" i="4"/>
  <c r="BL143" i="4"/>
  <c r="BJ143" i="4"/>
  <c r="BE143" i="4"/>
  <c r="BD143" i="4"/>
  <c r="AZ143" i="4"/>
  <c r="N143" i="4"/>
  <c r="BT136" i="4"/>
  <c r="BP136" i="4" s="1"/>
  <c r="BS136" i="4"/>
  <c r="BR136" i="4"/>
  <c r="BU136" i="4" s="1"/>
  <c r="BO136" i="4"/>
  <c r="BN136" i="4"/>
  <c r="BM136" i="4"/>
  <c r="BL136" i="4"/>
  <c r="BJ136" i="4"/>
  <c r="BE136" i="4"/>
  <c r="BD136" i="4"/>
  <c r="AZ136" i="4"/>
  <c r="N136" i="4"/>
  <c r="BT135" i="4"/>
  <c r="BS135" i="4"/>
  <c r="BR135" i="4"/>
  <c r="BU135" i="4" s="1"/>
  <c r="BO135" i="4"/>
  <c r="BN135" i="4"/>
  <c r="BM135" i="4"/>
  <c r="BL135" i="4"/>
  <c r="BJ135" i="4"/>
  <c r="BE135" i="4"/>
  <c r="BD135" i="4"/>
  <c r="AZ135" i="4"/>
  <c r="N135" i="4"/>
  <c r="BT132" i="4"/>
  <c r="BP132" i="4" s="1"/>
  <c r="BS132" i="4"/>
  <c r="BR132" i="4"/>
  <c r="BO132" i="4"/>
  <c r="BN132" i="4"/>
  <c r="BL132" i="4"/>
  <c r="BJ132" i="4"/>
  <c r="BE132" i="4"/>
  <c r="BD132" i="4"/>
  <c r="AZ132" i="4"/>
  <c r="AC132" i="4"/>
  <c r="AB132" i="4"/>
  <c r="BM132" i="4" s="1"/>
  <c r="N132" i="4"/>
  <c r="BT131" i="4"/>
  <c r="BP131" i="4" s="1"/>
  <c r="BS131" i="4"/>
  <c r="BR131" i="4"/>
  <c r="BO131" i="4"/>
  <c r="BN131" i="4"/>
  <c r="BL131" i="4"/>
  <c r="BJ131" i="4"/>
  <c r="BE131" i="4"/>
  <c r="BD131" i="4"/>
  <c r="AZ131" i="4"/>
  <c r="AC131" i="4"/>
  <c r="AB131" i="4"/>
  <c r="BM131" i="4" s="1"/>
  <c r="N131" i="4"/>
  <c r="BT128" i="4"/>
  <c r="BP128" i="4" s="1"/>
  <c r="BS128" i="4"/>
  <c r="BR128" i="4"/>
  <c r="BU128" i="4" s="1"/>
  <c r="BO128" i="4"/>
  <c r="BN128" i="4"/>
  <c r="BM128" i="4"/>
  <c r="BL128" i="4"/>
  <c r="BJ128" i="4"/>
  <c r="BE128" i="4"/>
  <c r="BD128" i="4"/>
  <c r="AZ128" i="4"/>
  <c r="N128" i="4"/>
  <c r="BT127" i="4"/>
  <c r="BS127" i="4"/>
  <c r="BR127" i="4"/>
  <c r="BU127" i="4" s="1"/>
  <c r="BO127" i="4"/>
  <c r="BN127" i="4"/>
  <c r="BM127" i="4"/>
  <c r="BL127" i="4"/>
  <c r="BJ127" i="4"/>
  <c r="BE127" i="4"/>
  <c r="BD127" i="4"/>
  <c r="AZ127" i="4"/>
  <c r="N127" i="4"/>
  <c r="BT120" i="4"/>
  <c r="BP120" i="4" s="1"/>
  <c r="BS120" i="4"/>
  <c r="BR120" i="4"/>
  <c r="BU120" i="4" s="1"/>
  <c r="BO120" i="4"/>
  <c r="BN120" i="4"/>
  <c r="BM120" i="4"/>
  <c r="BL120" i="4"/>
  <c r="BJ120" i="4"/>
  <c r="BE120" i="4"/>
  <c r="BD120" i="4"/>
  <c r="AZ120" i="4"/>
  <c r="N120" i="4"/>
  <c r="BT119" i="4"/>
  <c r="BP119" i="4" s="1"/>
  <c r="BS119" i="4"/>
  <c r="BR119" i="4"/>
  <c r="BU119" i="4" s="1"/>
  <c r="BO119" i="4"/>
  <c r="BN119" i="4"/>
  <c r="BM119" i="4"/>
  <c r="BL119" i="4"/>
  <c r="BJ119" i="4"/>
  <c r="BE119" i="4"/>
  <c r="BD119" i="4"/>
  <c r="AZ119" i="4"/>
  <c r="N119" i="4"/>
  <c r="BT116" i="4"/>
  <c r="BP116" i="4" s="1"/>
  <c r="BS116" i="4"/>
  <c r="BR116" i="4"/>
  <c r="BO116" i="4"/>
  <c r="BN116" i="4"/>
  <c r="BL116" i="4"/>
  <c r="BJ116" i="4"/>
  <c r="BE116" i="4"/>
  <c r="BD116" i="4"/>
  <c r="AZ116" i="4"/>
  <c r="AC116" i="4"/>
  <c r="AB116" i="4"/>
  <c r="BM116" i="4" s="1"/>
  <c r="N116" i="4"/>
  <c r="BT115" i="4"/>
  <c r="BP115" i="4" s="1"/>
  <c r="BS115" i="4"/>
  <c r="BR115" i="4"/>
  <c r="BO115" i="4"/>
  <c r="BN115" i="4"/>
  <c r="BL115" i="4"/>
  <c r="BJ115" i="4"/>
  <c r="BE115" i="4"/>
  <c r="BD115" i="4"/>
  <c r="AZ115" i="4"/>
  <c r="AC115" i="4"/>
  <c r="AB115" i="4"/>
  <c r="BM115" i="4" s="1"/>
  <c r="N115" i="4"/>
  <c r="BT94" i="4"/>
  <c r="BP94" i="4" s="1"/>
  <c r="BS94" i="4"/>
  <c r="BR94" i="4"/>
  <c r="BU94" i="4" s="1"/>
  <c r="BO94" i="4"/>
  <c r="BN94" i="4"/>
  <c r="BM94" i="4"/>
  <c r="BL94" i="4"/>
  <c r="BJ94" i="4"/>
  <c r="BE94" i="4"/>
  <c r="BD94" i="4"/>
  <c r="AZ94" i="4"/>
  <c r="N94" i="4"/>
  <c r="BT93" i="4"/>
  <c r="BP93" i="4" s="1"/>
  <c r="BS93" i="4"/>
  <c r="BR93" i="4"/>
  <c r="BU93" i="4" s="1"/>
  <c r="BO93" i="4"/>
  <c r="BN93" i="4"/>
  <c r="BM93" i="4"/>
  <c r="BL93" i="4"/>
  <c r="BJ93" i="4"/>
  <c r="BE93" i="4"/>
  <c r="BD93" i="4"/>
  <c r="AZ93" i="4"/>
  <c r="N93" i="4"/>
  <c r="BT86" i="4"/>
  <c r="BP86" i="4" s="1"/>
  <c r="BS86" i="4"/>
  <c r="BR86" i="4"/>
  <c r="BU86" i="4" s="1"/>
  <c r="BO86" i="4"/>
  <c r="BN86" i="4"/>
  <c r="BM86" i="4"/>
  <c r="BL86" i="4"/>
  <c r="BJ86" i="4"/>
  <c r="BE86" i="4"/>
  <c r="BD86" i="4"/>
  <c r="AZ86" i="4"/>
  <c r="N86" i="4"/>
  <c r="BT85" i="4"/>
  <c r="BP85" i="4" s="1"/>
  <c r="BS85" i="4"/>
  <c r="BR85" i="4"/>
  <c r="BU85" i="4" s="1"/>
  <c r="BO85" i="4"/>
  <c r="BN85" i="4"/>
  <c r="BM85" i="4"/>
  <c r="BL85" i="4"/>
  <c r="BJ85" i="4"/>
  <c r="BE85" i="4"/>
  <c r="BD85" i="4"/>
  <c r="AZ85" i="4"/>
  <c r="N85" i="4"/>
  <c r="BT82" i="4"/>
  <c r="BP82" i="4" s="1"/>
  <c r="BS82" i="4"/>
  <c r="BR82" i="4"/>
  <c r="BO82" i="4"/>
  <c r="BN82" i="4"/>
  <c r="BL82" i="4"/>
  <c r="BJ82" i="4"/>
  <c r="BE82" i="4"/>
  <c r="BD82" i="4"/>
  <c r="AZ82" i="4"/>
  <c r="AC82" i="4"/>
  <c r="AB82" i="4"/>
  <c r="BM82" i="4" s="1"/>
  <c r="N82" i="4"/>
  <c r="BT81" i="4"/>
  <c r="BS81" i="4"/>
  <c r="BR81" i="4"/>
  <c r="BO81" i="4"/>
  <c r="BN81" i="4"/>
  <c r="BL81" i="4"/>
  <c r="BJ81" i="4"/>
  <c r="BE81" i="4"/>
  <c r="BD81" i="4"/>
  <c r="AZ81" i="4"/>
  <c r="AC81" i="4"/>
  <c r="AB81" i="4"/>
  <c r="BM81" i="4" s="1"/>
  <c r="N81" i="4"/>
  <c r="BT78" i="4"/>
  <c r="BP78" i="4" s="1"/>
  <c r="BS78" i="4"/>
  <c r="BR78" i="4"/>
  <c r="BU78" i="4" s="1"/>
  <c r="BO78" i="4"/>
  <c r="BN78" i="4"/>
  <c r="BM78" i="4"/>
  <c r="BL78" i="4"/>
  <c r="BJ78" i="4"/>
  <c r="BE78" i="4"/>
  <c r="BD78" i="4"/>
  <c r="AZ78" i="4"/>
  <c r="N78" i="4"/>
  <c r="BT77" i="4"/>
  <c r="BP77" i="4" s="1"/>
  <c r="BS77" i="4"/>
  <c r="BR77" i="4"/>
  <c r="BU77" i="4" s="1"/>
  <c r="BO77" i="4"/>
  <c r="BN77" i="4"/>
  <c r="BM77" i="4"/>
  <c r="BL77" i="4"/>
  <c r="BJ77" i="4"/>
  <c r="BE77" i="4"/>
  <c r="BD77" i="4"/>
  <c r="AZ77" i="4"/>
  <c r="N77" i="4"/>
  <c r="BT70" i="4"/>
  <c r="BP70" i="4" s="1"/>
  <c r="BS70" i="4"/>
  <c r="BR70" i="4"/>
  <c r="BU70" i="4" s="1"/>
  <c r="BO70" i="4"/>
  <c r="BN70" i="4"/>
  <c r="BM70" i="4"/>
  <c r="BL70" i="4"/>
  <c r="BJ70" i="4"/>
  <c r="BE70" i="4"/>
  <c r="BD70" i="4"/>
  <c r="AZ70" i="4"/>
  <c r="N70" i="4"/>
  <c r="BT69" i="4"/>
  <c r="BS69" i="4"/>
  <c r="BR69" i="4"/>
  <c r="BU69" i="4" s="1"/>
  <c r="BO69" i="4"/>
  <c r="BN69" i="4"/>
  <c r="BM69" i="4"/>
  <c r="BL69" i="4"/>
  <c r="BJ69" i="4"/>
  <c r="BE69" i="4"/>
  <c r="BD69" i="4"/>
  <c r="AZ69" i="4"/>
  <c r="N69" i="4"/>
  <c r="BT66" i="4"/>
  <c r="BP66" i="4" s="1"/>
  <c r="BS66" i="4"/>
  <c r="BR66" i="4"/>
  <c r="BO66" i="4"/>
  <c r="BN66" i="4"/>
  <c r="BL66" i="4"/>
  <c r="BJ66" i="4"/>
  <c r="BE66" i="4"/>
  <c r="BD66" i="4"/>
  <c r="AZ66" i="4"/>
  <c r="AC66" i="4"/>
  <c r="AB66" i="4"/>
  <c r="BM66" i="4" s="1"/>
  <c r="N66" i="4"/>
  <c r="BT65" i="4"/>
  <c r="BP65" i="4" s="1"/>
  <c r="BS65" i="4"/>
  <c r="BR65" i="4"/>
  <c r="BO65" i="4"/>
  <c r="BN65" i="4"/>
  <c r="BL65" i="4"/>
  <c r="BJ65" i="4"/>
  <c r="BE65" i="4"/>
  <c r="BD65" i="4"/>
  <c r="AZ65" i="4"/>
  <c r="AC65" i="4"/>
  <c r="AB65" i="4"/>
  <c r="BM65" i="4" s="1"/>
  <c r="N65" i="4"/>
  <c r="BT61" i="4"/>
  <c r="BP61" i="4" s="1"/>
  <c r="BS61" i="4"/>
  <c r="BR61" i="4"/>
  <c r="BU61" i="4" s="1"/>
  <c r="BO61" i="4"/>
  <c r="BN61" i="4"/>
  <c r="BM61" i="4"/>
  <c r="BL61" i="4"/>
  <c r="BJ61" i="4"/>
  <c r="BE61" i="4"/>
  <c r="BD61" i="4"/>
  <c r="AZ61" i="4"/>
  <c r="AI61" i="4"/>
  <c r="N61" i="4"/>
  <c r="BT60" i="4"/>
  <c r="BP60" i="4" s="1"/>
  <c r="BS60" i="4"/>
  <c r="BR60" i="4"/>
  <c r="BU60" i="4" s="1"/>
  <c r="BO60" i="4"/>
  <c r="BN60" i="4"/>
  <c r="BM60" i="4"/>
  <c r="BL60" i="4"/>
  <c r="BJ60" i="4"/>
  <c r="BE60" i="4"/>
  <c r="BD60" i="4"/>
  <c r="AZ60" i="4"/>
  <c r="AI60" i="4"/>
  <c r="N60" i="4"/>
  <c r="BT51" i="4"/>
  <c r="BP51" i="4" s="1"/>
  <c r="BS51" i="4"/>
  <c r="BR51" i="4"/>
  <c r="BU51" i="4" s="1"/>
  <c r="BO51" i="4"/>
  <c r="BN51" i="4"/>
  <c r="BM51" i="4"/>
  <c r="BL51" i="4"/>
  <c r="BJ51" i="4"/>
  <c r="BE51" i="4"/>
  <c r="BD51" i="4"/>
  <c r="AZ51" i="4"/>
  <c r="AI51" i="4"/>
  <c r="N51" i="4"/>
  <c r="BT50" i="4"/>
  <c r="BP50" i="4" s="1"/>
  <c r="BS50" i="4"/>
  <c r="BR50" i="4"/>
  <c r="BU50" i="4" s="1"/>
  <c r="BO50" i="4"/>
  <c r="BN50" i="4"/>
  <c r="BM50" i="4"/>
  <c r="BL50" i="4"/>
  <c r="BJ50" i="4"/>
  <c r="BE50" i="4"/>
  <c r="BD50" i="4"/>
  <c r="AZ50" i="4"/>
  <c r="AI50" i="4"/>
  <c r="N50" i="4"/>
  <c r="BT46" i="4"/>
  <c r="BP46" i="4" s="1"/>
  <c r="BS46" i="4"/>
  <c r="BR46" i="4"/>
  <c r="BO46" i="4"/>
  <c r="BN46" i="4"/>
  <c r="BL46" i="4"/>
  <c r="BJ46" i="4"/>
  <c r="BE46" i="4"/>
  <c r="BD46" i="4"/>
  <c r="AZ46" i="4"/>
  <c r="AI46" i="4"/>
  <c r="AC46" i="4"/>
  <c r="AB46" i="4"/>
  <c r="BM46" i="4" s="1"/>
  <c r="N46" i="4"/>
  <c r="BT45" i="4"/>
  <c r="BP45" i="4" s="1"/>
  <c r="BS45" i="4"/>
  <c r="BR45" i="4"/>
  <c r="BO45" i="4"/>
  <c r="BN45" i="4"/>
  <c r="BL45" i="4"/>
  <c r="BJ45" i="4"/>
  <c r="BE45" i="4"/>
  <c r="BD45" i="4"/>
  <c r="AZ45" i="4"/>
  <c r="AI45" i="4"/>
  <c r="AC45" i="4"/>
  <c r="AB45" i="4"/>
  <c r="BM45" i="4" s="1"/>
  <c r="N45" i="4"/>
  <c r="BT41" i="4"/>
  <c r="BP41" i="4" s="1"/>
  <c r="BS41" i="4"/>
  <c r="BR41" i="4"/>
  <c r="BU41" i="4" s="1"/>
  <c r="BO41" i="4"/>
  <c r="BN41" i="4"/>
  <c r="BM41" i="4"/>
  <c r="BL41" i="4"/>
  <c r="BJ41" i="4"/>
  <c r="BE41" i="4"/>
  <c r="BD41" i="4"/>
  <c r="AZ41" i="4"/>
  <c r="AI41" i="4"/>
  <c r="N41" i="4"/>
  <c r="BT40" i="4"/>
  <c r="BP40" i="4" s="1"/>
  <c r="BS40" i="4"/>
  <c r="BR40" i="4"/>
  <c r="BU40" i="4" s="1"/>
  <c r="BO40" i="4"/>
  <c r="BN40" i="4"/>
  <c r="BM40" i="4"/>
  <c r="BL40" i="4"/>
  <c r="BJ40" i="4"/>
  <c r="BE40" i="4"/>
  <c r="BD40" i="4"/>
  <c r="AZ40" i="4"/>
  <c r="AI40" i="4"/>
  <c r="N40" i="4"/>
  <c r="BT31" i="4"/>
  <c r="BP31" i="4" s="1"/>
  <c r="BS31" i="4"/>
  <c r="BR31" i="4"/>
  <c r="BU31" i="4" s="1"/>
  <c r="BO31" i="4"/>
  <c r="BN31" i="4"/>
  <c r="BM31" i="4"/>
  <c r="BL31" i="4"/>
  <c r="BJ31" i="4"/>
  <c r="BE31" i="4"/>
  <c r="BD31" i="4"/>
  <c r="AZ31" i="4"/>
  <c r="AI31" i="4"/>
  <c r="N31" i="4"/>
  <c r="BT30" i="4"/>
  <c r="BS30" i="4"/>
  <c r="BR30" i="4"/>
  <c r="BU30" i="4" s="1"/>
  <c r="BO30" i="4"/>
  <c r="BN30" i="4"/>
  <c r="BM30" i="4"/>
  <c r="BL30" i="4"/>
  <c r="BJ30" i="4"/>
  <c r="BE30" i="4"/>
  <c r="BD30" i="4"/>
  <c r="AZ30" i="4"/>
  <c r="AI30" i="4"/>
  <c r="N30" i="4"/>
  <c r="BT26" i="4"/>
  <c r="BP26" i="4" s="1"/>
  <c r="BS26" i="4"/>
  <c r="BR26" i="4"/>
  <c r="BO26" i="4"/>
  <c r="BN26" i="4"/>
  <c r="BL26" i="4"/>
  <c r="BJ26" i="4"/>
  <c r="BE26" i="4"/>
  <c r="BD26" i="4"/>
  <c r="AZ26" i="4"/>
  <c r="AI26" i="4"/>
  <c r="AC26" i="4"/>
  <c r="AB26" i="4"/>
  <c r="BM26" i="4" s="1"/>
  <c r="N26" i="4"/>
  <c r="BT25" i="4"/>
  <c r="BS25" i="4"/>
  <c r="BR25" i="4"/>
  <c r="BO25" i="4"/>
  <c r="BN25" i="4"/>
  <c r="BL25" i="4"/>
  <c r="BJ25" i="4"/>
  <c r="BE25" i="4"/>
  <c r="BD25" i="4"/>
  <c r="AZ25" i="4"/>
  <c r="AI25" i="4"/>
  <c r="AC25" i="4"/>
  <c r="AB25" i="4"/>
  <c r="BM25" i="4" s="1"/>
  <c r="N25" i="4"/>
  <c r="BT21" i="4"/>
  <c r="BP21" i="4" s="1"/>
  <c r="BS21" i="4"/>
  <c r="BR21" i="4"/>
  <c r="BU21" i="4" s="1"/>
  <c r="BO21" i="4"/>
  <c r="BN21" i="4"/>
  <c r="BM21" i="4"/>
  <c r="BL21" i="4"/>
  <c r="BJ21" i="4"/>
  <c r="BE21" i="4"/>
  <c r="BD21" i="4"/>
  <c r="AZ21" i="4"/>
  <c r="AI21" i="4"/>
  <c r="N21" i="4"/>
  <c r="BT20" i="4"/>
  <c r="BP20" i="4" s="1"/>
  <c r="BS20" i="4"/>
  <c r="BR20" i="4"/>
  <c r="BU20" i="4" s="1"/>
  <c r="BO20" i="4"/>
  <c r="BN20" i="4"/>
  <c r="BM20" i="4"/>
  <c r="BL20" i="4"/>
  <c r="BJ20" i="4"/>
  <c r="BE20" i="4"/>
  <c r="BD20" i="4"/>
  <c r="AZ20" i="4"/>
  <c r="AI20" i="4"/>
  <c r="N20" i="4"/>
  <c r="BT11" i="4"/>
  <c r="BS11" i="4"/>
  <c r="BR11" i="4"/>
  <c r="BU11" i="4" s="1"/>
  <c r="BO11" i="4"/>
  <c r="BN11" i="4"/>
  <c r="BM11" i="4"/>
  <c r="BL11" i="4"/>
  <c r="BJ11" i="4"/>
  <c r="BE11" i="4"/>
  <c r="BD11" i="4"/>
  <c r="AZ11" i="4"/>
  <c r="AI11" i="4"/>
  <c r="N11" i="4"/>
  <c r="BT10" i="4"/>
  <c r="BP10" i="4" s="1"/>
  <c r="BS10" i="4"/>
  <c r="BR10" i="4"/>
  <c r="BU10" i="4" s="1"/>
  <c r="BO10" i="4"/>
  <c r="BN10" i="4"/>
  <c r="BM10" i="4"/>
  <c r="BL10" i="4"/>
  <c r="BJ10" i="4"/>
  <c r="BE10" i="4"/>
  <c r="BD10" i="4"/>
  <c r="AZ10" i="4"/>
  <c r="AI10" i="4"/>
  <c r="N10" i="4"/>
  <c r="AQ5" i="4"/>
  <c r="BT6" i="4"/>
  <c r="BP6" i="4" s="1"/>
  <c r="BS6" i="4"/>
  <c r="BR6" i="4"/>
  <c r="BO6" i="4"/>
  <c r="BN6" i="4"/>
  <c r="BL6" i="4"/>
  <c r="BJ6" i="4"/>
  <c r="BE6" i="4"/>
  <c r="BD6" i="4"/>
  <c r="AZ6" i="4"/>
  <c r="BG6" i="4" s="1"/>
  <c r="AS6" i="4"/>
  <c r="AR6" i="4"/>
  <c r="BI6" i="4" s="1"/>
  <c r="AI6" i="4"/>
  <c r="AC6" i="4"/>
  <c r="AB6" i="4"/>
  <c r="BM6" i="4" s="1"/>
  <c r="N6" i="4"/>
  <c r="BT5" i="4"/>
  <c r="BP5" i="4" s="1"/>
  <c r="BS5" i="4"/>
  <c r="BR5" i="4"/>
  <c r="BO5" i="4"/>
  <c r="BN5" i="4"/>
  <c r="BL5" i="4"/>
  <c r="BJ5" i="4"/>
  <c r="BE5" i="4"/>
  <c r="BD5" i="4"/>
  <c r="AZ5" i="4"/>
  <c r="AS5" i="4"/>
  <c r="AR5" i="4"/>
  <c r="BI5" i="4" s="1"/>
  <c r="AI5" i="4"/>
  <c r="AC5" i="4"/>
  <c r="AB5" i="4"/>
  <c r="BM5" i="4" s="1"/>
  <c r="N5" i="4"/>
  <c r="BT262" i="4"/>
  <c r="BP262" i="4" s="1"/>
  <c r="BT261" i="4"/>
  <c r="BP261" i="4" s="1"/>
  <c r="BT254" i="4"/>
  <c r="BQ254" i="4" s="1"/>
  <c r="BT253" i="4"/>
  <c r="BQ253" i="4" s="1"/>
  <c r="BT250" i="4"/>
  <c r="BT249" i="4"/>
  <c r="BT248" i="4"/>
  <c r="BP248" i="4" s="1"/>
  <c r="BT245" i="4"/>
  <c r="BP245" i="4" s="1"/>
  <c r="BT244" i="4"/>
  <c r="BP244" i="4" s="1"/>
  <c r="BT238" i="4"/>
  <c r="BP238" i="4" s="1"/>
  <c r="BT235" i="4"/>
  <c r="BT234" i="4"/>
  <c r="BP234" i="4" s="1"/>
  <c r="BT233" i="4"/>
  <c r="BP233" i="4" s="1"/>
  <c r="BT230" i="4"/>
  <c r="BP230" i="4" s="1"/>
  <c r="BT229" i="4"/>
  <c r="BP229" i="4" s="1"/>
  <c r="BT228" i="4"/>
  <c r="BP228" i="4" s="1"/>
  <c r="BT225" i="4"/>
  <c r="BT224" i="4"/>
  <c r="BT218" i="4"/>
  <c r="BP218" i="4" s="1"/>
  <c r="BT215" i="4"/>
  <c r="BP215" i="4" s="1"/>
  <c r="BT214" i="4"/>
  <c r="BP214" i="4" s="1"/>
  <c r="BT213" i="4"/>
  <c r="BP213" i="4" s="1"/>
  <c r="BT210" i="4"/>
  <c r="BP210" i="4" s="1"/>
  <c r="BT209" i="4"/>
  <c r="BT206" i="4"/>
  <c r="BP206" i="4" s="1"/>
  <c r="BT205" i="4"/>
  <c r="BP205" i="4" s="1"/>
  <c r="BT198" i="4"/>
  <c r="BP198" i="4" s="1"/>
  <c r="BT197" i="4"/>
  <c r="BP197" i="4" s="1"/>
  <c r="BT194" i="4"/>
  <c r="BT193" i="4"/>
  <c r="BT190" i="4"/>
  <c r="BP190" i="4" s="1"/>
  <c r="BT189" i="4"/>
  <c r="BP189" i="4" s="1"/>
  <c r="BT182" i="4"/>
  <c r="BP182" i="4" s="1"/>
  <c r="BT181" i="4"/>
  <c r="BP181" i="4" s="1"/>
  <c r="BT178" i="4"/>
  <c r="BT177" i="4"/>
  <c r="BT174" i="4"/>
  <c r="BP174" i="4" s="1"/>
  <c r="BT173" i="4"/>
  <c r="BP173" i="4" s="1"/>
  <c r="BT166" i="4"/>
  <c r="BP166" i="4" s="1"/>
  <c r="BT165" i="4"/>
  <c r="BP165" i="4" s="1"/>
  <c r="BT162" i="4"/>
  <c r="BP162" i="4" s="1"/>
  <c r="BT161" i="4"/>
  <c r="BT158" i="4"/>
  <c r="BP158" i="4" s="1"/>
  <c r="BT157" i="4"/>
  <c r="BP157" i="4" s="1"/>
  <c r="BT150" i="4"/>
  <c r="BP150" i="4" s="1"/>
  <c r="BT149" i="4"/>
  <c r="BP149" i="4" s="1"/>
  <c r="BT146" i="4"/>
  <c r="BT145" i="4"/>
  <c r="BT142" i="4"/>
  <c r="BP142" i="4" s="1"/>
  <c r="BT141" i="4"/>
  <c r="BP141" i="4" s="1"/>
  <c r="BT134" i="4"/>
  <c r="BP134" i="4" s="1"/>
  <c r="BT133" i="4"/>
  <c r="BP133" i="4" s="1"/>
  <c r="BT130" i="4"/>
  <c r="BT129" i="4"/>
  <c r="BT126" i="4"/>
  <c r="BP126" i="4" s="1"/>
  <c r="BT125" i="4"/>
  <c r="BP125" i="4" s="1"/>
  <c r="BT118" i="4"/>
  <c r="BP118" i="4" s="1"/>
  <c r="BT117" i="4"/>
  <c r="BP117" i="4" s="1"/>
  <c r="BT114" i="4"/>
  <c r="BP114" i="4" s="1"/>
  <c r="BT113" i="4"/>
  <c r="BT92" i="4"/>
  <c r="BP92" i="4" s="1"/>
  <c r="BT91" i="4"/>
  <c r="BP91" i="4" s="1"/>
  <c r="BT84" i="4"/>
  <c r="BP84" i="4" s="1"/>
  <c r="BT83" i="4"/>
  <c r="BP83" i="4" s="1"/>
  <c r="BT80" i="4"/>
  <c r="BT79" i="4"/>
  <c r="BT76" i="4"/>
  <c r="BP76" i="4" s="1"/>
  <c r="BT75" i="4"/>
  <c r="BP75" i="4" s="1"/>
  <c r="BT68" i="4"/>
  <c r="BP68" i="4" s="1"/>
  <c r="BT67" i="4"/>
  <c r="BP67" i="4" s="1"/>
  <c r="BT64" i="4"/>
  <c r="BP64" i="4" s="1"/>
  <c r="BT63" i="4"/>
  <c r="BT62" i="4"/>
  <c r="BP62" i="4" s="1"/>
  <c r="BT59" i="4"/>
  <c r="BP59" i="4" s="1"/>
  <c r="BT58" i="4"/>
  <c r="BP58" i="4" s="1"/>
  <c r="BT52" i="4"/>
  <c r="BP52" i="4" s="1"/>
  <c r="BT49" i="4"/>
  <c r="BT48" i="4"/>
  <c r="BT47" i="4"/>
  <c r="BP47" i="4" s="1"/>
  <c r="BT44" i="4"/>
  <c r="BP44" i="4" s="1"/>
  <c r="BT43" i="4"/>
  <c r="BP43" i="4" s="1"/>
  <c r="BT42" i="4"/>
  <c r="BP42" i="4" s="1"/>
  <c r="BT39" i="4"/>
  <c r="BT38" i="4"/>
  <c r="BT32" i="4"/>
  <c r="BP32" i="4" s="1"/>
  <c r="BT29" i="4"/>
  <c r="BP29" i="4" s="1"/>
  <c r="BT28" i="4"/>
  <c r="BP28" i="4" s="1"/>
  <c r="BT27" i="4"/>
  <c r="BP27" i="4" s="1"/>
  <c r="BT24" i="4"/>
  <c r="BT23" i="4"/>
  <c r="BT22" i="4"/>
  <c r="BP22" i="4" s="1"/>
  <c r="BT19" i="4"/>
  <c r="BP19" i="4" s="1"/>
  <c r="BT18" i="4"/>
  <c r="BP18" i="4" s="1"/>
  <c r="BT12" i="4"/>
  <c r="BP12" i="4" s="1"/>
  <c r="BT9" i="4"/>
  <c r="BT8" i="4"/>
  <c r="BT7" i="4"/>
  <c r="BP7" i="4" s="1"/>
  <c r="BT4" i="4"/>
  <c r="BP4" i="4" s="1"/>
  <c r="BP254" i="4"/>
  <c r="BP253" i="4"/>
  <c r="BT3" i="4"/>
  <c r="AZ92" i="4"/>
  <c r="AZ91" i="4"/>
  <c r="AZ84" i="4"/>
  <c r="AZ83" i="4"/>
  <c r="AZ80" i="4"/>
  <c r="AZ79" i="4"/>
  <c r="AZ76" i="4"/>
  <c r="AZ75" i="4"/>
  <c r="AZ68" i="4"/>
  <c r="AZ67" i="4"/>
  <c r="AZ64" i="4"/>
  <c r="BS92" i="4"/>
  <c r="BR92" i="4"/>
  <c r="BU92" i="4" s="1"/>
  <c r="BO92" i="4"/>
  <c r="BN92" i="4"/>
  <c r="BM92" i="4"/>
  <c r="BL92" i="4"/>
  <c r="BJ92" i="4"/>
  <c r="BE92" i="4"/>
  <c r="BD92" i="4"/>
  <c r="AS92" i="4"/>
  <c r="BK92" i="4" s="1"/>
  <c r="AR92" i="4"/>
  <c r="BI92" i="4" s="1"/>
  <c r="AQ92" i="4"/>
  <c r="N92" i="4"/>
  <c r="BS91" i="4"/>
  <c r="BR91" i="4"/>
  <c r="BU91" i="4" s="1"/>
  <c r="BO91" i="4"/>
  <c r="BN91" i="4"/>
  <c r="BM91" i="4"/>
  <c r="BL91" i="4"/>
  <c r="BJ91" i="4"/>
  <c r="BE91" i="4"/>
  <c r="BD91" i="4"/>
  <c r="AS91" i="4"/>
  <c r="BK91" i="4" s="1"/>
  <c r="AR91" i="4"/>
  <c r="BI91" i="4" s="1"/>
  <c r="AQ91" i="4"/>
  <c r="N91" i="4"/>
  <c r="BS84" i="4"/>
  <c r="BR84" i="4"/>
  <c r="BU84" i="4" s="1"/>
  <c r="BO84" i="4"/>
  <c r="BN84" i="4"/>
  <c r="BM84" i="4"/>
  <c r="BL84" i="4"/>
  <c r="BJ84" i="4"/>
  <c r="BE84" i="4"/>
  <c r="BD84" i="4"/>
  <c r="AS84" i="4"/>
  <c r="BK84" i="4" s="1"/>
  <c r="AR84" i="4"/>
  <c r="BI84" i="4" s="1"/>
  <c r="AQ84" i="4"/>
  <c r="N84" i="4"/>
  <c r="BS83" i="4"/>
  <c r="BR83" i="4"/>
  <c r="BU83" i="4" s="1"/>
  <c r="BO83" i="4"/>
  <c r="BN83" i="4"/>
  <c r="BM83" i="4"/>
  <c r="BL83" i="4"/>
  <c r="BJ83" i="4"/>
  <c r="BE83" i="4"/>
  <c r="BD83" i="4"/>
  <c r="AS83" i="4"/>
  <c r="BK83" i="4" s="1"/>
  <c r="AR83" i="4"/>
  <c r="BI83" i="4" s="1"/>
  <c r="AQ83" i="4"/>
  <c r="N83" i="4"/>
  <c r="BS80" i="4"/>
  <c r="BR80" i="4"/>
  <c r="BO80" i="4"/>
  <c r="BN80" i="4"/>
  <c r="BL80" i="4"/>
  <c r="BJ80" i="4"/>
  <c r="BE80" i="4"/>
  <c r="BD80" i="4"/>
  <c r="AS80" i="4"/>
  <c r="BK80" i="4" s="1"/>
  <c r="AR80" i="4"/>
  <c r="BI80" i="4" s="1"/>
  <c r="AQ80" i="4"/>
  <c r="AC80" i="4"/>
  <c r="AB80" i="4"/>
  <c r="BM80" i="4" s="1"/>
  <c r="N80" i="4"/>
  <c r="BS79" i="4"/>
  <c r="BR79" i="4"/>
  <c r="BO79" i="4"/>
  <c r="BN79" i="4"/>
  <c r="BL79" i="4"/>
  <c r="BJ79" i="4"/>
  <c r="BE79" i="4"/>
  <c r="BD79" i="4"/>
  <c r="AS79" i="4"/>
  <c r="BK79" i="4" s="1"/>
  <c r="AR79" i="4"/>
  <c r="BI79" i="4" s="1"/>
  <c r="AQ79" i="4"/>
  <c r="AC79" i="4"/>
  <c r="AB79" i="4"/>
  <c r="BM79" i="4" s="1"/>
  <c r="N79" i="4"/>
  <c r="AX50" i="2"/>
  <c r="AX49" i="2"/>
  <c r="AX48" i="2"/>
  <c r="AX47" i="2"/>
  <c r="BH47" i="2" s="1"/>
  <c r="AX46" i="2"/>
  <c r="BH46" i="2" s="1"/>
  <c r="AX45" i="2"/>
  <c r="BH45" i="2" s="1"/>
  <c r="AX44" i="2"/>
  <c r="AX43" i="2"/>
  <c r="AX42" i="2"/>
  <c r="AX41" i="2"/>
  <c r="BH41" i="2" s="1"/>
  <c r="AX40" i="2"/>
  <c r="BH40" i="2" s="1"/>
  <c r="AX39" i="2"/>
  <c r="BH39" i="2" s="1"/>
  <c r="AX32" i="2"/>
  <c r="AX31" i="2"/>
  <c r="AX30" i="2"/>
  <c r="AX29" i="2"/>
  <c r="BH29" i="2" s="1"/>
  <c r="AX28" i="2"/>
  <c r="BH28" i="2" s="1"/>
  <c r="AX27" i="2"/>
  <c r="BH27" i="2" s="1"/>
  <c r="BR74" i="2"/>
  <c r="BS74" i="2" s="1"/>
  <c r="BQ74" i="2"/>
  <c r="BP74" i="2"/>
  <c r="BO74" i="2"/>
  <c r="BN74" i="2"/>
  <c r="BM74" i="2"/>
  <c r="BL74" i="2"/>
  <c r="BG74" i="2"/>
  <c r="BF74" i="2"/>
  <c r="BD74" i="2"/>
  <c r="BC74" i="2"/>
  <c r="BB74" i="2"/>
  <c r="AX74" i="2"/>
  <c r="AQ74" i="2"/>
  <c r="L74" i="2"/>
  <c r="K74" i="2"/>
  <c r="BR73" i="2"/>
  <c r="BS73" i="2" s="1"/>
  <c r="BQ73" i="2"/>
  <c r="BP73" i="2"/>
  <c r="BO73" i="2"/>
  <c r="BN73" i="2"/>
  <c r="BM73" i="2"/>
  <c r="BL73" i="2"/>
  <c r="BG73" i="2"/>
  <c r="BF73" i="2"/>
  <c r="BD73" i="2"/>
  <c r="BC73" i="2"/>
  <c r="BB73" i="2"/>
  <c r="AX73" i="2"/>
  <c r="AQ73" i="2"/>
  <c r="L73" i="2"/>
  <c r="K73" i="2"/>
  <c r="BR72" i="2"/>
  <c r="BS72" i="2" s="1"/>
  <c r="BQ72" i="2"/>
  <c r="BP72" i="2"/>
  <c r="BO72" i="2"/>
  <c r="BN72" i="2"/>
  <c r="BM72" i="2"/>
  <c r="BG72" i="2"/>
  <c r="BF72" i="2"/>
  <c r="BD72" i="2"/>
  <c r="BC72" i="2"/>
  <c r="BB72" i="2"/>
  <c r="AX72" i="2"/>
  <c r="AR72" i="2"/>
  <c r="BL72" i="2" s="1"/>
  <c r="AQ72" i="2"/>
  <c r="L72" i="2"/>
  <c r="K72" i="2"/>
  <c r="BR71" i="2"/>
  <c r="BS71" i="2" s="1"/>
  <c r="BQ71" i="2"/>
  <c r="BP71" i="2"/>
  <c r="BO71" i="2"/>
  <c r="BN71" i="2"/>
  <c r="BM71" i="2"/>
  <c r="BG71" i="2"/>
  <c r="BF71" i="2"/>
  <c r="BC71" i="2"/>
  <c r="BB71" i="2"/>
  <c r="AX71" i="2"/>
  <c r="BH71" i="2" s="1"/>
  <c r="AP71" i="2"/>
  <c r="BD71" i="2" s="1"/>
  <c r="L71" i="2"/>
  <c r="K71" i="2"/>
  <c r="BR70" i="2"/>
  <c r="BS70" i="2" s="1"/>
  <c r="BQ70" i="2"/>
  <c r="BP70" i="2"/>
  <c r="BO70" i="2"/>
  <c r="BN70" i="2"/>
  <c r="BM70" i="2"/>
  <c r="BG70" i="2"/>
  <c r="BF70" i="2"/>
  <c r="BC70" i="2"/>
  <c r="BB70" i="2"/>
  <c r="AX70" i="2"/>
  <c r="BH70" i="2" s="1"/>
  <c r="AP70" i="2"/>
  <c r="BD70" i="2" s="1"/>
  <c r="L70" i="2"/>
  <c r="K70" i="2"/>
  <c r="BR69" i="2"/>
  <c r="BS69" i="2" s="1"/>
  <c r="BQ69" i="2"/>
  <c r="BP69" i="2"/>
  <c r="BO69" i="2"/>
  <c r="BN69" i="2"/>
  <c r="BM69" i="2"/>
  <c r="BG69" i="2"/>
  <c r="BF69" i="2"/>
  <c r="BC69" i="2"/>
  <c r="BB69" i="2"/>
  <c r="AX69" i="2"/>
  <c r="BH69" i="2" s="1"/>
  <c r="AR69" i="2"/>
  <c r="AP69" i="2"/>
  <c r="BD69" i="2" s="1"/>
  <c r="L69" i="2"/>
  <c r="K69" i="2"/>
  <c r="BR68" i="2"/>
  <c r="BS68" i="2" s="1"/>
  <c r="BQ68" i="2"/>
  <c r="BP68" i="2"/>
  <c r="BO68" i="2"/>
  <c r="BN68" i="2"/>
  <c r="BM68" i="2"/>
  <c r="BL68" i="2"/>
  <c r="BG68" i="2"/>
  <c r="BF68" i="2"/>
  <c r="BD68" i="2"/>
  <c r="BC68" i="2"/>
  <c r="BB68" i="2"/>
  <c r="AX68" i="2"/>
  <c r="AQ68" i="2"/>
  <c r="L68" i="2"/>
  <c r="K68" i="2"/>
  <c r="BR67" i="2"/>
  <c r="BS67" i="2" s="1"/>
  <c r="BQ67" i="2"/>
  <c r="BP67" i="2"/>
  <c r="BO67" i="2"/>
  <c r="BN67" i="2"/>
  <c r="BM67" i="2"/>
  <c r="BL67" i="2"/>
  <c r="BG67" i="2"/>
  <c r="BF67" i="2"/>
  <c r="BD67" i="2"/>
  <c r="BC67" i="2"/>
  <c r="BB67" i="2"/>
  <c r="AX67" i="2"/>
  <c r="AQ67" i="2"/>
  <c r="L67" i="2"/>
  <c r="K67" i="2"/>
  <c r="BR66" i="2"/>
  <c r="BS66" i="2" s="1"/>
  <c r="BQ66" i="2"/>
  <c r="BP66" i="2"/>
  <c r="BO66" i="2"/>
  <c r="BN66" i="2"/>
  <c r="BM66" i="2"/>
  <c r="BG66" i="2"/>
  <c r="BF66" i="2"/>
  <c r="BD66" i="2"/>
  <c r="BC66" i="2"/>
  <c r="BB66" i="2"/>
  <c r="AX66" i="2"/>
  <c r="AR66" i="2"/>
  <c r="AQ66" i="2"/>
  <c r="L66" i="2"/>
  <c r="K66" i="2"/>
  <c r="BR65" i="2"/>
  <c r="BS65" i="2" s="1"/>
  <c r="BQ65" i="2"/>
  <c r="BP65" i="2"/>
  <c r="BO65" i="2"/>
  <c r="BN65" i="2"/>
  <c r="BM65" i="2"/>
  <c r="BG65" i="2"/>
  <c r="BF65" i="2"/>
  <c r="BC65" i="2"/>
  <c r="BB65" i="2"/>
  <c r="AX65" i="2"/>
  <c r="BH65" i="2" s="1"/>
  <c r="AP65" i="2"/>
  <c r="BD65" i="2" s="1"/>
  <c r="L65" i="2"/>
  <c r="K65" i="2"/>
  <c r="BR64" i="2"/>
  <c r="BS64" i="2" s="1"/>
  <c r="BQ64" i="2"/>
  <c r="BP64" i="2"/>
  <c r="BO64" i="2"/>
  <c r="BN64" i="2"/>
  <c r="BM64" i="2"/>
  <c r="BL64" i="2"/>
  <c r="BG64" i="2"/>
  <c r="BF64" i="2"/>
  <c r="BC64" i="2"/>
  <c r="BB64" i="2"/>
  <c r="AX64" i="2"/>
  <c r="BH64" i="2" s="1"/>
  <c r="AP64" i="2"/>
  <c r="BD64" i="2" s="1"/>
  <c r="L64" i="2"/>
  <c r="K64" i="2"/>
  <c r="BR63" i="2"/>
  <c r="BS63" i="2" s="1"/>
  <c r="BQ63" i="2"/>
  <c r="BP63" i="2"/>
  <c r="BO63" i="2"/>
  <c r="BN63" i="2"/>
  <c r="BM63" i="2"/>
  <c r="BG63" i="2"/>
  <c r="BF63" i="2"/>
  <c r="BC63" i="2"/>
  <c r="BB63" i="2"/>
  <c r="AX63" i="2"/>
  <c r="BH63" i="2" s="1"/>
  <c r="AR63" i="2"/>
  <c r="AP63" i="2"/>
  <c r="BD63" i="2" s="1"/>
  <c r="L63" i="2"/>
  <c r="K63" i="2"/>
  <c r="BR56" i="2"/>
  <c r="BS56" i="2" s="1"/>
  <c r="BQ56" i="2"/>
  <c r="BP56" i="2"/>
  <c r="BO56" i="2"/>
  <c r="BN56" i="2"/>
  <c r="BM56" i="2"/>
  <c r="BL56" i="2"/>
  <c r="BG56" i="2"/>
  <c r="BF56" i="2"/>
  <c r="BD56" i="2"/>
  <c r="BC56" i="2"/>
  <c r="BB56" i="2"/>
  <c r="AX56" i="2"/>
  <c r="AQ56" i="2"/>
  <c r="L56" i="2"/>
  <c r="K56" i="2"/>
  <c r="BR55" i="2"/>
  <c r="BS55" i="2" s="1"/>
  <c r="BQ55" i="2"/>
  <c r="BP55" i="2"/>
  <c r="BO55" i="2"/>
  <c r="BN55" i="2"/>
  <c r="BM55" i="2"/>
  <c r="BL55" i="2"/>
  <c r="BG55" i="2"/>
  <c r="BF55" i="2"/>
  <c r="BD55" i="2"/>
  <c r="BC55" i="2"/>
  <c r="BB55" i="2"/>
  <c r="AX55" i="2"/>
  <c r="AQ55" i="2"/>
  <c r="L55" i="2"/>
  <c r="K55" i="2"/>
  <c r="BR54" i="2"/>
  <c r="BS54" i="2" s="1"/>
  <c r="BQ54" i="2"/>
  <c r="BP54" i="2"/>
  <c r="BO54" i="2"/>
  <c r="BN54" i="2"/>
  <c r="BM54" i="2"/>
  <c r="BG54" i="2"/>
  <c r="BF54" i="2"/>
  <c r="BD54" i="2"/>
  <c r="BC54" i="2"/>
  <c r="BB54" i="2"/>
  <c r="AX54" i="2"/>
  <c r="AR54" i="2"/>
  <c r="BL54" i="2" s="1"/>
  <c r="AQ54" i="2"/>
  <c r="BH54" i="2" s="1"/>
  <c r="L54" i="2"/>
  <c r="K54" i="2"/>
  <c r="BR53" i="2"/>
  <c r="BS53" i="2" s="1"/>
  <c r="BQ53" i="2"/>
  <c r="BP53" i="2"/>
  <c r="BO53" i="2"/>
  <c r="BN53" i="2"/>
  <c r="BM53" i="2"/>
  <c r="BG53" i="2"/>
  <c r="BF53" i="2"/>
  <c r="BC53" i="2"/>
  <c r="BB53" i="2"/>
  <c r="AX53" i="2"/>
  <c r="BH53" i="2" s="1"/>
  <c r="AP53" i="2"/>
  <c r="BD53" i="2" s="1"/>
  <c r="L53" i="2"/>
  <c r="K53" i="2"/>
  <c r="BR52" i="2"/>
  <c r="BS52" i="2" s="1"/>
  <c r="BQ52" i="2"/>
  <c r="BP52" i="2"/>
  <c r="BO52" i="2"/>
  <c r="BN52" i="2"/>
  <c r="BM52" i="2"/>
  <c r="BG52" i="2"/>
  <c r="BF52" i="2"/>
  <c r="BC52" i="2"/>
  <c r="BB52" i="2"/>
  <c r="AX52" i="2"/>
  <c r="BH52" i="2" s="1"/>
  <c r="AP52" i="2"/>
  <c r="BD52" i="2" s="1"/>
  <c r="L52" i="2"/>
  <c r="K52" i="2"/>
  <c r="BR51" i="2"/>
  <c r="BS51" i="2" s="1"/>
  <c r="BQ51" i="2"/>
  <c r="BP51" i="2"/>
  <c r="BO51" i="2"/>
  <c r="BN51" i="2"/>
  <c r="BM51" i="2"/>
  <c r="BG51" i="2"/>
  <c r="BF51" i="2"/>
  <c r="BC51" i="2"/>
  <c r="BB51" i="2"/>
  <c r="AX51" i="2"/>
  <c r="BH51" i="2" s="1"/>
  <c r="AR51" i="2"/>
  <c r="AP51" i="2"/>
  <c r="BD51" i="2" s="1"/>
  <c r="L51" i="2"/>
  <c r="K51" i="2"/>
  <c r="AX26" i="2"/>
  <c r="AX25" i="2"/>
  <c r="AX24" i="2"/>
  <c r="AX23" i="2"/>
  <c r="BH23" i="2" s="1"/>
  <c r="AX22" i="2"/>
  <c r="BH22" i="2" s="1"/>
  <c r="AX21" i="2"/>
  <c r="BH21" i="2" s="1"/>
  <c r="AX20" i="2"/>
  <c r="AX19" i="2"/>
  <c r="AX18" i="2"/>
  <c r="AX17" i="2"/>
  <c r="BH17" i="2" s="1"/>
  <c r="AX16" i="2"/>
  <c r="AX15" i="2"/>
  <c r="BH15" i="2" s="1"/>
  <c r="AX8" i="2"/>
  <c r="AX7" i="2"/>
  <c r="AX6" i="2"/>
  <c r="AX5" i="2"/>
  <c r="BH5" i="2" s="1"/>
  <c r="AX4" i="2"/>
  <c r="BH4" i="2" s="1"/>
  <c r="AX3" i="2"/>
  <c r="BH16" i="2"/>
  <c r="BR50" i="2"/>
  <c r="BS50" i="2" s="1"/>
  <c r="BQ50" i="2"/>
  <c r="BP50" i="2"/>
  <c r="BO50" i="2"/>
  <c r="BN50" i="2"/>
  <c r="BM50" i="2"/>
  <c r="BL50" i="2"/>
  <c r="BG50" i="2"/>
  <c r="BF50" i="2"/>
  <c r="BD50" i="2"/>
  <c r="BC50" i="2"/>
  <c r="BB50" i="2"/>
  <c r="AQ50" i="2"/>
  <c r="L50" i="2"/>
  <c r="K50" i="2"/>
  <c r="BR49" i="2"/>
  <c r="BS49" i="2" s="1"/>
  <c r="BQ49" i="2"/>
  <c r="BP49" i="2"/>
  <c r="BO49" i="2"/>
  <c r="BN49" i="2"/>
  <c r="BM49" i="2"/>
  <c r="BL49" i="2"/>
  <c r="BG49" i="2"/>
  <c r="BF49" i="2"/>
  <c r="BD49" i="2"/>
  <c r="BC49" i="2"/>
  <c r="BB49" i="2"/>
  <c r="AQ49" i="2"/>
  <c r="BH49" i="2" s="1"/>
  <c r="L49" i="2"/>
  <c r="K49" i="2"/>
  <c r="BR48" i="2"/>
  <c r="BS48" i="2" s="1"/>
  <c r="BQ48" i="2"/>
  <c r="BP48" i="2"/>
  <c r="BO48" i="2"/>
  <c r="BN48" i="2"/>
  <c r="BM48" i="2"/>
  <c r="BG48" i="2"/>
  <c r="BF48" i="2"/>
  <c r="BD48" i="2"/>
  <c r="BC48" i="2"/>
  <c r="BB48" i="2"/>
  <c r="AR48" i="2"/>
  <c r="AQ48" i="2"/>
  <c r="L48" i="2"/>
  <c r="K48" i="2"/>
  <c r="BR47" i="2"/>
  <c r="BS47" i="2" s="1"/>
  <c r="BQ47" i="2"/>
  <c r="BP47" i="2"/>
  <c r="BO47" i="2"/>
  <c r="BN47" i="2"/>
  <c r="BM47" i="2"/>
  <c r="BL47" i="2"/>
  <c r="BG47" i="2"/>
  <c r="BF47" i="2"/>
  <c r="BC47" i="2"/>
  <c r="BB47" i="2"/>
  <c r="AP47" i="2"/>
  <c r="BD47" i="2" s="1"/>
  <c r="L47" i="2"/>
  <c r="K47" i="2"/>
  <c r="BR46" i="2"/>
  <c r="BS46" i="2" s="1"/>
  <c r="BQ46" i="2"/>
  <c r="BP46" i="2"/>
  <c r="BO46" i="2"/>
  <c r="BN46" i="2"/>
  <c r="BM46" i="2"/>
  <c r="BG46" i="2"/>
  <c r="BF46" i="2"/>
  <c r="BC46" i="2"/>
  <c r="BB46" i="2"/>
  <c r="AP46" i="2"/>
  <c r="BD46" i="2" s="1"/>
  <c r="L46" i="2"/>
  <c r="K46" i="2"/>
  <c r="BR45" i="2"/>
  <c r="BS45" i="2" s="1"/>
  <c r="BQ45" i="2"/>
  <c r="BP45" i="2"/>
  <c r="BO45" i="2"/>
  <c r="BN45" i="2"/>
  <c r="BM45" i="2"/>
  <c r="BG45" i="2"/>
  <c r="BF45" i="2"/>
  <c r="BC45" i="2"/>
  <c r="BB45" i="2"/>
  <c r="AR45" i="2"/>
  <c r="AP45" i="2"/>
  <c r="BD45" i="2" s="1"/>
  <c r="L45" i="2"/>
  <c r="K45" i="2"/>
  <c r="BR44" i="2"/>
  <c r="BS44" i="2" s="1"/>
  <c r="BQ44" i="2"/>
  <c r="BP44" i="2"/>
  <c r="BO44" i="2"/>
  <c r="BN44" i="2"/>
  <c r="BM44" i="2"/>
  <c r="BL44" i="2"/>
  <c r="BG44" i="2"/>
  <c r="BF44" i="2"/>
  <c r="BD44" i="2"/>
  <c r="BC44" i="2"/>
  <c r="BB44" i="2"/>
  <c r="AQ44" i="2"/>
  <c r="L44" i="2"/>
  <c r="K44" i="2"/>
  <c r="BR43" i="2"/>
  <c r="BS43" i="2" s="1"/>
  <c r="BQ43" i="2"/>
  <c r="BP43" i="2"/>
  <c r="BO43" i="2"/>
  <c r="BN43" i="2"/>
  <c r="BM43" i="2"/>
  <c r="BL43" i="2"/>
  <c r="BG43" i="2"/>
  <c r="BF43" i="2"/>
  <c r="BD43" i="2"/>
  <c r="BC43" i="2"/>
  <c r="BB43" i="2"/>
  <c r="AQ43" i="2"/>
  <c r="L43" i="2"/>
  <c r="K43" i="2"/>
  <c r="BR42" i="2"/>
  <c r="BS42" i="2" s="1"/>
  <c r="BQ42" i="2"/>
  <c r="BP42" i="2"/>
  <c r="BO42" i="2"/>
  <c r="BN42" i="2"/>
  <c r="BM42" i="2"/>
  <c r="BG42" i="2"/>
  <c r="BF42" i="2"/>
  <c r="BD42" i="2"/>
  <c r="BC42" i="2"/>
  <c r="BB42" i="2"/>
  <c r="AR42" i="2"/>
  <c r="BL42" i="2" s="1"/>
  <c r="AQ42" i="2"/>
  <c r="L42" i="2"/>
  <c r="K42" i="2"/>
  <c r="BR41" i="2"/>
  <c r="BS41" i="2" s="1"/>
  <c r="BQ41" i="2"/>
  <c r="BP41" i="2"/>
  <c r="BO41" i="2"/>
  <c r="BN41" i="2"/>
  <c r="BM41" i="2"/>
  <c r="BG41" i="2"/>
  <c r="BF41" i="2"/>
  <c r="BC41" i="2"/>
  <c r="BB41" i="2"/>
  <c r="AP41" i="2"/>
  <c r="BD41" i="2" s="1"/>
  <c r="L41" i="2"/>
  <c r="K41" i="2"/>
  <c r="BR40" i="2"/>
  <c r="BS40" i="2" s="1"/>
  <c r="BQ40" i="2"/>
  <c r="BP40" i="2"/>
  <c r="BO40" i="2"/>
  <c r="BN40" i="2"/>
  <c r="BM40" i="2"/>
  <c r="BL40" i="2"/>
  <c r="BG40" i="2"/>
  <c r="BF40" i="2"/>
  <c r="BC40" i="2"/>
  <c r="BB40" i="2"/>
  <c r="AP40" i="2"/>
  <c r="BD40" i="2" s="1"/>
  <c r="L40" i="2"/>
  <c r="K40" i="2"/>
  <c r="BR39" i="2"/>
  <c r="BS39" i="2" s="1"/>
  <c r="BQ39" i="2"/>
  <c r="BP39" i="2"/>
  <c r="BO39" i="2"/>
  <c r="BN39" i="2"/>
  <c r="BM39" i="2"/>
  <c r="BG39" i="2"/>
  <c r="BF39" i="2"/>
  <c r="BC39" i="2"/>
  <c r="BB39" i="2"/>
  <c r="AR39" i="2"/>
  <c r="AP39" i="2"/>
  <c r="BD39" i="2" s="1"/>
  <c r="L39" i="2"/>
  <c r="K39" i="2"/>
  <c r="BR32" i="2"/>
  <c r="BS32" i="2" s="1"/>
  <c r="BQ32" i="2"/>
  <c r="BP32" i="2"/>
  <c r="BO32" i="2"/>
  <c r="BN32" i="2"/>
  <c r="BM32" i="2"/>
  <c r="BL32" i="2"/>
  <c r="BG32" i="2"/>
  <c r="BF32" i="2"/>
  <c r="BD32" i="2"/>
  <c r="BC32" i="2"/>
  <c r="BB32" i="2"/>
  <c r="AQ32" i="2"/>
  <c r="L32" i="2"/>
  <c r="K32" i="2"/>
  <c r="BR31" i="2"/>
  <c r="BS31" i="2" s="1"/>
  <c r="BQ31" i="2"/>
  <c r="BP31" i="2"/>
  <c r="BO31" i="2"/>
  <c r="BN31" i="2"/>
  <c r="BM31" i="2"/>
  <c r="BL31" i="2"/>
  <c r="BG31" i="2"/>
  <c r="BF31" i="2"/>
  <c r="BD31" i="2"/>
  <c r="BC31" i="2"/>
  <c r="BB31" i="2"/>
  <c r="AQ31" i="2"/>
  <c r="L31" i="2"/>
  <c r="K31" i="2"/>
  <c r="BR30" i="2"/>
  <c r="BS30" i="2" s="1"/>
  <c r="BQ30" i="2"/>
  <c r="BP30" i="2"/>
  <c r="BO30" i="2"/>
  <c r="BN30" i="2"/>
  <c r="BM30" i="2"/>
  <c r="BG30" i="2"/>
  <c r="BF30" i="2"/>
  <c r="BD30" i="2"/>
  <c r="BC30" i="2"/>
  <c r="BB30" i="2"/>
  <c r="AR30" i="2"/>
  <c r="AQ30" i="2"/>
  <c r="L30" i="2"/>
  <c r="K30" i="2"/>
  <c r="BR29" i="2"/>
  <c r="BS29" i="2" s="1"/>
  <c r="BQ29" i="2"/>
  <c r="BP29" i="2"/>
  <c r="BO29" i="2"/>
  <c r="BN29" i="2"/>
  <c r="BM29" i="2"/>
  <c r="BL29" i="2"/>
  <c r="BG29" i="2"/>
  <c r="BF29" i="2"/>
  <c r="BC29" i="2"/>
  <c r="BB29" i="2"/>
  <c r="AP29" i="2"/>
  <c r="BD29" i="2" s="1"/>
  <c r="L29" i="2"/>
  <c r="K29" i="2"/>
  <c r="BR28" i="2"/>
  <c r="BS28" i="2" s="1"/>
  <c r="BQ28" i="2"/>
  <c r="BP28" i="2"/>
  <c r="BO28" i="2"/>
  <c r="BN28" i="2"/>
  <c r="BM28" i="2"/>
  <c r="BG28" i="2"/>
  <c r="BF28" i="2"/>
  <c r="BC28" i="2"/>
  <c r="BB28" i="2"/>
  <c r="AP28" i="2"/>
  <c r="BD28" i="2" s="1"/>
  <c r="L28" i="2"/>
  <c r="K28" i="2"/>
  <c r="BR27" i="2"/>
  <c r="BS27" i="2" s="1"/>
  <c r="BQ27" i="2"/>
  <c r="BP27" i="2"/>
  <c r="BO27" i="2"/>
  <c r="BN27" i="2"/>
  <c r="BM27" i="2"/>
  <c r="BG27" i="2"/>
  <c r="BF27" i="2"/>
  <c r="BC27" i="2"/>
  <c r="BB27" i="2"/>
  <c r="AR27" i="2"/>
  <c r="AP27" i="2"/>
  <c r="BD27" i="2" s="1"/>
  <c r="L27" i="2"/>
  <c r="K27" i="2"/>
  <c r="BR26" i="2"/>
  <c r="BS26" i="2" s="1"/>
  <c r="BQ26" i="2"/>
  <c r="BP26" i="2"/>
  <c r="BO26" i="2"/>
  <c r="BN26" i="2"/>
  <c r="BM26" i="2"/>
  <c r="BL26" i="2"/>
  <c r="BG26" i="2"/>
  <c r="BF26" i="2"/>
  <c r="BD26" i="2"/>
  <c r="BC26" i="2"/>
  <c r="BB26" i="2"/>
  <c r="BR25" i="2"/>
  <c r="BS25" i="2" s="1"/>
  <c r="BQ25" i="2"/>
  <c r="BP25" i="2"/>
  <c r="BO25" i="2"/>
  <c r="BN25" i="2"/>
  <c r="BM25" i="2"/>
  <c r="BL25" i="2"/>
  <c r="BG25" i="2"/>
  <c r="BF25" i="2"/>
  <c r="BD25" i="2"/>
  <c r="BC25" i="2"/>
  <c r="BB25" i="2"/>
  <c r="BR24" i="2"/>
  <c r="BS24" i="2" s="1"/>
  <c r="BQ24" i="2"/>
  <c r="BP24" i="2"/>
  <c r="BO24" i="2"/>
  <c r="BN24" i="2"/>
  <c r="BM24" i="2"/>
  <c r="BG24" i="2"/>
  <c r="BF24" i="2"/>
  <c r="BD24" i="2"/>
  <c r="BC24" i="2"/>
  <c r="BB24" i="2"/>
  <c r="BR23" i="2"/>
  <c r="BS23" i="2" s="1"/>
  <c r="BQ23" i="2"/>
  <c r="BP23" i="2"/>
  <c r="BO23" i="2"/>
  <c r="BN23" i="2"/>
  <c r="BM23" i="2"/>
  <c r="BG23" i="2"/>
  <c r="BF23" i="2"/>
  <c r="BC23" i="2"/>
  <c r="BB23" i="2"/>
  <c r="BR22" i="2"/>
  <c r="BS22" i="2" s="1"/>
  <c r="BQ22" i="2"/>
  <c r="BP22" i="2"/>
  <c r="BO22" i="2"/>
  <c r="BN22" i="2"/>
  <c r="BM22" i="2"/>
  <c r="BG22" i="2"/>
  <c r="BF22" i="2"/>
  <c r="BC22" i="2"/>
  <c r="BB22" i="2"/>
  <c r="BR21" i="2"/>
  <c r="BS21" i="2" s="1"/>
  <c r="BQ21" i="2"/>
  <c r="BP21" i="2"/>
  <c r="BO21" i="2"/>
  <c r="BN21" i="2"/>
  <c r="BM21" i="2"/>
  <c r="BG21" i="2"/>
  <c r="BF21" i="2"/>
  <c r="BC21" i="2"/>
  <c r="BB21" i="2"/>
  <c r="BR20" i="2"/>
  <c r="BS20" i="2" s="1"/>
  <c r="BQ20" i="2"/>
  <c r="BP20" i="2"/>
  <c r="BO20" i="2"/>
  <c r="BN20" i="2"/>
  <c r="BM20" i="2"/>
  <c r="BL20" i="2"/>
  <c r="BG20" i="2"/>
  <c r="BF20" i="2"/>
  <c r="BD20" i="2"/>
  <c r="BC20" i="2"/>
  <c r="BB20" i="2"/>
  <c r="BR19" i="2"/>
  <c r="BS19" i="2" s="1"/>
  <c r="BQ19" i="2"/>
  <c r="BP19" i="2"/>
  <c r="BO19" i="2"/>
  <c r="BN19" i="2"/>
  <c r="BM19" i="2"/>
  <c r="BL19" i="2"/>
  <c r="BG19" i="2"/>
  <c r="BF19" i="2"/>
  <c r="BD19" i="2"/>
  <c r="BC19" i="2"/>
  <c r="BB19" i="2"/>
  <c r="BR18" i="2"/>
  <c r="BS18" i="2" s="1"/>
  <c r="BQ18" i="2"/>
  <c r="BP18" i="2"/>
  <c r="BO18" i="2"/>
  <c r="BN18" i="2"/>
  <c r="BM18" i="2"/>
  <c r="BG18" i="2"/>
  <c r="BF18" i="2"/>
  <c r="BD18" i="2"/>
  <c r="BC18" i="2"/>
  <c r="BB18" i="2"/>
  <c r="BR17" i="2"/>
  <c r="BS17" i="2" s="1"/>
  <c r="BQ17" i="2"/>
  <c r="BP17" i="2"/>
  <c r="BO17" i="2"/>
  <c r="BN17" i="2"/>
  <c r="BM17" i="2"/>
  <c r="BL17" i="2"/>
  <c r="BG17" i="2"/>
  <c r="BF17" i="2"/>
  <c r="BC17" i="2"/>
  <c r="BB17" i="2"/>
  <c r="BR16" i="2"/>
  <c r="BS16" i="2" s="1"/>
  <c r="BQ16" i="2"/>
  <c r="BP16" i="2"/>
  <c r="BO16" i="2"/>
  <c r="BN16" i="2"/>
  <c r="BM16" i="2"/>
  <c r="BL16" i="2"/>
  <c r="BG16" i="2"/>
  <c r="BF16" i="2"/>
  <c r="BC16" i="2"/>
  <c r="BB16" i="2"/>
  <c r="BR15" i="2"/>
  <c r="BS15" i="2" s="1"/>
  <c r="BQ15" i="2"/>
  <c r="BP15" i="2"/>
  <c r="BO15" i="2"/>
  <c r="BN15" i="2"/>
  <c r="BM15" i="2"/>
  <c r="BG15" i="2"/>
  <c r="BF15" i="2"/>
  <c r="BC15" i="2"/>
  <c r="BB15" i="2"/>
  <c r="BR8" i="2"/>
  <c r="BS8" i="2" s="1"/>
  <c r="BQ8" i="2"/>
  <c r="BP8" i="2"/>
  <c r="BO8" i="2"/>
  <c r="BN8" i="2"/>
  <c r="BM8" i="2"/>
  <c r="BL8" i="2"/>
  <c r="BG8" i="2"/>
  <c r="BF8" i="2"/>
  <c r="BD8" i="2"/>
  <c r="BC8" i="2"/>
  <c r="BB8" i="2"/>
  <c r="BR7" i="2"/>
  <c r="BS7" i="2" s="1"/>
  <c r="BQ7" i="2"/>
  <c r="BP7" i="2"/>
  <c r="BO7" i="2"/>
  <c r="BN7" i="2"/>
  <c r="BM7" i="2"/>
  <c r="BL7" i="2"/>
  <c r="BG7" i="2"/>
  <c r="BF7" i="2"/>
  <c r="BD7" i="2"/>
  <c r="BC7" i="2"/>
  <c r="BB7" i="2"/>
  <c r="BR6" i="2"/>
  <c r="BS6" i="2" s="1"/>
  <c r="BQ6" i="2"/>
  <c r="BP6" i="2"/>
  <c r="BO6" i="2"/>
  <c r="BN6" i="2"/>
  <c r="BM6" i="2"/>
  <c r="BG6" i="2"/>
  <c r="BF6" i="2"/>
  <c r="BD6" i="2"/>
  <c r="BC6" i="2"/>
  <c r="BB6" i="2"/>
  <c r="BR5" i="2"/>
  <c r="BS5" i="2" s="1"/>
  <c r="BQ5" i="2"/>
  <c r="BP5" i="2"/>
  <c r="BO5" i="2"/>
  <c r="BN5" i="2"/>
  <c r="BM5" i="2"/>
  <c r="BG5" i="2"/>
  <c r="BF5" i="2"/>
  <c r="BC5" i="2"/>
  <c r="BB5" i="2"/>
  <c r="BR4" i="2"/>
  <c r="BS4" i="2" s="1"/>
  <c r="BQ4" i="2"/>
  <c r="BP4" i="2"/>
  <c r="BO4" i="2"/>
  <c r="BN4" i="2"/>
  <c r="BM4" i="2"/>
  <c r="BL4" i="2"/>
  <c r="BG4" i="2"/>
  <c r="BF4" i="2"/>
  <c r="BC4" i="2"/>
  <c r="BB4" i="2"/>
  <c r="AQ26" i="2"/>
  <c r="L26" i="2"/>
  <c r="K26" i="2"/>
  <c r="AQ25" i="2"/>
  <c r="L25" i="2"/>
  <c r="K25" i="2"/>
  <c r="AR24" i="2"/>
  <c r="BL24" i="2" s="1"/>
  <c r="AQ24" i="2"/>
  <c r="L24" i="2"/>
  <c r="K24" i="2"/>
  <c r="AP23" i="2"/>
  <c r="BD23" i="2" s="1"/>
  <c r="L23" i="2"/>
  <c r="K23" i="2"/>
  <c r="AP22" i="2"/>
  <c r="BD22" i="2" s="1"/>
  <c r="L22" i="2"/>
  <c r="K22" i="2"/>
  <c r="AR21" i="2"/>
  <c r="AP21" i="2"/>
  <c r="BD21" i="2" s="1"/>
  <c r="L21" i="2"/>
  <c r="K21" i="2"/>
  <c r="AQ20" i="2"/>
  <c r="L20" i="2"/>
  <c r="K20" i="2"/>
  <c r="AQ19" i="2"/>
  <c r="L19" i="2"/>
  <c r="K19" i="2"/>
  <c r="AR18" i="2"/>
  <c r="BL18" i="2" s="1"/>
  <c r="AQ18" i="2"/>
  <c r="L18" i="2"/>
  <c r="K18" i="2"/>
  <c r="AP17" i="2"/>
  <c r="BD17" i="2" s="1"/>
  <c r="L17" i="2"/>
  <c r="K17" i="2"/>
  <c r="AP16" i="2"/>
  <c r="BD16" i="2" s="1"/>
  <c r="L16" i="2"/>
  <c r="K16" i="2"/>
  <c r="AR15" i="2"/>
  <c r="AP15" i="2"/>
  <c r="BD15" i="2" s="1"/>
  <c r="L15" i="2"/>
  <c r="K15" i="2"/>
  <c r="L8" i="2"/>
  <c r="K8" i="2"/>
  <c r="L7" i="2"/>
  <c r="K7" i="2"/>
  <c r="L6" i="2"/>
  <c r="K6" i="2"/>
  <c r="L5" i="2"/>
  <c r="K5" i="2"/>
  <c r="L4" i="2"/>
  <c r="K4" i="2"/>
  <c r="AP5" i="2"/>
  <c r="BD5" i="2" s="1"/>
  <c r="AP4" i="2"/>
  <c r="BD4" i="2" s="1"/>
  <c r="AQ6" i="2"/>
  <c r="AQ7" i="2"/>
  <c r="AR6" i="2"/>
  <c r="BL6" i="2" s="1"/>
  <c r="L3" i="2"/>
  <c r="K3" i="2"/>
  <c r="BR3" i="2"/>
  <c r="BS3" i="2" s="1"/>
  <c r="BC3" i="2"/>
  <c r="AP3" i="2"/>
  <c r="BD3" i="2" s="1"/>
  <c r="BB3" i="2"/>
  <c r="BO3" i="2"/>
  <c r="BN3" i="2"/>
  <c r="BF219" i="4" l="1"/>
  <c r="BF54" i="4"/>
  <c r="BQ70" i="4"/>
  <c r="CE70" i="4" s="1"/>
  <c r="BF73" i="4"/>
  <c r="BQ132" i="4"/>
  <c r="CE132" i="4" s="1"/>
  <c r="BF97" i="4"/>
  <c r="BQ144" i="4"/>
  <c r="CE144" i="4" s="1"/>
  <c r="BQ180" i="4"/>
  <c r="CE180" i="4" s="1"/>
  <c r="BG243" i="4"/>
  <c r="BH243" i="4" s="1"/>
  <c r="BY243" i="4" s="1"/>
  <c r="BZ243" i="4" s="1"/>
  <c r="CA243" i="4" s="1"/>
  <c r="CF243" i="4" s="1"/>
  <c r="BQ192" i="4"/>
  <c r="CE192" i="4" s="1"/>
  <c r="BQ16" i="4"/>
  <c r="CE16" i="4" s="1"/>
  <c r="BQ156" i="4"/>
  <c r="CE156" i="4" s="1"/>
  <c r="BQ88" i="4"/>
  <c r="CE88" i="4" s="1"/>
  <c r="BQ190" i="4"/>
  <c r="BQ126" i="4"/>
  <c r="BQ228" i="4"/>
  <c r="BQ22" i="4"/>
  <c r="BQ58" i="4"/>
  <c r="BQ92" i="4"/>
  <c r="CE92" i="4" s="1"/>
  <c r="BQ168" i="4"/>
  <c r="CE168" i="4" s="1"/>
  <c r="BQ234" i="4"/>
  <c r="BQ28" i="4"/>
  <c r="BQ62" i="4"/>
  <c r="BQ106" i="4"/>
  <c r="CE106" i="4" s="1"/>
  <c r="BQ138" i="4"/>
  <c r="CE138" i="4" s="1"/>
  <c r="BQ172" i="4"/>
  <c r="CE172" i="4" s="1"/>
  <c r="BQ198" i="4"/>
  <c r="BQ240" i="4"/>
  <c r="CE240" i="4" s="1"/>
  <c r="BQ4" i="4"/>
  <c r="BQ32" i="4"/>
  <c r="BQ110" i="4"/>
  <c r="CE110" i="4" s="1"/>
  <c r="BQ142" i="4"/>
  <c r="BQ174" i="4"/>
  <c r="BQ204" i="4"/>
  <c r="CE204" i="4" s="1"/>
  <c r="BQ246" i="4"/>
  <c r="CE246" i="4" s="1"/>
  <c r="BQ52" i="4"/>
  <c r="BQ10" i="4"/>
  <c r="CE10" i="4" s="1"/>
  <c r="BQ40" i="4"/>
  <c r="CE40" i="4" s="1"/>
  <c r="BQ76" i="4"/>
  <c r="BQ114" i="4"/>
  <c r="BQ216" i="4"/>
  <c r="CE216" i="4" s="1"/>
  <c r="BQ252" i="4"/>
  <c r="CE252" i="4" s="1"/>
  <c r="BG71" i="4"/>
  <c r="BG258" i="4"/>
  <c r="BP74" i="4"/>
  <c r="BQ14" i="4"/>
  <c r="CE14" i="4" s="1"/>
  <c r="BQ46" i="4"/>
  <c r="CE46" i="4" s="1"/>
  <c r="BQ82" i="4"/>
  <c r="CE82" i="4" s="1"/>
  <c r="BQ120" i="4"/>
  <c r="CE120" i="4" s="1"/>
  <c r="BQ150" i="4"/>
  <c r="BQ186" i="4"/>
  <c r="CE186" i="4" s="1"/>
  <c r="BQ222" i="4"/>
  <c r="CE222" i="4" s="1"/>
  <c r="BQ258" i="4"/>
  <c r="CE258" i="4" s="1"/>
  <c r="BP148" i="4"/>
  <c r="BQ148" i="4"/>
  <c r="CE148" i="4" s="1"/>
  <c r="BP226" i="4"/>
  <c r="BQ226" i="4"/>
  <c r="CE226" i="4" s="1"/>
  <c r="BQ264" i="4"/>
  <c r="CE264" i="4" s="1"/>
  <c r="BP8" i="4"/>
  <c r="BQ8" i="4"/>
  <c r="BP63" i="4"/>
  <c r="BQ63" i="4"/>
  <c r="BP113" i="4"/>
  <c r="BQ113" i="4"/>
  <c r="BP161" i="4"/>
  <c r="BQ161" i="4"/>
  <c r="BP209" i="4"/>
  <c r="BQ209" i="4"/>
  <c r="BP249" i="4"/>
  <c r="BQ249" i="4"/>
  <c r="BP24" i="4"/>
  <c r="BQ24" i="4"/>
  <c r="BP130" i="4"/>
  <c r="BQ130" i="4"/>
  <c r="BP178" i="4"/>
  <c r="BQ178" i="4"/>
  <c r="BP194" i="4"/>
  <c r="BQ194" i="4"/>
  <c r="BP235" i="4"/>
  <c r="BQ235" i="4"/>
  <c r="BP81" i="4"/>
  <c r="BQ81" i="4"/>
  <c r="CE81" i="4" s="1"/>
  <c r="BP176" i="4"/>
  <c r="BQ176" i="4"/>
  <c r="CE176" i="4" s="1"/>
  <c r="BP212" i="4"/>
  <c r="BQ212" i="4"/>
  <c r="CE212" i="4" s="1"/>
  <c r="BP221" i="4"/>
  <c r="BQ221" i="4"/>
  <c r="CE221" i="4" s="1"/>
  <c r="BQ34" i="4"/>
  <c r="CE34" i="4" s="1"/>
  <c r="BQ64" i="4"/>
  <c r="BQ94" i="4"/>
  <c r="CE94" i="4" s="1"/>
  <c r="BP23" i="4"/>
  <c r="BQ23" i="4"/>
  <c r="BP48" i="4"/>
  <c r="BQ48" i="4"/>
  <c r="BP129" i="4"/>
  <c r="BQ129" i="4"/>
  <c r="BP177" i="4"/>
  <c r="BQ177" i="4"/>
  <c r="BP127" i="4"/>
  <c r="BQ127" i="4"/>
  <c r="CE127" i="4" s="1"/>
  <c r="BP196" i="4"/>
  <c r="BQ196" i="4"/>
  <c r="CE196" i="4" s="1"/>
  <c r="BP237" i="4"/>
  <c r="BQ237" i="4"/>
  <c r="CE237" i="4" s="1"/>
  <c r="BP105" i="4"/>
  <c r="BQ105" i="4"/>
  <c r="CE105" i="4" s="1"/>
  <c r="BP171" i="4"/>
  <c r="BQ171" i="4"/>
  <c r="CE171" i="4" s="1"/>
  <c r="BP9" i="4"/>
  <c r="BQ9" i="4"/>
  <c r="BP49" i="4"/>
  <c r="BQ49" i="4"/>
  <c r="BP80" i="4"/>
  <c r="BQ80" i="4"/>
  <c r="CE80" i="4" s="1"/>
  <c r="BP146" i="4"/>
  <c r="BQ146" i="4"/>
  <c r="BP250" i="4"/>
  <c r="BQ250" i="4"/>
  <c r="BP56" i="4"/>
  <c r="BQ56" i="4"/>
  <c r="CE56" i="4" s="1"/>
  <c r="BQ210" i="4"/>
  <c r="BP135" i="4"/>
  <c r="BQ135" i="4"/>
  <c r="CE135" i="4" s="1"/>
  <c r="BP251" i="4"/>
  <c r="BQ251" i="4"/>
  <c r="CE251" i="4" s="1"/>
  <c r="BP98" i="4"/>
  <c r="BQ98" i="4"/>
  <c r="CE98" i="4" s="1"/>
  <c r="BP15" i="4"/>
  <c r="BQ15" i="4"/>
  <c r="CE15" i="4" s="1"/>
  <c r="BP37" i="4"/>
  <c r="BQ37" i="4"/>
  <c r="CE37" i="4" s="1"/>
  <c r="BP90" i="4"/>
  <c r="BQ90" i="4"/>
  <c r="CE90" i="4" s="1"/>
  <c r="BP124" i="4"/>
  <c r="BQ124" i="4"/>
  <c r="CE124" i="4" s="1"/>
  <c r="BP155" i="4"/>
  <c r="BQ155" i="4"/>
  <c r="CE155" i="4" s="1"/>
  <c r="BP188" i="4"/>
  <c r="BQ188" i="4"/>
  <c r="CE188" i="4" s="1"/>
  <c r="BP259" i="4"/>
  <c r="BQ259" i="4"/>
  <c r="CE259" i="4" s="1"/>
  <c r="BQ100" i="4"/>
  <c r="CE100" i="4" s="1"/>
  <c r="BQ162" i="4"/>
  <c r="BP11" i="4"/>
  <c r="BQ11" i="4"/>
  <c r="CE11" i="4" s="1"/>
  <c r="BP38" i="4"/>
  <c r="BQ38" i="4"/>
  <c r="BP79" i="4"/>
  <c r="BQ79" i="4"/>
  <c r="CE79" i="4" s="1"/>
  <c r="BP145" i="4"/>
  <c r="BQ145" i="4"/>
  <c r="BP193" i="4"/>
  <c r="BQ193" i="4"/>
  <c r="BP224" i="4"/>
  <c r="BQ224" i="4"/>
  <c r="BP203" i="4"/>
  <c r="BQ203" i="4"/>
  <c r="CE203" i="4" s="1"/>
  <c r="BP242" i="4"/>
  <c r="BQ242" i="4"/>
  <c r="CE242" i="4" s="1"/>
  <c r="BP3" i="4"/>
  <c r="BQ3" i="4"/>
  <c r="BP39" i="4"/>
  <c r="BQ39" i="4"/>
  <c r="BP225" i="4"/>
  <c r="BQ225" i="4"/>
  <c r="BP30" i="4"/>
  <c r="BQ30" i="4"/>
  <c r="CE30" i="4" s="1"/>
  <c r="BP169" i="4"/>
  <c r="BQ169" i="4"/>
  <c r="CE169" i="4" s="1"/>
  <c r="BP25" i="4"/>
  <c r="BQ25" i="4"/>
  <c r="CE25" i="4" s="1"/>
  <c r="BP69" i="4"/>
  <c r="BQ69" i="4"/>
  <c r="CE69" i="4" s="1"/>
  <c r="BP151" i="4"/>
  <c r="BQ151" i="4"/>
  <c r="CE151" i="4" s="1"/>
  <c r="BP184" i="4"/>
  <c r="BQ184" i="4"/>
  <c r="CE184" i="4" s="1"/>
  <c r="BP220" i="4"/>
  <c r="BQ220" i="4"/>
  <c r="CE220" i="4" s="1"/>
  <c r="BG259" i="4"/>
  <c r="BG73" i="4"/>
  <c r="BQ5" i="4"/>
  <c r="CE5" i="4" s="1"/>
  <c r="BQ17" i="4"/>
  <c r="CE17" i="4" s="1"/>
  <c r="BQ29" i="4"/>
  <c r="BQ35" i="4"/>
  <c r="CE35" i="4" s="1"/>
  <c r="BQ41" i="4"/>
  <c r="CE41" i="4" s="1"/>
  <c r="BQ47" i="4"/>
  <c r="BQ53" i="4"/>
  <c r="CE53" i="4" s="1"/>
  <c r="BQ59" i="4"/>
  <c r="BQ65" i="4"/>
  <c r="CE65" i="4" s="1"/>
  <c r="BQ71" i="4"/>
  <c r="CE71" i="4" s="1"/>
  <c r="BQ77" i="4"/>
  <c r="CE77" i="4" s="1"/>
  <c r="BQ83" i="4"/>
  <c r="CE83" i="4" s="1"/>
  <c r="BQ89" i="4"/>
  <c r="CE89" i="4" s="1"/>
  <c r="BQ95" i="4"/>
  <c r="CE95" i="4" s="1"/>
  <c r="BQ101" i="4"/>
  <c r="CE101" i="4" s="1"/>
  <c r="BQ107" i="4"/>
  <c r="CE107" i="4" s="1"/>
  <c r="BQ115" i="4"/>
  <c r="CE115" i="4" s="1"/>
  <c r="BQ121" i="4"/>
  <c r="CE121" i="4" s="1"/>
  <c r="BQ133" i="4"/>
  <c r="BQ139" i="4"/>
  <c r="CE139" i="4" s="1"/>
  <c r="BQ157" i="4"/>
  <c r="BQ163" i="4"/>
  <c r="CE163" i="4" s="1"/>
  <c r="BQ175" i="4"/>
  <c r="CE175" i="4" s="1"/>
  <c r="BQ181" i="4"/>
  <c r="BQ187" i="4"/>
  <c r="CE187" i="4" s="1"/>
  <c r="BQ199" i="4"/>
  <c r="CE199" i="4" s="1"/>
  <c r="BQ205" i="4"/>
  <c r="BQ211" i="4"/>
  <c r="CE211" i="4" s="1"/>
  <c r="BQ217" i="4"/>
  <c r="CE217" i="4" s="1"/>
  <c r="BQ223" i="4"/>
  <c r="CE223" i="4" s="1"/>
  <c r="BQ229" i="4"/>
  <c r="BQ241" i="4"/>
  <c r="CE241" i="4" s="1"/>
  <c r="BQ247" i="4"/>
  <c r="CE247" i="4" s="1"/>
  <c r="BQ6" i="4"/>
  <c r="CE6" i="4" s="1"/>
  <c r="BQ12" i="4"/>
  <c r="BQ18" i="4"/>
  <c r="BQ36" i="4"/>
  <c r="CE36" i="4" s="1"/>
  <c r="BQ42" i="4"/>
  <c r="BQ54" i="4"/>
  <c r="CE54" i="4" s="1"/>
  <c r="BQ60" i="4"/>
  <c r="CE60" i="4" s="1"/>
  <c r="BQ66" i="4"/>
  <c r="CE66" i="4" s="1"/>
  <c r="BQ72" i="4"/>
  <c r="CE72" i="4" s="1"/>
  <c r="BQ78" i="4"/>
  <c r="CE78" i="4" s="1"/>
  <c r="BQ84" i="4"/>
  <c r="CE84" i="4" s="1"/>
  <c r="BQ96" i="4"/>
  <c r="CE96" i="4" s="1"/>
  <c r="BQ102" i="4"/>
  <c r="CE102" i="4" s="1"/>
  <c r="BQ108" i="4"/>
  <c r="CE108" i="4" s="1"/>
  <c r="BQ116" i="4"/>
  <c r="CE116" i="4" s="1"/>
  <c r="BQ122" i="4"/>
  <c r="CE122" i="4" s="1"/>
  <c r="BQ128" i="4"/>
  <c r="CE128" i="4" s="1"/>
  <c r="BQ134" i="4"/>
  <c r="BQ140" i="4"/>
  <c r="CE140" i="4" s="1"/>
  <c r="BQ152" i="4"/>
  <c r="CE152" i="4" s="1"/>
  <c r="BQ158" i="4"/>
  <c r="BQ164" i="4"/>
  <c r="CE164" i="4" s="1"/>
  <c r="BQ170" i="4"/>
  <c r="CE170" i="4" s="1"/>
  <c r="BQ182" i="4"/>
  <c r="BQ200" i="4"/>
  <c r="CE200" i="4" s="1"/>
  <c r="BQ206" i="4"/>
  <c r="BQ218" i="4"/>
  <c r="BQ230" i="4"/>
  <c r="BQ236" i="4"/>
  <c r="CE236" i="4" s="1"/>
  <c r="BQ248" i="4"/>
  <c r="BQ260" i="4"/>
  <c r="CE260" i="4" s="1"/>
  <c r="BG72" i="4"/>
  <c r="BQ7" i="4"/>
  <c r="BQ13" i="4"/>
  <c r="CE13" i="4" s="1"/>
  <c r="BQ19" i="4"/>
  <c r="BQ31" i="4"/>
  <c r="CE31" i="4" s="1"/>
  <c r="BQ43" i="4"/>
  <c r="BQ55" i="4"/>
  <c r="CE55" i="4" s="1"/>
  <c r="BQ61" i="4"/>
  <c r="CE61" i="4" s="1"/>
  <c r="BQ67" i="4"/>
  <c r="BQ73" i="4"/>
  <c r="CE73" i="4" s="1"/>
  <c r="BQ85" i="4"/>
  <c r="CE85" i="4" s="1"/>
  <c r="BQ91" i="4"/>
  <c r="CE91" i="4" s="1"/>
  <c r="BQ97" i="4"/>
  <c r="CE97" i="4" s="1"/>
  <c r="BQ103" i="4"/>
  <c r="CE103" i="4" s="1"/>
  <c r="BQ109" i="4"/>
  <c r="CE109" i="4" s="1"/>
  <c r="BQ117" i="4"/>
  <c r="BQ123" i="4"/>
  <c r="CE123" i="4" s="1"/>
  <c r="BQ141" i="4"/>
  <c r="BQ147" i="4"/>
  <c r="CE147" i="4" s="1"/>
  <c r="BQ153" i="4"/>
  <c r="CE153" i="4" s="1"/>
  <c r="BQ159" i="4"/>
  <c r="CE159" i="4" s="1"/>
  <c r="BQ165" i="4"/>
  <c r="BQ183" i="4"/>
  <c r="CE183" i="4" s="1"/>
  <c r="BQ189" i="4"/>
  <c r="BQ195" i="4"/>
  <c r="CE195" i="4" s="1"/>
  <c r="BQ201" i="4"/>
  <c r="CE201" i="4" s="1"/>
  <c r="BQ207" i="4"/>
  <c r="CE207" i="4" s="1"/>
  <c r="BQ213" i="4"/>
  <c r="BQ219" i="4"/>
  <c r="CE219" i="4" s="1"/>
  <c r="BQ231" i="4"/>
  <c r="CE231" i="4" s="1"/>
  <c r="BQ243" i="4"/>
  <c r="CE243" i="4" s="1"/>
  <c r="BQ255" i="4"/>
  <c r="CE255" i="4" s="1"/>
  <c r="BQ261" i="4"/>
  <c r="BQ20" i="4"/>
  <c r="CE20" i="4" s="1"/>
  <c r="BQ26" i="4"/>
  <c r="CE26" i="4" s="1"/>
  <c r="BQ44" i="4"/>
  <c r="BQ50" i="4"/>
  <c r="CE50" i="4" s="1"/>
  <c r="BQ68" i="4"/>
  <c r="BQ86" i="4"/>
  <c r="CE86" i="4" s="1"/>
  <c r="BQ104" i="4"/>
  <c r="CE104" i="4" s="1"/>
  <c r="BQ118" i="4"/>
  <c r="BQ136" i="4"/>
  <c r="CE136" i="4" s="1"/>
  <c r="BQ154" i="4"/>
  <c r="CE154" i="4" s="1"/>
  <c r="BQ160" i="4"/>
  <c r="CE160" i="4" s="1"/>
  <c r="BQ166" i="4"/>
  <c r="BQ202" i="4"/>
  <c r="CE202" i="4" s="1"/>
  <c r="BQ208" i="4"/>
  <c r="CE208" i="4" s="1"/>
  <c r="BQ214" i="4"/>
  <c r="BQ232" i="4"/>
  <c r="CE232" i="4" s="1"/>
  <c r="BQ238" i="4"/>
  <c r="BQ244" i="4"/>
  <c r="BQ256" i="4"/>
  <c r="CE256" i="4" s="1"/>
  <c r="BQ21" i="4"/>
  <c r="CE21" i="4" s="1"/>
  <c r="BQ27" i="4"/>
  <c r="BQ33" i="4"/>
  <c r="CE33" i="4" s="1"/>
  <c r="BQ45" i="4"/>
  <c r="CE45" i="4" s="1"/>
  <c r="BQ51" i="4"/>
  <c r="CE51" i="4" s="1"/>
  <c r="BQ57" i="4"/>
  <c r="CE57" i="4" s="1"/>
  <c r="BQ75" i="4"/>
  <c r="BQ87" i="4"/>
  <c r="CE87" i="4" s="1"/>
  <c r="BQ93" i="4"/>
  <c r="CE93" i="4" s="1"/>
  <c r="BQ99" i="4"/>
  <c r="CE99" i="4" s="1"/>
  <c r="BQ119" i="4"/>
  <c r="CE119" i="4" s="1"/>
  <c r="BQ125" i="4"/>
  <c r="BQ131" i="4"/>
  <c r="CE131" i="4" s="1"/>
  <c r="BQ137" i="4"/>
  <c r="CE137" i="4" s="1"/>
  <c r="BQ143" i="4"/>
  <c r="CE143" i="4" s="1"/>
  <c r="BQ149" i="4"/>
  <c r="BQ167" i="4"/>
  <c r="CE167" i="4" s="1"/>
  <c r="BQ173" i="4"/>
  <c r="BQ179" i="4"/>
  <c r="CE179" i="4" s="1"/>
  <c r="BQ185" i="4"/>
  <c r="CE185" i="4" s="1"/>
  <c r="BQ191" i="4"/>
  <c r="CE191" i="4" s="1"/>
  <c r="BQ197" i="4"/>
  <c r="BQ215" i="4"/>
  <c r="BQ227" i="4"/>
  <c r="CE227" i="4" s="1"/>
  <c r="BQ233" i="4"/>
  <c r="BQ239" i="4"/>
  <c r="CE239" i="4" s="1"/>
  <c r="BQ245" i="4"/>
  <c r="BQ257" i="4"/>
  <c r="CE257" i="4" s="1"/>
  <c r="BQ263" i="4"/>
  <c r="CE263" i="4" s="1"/>
  <c r="BW4" i="21"/>
  <c r="BN4" i="21"/>
  <c r="CD4" i="21" s="1"/>
  <c r="BK4" i="21"/>
  <c r="BQ4" i="21"/>
  <c r="BH4" i="21"/>
  <c r="BT4" i="21"/>
  <c r="BN10" i="21"/>
  <c r="CD10" i="21" s="1"/>
  <c r="BH10" i="21"/>
  <c r="BK10" i="21"/>
  <c r="BW10" i="21"/>
  <c r="BQ10" i="21"/>
  <c r="BT10" i="21"/>
  <c r="BH5" i="21"/>
  <c r="BK5" i="21"/>
  <c r="BT5" i="21"/>
  <c r="BQ5" i="21"/>
  <c r="BW5" i="21"/>
  <c r="BN5" i="21"/>
  <c r="CD5" i="21" s="1"/>
  <c r="BN11" i="21"/>
  <c r="CD11" i="21" s="1"/>
  <c r="BT11" i="21"/>
  <c r="BH11" i="21"/>
  <c r="BK11" i="21"/>
  <c r="BW11" i="21"/>
  <c r="BQ11" i="21"/>
  <c r="BN9" i="21"/>
  <c r="CD9" i="21" s="1"/>
  <c r="BH9" i="21"/>
  <c r="BK9" i="21"/>
  <c r="BW9" i="21"/>
  <c r="BQ9" i="21"/>
  <c r="BT9" i="21"/>
  <c r="BL3" i="21"/>
  <c r="BI3" i="21"/>
  <c r="AX9" i="21"/>
  <c r="AY9" i="21" s="1"/>
  <c r="AX11" i="21"/>
  <c r="AY11" i="21" s="1"/>
  <c r="AX3" i="21"/>
  <c r="AY3" i="21" s="1"/>
  <c r="BR3" i="21" s="1"/>
  <c r="AX4" i="21"/>
  <c r="AY4" i="21" s="1"/>
  <c r="AX5" i="21"/>
  <c r="AY5" i="21" s="1"/>
  <c r="AX10" i="21"/>
  <c r="AY10" i="21" s="1"/>
  <c r="BL90" i="2"/>
  <c r="BL66" i="2"/>
  <c r="BL108" i="2"/>
  <c r="BL30" i="2"/>
  <c r="BL48" i="2"/>
  <c r="BL120" i="2"/>
  <c r="BL15" i="2"/>
  <c r="BL39" i="2"/>
  <c r="BL33" i="2"/>
  <c r="BL51" i="2"/>
  <c r="BL75" i="2"/>
  <c r="BL93" i="2"/>
  <c r="BL21" i="2"/>
  <c r="BL27" i="2"/>
  <c r="BL45" i="2"/>
  <c r="BL84" i="2"/>
  <c r="BL102" i="2"/>
  <c r="BL63" i="2"/>
  <c r="BL9" i="2"/>
  <c r="BL36" i="2"/>
  <c r="BL57" i="2"/>
  <c r="BL78" i="2"/>
  <c r="BL96" i="2"/>
  <c r="BL114" i="2"/>
  <c r="BJ117" i="2"/>
  <c r="BJ83" i="2"/>
  <c r="BW83" i="2" s="1"/>
  <c r="BX83" i="2" s="1"/>
  <c r="BY83" i="2" s="1"/>
  <c r="BH6" i="2"/>
  <c r="BH32" i="2"/>
  <c r="BJ32" i="2" s="1"/>
  <c r="BW32" i="2" s="1"/>
  <c r="BX32" i="2" s="1"/>
  <c r="BY32" i="2" s="1"/>
  <c r="BH50" i="2"/>
  <c r="BE62" i="2"/>
  <c r="BI62" i="2" s="1"/>
  <c r="BE75" i="2"/>
  <c r="BI75" i="2" s="1"/>
  <c r="BJ76" i="2"/>
  <c r="BE77" i="2"/>
  <c r="BI77" i="2" s="1"/>
  <c r="BJ77" i="2" s="1"/>
  <c r="BW77" i="2" s="1"/>
  <c r="BX77" i="2" s="1"/>
  <c r="BY77" i="2" s="1"/>
  <c r="BE80" i="2"/>
  <c r="BI80" i="2" s="1"/>
  <c r="BE85" i="2"/>
  <c r="BI85" i="2" s="1"/>
  <c r="BH91" i="2"/>
  <c r="BJ91" i="2" s="1"/>
  <c r="BW91" i="2" s="1"/>
  <c r="BX91" i="2" s="1"/>
  <c r="BY91" i="2" s="1"/>
  <c r="BH121" i="2"/>
  <c r="BE82" i="2"/>
  <c r="BI82" i="2" s="1"/>
  <c r="BJ82" i="2" s="1"/>
  <c r="CL82" i="2" s="1"/>
  <c r="CM82" i="2" s="1"/>
  <c r="CN82" i="2" s="1"/>
  <c r="CQ82" i="2" s="1"/>
  <c r="BE89" i="2"/>
  <c r="BI89" i="2" s="1"/>
  <c r="BJ89" i="2" s="1"/>
  <c r="CG89" i="2" s="1"/>
  <c r="CH89" i="2" s="1"/>
  <c r="CI89" i="2" s="1"/>
  <c r="CO89" i="2" s="1"/>
  <c r="BE92" i="2"/>
  <c r="BI92" i="2" s="1"/>
  <c r="BE101" i="2"/>
  <c r="BI101" i="2" s="1"/>
  <c r="BE109" i="2"/>
  <c r="BI109" i="2" s="1"/>
  <c r="BH114" i="2"/>
  <c r="BE116" i="2"/>
  <c r="BI116" i="2" s="1"/>
  <c r="BJ116" i="2" s="1"/>
  <c r="CG116" i="2" s="1"/>
  <c r="CH116" i="2" s="1"/>
  <c r="CI116" i="2" s="1"/>
  <c r="CO116" i="2" s="1"/>
  <c r="BJ119" i="2"/>
  <c r="CG119" i="2" s="1"/>
  <c r="CH119" i="2" s="1"/>
  <c r="CI119" i="2" s="1"/>
  <c r="CO119" i="2" s="1"/>
  <c r="BE78" i="2"/>
  <c r="BI78" i="2" s="1"/>
  <c r="BJ78" i="2" s="1"/>
  <c r="BE46" i="2"/>
  <c r="BI46" i="2" s="1"/>
  <c r="BH13" i="2"/>
  <c r="BH36" i="2"/>
  <c r="BE57" i="2"/>
  <c r="BI57" i="2" s="1"/>
  <c r="BE119" i="2"/>
  <c r="BI119" i="2" s="1"/>
  <c r="BJ90" i="2"/>
  <c r="BW117" i="2"/>
  <c r="BX117" i="2" s="1"/>
  <c r="BY117" i="2" s="1"/>
  <c r="BE118" i="2"/>
  <c r="BI118" i="2" s="1"/>
  <c r="BE59" i="2"/>
  <c r="BI59" i="2" s="1"/>
  <c r="BH84" i="2"/>
  <c r="BJ84" i="2" s="1"/>
  <c r="CB84" i="2" s="1"/>
  <c r="CC84" i="2" s="1"/>
  <c r="CD84" i="2" s="1"/>
  <c r="BH96" i="2"/>
  <c r="BJ96" i="2" s="1"/>
  <c r="CB96" i="2" s="1"/>
  <c r="CC96" i="2" s="1"/>
  <c r="CD96" i="2" s="1"/>
  <c r="BE98" i="2"/>
  <c r="BI98" i="2" s="1"/>
  <c r="BE100" i="2"/>
  <c r="BI100" i="2" s="1"/>
  <c r="BE102" i="2"/>
  <c r="BI102" i="2" s="1"/>
  <c r="BH108" i="2"/>
  <c r="BJ108" i="2" s="1"/>
  <c r="CL108" i="2" s="1"/>
  <c r="BE121" i="2"/>
  <c r="BI121" i="2" s="1"/>
  <c r="BJ121" i="2" s="1"/>
  <c r="CL121" i="2" s="1"/>
  <c r="CM121" i="2" s="1"/>
  <c r="CN121" i="2" s="1"/>
  <c r="CQ121" i="2" s="1"/>
  <c r="CL90" i="2"/>
  <c r="CM90" i="2" s="1"/>
  <c r="CN90" i="2" s="1"/>
  <c r="CQ90" i="2" s="1"/>
  <c r="CL120" i="2"/>
  <c r="CM120" i="2" s="1"/>
  <c r="CN120" i="2" s="1"/>
  <c r="CQ120" i="2" s="1"/>
  <c r="BJ75" i="2"/>
  <c r="BW75" i="2" s="1"/>
  <c r="BX75" i="2" s="1"/>
  <c r="BY75" i="2" s="1"/>
  <c r="CB75" i="2"/>
  <c r="CC75" i="2" s="1"/>
  <c r="CD75" i="2" s="1"/>
  <c r="CB76" i="2"/>
  <c r="CB91" i="2"/>
  <c r="CC91" i="2" s="1"/>
  <c r="CD91" i="2" s="1"/>
  <c r="BJ101" i="2"/>
  <c r="CL101" i="2" s="1"/>
  <c r="CM101" i="2" s="1"/>
  <c r="CN101" i="2" s="1"/>
  <c r="CQ101" i="2" s="1"/>
  <c r="CL91" i="2"/>
  <c r="CM91" i="2" s="1"/>
  <c r="CN91" i="2" s="1"/>
  <c r="CQ91" i="2" s="1"/>
  <c r="CL76" i="2"/>
  <c r="CM76" i="2" s="1"/>
  <c r="CN76" i="2" s="1"/>
  <c r="CQ76" i="2" s="1"/>
  <c r="CG93" i="2"/>
  <c r="CH93" i="2" s="1"/>
  <c r="CI93" i="2" s="1"/>
  <c r="CO93" i="2" s="1"/>
  <c r="BE93" i="2"/>
  <c r="BI93" i="2" s="1"/>
  <c r="BJ93" i="2" s="1"/>
  <c r="CL93" i="2" s="1"/>
  <c r="CM93" i="2" s="1"/>
  <c r="CN93" i="2" s="1"/>
  <c r="CQ93" i="2" s="1"/>
  <c r="BE106" i="2"/>
  <c r="BI106" i="2" s="1"/>
  <c r="BJ106" i="2" s="1"/>
  <c r="BE61" i="2"/>
  <c r="BI61" i="2" s="1"/>
  <c r="BJ61" i="2" s="1"/>
  <c r="BH38" i="2"/>
  <c r="BJ59" i="2"/>
  <c r="CG59" i="2" s="1"/>
  <c r="CH59" i="2" s="1"/>
  <c r="CI59" i="2" s="1"/>
  <c r="CO59" i="2" s="1"/>
  <c r="CG76" i="2"/>
  <c r="CH76" i="2" s="1"/>
  <c r="CI76" i="2" s="1"/>
  <c r="CO76" i="2" s="1"/>
  <c r="CL83" i="2"/>
  <c r="CM83" i="2" s="1"/>
  <c r="CN83" i="2" s="1"/>
  <c r="CQ83" i="2" s="1"/>
  <c r="CB83" i="2"/>
  <c r="CC83" i="2" s="1"/>
  <c r="CD83" i="2" s="1"/>
  <c r="CG83" i="2"/>
  <c r="CH83" i="2" s="1"/>
  <c r="CI83" i="2" s="1"/>
  <c r="CO83" i="2" s="1"/>
  <c r="BE86" i="2"/>
  <c r="BI86" i="2" s="1"/>
  <c r="BJ86" i="2" s="1"/>
  <c r="BE88" i="2"/>
  <c r="BI88" i="2" s="1"/>
  <c r="BJ88" i="2" s="1"/>
  <c r="CL88" i="2"/>
  <c r="CM88" i="2" s="1"/>
  <c r="CN88" i="2" s="1"/>
  <c r="CQ88" i="2" s="1"/>
  <c r="CB88" i="2"/>
  <c r="CC88" i="2" s="1"/>
  <c r="CD88" i="2" s="1"/>
  <c r="BW88" i="2"/>
  <c r="BX88" i="2" s="1"/>
  <c r="BY88" i="2" s="1"/>
  <c r="BJ107" i="2"/>
  <c r="CL107" i="2" s="1"/>
  <c r="CM107" i="2" s="1"/>
  <c r="CN107" i="2" s="1"/>
  <c r="CQ107" i="2" s="1"/>
  <c r="BJ109" i="2"/>
  <c r="CG109" i="2" s="1"/>
  <c r="CH109" i="2" s="1"/>
  <c r="CI109" i="2" s="1"/>
  <c r="CO109" i="2" s="1"/>
  <c r="BL115" i="2"/>
  <c r="CG117" i="2"/>
  <c r="CH117" i="2" s="1"/>
  <c r="CI117" i="2" s="1"/>
  <c r="CO117" i="2" s="1"/>
  <c r="CB117" i="2"/>
  <c r="CC117" i="2" s="1"/>
  <c r="CD117" i="2" s="1"/>
  <c r="CL117" i="2"/>
  <c r="CM117" i="2" s="1"/>
  <c r="CN117" i="2" s="1"/>
  <c r="CQ117" i="2" s="1"/>
  <c r="BE58" i="2"/>
  <c r="BI58" i="2" s="1"/>
  <c r="BJ58" i="2" s="1"/>
  <c r="CB87" i="2"/>
  <c r="CC87" i="2" s="1"/>
  <c r="CD87" i="2" s="1"/>
  <c r="BE35" i="2"/>
  <c r="BI35" i="2" s="1"/>
  <c r="BE60" i="2"/>
  <c r="BI60" i="2" s="1"/>
  <c r="BE79" i="2"/>
  <c r="BI79" i="2" s="1"/>
  <c r="BJ79" i="2" s="1"/>
  <c r="BL86" i="2"/>
  <c r="BL105" i="2"/>
  <c r="BL87" i="2"/>
  <c r="CB93" i="2"/>
  <c r="CC93" i="2" s="1"/>
  <c r="CD93" i="2" s="1"/>
  <c r="BW93" i="2"/>
  <c r="BX93" i="2" s="1"/>
  <c r="BY93" i="2" s="1"/>
  <c r="BJ100" i="2"/>
  <c r="BJ105" i="2"/>
  <c r="BW105" i="2" s="1"/>
  <c r="BX105" i="2" s="1"/>
  <c r="BY105" i="2" s="1"/>
  <c r="CC76" i="2"/>
  <c r="CD76" i="2" s="1"/>
  <c r="BE87" i="2"/>
  <c r="BI87" i="2" s="1"/>
  <c r="BJ87" i="2" s="1"/>
  <c r="CG87" i="2" s="1"/>
  <c r="CH87" i="2" s="1"/>
  <c r="CI87" i="2" s="1"/>
  <c r="CO87" i="2" s="1"/>
  <c r="BJ99" i="2"/>
  <c r="CL99" i="2" s="1"/>
  <c r="CM99" i="2" s="1"/>
  <c r="CN99" i="2" s="1"/>
  <c r="CQ99" i="2" s="1"/>
  <c r="BH14" i="2"/>
  <c r="BE38" i="2"/>
  <c r="BI38" i="2" s="1"/>
  <c r="BW76" i="2"/>
  <c r="BX76" i="2" s="1"/>
  <c r="BY76" i="2" s="1"/>
  <c r="CG88" i="2"/>
  <c r="CH88" i="2" s="1"/>
  <c r="CI88" i="2" s="1"/>
  <c r="CO88" i="2" s="1"/>
  <c r="CG90" i="2"/>
  <c r="CH90" i="2" s="1"/>
  <c r="CI90" i="2" s="1"/>
  <c r="CO90" i="2" s="1"/>
  <c r="BW90" i="2"/>
  <c r="BX90" i="2" s="1"/>
  <c r="BY90" i="2" s="1"/>
  <c r="CB90" i="2"/>
  <c r="CC90" i="2" s="1"/>
  <c r="CD90" i="2" s="1"/>
  <c r="BJ94" i="2"/>
  <c r="CG94" i="2" s="1"/>
  <c r="CH94" i="2" s="1"/>
  <c r="CI94" i="2" s="1"/>
  <c r="CO94" i="2" s="1"/>
  <c r="BE95" i="2"/>
  <c r="BI95" i="2" s="1"/>
  <c r="BJ95" i="2"/>
  <c r="BJ104" i="2"/>
  <c r="CL104" i="2" s="1"/>
  <c r="CM104" i="2" s="1"/>
  <c r="CN104" i="2" s="1"/>
  <c r="CQ104" i="2" s="1"/>
  <c r="BE113" i="2"/>
  <c r="BI113" i="2" s="1"/>
  <c r="BE36" i="2"/>
  <c r="BI36" i="2" s="1"/>
  <c r="BJ36" i="2" s="1"/>
  <c r="BH62" i="2"/>
  <c r="BJ62" i="2" s="1"/>
  <c r="BE81" i="2"/>
  <c r="BI81" i="2" s="1"/>
  <c r="BJ81" i="2" s="1"/>
  <c r="BH98" i="2"/>
  <c r="BJ98" i="2" s="1"/>
  <c r="BW98" i="2" s="1"/>
  <c r="BX98" i="2" s="1"/>
  <c r="BY98" i="2" s="1"/>
  <c r="BH103" i="2"/>
  <c r="BJ103" i="2" s="1"/>
  <c r="CG103" i="2" s="1"/>
  <c r="CH103" i="2" s="1"/>
  <c r="CI103" i="2" s="1"/>
  <c r="CO103" i="2" s="1"/>
  <c r="BJ113" i="2"/>
  <c r="CB113" i="2" s="1"/>
  <c r="CC113" i="2" s="1"/>
  <c r="CD113" i="2" s="1"/>
  <c r="CG91" i="2"/>
  <c r="CH91" i="2" s="1"/>
  <c r="CI91" i="2" s="1"/>
  <c r="CO91" i="2" s="1"/>
  <c r="CG100" i="2"/>
  <c r="CH100" i="2" s="1"/>
  <c r="CI100" i="2" s="1"/>
  <c r="CO100" i="2" s="1"/>
  <c r="BH102" i="2"/>
  <c r="BJ102" i="2" s="1"/>
  <c r="CB102" i="2" s="1"/>
  <c r="CC102" i="2" s="1"/>
  <c r="CD102" i="2" s="1"/>
  <c r="CG102" i="2"/>
  <c r="CH102" i="2" s="1"/>
  <c r="CI102" i="2" s="1"/>
  <c r="CO102" i="2" s="1"/>
  <c r="CG108" i="2"/>
  <c r="CH108" i="2" s="1"/>
  <c r="CI108" i="2" s="1"/>
  <c r="CO108" i="2" s="1"/>
  <c r="BW120" i="2"/>
  <c r="BX120" i="2" s="1"/>
  <c r="BY120" i="2" s="1"/>
  <c r="CG120" i="2"/>
  <c r="CH120" i="2" s="1"/>
  <c r="CI120" i="2" s="1"/>
  <c r="CO120" i="2" s="1"/>
  <c r="CB120" i="2"/>
  <c r="CC120" i="2" s="1"/>
  <c r="CD120" i="2" s="1"/>
  <c r="BH60" i="2"/>
  <c r="BJ60" i="2" s="1"/>
  <c r="CL60" i="2" s="1"/>
  <c r="CM60" i="2" s="1"/>
  <c r="CN60" i="2" s="1"/>
  <c r="CQ60" i="2" s="1"/>
  <c r="BH80" i="2"/>
  <c r="BJ80" i="2" s="1"/>
  <c r="CG80" i="2" s="1"/>
  <c r="CH80" i="2" s="1"/>
  <c r="CI80" i="2" s="1"/>
  <c r="CO80" i="2" s="1"/>
  <c r="BH85" i="2"/>
  <c r="BJ85" i="2" s="1"/>
  <c r="CG85" i="2" s="1"/>
  <c r="CH85" i="2" s="1"/>
  <c r="CI85" i="2" s="1"/>
  <c r="CO85" i="2" s="1"/>
  <c r="CL85" i="2"/>
  <c r="CM85" i="2" s="1"/>
  <c r="CN85" i="2" s="1"/>
  <c r="CQ85" i="2" s="1"/>
  <c r="BH92" i="2"/>
  <c r="BJ92" i="2" s="1"/>
  <c r="CL92" i="2" s="1"/>
  <c r="CM92" i="2" s="1"/>
  <c r="CN92" i="2" s="1"/>
  <c r="CQ92" i="2" s="1"/>
  <c r="BH97" i="2"/>
  <c r="BJ97" i="2" s="1"/>
  <c r="CG97" i="2" s="1"/>
  <c r="CH97" i="2" s="1"/>
  <c r="CI97" i="2" s="1"/>
  <c r="CO97" i="2" s="1"/>
  <c r="BW108" i="2"/>
  <c r="BX108" i="2" s="1"/>
  <c r="BY108" i="2" s="1"/>
  <c r="CL109" i="2"/>
  <c r="CM109" i="2" s="1"/>
  <c r="CN109" i="2" s="1"/>
  <c r="CQ109" i="2" s="1"/>
  <c r="CB109" i="2"/>
  <c r="CC109" i="2" s="1"/>
  <c r="CD109" i="2" s="1"/>
  <c r="BJ114" i="2"/>
  <c r="CL114" i="2" s="1"/>
  <c r="CM114" i="2" s="1"/>
  <c r="CN114" i="2" s="1"/>
  <c r="CQ114" i="2" s="1"/>
  <c r="BW106" i="2"/>
  <c r="BX106" i="2" s="1"/>
  <c r="BY106" i="2" s="1"/>
  <c r="BE110" i="2"/>
  <c r="BI110" i="2" s="1"/>
  <c r="BJ110" i="2" s="1"/>
  <c r="BJ112" i="2"/>
  <c r="BW112" i="2" s="1"/>
  <c r="BX112" i="2" s="1"/>
  <c r="BY112" i="2" s="1"/>
  <c r="BE114" i="2"/>
  <c r="BI114" i="2" s="1"/>
  <c r="BE115" i="2"/>
  <c r="BI115" i="2" s="1"/>
  <c r="BJ115" i="2" s="1"/>
  <c r="CL115" i="2" s="1"/>
  <c r="CM115" i="2" s="1"/>
  <c r="CN115" i="2" s="1"/>
  <c r="CQ115" i="2" s="1"/>
  <c r="BE111" i="2"/>
  <c r="BI111" i="2" s="1"/>
  <c r="BJ111" i="2" s="1"/>
  <c r="BJ118" i="2"/>
  <c r="CG118" i="2" s="1"/>
  <c r="CH118" i="2" s="1"/>
  <c r="CI118" i="2" s="1"/>
  <c r="CO118" i="2" s="1"/>
  <c r="BE105" i="2"/>
  <c r="BI105" i="2" s="1"/>
  <c r="CB105" i="2"/>
  <c r="CC105" i="2" s="1"/>
  <c r="CD105" i="2" s="1"/>
  <c r="BW107" i="2"/>
  <c r="BX107" i="2" s="1"/>
  <c r="BY107" i="2" s="1"/>
  <c r="CM108" i="2"/>
  <c r="CN108" i="2" s="1"/>
  <c r="CQ108" i="2" s="1"/>
  <c r="CB108" i="2"/>
  <c r="CC108" i="2" s="1"/>
  <c r="CD108" i="2" s="1"/>
  <c r="BE122" i="2"/>
  <c r="BI122" i="2" s="1"/>
  <c r="BJ122" i="2" s="1"/>
  <c r="CG60" i="2"/>
  <c r="CH60" i="2" s="1"/>
  <c r="CI60" i="2" s="1"/>
  <c r="CO60" i="2" s="1"/>
  <c r="BW60" i="2"/>
  <c r="BX60" i="2" s="1"/>
  <c r="BY60" i="2" s="1"/>
  <c r="BJ57" i="2"/>
  <c r="CL57" i="2" s="1"/>
  <c r="CM57" i="2" s="1"/>
  <c r="CN57" i="2" s="1"/>
  <c r="CQ57" i="2" s="1"/>
  <c r="BE8" i="2"/>
  <c r="BI8" i="2" s="1"/>
  <c r="BE34" i="2"/>
  <c r="BI34" i="2" s="1"/>
  <c r="BE40" i="2"/>
  <c r="BI40" i="2" s="1"/>
  <c r="BJ40" i="2" s="1"/>
  <c r="CG40" i="2" s="1"/>
  <c r="CH40" i="2" s="1"/>
  <c r="CI40" i="2" s="1"/>
  <c r="CO40" i="2" s="1"/>
  <c r="BJ35" i="2"/>
  <c r="CL35" i="2" s="1"/>
  <c r="CM35" i="2" s="1"/>
  <c r="CN35" i="2" s="1"/>
  <c r="CQ35" i="2" s="1"/>
  <c r="BJ38" i="2"/>
  <c r="BW38" i="2" s="1"/>
  <c r="BX38" i="2" s="1"/>
  <c r="BY38" i="2" s="1"/>
  <c r="BW59" i="2"/>
  <c r="BX59" i="2" s="1"/>
  <c r="BY59" i="2" s="1"/>
  <c r="BE37" i="2"/>
  <c r="BI37" i="2" s="1"/>
  <c r="BE54" i="2"/>
  <c r="BI54" i="2" s="1"/>
  <c r="BJ54" i="2" s="1"/>
  <c r="CG54" i="2" s="1"/>
  <c r="CH54" i="2" s="1"/>
  <c r="CI54" i="2" s="1"/>
  <c r="CO54" i="2" s="1"/>
  <c r="BE13" i="2"/>
  <c r="BI13" i="2" s="1"/>
  <c r="BJ13" i="2" s="1"/>
  <c r="BH7" i="2"/>
  <c r="BE10" i="2"/>
  <c r="BI10" i="2" s="1"/>
  <c r="BJ10" i="2" s="1"/>
  <c r="BH12" i="2"/>
  <c r="BE14" i="2"/>
  <c r="BI14" i="2" s="1"/>
  <c r="BJ14" i="2" s="1"/>
  <c r="BE33" i="2"/>
  <c r="BI33" i="2" s="1"/>
  <c r="BJ33" i="2" s="1"/>
  <c r="BJ34" i="2"/>
  <c r="CB34" i="2" s="1"/>
  <c r="CC34" i="2" s="1"/>
  <c r="CD34" i="2" s="1"/>
  <c r="BJ37" i="2"/>
  <c r="BE12" i="2"/>
  <c r="BI12" i="2" s="1"/>
  <c r="BE16" i="2"/>
  <c r="BI16" i="2" s="1"/>
  <c r="BJ16" i="2" s="1"/>
  <c r="CL16" i="2" s="1"/>
  <c r="CM16" i="2" s="1"/>
  <c r="CN16" i="2" s="1"/>
  <c r="CQ16" i="2" s="1"/>
  <c r="BE9" i="2"/>
  <c r="BI9" i="2" s="1"/>
  <c r="BJ9" i="2" s="1"/>
  <c r="BE4" i="2"/>
  <c r="BI4" i="2" s="1"/>
  <c r="BJ4" i="2" s="1"/>
  <c r="BW4" i="2" s="1"/>
  <c r="BX4" i="2" s="1"/>
  <c r="BY4" i="2" s="1"/>
  <c r="BE32" i="2"/>
  <c r="BI32" i="2" s="1"/>
  <c r="BE41" i="2"/>
  <c r="BI41" i="2" s="1"/>
  <c r="BJ41" i="2" s="1"/>
  <c r="CG41" i="2" s="1"/>
  <c r="CH41" i="2" s="1"/>
  <c r="CI41" i="2" s="1"/>
  <c r="CO41" i="2" s="1"/>
  <c r="BH66" i="2"/>
  <c r="BE5" i="2"/>
  <c r="BI5" i="2" s="1"/>
  <c r="BJ5" i="2" s="1"/>
  <c r="BW5" i="2" s="1"/>
  <c r="BX5" i="2" s="1"/>
  <c r="BY5" i="2" s="1"/>
  <c r="BE15" i="2"/>
  <c r="BI15" i="2" s="1"/>
  <c r="BJ15" i="2" s="1"/>
  <c r="CB15" i="2" s="1"/>
  <c r="CC15" i="2" s="1"/>
  <c r="CD15" i="2" s="1"/>
  <c r="BE30" i="2"/>
  <c r="BI30" i="2" s="1"/>
  <c r="BE11" i="2"/>
  <c r="BI11" i="2" s="1"/>
  <c r="BJ11" i="2"/>
  <c r="CB11" i="2" s="1"/>
  <c r="CC11" i="2" s="1"/>
  <c r="CD11" i="2" s="1"/>
  <c r="BE48" i="2"/>
  <c r="BI48" i="2" s="1"/>
  <c r="BE69" i="2"/>
  <c r="BI69" i="2" s="1"/>
  <c r="BJ69" i="2" s="1"/>
  <c r="BH26" i="2"/>
  <c r="BE47" i="2"/>
  <c r="BI47" i="2" s="1"/>
  <c r="BJ47" i="2" s="1"/>
  <c r="CG47" i="2" s="1"/>
  <c r="CH47" i="2" s="1"/>
  <c r="CI47" i="2" s="1"/>
  <c r="CO47" i="2" s="1"/>
  <c r="BE51" i="2"/>
  <c r="BI51" i="2" s="1"/>
  <c r="BJ51" i="2" s="1"/>
  <c r="BH56" i="2"/>
  <c r="BH68" i="2"/>
  <c r="BL10" i="2"/>
  <c r="BE67" i="2"/>
  <c r="BI67" i="2" s="1"/>
  <c r="BH48" i="2"/>
  <c r="BH18" i="2"/>
  <c r="BH20" i="2"/>
  <c r="BE28" i="2"/>
  <c r="BI28" i="2" s="1"/>
  <c r="BJ28" i="2" s="1"/>
  <c r="CB28" i="2" s="1"/>
  <c r="CC28" i="2" s="1"/>
  <c r="CD28" i="2" s="1"/>
  <c r="BH8" i="2"/>
  <c r="BH55" i="2"/>
  <c r="BE66" i="2"/>
  <c r="BI66" i="2" s="1"/>
  <c r="BF257" i="4"/>
  <c r="BF71" i="4"/>
  <c r="BF72" i="4"/>
  <c r="BH72" i="4" s="1"/>
  <c r="BY72" i="4" s="1"/>
  <c r="BZ72" i="4" s="1"/>
  <c r="CA72" i="4" s="1"/>
  <c r="BF74" i="4"/>
  <c r="BH74" i="4" s="1"/>
  <c r="BF258" i="4"/>
  <c r="BF172" i="4"/>
  <c r="BH172" i="4" s="1"/>
  <c r="BY172" i="4" s="1"/>
  <c r="BZ172" i="4" s="1"/>
  <c r="CA172" i="4" s="1"/>
  <c r="CF172" i="4" s="1"/>
  <c r="BG240" i="4"/>
  <c r="BH240" i="4" s="1"/>
  <c r="BY240" i="4" s="1"/>
  <c r="BZ240" i="4" s="1"/>
  <c r="CA240" i="4" s="1"/>
  <c r="CF240" i="4" s="1"/>
  <c r="BF259" i="4"/>
  <c r="BG257" i="4"/>
  <c r="BF260" i="4"/>
  <c r="BH260" i="4" s="1"/>
  <c r="BY260" i="4" s="1"/>
  <c r="BZ260" i="4" s="1"/>
  <c r="CA260" i="4" s="1"/>
  <c r="CF260" i="4" s="1"/>
  <c r="BG138" i="4"/>
  <c r="BK241" i="4"/>
  <c r="BK242" i="4"/>
  <c r="BF242" i="4"/>
  <c r="BH242" i="4" s="1"/>
  <c r="BG241" i="4"/>
  <c r="BH241" i="4" s="1"/>
  <c r="BY241" i="4" s="1"/>
  <c r="BZ241" i="4" s="1"/>
  <c r="CA241" i="4" s="1"/>
  <c r="CF241" i="4" s="1"/>
  <c r="BG219" i="4"/>
  <c r="BH219" i="4" s="1"/>
  <c r="BY219" i="4" s="1"/>
  <c r="BZ219" i="4" s="1"/>
  <c r="CA219" i="4" s="1"/>
  <c r="CF219" i="4" s="1"/>
  <c r="BG220" i="4"/>
  <c r="BH220" i="4" s="1"/>
  <c r="BY220" i="4" s="1"/>
  <c r="BZ220" i="4" s="1"/>
  <c r="CA220" i="4" s="1"/>
  <c r="CF220" i="4" s="1"/>
  <c r="BK222" i="4"/>
  <c r="BK239" i="4"/>
  <c r="BK221" i="4"/>
  <c r="BG223" i="4"/>
  <c r="BH223" i="4" s="1"/>
  <c r="CB223" i="4" s="1"/>
  <c r="CC223" i="4" s="1"/>
  <c r="CD223" i="4" s="1"/>
  <c r="BG239" i="4"/>
  <c r="BH239" i="4" s="1"/>
  <c r="BY239" i="4" s="1"/>
  <c r="BZ239" i="4" s="1"/>
  <c r="CA239" i="4" s="1"/>
  <c r="CF239" i="4" s="1"/>
  <c r="BK240" i="4"/>
  <c r="BF222" i="4"/>
  <c r="BH222" i="4" s="1"/>
  <c r="BF201" i="4"/>
  <c r="BG203" i="4"/>
  <c r="BG221" i="4"/>
  <c r="BH221" i="4" s="1"/>
  <c r="BY221" i="4" s="1"/>
  <c r="BZ221" i="4" s="1"/>
  <c r="CA221" i="4" s="1"/>
  <c r="CF221" i="4" s="1"/>
  <c r="BG187" i="4"/>
  <c r="BK219" i="4"/>
  <c r="BK220" i="4"/>
  <c r="BG202" i="4"/>
  <c r="BF203" i="4"/>
  <c r="BF202" i="4"/>
  <c r="BF105" i="4"/>
  <c r="BF185" i="4"/>
  <c r="BG201" i="4"/>
  <c r="BF204" i="4"/>
  <c r="BH204" i="4" s="1"/>
  <c r="BF186" i="4"/>
  <c r="BF171" i="4"/>
  <c r="BH171" i="4" s="1"/>
  <c r="BG186" i="4"/>
  <c r="BF187" i="4"/>
  <c r="BF55" i="4"/>
  <c r="BF169" i="4"/>
  <c r="BH169" i="4" s="1"/>
  <c r="BG185" i="4"/>
  <c r="BF188" i="4"/>
  <c r="BH188" i="4" s="1"/>
  <c r="BY188" i="4" s="1"/>
  <c r="BZ188" i="4" s="1"/>
  <c r="CA188" i="4" s="1"/>
  <c r="CF188" i="4" s="1"/>
  <c r="BF170" i="4"/>
  <c r="BH170" i="4" s="1"/>
  <c r="BF153" i="4"/>
  <c r="BH153" i="4" s="1"/>
  <c r="BF154" i="4"/>
  <c r="BH154" i="4" s="1"/>
  <c r="BY154" i="4" s="1"/>
  <c r="BZ154" i="4" s="1"/>
  <c r="CA154" i="4" s="1"/>
  <c r="CF154" i="4" s="1"/>
  <c r="BK56" i="4"/>
  <c r="BF155" i="4"/>
  <c r="BH155" i="4" s="1"/>
  <c r="BF137" i="4"/>
  <c r="BG139" i="4"/>
  <c r="BG137" i="4"/>
  <c r="BF156" i="4"/>
  <c r="BH156" i="4" s="1"/>
  <c r="CB156" i="4" s="1"/>
  <c r="CC156" i="4" s="1"/>
  <c r="CD156" i="4" s="1"/>
  <c r="BF121" i="4"/>
  <c r="BF140" i="4"/>
  <c r="BH140" i="4" s="1"/>
  <c r="BF138" i="4"/>
  <c r="BG123" i="4"/>
  <c r="BF139" i="4"/>
  <c r="BF122" i="4"/>
  <c r="BG122" i="4"/>
  <c r="BF123" i="4"/>
  <c r="BG17" i="4"/>
  <c r="BG57" i="4"/>
  <c r="BG121" i="4"/>
  <c r="BF124" i="4"/>
  <c r="BH124" i="4" s="1"/>
  <c r="BF56" i="4"/>
  <c r="BH56" i="4" s="1"/>
  <c r="BY56" i="4" s="1"/>
  <c r="BZ56" i="4" s="1"/>
  <c r="CA56" i="4" s="1"/>
  <c r="CF56" i="4" s="1"/>
  <c r="BF90" i="4"/>
  <c r="BH90" i="4" s="1"/>
  <c r="BF103" i="4"/>
  <c r="BK55" i="4"/>
  <c r="BG103" i="4"/>
  <c r="BF104" i="4"/>
  <c r="BF106" i="4"/>
  <c r="BH106" i="4" s="1"/>
  <c r="BY106" i="4" s="1"/>
  <c r="BZ106" i="4" s="1"/>
  <c r="CA106" i="4" s="1"/>
  <c r="CL106" i="4" s="1"/>
  <c r="BF87" i="4"/>
  <c r="BF89" i="4"/>
  <c r="BG104" i="4"/>
  <c r="BU98" i="4"/>
  <c r="BG87" i="4"/>
  <c r="BG88" i="4"/>
  <c r="BG105" i="4"/>
  <c r="BF88" i="4"/>
  <c r="BG89" i="4"/>
  <c r="BG55" i="4"/>
  <c r="BU96" i="4"/>
  <c r="BK35" i="4"/>
  <c r="BK36" i="4"/>
  <c r="BK53" i="4"/>
  <c r="BK54" i="4"/>
  <c r="BF57" i="4"/>
  <c r="BG13" i="4"/>
  <c r="BH13" i="4" s="1"/>
  <c r="BG35" i="4"/>
  <c r="BH35" i="4" s="1"/>
  <c r="CB35" i="4" s="1"/>
  <c r="CC35" i="4" s="1"/>
  <c r="CD35" i="4" s="1"/>
  <c r="BG37" i="4"/>
  <c r="BH37" i="4" s="1"/>
  <c r="BG53" i="4"/>
  <c r="BH53" i="4" s="1"/>
  <c r="BY53" i="4" s="1"/>
  <c r="BZ53" i="4" s="1"/>
  <c r="CA53" i="4" s="1"/>
  <c r="CF53" i="4" s="1"/>
  <c r="BG54" i="4"/>
  <c r="BH54" i="4" s="1"/>
  <c r="CB54" i="4" s="1"/>
  <c r="CC54" i="4" s="1"/>
  <c r="CD54" i="4" s="1"/>
  <c r="BF36" i="4"/>
  <c r="BH36" i="4" s="1"/>
  <c r="BU95" i="4"/>
  <c r="BK33" i="4"/>
  <c r="BF246" i="4"/>
  <c r="BG100" i="4"/>
  <c r="BG33" i="4"/>
  <c r="BH33" i="4" s="1"/>
  <c r="BY33" i="4" s="1"/>
  <c r="BZ33" i="4" s="1"/>
  <c r="CA33" i="4" s="1"/>
  <c r="CF33" i="4" s="1"/>
  <c r="BK34" i="4"/>
  <c r="BK16" i="4"/>
  <c r="BU97" i="4"/>
  <c r="BG108" i="4"/>
  <c r="BK13" i="4"/>
  <c r="BK14" i="4"/>
  <c r="BG34" i="4"/>
  <c r="BH34" i="4" s="1"/>
  <c r="BY34" i="4" s="1"/>
  <c r="BZ34" i="4" s="1"/>
  <c r="CA34" i="4" s="1"/>
  <c r="CF34" i="4" s="1"/>
  <c r="BF99" i="4"/>
  <c r="BF15" i="4"/>
  <c r="BF109" i="4"/>
  <c r="BK15" i="4"/>
  <c r="BG95" i="4"/>
  <c r="BH95" i="4" s="1"/>
  <c r="BY95" i="4" s="1"/>
  <c r="BZ95" i="4" s="1"/>
  <c r="CA95" i="4" s="1"/>
  <c r="BF236" i="4"/>
  <c r="BG97" i="4"/>
  <c r="BG14" i="4"/>
  <c r="BH14" i="4" s="1"/>
  <c r="BF98" i="4"/>
  <c r="BH98" i="4" s="1"/>
  <c r="BY98" i="4" s="1"/>
  <c r="BZ98" i="4" s="1"/>
  <c r="CA98" i="4" s="1"/>
  <c r="BF108" i="4"/>
  <c r="BG15" i="4"/>
  <c r="BF16" i="4"/>
  <c r="BH16" i="4" s="1"/>
  <c r="BY16" i="4" s="1"/>
  <c r="BZ16" i="4" s="1"/>
  <c r="CA16" i="4" s="1"/>
  <c r="CF16" i="4" s="1"/>
  <c r="BF17" i="4"/>
  <c r="BF102" i="4"/>
  <c r="BH102" i="4" s="1"/>
  <c r="BG107" i="4"/>
  <c r="BK246" i="4"/>
  <c r="BF148" i="4"/>
  <c r="BH148" i="4" s="1"/>
  <c r="BY148" i="4" s="1"/>
  <c r="BZ148" i="4" s="1"/>
  <c r="CA148" i="4" s="1"/>
  <c r="CF148" i="4" s="1"/>
  <c r="BF232" i="4"/>
  <c r="BF100" i="4"/>
  <c r="BF107" i="4"/>
  <c r="BG101" i="4"/>
  <c r="BF251" i="4"/>
  <c r="BG99" i="4"/>
  <c r="BG109" i="4"/>
  <c r="BF217" i="4"/>
  <c r="BF227" i="4"/>
  <c r="BF101" i="4"/>
  <c r="BF110" i="4"/>
  <c r="BH110" i="4" s="1"/>
  <c r="BG96" i="4"/>
  <c r="BH96" i="4" s="1"/>
  <c r="CB96" i="4" s="1"/>
  <c r="CC96" i="4" s="1"/>
  <c r="BF60" i="4"/>
  <c r="BF237" i="4"/>
  <c r="BF247" i="4"/>
  <c r="BF216" i="4"/>
  <c r="BF226" i="4"/>
  <c r="BU196" i="4"/>
  <c r="BU252" i="4"/>
  <c r="BF263" i="4"/>
  <c r="BG252" i="4"/>
  <c r="BG263" i="4"/>
  <c r="BF31" i="4"/>
  <c r="BF61" i="4"/>
  <c r="BF264" i="4"/>
  <c r="BH264" i="4" s="1"/>
  <c r="BG232" i="4"/>
  <c r="BU132" i="4"/>
  <c r="BF256" i="4"/>
  <c r="BH256" i="4" s="1"/>
  <c r="BF255" i="4"/>
  <c r="BU251" i="4"/>
  <c r="BG255" i="4"/>
  <c r="BU116" i="4"/>
  <c r="BG247" i="4"/>
  <c r="BU232" i="4"/>
  <c r="BG251" i="4"/>
  <c r="BF252" i="4"/>
  <c r="BG246" i="4"/>
  <c r="BK247" i="4"/>
  <c r="BF50" i="4"/>
  <c r="BG237" i="4"/>
  <c r="BK226" i="4"/>
  <c r="BK227" i="4"/>
  <c r="BF231" i="4"/>
  <c r="BG226" i="4"/>
  <c r="BK231" i="4"/>
  <c r="BK236" i="4"/>
  <c r="BG217" i="4"/>
  <c r="BG236" i="4"/>
  <c r="BK237" i="4"/>
  <c r="BU231" i="4"/>
  <c r="BF20" i="4"/>
  <c r="BG231" i="4"/>
  <c r="BK232" i="4"/>
  <c r="BG207" i="4"/>
  <c r="BG208" i="4"/>
  <c r="BU212" i="4"/>
  <c r="BG212" i="4"/>
  <c r="BG227" i="4"/>
  <c r="BG199" i="4"/>
  <c r="BK216" i="4"/>
  <c r="BF21" i="4"/>
  <c r="BF211" i="4"/>
  <c r="BF212" i="4"/>
  <c r="BG216" i="4"/>
  <c r="BK217" i="4"/>
  <c r="BK211" i="4"/>
  <c r="BG211" i="4"/>
  <c r="BU211" i="4"/>
  <c r="BK212" i="4"/>
  <c r="BF195" i="4"/>
  <c r="BF208" i="4"/>
  <c r="BG200" i="4"/>
  <c r="BF207" i="4"/>
  <c r="BG180" i="4"/>
  <c r="BG179" i="4"/>
  <c r="BU195" i="4"/>
  <c r="BG196" i="4"/>
  <c r="BF200" i="4"/>
  <c r="BG195" i="4"/>
  <c r="BF179" i="4"/>
  <c r="BF199" i="4"/>
  <c r="BG183" i="4"/>
  <c r="BG192" i="4"/>
  <c r="BF191" i="4"/>
  <c r="BG191" i="4"/>
  <c r="BG184" i="4"/>
  <c r="BF196" i="4"/>
  <c r="BU180" i="4"/>
  <c r="BF192" i="4"/>
  <c r="BF163" i="4"/>
  <c r="BH163" i="4" s="1"/>
  <c r="BY163" i="4" s="1"/>
  <c r="BZ163" i="4" s="1"/>
  <c r="CA163" i="4" s="1"/>
  <c r="CF163" i="4" s="1"/>
  <c r="BF184" i="4"/>
  <c r="BU179" i="4"/>
  <c r="BF183" i="4"/>
  <c r="BU148" i="4"/>
  <c r="BF175" i="4"/>
  <c r="BH175" i="4" s="1"/>
  <c r="BY175" i="4" s="1"/>
  <c r="BZ175" i="4" s="1"/>
  <c r="CA175" i="4" s="1"/>
  <c r="CF175" i="4" s="1"/>
  <c r="BF180" i="4"/>
  <c r="BF164" i="4"/>
  <c r="BH164" i="4" s="1"/>
  <c r="CB164" i="4" s="1"/>
  <c r="CC164" i="4" s="1"/>
  <c r="BF41" i="4"/>
  <c r="BF147" i="4"/>
  <c r="BH147" i="4" s="1"/>
  <c r="BY147" i="4" s="1"/>
  <c r="BZ147" i="4" s="1"/>
  <c r="CA147" i="4" s="1"/>
  <c r="CF147" i="4" s="1"/>
  <c r="BF176" i="4"/>
  <c r="BH176" i="4" s="1"/>
  <c r="BU164" i="4"/>
  <c r="BF79" i="4"/>
  <c r="BF168" i="4"/>
  <c r="BH168" i="4" s="1"/>
  <c r="BF167" i="4"/>
  <c r="BH167" i="4" s="1"/>
  <c r="BY167" i="4" s="1"/>
  <c r="BZ167" i="4" s="1"/>
  <c r="CA167" i="4" s="1"/>
  <c r="CF167" i="4" s="1"/>
  <c r="BF160" i="4"/>
  <c r="BH160" i="4" s="1"/>
  <c r="CB160" i="4" s="1"/>
  <c r="CC160" i="4" s="1"/>
  <c r="CD160" i="4" s="1"/>
  <c r="BU163" i="4"/>
  <c r="BF132" i="4"/>
  <c r="BF159" i="4"/>
  <c r="BH159" i="4" s="1"/>
  <c r="CB159" i="4" s="1"/>
  <c r="CC159" i="4" s="1"/>
  <c r="CD159" i="4" s="1"/>
  <c r="BF151" i="4"/>
  <c r="BH151" i="4" s="1"/>
  <c r="BF152" i="4"/>
  <c r="BH152" i="4" s="1"/>
  <c r="CB152" i="4" s="1"/>
  <c r="CC152" i="4" s="1"/>
  <c r="CD152" i="4" s="1"/>
  <c r="BF30" i="4"/>
  <c r="BG128" i="4"/>
  <c r="BF51" i="4"/>
  <c r="BG131" i="4"/>
  <c r="BF144" i="4"/>
  <c r="BG144" i="4"/>
  <c r="BU147" i="4"/>
  <c r="BF127" i="4"/>
  <c r="BF143" i="4"/>
  <c r="BF131" i="4"/>
  <c r="BF135" i="4"/>
  <c r="BG136" i="4"/>
  <c r="BG143" i="4"/>
  <c r="BG132" i="4"/>
  <c r="BG94" i="4"/>
  <c r="BG127" i="4"/>
  <c r="BF11" i="4"/>
  <c r="BF136" i="4"/>
  <c r="BG119" i="4"/>
  <c r="BG120" i="4"/>
  <c r="BG135" i="4"/>
  <c r="BU131" i="4"/>
  <c r="BF128" i="4"/>
  <c r="BG86" i="4"/>
  <c r="BG116" i="4"/>
  <c r="BF115" i="4"/>
  <c r="BF120" i="4"/>
  <c r="BF93" i="4"/>
  <c r="BG115" i="4"/>
  <c r="BG93" i="4"/>
  <c r="BF85" i="4"/>
  <c r="BF80" i="4"/>
  <c r="BG69" i="4"/>
  <c r="BF119" i="4"/>
  <c r="BG85" i="4"/>
  <c r="BU115" i="4"/>
  <c r="BG77" i="4"/>
  <c r="BU82" i="4"/>
  <c r="BU66" i="4"/>
  <c r="BF116" i="4"/>
  <c r="BF94" i="4"/>
  <c r="BF86" i="4"/>
  <c r="BU81" i="4"/>
  <c r="BF81" i="4"/>
  <c r="BF82" i="4"/>
  <c r="BF69" i="4"/>
  <c r="BG82" i="4"/>
  <c r="BG78" i="4"/>
  <c r="BG81" i="4"/>
  <c r="BF40" i="4"/>
  <c r="BG61" i="4"/>
  <c r="BF70" i="4"/>
  <c r="BF77" i="4"/>
  <c r="BF78" i="4"/>
  <c r="BG70" i="4"/>
  <c r="BF10" i="4"/>
  <c r="BU65" i="4"/>
  <c r="BG41" i="4"/>
  <c r="BF25" i="4"/>
  <c r="BF26" i="4"/>
  <c r="BG40" i="4"/>
  <c r="BG46" i="4"/>
  <c r="BF65" i="4"/>
  <c r="BG65" i="4"/>
  <c r="BF66" i="4"/>
  <c r="BG66" i="4"/>
  <c r="BG51" i="4"/>
  <c r="BU46" i="4"/>
  <c r="BG31" i="4"/>
  <c r="BF45" i="4"/>
  <c r="BF46" i="4"/>
  <c r="BK60" i="4"/>
  <c r="BG60" i="4"/>
  <c r="BK61" i="4"/>
  <c r="BK50" i="4"/>
  <c r="BK40" i="4"/>
  <c r="BK41" i="4"/>
  <c r="BG50" i="4"/>
  <c r="BK51" i="4"/>
  <c r="BK45" i="4"/>
  <c r="BG45" i="4"/>
  <c r="BU45" i="4"/>
  <c r="BK46" i="4"/>
  <c r="BG21" i="4"/>
  <c r="BG20" i="4"/>
  <c r="BG26" i="4"/>
  <c r="BU26" i="4"/>
  <c r="BK30" i="4"/>
  <c r="BK20" i="4"/>
  <c r="BK21" i="4"/>
  <c r="BG30" i="4"/>
  <c r="BK31" i="4"/>
  <c r="BK25" i="4"/>
  <c r="BG25" i="4"/>
  <c r="BU25" i="4"/>
  <c r="BK26" i="4"/>
  <c r="BG11" i="4"/>
  <c r="BU6" i="4"/>
  <c r="BG5" i="4"/>
  <c r="BF6" i="4"/>
  <c r="BH6" i="4" s="1"/>
  <c r="BY6" i="4" s="1"/>
  <c r="BZ6" i="4" s="1"/>
  <c r="CA6" i="4" s="1"/>
  <c r="CF6" i="4" s="1"/>
  <c r="BF5" i="4"/>
  <c r="BK5" i="4"/>
  <c r="BK10" i="4"/>
  <c r="BG10" i="4"/>
  <c r="BK11" i="4"/>
  <c r="BU5" i="4"/>
  <c r="BK6" i="4"/>
  <c r="BU79" i="4"/>
  <c r="BF83" i="4"/>
  <c r="BG83" i="4"/>
  <c r="BF92" i="4"/>
  <c r="BG79" i="4"/>
  <c r="BU80" i="4"/>
  <c r="BG91" i="4"/>
  <c r="BF84" i="4"/>
  <c r="BF91" i="4"/>
  <c r="BG80" i="4"/>
  <c r="BG92" i="4"/>
  <c r="BG84" i="4"/>
  <c r="BH24" i="2"/>
  <c r="BE31" i="2"/>
  <c r="BI31" i="2" s="1"/>
  <c r="BH19" i="2"/>
  <c r="BH25" i="2"/>
  <c r="BE7" i="2"/>
  <c r="BI7" i="2" s="1"/>
  <c r="BE42" i="2"/>
  <c r="BI42" i="2" s="1"/>
  <c r="BE53" i="2"/>
  <c r="BI53" i="2" s="1"/>
  <c r="BJ53" i="2" s="1"/>
  <c r="CL53" i="2" s="1"/>
  <c r="CM53" i="2" s="1"/>
  <c r="CN53" i="2" s="1"/>
  <c r="CQ53" i="2" s="1"/>
  <c r="BE65" i="2"/>
  <c r="BI65" i="2" s="1"/>
  <c r="BJ65" i="2" s="1"/>
  <c r="BW65" i="2" s="1"/>
  <c r="BX65" i="2" s="1"/>
  <c r="BY65" i="2" s="1"/>
  <c r="BE27" i="2"/>
  <c r="BI27" i="2" s="1"/>
  <c r="BJ27" i="2" s="1"/>
  <c r="CB27" i="2" s="1"/>
  <c r="CC27" i="2" s="1"/>
  <c r="CD27" i="2" s="1"/>
  <c r="BE45" i="2"/>
  <c r="BI45" i="2" s="1"/>
  <c r="BJ45" i="2" s="1"/>
  <c r="BW45" i="2" s="1"/>
  <c r="BX45" i="2" s="1"/>
  <c r="BY45" i="2" s="1"/>
  <c r="BE68" i="2"/>
  <c r="BI68" i="2" s="1"/>
  <c r="BE72" i="2"/>
  <c r="BI72" i="2" s="1"/>
  <c r="BJ72" i="2" s="1"/>
  <c r="BW72" i="2" s="1"/>
  <c r="BX72" i="2" s="1"/>
  <c r="BY72" i="2" s="1"/>
  <c r="BH74" i="2"/>
  <c r="BE6" i="2"/>
  <c r="BI6" i="2" s="1"/>
  <c r="BJ6" i="2" s="1"/>
  <c r="CL6" i="2" s="1"/>
  <c r="CM6" i="2" s="1"/>
  <c r="CN6" i="2" s="1"/>
  <c r="CQ6" i="2" s="1"/>
  <c r="BE29" i="2"/>
  <c r="BI29" i="2" s="1"/>
  <c r="BJ29" i="2" s="1"/>
  <c r="CG29" i="2" s="1"/>
  <c r="CH29" i="2" s="1"/>
  <c r="CI29" i="2" s="1"/>
  <c r="CO29" i="2" s="1"/>
  <c r="BE39" i="2"/>
  <c r="BI39" i="2" s="1"/>
  <c r="BJ39" i="2" s="1"/>
  <c r="CB39" i="2" s="1"/>
  <c r="CC39" i="2" s="1"/>
  <c r="CD39" i="2" s="1"/>
  <c r="BE52" i="2"/>
  <c r="BI52" i="2" s="1"/>
  <c r="BJ52" i="2" s="1"/>
  <c r="BE56" i="2"/>
  <c r="BI56" i="2" s="1"/>
  <c r="BE64" i="2"/>
  <c r="BI64" i="2" s="1"/>
  <c r="BJ64" i="2" s="1"/>
  <c r="CL64" i="2" s="1"/>
  <c r="CM64" i="2" s="1"/>
  <c r="CN64" i="2" s="1"/>
  <c r="CQ64" i="2" s="1"/>
  <c r="BE70" i="2"/>
  <c r="BI70" i="2" s="1"/>
  <c r="BJ70" i="2" s="1"/>
  <c r="BW70" i="2" s="1"/>
  <c r="BX70" i="2" s="1"/>
  <c r="BY70" i="2" s="1"/>
  <c r="BH72" i="2"/>
  <c r="BH73" i="2"/>
  <c r="BH31" i="2"/>
  <c r="BH43" i="2"/>
  <c r="BH44" i="2"/>
  <c r="BH30" i="2"/>
  <c r="BJ30" i="2" s="1"/>
  <c r="CL30" i="2" s="1"/>
  <c r="CM30" i="2" s="1"/>
  <c r="CN30" i="2" s="1"/>
  <c r="CQ30" i="2" s="1"/>
  <c r="BH67" i="2"/>
  <c r="BL69" i="2"/>
  <c r="BE71" i="2"/>
  <c r="BI71" i="2" s="1"/>
  <c r="BJ71" i="2" s="1"/>
  <c r="BE55" i="2"/>
  <c r="BI55" i="2" s="1"/>
  <c r="BJ55" i="2" s="1"/>
  <c r="BE63" i="2"/>
  <c r="BI63" i="2" s="1"/>
  <c r="BJ63" i="2" s="1"/>
  <c r="CL63" i="2" s="1"/>
  <c r="CM63" i="2" s="1"/>
  <c r="CN63" i="2" s="1"/>
  <c r="CQ63" i="2" s="1"/>
  <c r="BE74" i="2"/>
  <c r="BI74" i="2" s="1"/>
  <c r="BE73" i="2"/>
  <c r="BI73" i="2" s="1"/>
  <c r="BH42" i="2"/>
  <c r="BE43" i="2"/>
  <c r="BI43" i="2" s="1"/>
  <c r="BJ43" i="2" s="1"/>
  <c r="BE44" i="2"/>
  <c r="BI44" i="2" s="1"/>
  <c r="BE49" i="2"/>
  <c r="BI49" i="2" s="1"/>
  <c r="BJ49" i="2" s="1"/>
  <c r="BE50" i="2"/>
  <c r="BI50" i="2" s="1"/>
  <c r="BJ50" i="2" s="1"/>
  <c r="BJ46" i="2"/>
  <c r="CB46" i="2" s="1"/>
  <c r="CC46" i="2" s="1"/>
  <c r="CD46" i="2" s="1"/>
  <c r="BE17" i="2"/>
  <c r="BI17" i="2" s="1"/>
  <c r="BJ17" i="2" s="1"/>
  <c r="BE18" i="2"/>
  <c r="BI18" i="2" s="1"/>
  <c r="BE19" i="2"/>
  <c r="BI19" i="2" s="1"/>
  <c r="BE20" i="2"/>
  <c r="BI20" i="2" s="1"/>
  <c r="BE21" i="2"/>
  <c r="BI21" i="2" s="1"/>
  <c r="BJ21" i="2" s="1"/>
  <c r="BW21" i="2" s="1"/>
  <c r="BX21" i="2" s="1"/>
  <c r="BY21" i="2" s="1"/>
  <c r="BE22" i="2"/>
  <c r="BI22" i="2" s="1"/>
  <c r="BJ22" i="2" s="1"/>
  <c r="BE23" i="2"/>
  <c r="BI23" i="2" s="1"/>
  <c r="BJ23" i="2" s="1"/>
  <c r="BE24" i="2"/>
  <c r="BI24" i="2" s="1"/>
  <c r="BE25" i="2"/>
  <c r="BI25" i="2" s="1"/>
  <c r="BE26" i="2"/>
  <c r="BI26" i="2" s="1"/>
  <c r="BE3" i="2"/>
  <c r="BI3" i="2" s="1"/>
  <c r="BN50" i="19"/>
  <c r="BO50" i="19" s="1"/>
  <c r="CC50" i="19" s="1"/>
  <c r="BM50" i="19"/>
  <c r="BL50" i="19"/>
  <c r="BK50" i="19"/>
  <c r="BI50" i="19"/>
  <c r="BG50" i="19"/>
  <c r="BF50" i="19"/>
  <c r="BE50" i="19"/>
  <c r="AZ50" i="19"/>
  <c r="AT50" i="19"/>
  <c r="BJ50" i="19" s="1"/>
  <c r="AS50" i="19"/>
  <c r="BN49" i="19"/>
  <c r="BO49" i="19" s="1"/>
  <c r="CC49" i="19" s="1"/>
  <c r="BM49" i="19"/>
  <c r="BL49" i="19"/>
  <c r="BK49" i="19"/>
  <c r="BJ49" i="19"/>
  <c r="BI49" i="19"/>
  <c r="BF49" i="19"/>
  <c r="BE49" i="19"/>
  <c r="AZ49" i="19"/>
  <c r="BG49" i="19" s="1"/>
  <c r="BN48" i="19"/>
  <c r="BO48" i="19" s="1"/>
  <c r="CC48" i="19" s="1"/>
  <c r="BM48" i="19"/>
  <c r="BL48" i="19"/>
  <c r="BK48" i="19"/>
  <c r="BJ48" i="19"/>
  <c r="BI48" i="19"/>
  <c r="BF48" i="19"/>
  <c r="BE48" i="19"/>
  <c r="AZ48" i="19"/>
  <c r="BG48" i="19" s="1"/>
  <c r="BH48" i="19" s="1"/>
  <c r="BY48" i="19" s="1"/>
  <c r="BZ48" i="19" s="1"/>
  <c r="CA48" i="19" s="1"/>
  <c r="CB48" i="19" s="1"/>
  <c r="BN47" i="19"/>
  <c r="BO47" i="19" s="1"/>
  <c r="CC47" i="19" s="1"/>
  <c r="BM47" i="19"/>
  <c r="BL47" i="19"/>
  <c r="BK47" i="19"/>
  <c r="BJ47" i="19"/>
  <c r="BI47" i="19"/>
  <c r="BF47" i="19"/>
  <c r="BE47" i="19"/>
  <c r="AZ47" i="19"/>
  <c r="BG47" i="19" s="1"/>
  <c r="BH47" i="19" s="1"/>
  <c r="BV47" i="19" s="1"/>
  <c r="BW47" i="19" s="1"/>
  <c r="BX47" i="19" s="1"/>
  <c r="BN46" i="19"/>
  <c r="BO46" i="19" s="1"/>
  <c r="CC46" i="19" s="1"/>
  <c r="BM46" i="19"/>
  <c r="BL46" i="19"/>
  <c r="BK46" i="19"/>
  <c r="BJ46" i="19"/>
  <c r="BI46" i="19"/>
  <c r="BF46" i="19"/>
  <c r="BE46" i="19"/>
  <c r="AZ46" i="19"/>
  <c r="AS46" i="19"/>
  <c r="BG46" i="19" s="1"/>
  <c r="BN45" i="19"/>
  <c r="BO45" i="19" s="1"/>
  <c r="CC45" i="19" s="1"/>
  <c r="BM45" i="19"/>
  <c r="BL45" i="19"/>
  <c r="BK45" i="19"/>
  <c r="BJ45" i="19"/>
  <c r="BI45" i="19"/>
  <c r="BF45" i="19"/>
  <c r="BE45" i="19"/>
  <c r="AZ45" i="19"/>
  <c r="AS45" i="19"/>
  <c r="BG45" i="19" s="1"/>
  <c r="BH45" i="19" s="1"/>
  <c r="BY45" i="19" s="1"/>
  <c r="BZ45" i="19" s="1"/>
  <c r="CA45" i="19" s="1"/>
  <c r="CB45" i="19" s="1"/>
  <c r="BN44" i="19"/>
  <c r="BO44" i="19" s="1"/>
  <c r="CC44" i="19" s="1"/>
  <c r="BM44" i="19"/>
  <c r="BL44" i="19"/>
  <c r="BK44" i="19"/>
  <c r="BI44" i="19"/>
  <c r="BG44" i="19"/>
  <c r="BH44" i="19" s="1"/>
  <c r="BF44" i="19"/>
  <c r="BE44" i="19"/>
  <c r="AZ44" i="19"/>
  <c r="AT44" i="19"/>
  <c r="BJ44" i="19" s="1"/>
  <c r="AS44" i="19"/>
  <c r="AD44" i="19"/>
  <c r="BN43" i="19"/>
  <c r="BO43" i="19" s="1"/>
  <c r="CC43" i="19" s="1"/>
  <c r="BM43" i="19"/>
  <c r="BL43" i="19"/>
  <c r="BK43" i="19"/>
  <c r="BJ43" i="19"/>
  <c r="BI43" i="19"/>
  <c r="BF43" i="19"/>
  <c r="BE43" i="19"/>
  <c r="AZ43" i="19"/>
  <c r="BG43" i="19" s="1"/>
  <c r="BH43" i="19" s="1"/>
  <c r="AD43" i="19"/>
  <c r="BN42" i="19"/>
  <c r="BO42" i="19" s="1"/>
  <c r="CC42" i="19" s="1"/>
  <c r="BM42" i="19"/>
  <c r="BL42" i="19"/>
  <c r="BK42" i="19"/>
  <c r="BJ42" i="19"/>
  <c r="BI42" i="19"/>
  <c r="BG42" i="19"/>
  <c r="BF42" i="19"/>
  <c r="BE42" i="19"/>
  <c r="AZ42" i="19"/>
  <c r="AD42" i="19"/>
  <c r="BO41" i="19"/>
  <c r="CC41" i="19" s="1"/>
  <c r="BN41" i="19"/>
  <c r="BM41" i="19"/>
  <c r="BL41" i="19"/>
  <c r="BK41" i="19"/>
  <c r="BJ41" i="19"/>
  <c r="BI41" i="19"/>
  <c r="BF41" i="19"/>
  <c r="BE41" i="19"/>
  <c r="AZ41" i="19"/>
  <c r="BG41" i="19" s="1"/>
  <c r="BH41" i="19" s="1"/>
  <c r="BS41" i="19" s="1"/>
  <c r="AD41" i="19"/>
  <c r="BN40" i="19"/>
  <c r="BO40" i="19" s="1"/>
  <c r="CC40" i="19" s="1"/>
  <c r="BM40" i="19"/>
  <c r="BL40" i="19"/>
  <c r="BK40" i="19"/>
  <c r="BJ40" i="19"/>
  <c r="BI40" i="19"/>
  <c r="BF40" i="19"/>
  <c r="BE40" i="19"/>
  <c r="AZ40" i="19"/>
  <c r="AS40" i="19"/>
  <c r="BG40" i="19" s="1"/>
  <c r="AD40" i="19"/>
  <c r="BN39" i="19"/>
  <c r="BO39" i="19" s="1"/>
  <c r="CC39" i="19" s="1"/>
  <c r="BM39" i="19"/>
  <c r="BL39" i="19"/>
  <c r="BK39" i="19"/>
  <c r="BJ39" i="19"/>
  <c r="BI39" i="19"/>
  <c r="BF39" i="19"/>
  <c r="BE39" i="19"/>
  <c r="AZ39" i="19"/>
  <c r="AS39" i="19"/>
  <c r="AD39" i="19"/>
  <c r="BN38" i="19"/>
  <c r="BO38" i="19" s="1"/>
  <c r="CC38" i="19" s="1"/>
  <c r="BM38" i="19"/>
  <c r="BL38" i="19"/>
  <c r="BK38" i="19"/>
  <c r="BI38" i="19"/>
  <c r="BF38" i="19"/>
  <c r="BE38" i="19"/>
  <c r="AZ38" i="19"/>
  <c r="BG38" i="19" s="1"/>
  <c r="BH38" i="19" s="1"/>
  <c r="AT38" i="19"/>
  <c r="BJ38" i="19" s="1"/>
  <c r="AS38" i="19"/>
  <c r="BN37" i="19"/>
  <c r="BO37" i="19" s="1"/>
  <c r="CC37" i="19" s="1"/>
  <c r="BM37" i="19"/>
  <c r="BL37" i="19"/>
  <c r="BK37" i="19"/>
  <c r="BJ37" i="19"/>
  <c r="BI37" i="19"/>
  <c r="BF37" i="19"/>
  <c r="BE37" i="19"/>
  <c r="AZ37" i="19"/>
  <c r="BG37" i="19" s="1"/>
  <c r="BN36" i="19"/>
  <c r="BO36" i="19" s="1"/>
  <c r="CC36" i="19" s="1"/>
  <c r="BM36" i="19"/>
  <c r="BL36" i="19"/>
  <c r="BK36" i="19"/>
  <c r="BJ36" i="19"/>
  <c r="BI36" i="19"/>
  <c r="BF36" i="19"/>
  <c r="BE36" i="19"/>
  <c r="AZ36" i="19"/>
  <c r="BG36" i="19" s="1"/>
  <c r="BN35" i="19"/>
  <c r="BO35" i="19" s="1"/>
  <c r="CC35" i="19" s="1"/>
  <c r="BM35" i="19"/>
  <c r="BL35" i="19"/>
  <c r="BK35" i="19"/>
  <c r="BJ35" i="19"/>
  <c r="BI35" i="19"/>
  <c r="BF35" i="19"/>
  <c r="BE35" i="19"/>
  <c r="AZ35" i="19"/>
  <c r="BG35" i="19" s="1"/>
  <c r="BH35" i="19" s="1"/>
  <c r="BP35" i="19" s="1"/>
  <c r="BQ35" i="19" s="1"/>
  <c r="BR35" i="19" s="1"/>
  <c r="BN34" i="19"/>
  <c r="BO34" i="19" s="1"/>
  <c r="CC34" i="19" s="1"/>
  <c r="BM34" i="19"/>
  <c r="BL34" i="19"/>
  <c r="BK34" i="19"/>
  <c r="BJ34" i="19"/>
  <c r="BI34" i="19"/>
  <c r="BF34" i="19"/>
  <c r="BE34" i="19"/>
  <c r="AZ34" i="19"/>
  <c r="AS34" i="19"/>
  <c r="BN33" i="19"/>
  <c r="BO33" i="19" s="1"/>
  <c r="CC33" i="19" s="1"/>
  <c r="BM33" i="19"/>
  <c r="BL33" i="19"/>
  <c r="BK33" i="19"/>
  <c r="BJ33" i="19"/>
  <c r="BI33" i="19"/>
  <c r="BF33" i="19"/>
  <c r="BE33" i="19"/>
  <c r="AZ33" i="19"/>
  <c r="AS33" i="19"/>
  <c r="BG33" i="19" s="1"/>
  <c r="BN32" i="19"/>
  <c r="BO32" i="19" s="1"/>
  <c r="CC32" i="19" s="1"/>
  <c r="BM32" i="19"/>
  <c r="BL32" i="19"/>
  <c r="BK32" i="19"/>
  <c r="BI32" i="19"/>
  <c r="BF32" i="19"/>
  <c r="BE32" i="19"/>
  <c r="AZ32" i="19"/>
  <c r="AT32" i="19"/>
  <c r="BJ32" i="19" s="1"/>
  <c r="AS32" i="19"/>
  <c r="AD32" i="19"/>
  <c r="BN31" i="19"/>
  <c r="BO31" i="19" s="1"/>
  <c r="CC31" i="19" s="1"/>
  <c r="BM31" i="19"/>
  <c r="BL31" i="19"/>
  <c r="BK31" i="19"/>
  <c r="BJ31" i="19"/>
  <c r="BI31" i="19"/>
  <c r="BF31" i="19"/>
  <c r="BE31" i="19"/>
  <c r="AZ31" i="19"/>
  <c r="BG31" i="19" s="1"/>
  <c r="BH31" i="19" s="1"/>
  <c r="BY31" i="19" s="1"/>
  <c r="BZ31" i="19" s="1"/>
  <c r="AD31" i="19"/>
  <c r="BN30" i="19"/>
  <c r="BO30" i="19" s="1"/>
  <c r="CC30" i="19" s="1"/>
  <c r="BM30" i="19"/>
  <c r="BL30" i="19"/>
  <c r="BK30" i="19"/>
  <c r="BJ30" i="19"/>
  <c r="BI30" i="19"/>
  <c r="BF30" i="19"/>
  <c r="BE30" i="19"/>
  <c r="AZ30" i="19"/>
  <c r="BG30" i="19" s="1"/>
  <c r="AD30" i="19"/>
  <c r="BN29" i="19"/>
  <c r="BO29" i="19" s="1"/>
  <c r="CC29" i="19" s="1"/>
  <c r="BM29" i="19"/>
  <c r="BL29" i="19"/>
  <c r="BK29" i="19"/>
  <c r="BJ29" i="19"/>
  <c r="BI29" i="19"/>
  <c r="BF29" i="19"/>
  <c r="BE29" i="19"/>
  <c r="AZ29" i="19"/>
  <c r="BG29" i="19" s="1"/>
  <c r="AD29" i="19"/>
  <c r="BN28" i="19"/>
  <c r="BO28" i="19" s="1"/>
  <c r="CC28" i="19" s="1"/>
  <c r="BM28" i="19"/>
  <c r="BL28" i="19"/>
  <c r="BK28" i="19"/>
  <c r="BJ28" i="19"/>
  <c r="BI28" i="19"/>
  <c r="BF28" i="19"/>
  <c r="BE28" i="19"/>
  <c r="AZ28" i="19"/>
  <c r="AS28" i="19"/>
  <c r="BG28" i="19" s="1"/>
  <c r="AD28" i="19"/>
  <c r="BN27" i="19"/>
  <c r="BO27" i="19" s="1"/>
  <c r="CC27" i="19" s="1"/>
  <c r="BM27" i="19"/>
  <c r="BL27" i="19"/>
  <c r="BK27" i="19"/>
  <c r="BJ27" i="19"/>
  <c r="BI27" i="19"/>
  <c r="BF27" i="19"/>
  <c r="BE27" i="19"/>
  <c r="AZ27" i="19"/>
  <c r="AS27" i="19"/>
  <c r="BG27" i="19" s="1"/>
  <c r="AD27" i="19"/>
  <c r="BN86" i="19"/>
  <c r="BO86" i="19" s="1"/>
  <c r="CC86" i="19" s="1"/>
  <c r="BM86" i="19"/>
  <c r="BL86" i="19"/>
  <c r="BK86" i="19"/>
  <c r="BI86" i="19"/>
  <c r="BF86" i="19"/>
  <c r="BE86" i="19"/>
  <c r="AZ86" i="19"/>
  <c r="AT86" i="19"/>
  <c r="BJ86" i="19" s="1"/>
  <c r="AS86" i="19"/>
  <c r="BN85" i="19"/>
  <c r="BO85" i="19" s="1"/>
  <c r="CC85" i="19" s="1"/>
  <c r="BM85" i="19"/>
  <c r="BL85" i="19"/>
  <c r="BK85" i="19"/>
  <c r="BJ85" i="19"/>
  <c r="BI85" i="19"/>
  <c r="BF85" i="19"/>
  <c r="BE85" i="19"/>
  <c r="AZ85" i="19"/>
  <c r="BG85" i="19" s="1"/>
  <c r="BN84" i="19"/>
  <c r="BO84" i="19" s="1"/>
  <c r="CC84" i="19" s="1"/>
  <c r="BM84" i="19"/>
  <c r="BL84" i="19"/>
  <c r="BK84" i="19"/>
  <c r="BJ84" i="19"/>
  <c r="BI84" i="19"/>
  <c r="BF84" i="19"/>
  <c r="BE84" i="19"/>
  <c r="AZ84" i="19"/>
  <c r="BG84" i="19" s="1"/>
  <c r="BN83" i="19"/>
  <c r="BO83" i="19" s="1"/>
  <c r="CC83" i="19" s="1"/>
  <c r="BM83" i="19"/>
  <c r="BL83" i="19"/>
  <c r="BK83" i="19"/>
  <c r="BJ83" i="19"/>
  <c r="BI83" i="19"/>
  <c r="BF83" i="19"/>
  <c r="BE83" i="19"/>
  <c r="AZ83" i="19"/>
  <c r="BG83" i="19" s="1"/>
  <c r="BN82" i="19"/>
  <c r="BO82" i="19" s="1"/>
  <c r="CC82" i="19" s="1"/>
  <c r="BM82" i="19"/>
  <c r="BL82" i="19"/>
  <c r="BK82" i="19"/>
  <c r="BJ82" i="19"/>
  <c r="BI82" i="19"/>
  <c r="BF82" i="19"/>
  <c r="BE82" i="19"/>
  <c r="AZ82" i="19"/>
  <c r="AS82" i="19"/>
  <c r="BN81" i="19"/>
  <c r="BO81" i="19" s="1"/>
  <c r="CC81" i="19" s="1"/>
  <c r="BM81" i="19"/>
  <c r="BL81" i="19"/>
  <c r="BK81" i="19"/>
  <c r="BJ81" i="19"/>
  <c r="BI81" i="19"/>
  <c r="BF81" i="19"/>
  <c r="BE81" i="19"/>
  <c r="AZ81" i="19"/>
  <c r="AS81" i="19"/>
  <c r="BG81" i="19" s="1"/>
  <c r="BN80" i="19"/>
  <c r="BO80" i="19" s="1"/>
  <c r="CC80" i="19" s="1"/>
  <c r="BM80" i="19"/>
  <c r="BL80" i="19"/>
  <c r="BK80" i="19"/>
  <c r="BI80" i="19"/>
  <c r="BF80" i="19"/>
  <c r="BE80" i="19"/>
  <c r="AZ80" i="19"/>
  <c r="AT80" i="19"/>
  <c r="BJ80" i="19" s="1"/>
  <c r="AS80" i="19"/>
  <c r="AD80" i="19"/>
  <c r="BN79" i="19"/>
  <c r="BO79" i="19" s="1"/>
  <c r="CC79" i="19" s="1"/>
  <c r="BM79" i="19"/>
  <c r="BL79" i="19"/>
  <c r="BK79" i="19"/>
  <c r="BJ79" i="19"/>
  <c r="BI79" i="19"/>
  <c r="BF79" i="19"/>
  <c r="BE79" i="19"/>
  <c r="AZ79" i="19"/>
  <c r="BG79" i="19" s="1"/>
  <c r="AD79" i="19"/>
  <c r="BN78" i="19"/>
  <c r="BO78" i="19" s="1"/>
  <c r="CC78" i="19" s="1"/>
  <c r="BM78" i="19"/>
  <c r="BL78" i="19"/>
  <c r="BK78" i="19"/>
  <c r="BJ78" i="19"/>
  <c r="BI78" i="19"/>
  <c r="BF78" i="19"/>
  <c r="BE78" i="19"/>
  <c r="AZ78" i="19"/>
  <c r="BG78" i="19" s="1"/>
  <c r="AD78" i="19"/>
  <c r="BN77" i="19"/>
  <c r="BO77" i="19" s="1"/>
  <c r="CC77" i="19" s="1"/>
  <c r="BM77" i="19"/>
  <c r="BL77" i="19"/>
  <c r="BK77" i="19"/>
  <c r="BJ77" i="19"/>
  <c r="BI77" i="19"/>
  <c r="BF77" i="19"/>
  <c r="BE77" i="19"/>
  <c r="AZ77" i="19"/>
  <c r="BG77" i="19" s="1"/>
  <c r="BH77" i="19" s="1"/>
  <c r="AD77" i="19"/>
  <c r="BN76" i="19"/>
  <c r="BO76" i="19" s="1"/>
  <c r="CC76" i="19" s="1"/>
  <c r="BM76" i="19"/>
  <c r="BL76" i="19"/>
  <c r="BK76" i="19"/>
  <c r="BJ76" i="19"/>
  <c r="BI76" i="19"/>
  <c r="BF76" i="19"/>
  <c r="BE76" i="19"/>
  <c r="AZ76" i="19"/>
  <c r="AS76" i="19"/>
  <c r="BG76" i="19" s="1"/>
  <c r="BH76" i="19" s="1"/>
  <c r="BS76" i="19" s="1"/>
  <c r="AD76" i="19"/>
  <c r="BN75" i="19"/>
  <c r="BO75" i="19" s="1"/>
  <c r="CC75" i="19" s="1"/>
  <c r="BM75" i="19"/>
  <c r="BL75" i="19"/>
  <c r="BK75" i="19"/>
  <c r="BJ75" i="19"/>
  <c r="BI75" i="19"/>
  <c r="BF75" i="19"/>
  <c r="BE75" i="19"/>
  <c r="AZ75" i="19"/>
  <c r="AS75" i="19"/>
  <c r="AD75" i="19"/>
  <c r="AZ74" i="19"/>
  <c r="AZ73" i="19"/>
  <c r="AZ72" i="19"/>
  <c r="AZ71" i="19"/>
  <c r="BG71" i="19" s="1"/>
  <c r="AZ70" i="19"/>
  <c r="AZ69" i="19"/>
  <c r="AZ68" i="19"/>
  <c r="AZ67" i="19"/>
  <c r="BG67" i="19" s="1"/>
  <c r="AZ66" i="19"/>
  <c r="BG66" i="19" s="1"/>
  <c r="AZ65" i="19"/>
  <c r="AZ64" i="19"/>
  <c r="AZ63" i="19"/>
  <c r="BN74" i="19"/>
  <c r="BO74" i="19" s="1"/>
  <c r="CC74" i="19" s="1"/>
  <c r="BM74" i="19"/>
  <c r="BL74" i="19"/>
  <c r="BK74" i="19"/>
  <c r="BI74" i="19"/>
  <c r="BF74" i="19"/>
  <c r="BE74" i="19"/>
  <c r="AT74" i="19"/>
  <c r="BJ74" i="19" s="1"/>
  <c r="AS74" i="19"/>
  <c r="BG74" i="19" s="1"/>
  <c r="BN73" i="19"/>
  <c r="BO73" i="19" s="1"/>
  <c r="CC73" i="19" s="1"/>
  <c r="BM73" i="19"/>
  <c r="BL73" i="19"/>
  <c r="BK73" i="19"/>
  <c r="BJ73" i="19"/>
  <c r="BI73" i="19"/>
  <c r="BF73" i="19"/>
  <c r="BE73" i="19"/>
  <c r="BG73" i="19"/>
  <c r="BH73" i="19" s="1"/>
  <c r="BN72" i="19"/>
  <c r="BO72" i="19" s="1"/>
  <c r="CC72" i="19" s="1"/>
  <c r="BM72" i="19"/>
  <c r="BL72" i="19"/>
  <c r="BK72" i="19"/>
  <c r="BJ72" i="19"/>
  <c r="BI72" i="19"/>
  <c r="BF72" i="19"/>
  <c r="BE72" i="19"/>
  <c r="BG72" i="19"/>
  <c r="BH72" i="19" s="1"/>
  <c r="BN71" i="19"/>
  <c r="BO71" i="19" s="1"/>
  <c r="CC71" i="19" s="1"/>
  <c r="BM71" i="19"/>
  <c r="BL71" i="19"/>
  <c r="BK71" i="19"/>
  <c r="BJ71" i="19"/>
  <c r="BI71" i="19"/>
  <c r="BF71" i="19"/>
  <c r="BE71" i="19"/>
  <c r="BN70" i="19"/>
  <c r="BO70" i="19" s="1"/>
  <c r="CC70" i="19" s="1"/>
  <c r="BM70" i="19"/>
  <c r="BL70" i="19"/>
  <c r="BK70" i="19"/>
  <c r="BJ70" i="19"/>
  <c r="BI70" i="19"/>
  <c r="BF70" i="19"/>
  <c r="BE70" i="19"/>
  <c r="AS70" i="19"/>
  <c r="BN69" i="19"/>
  <c r="BO69" i="19" s="1"/>
  <c r="CC69" i="19" s="1"/>
  <c r="BM69" i="19"/>
  <c r="BL69" i="19"/>
  <c r="BK69" i="19"/>
  <c r="BJ69" i="19"/>
  <c r="BI69" i="19"/>
  <c r="BF69" i="19"/>
  <c r="BE69" i="19"/>
  <c r="AS69" i="19"/>
  <c r="BN68" i="19"/>
  <c r="BO68" i="19" s="1"/>
  <c r="CC68" i="19" s="1"/>
  <c r="BM68" i="19"/>
  <c r="BL68" i="19"/>
  <c r="BK68" i="19"/>
  <c r="BI68" i="19"/>
  <c r="BF68" i="19"/>
  <c r="BE68" i="19"/>
  <c r="AT68" i="19"/>
  <c r="BJ68" i="19" s="1"/>
  <c r="AS68" i="19"/>
  <c r="AD68" i="19"/>
  <c r="BN67" i="19"/>
  <c r="BO67" i="19" s="1"/>
  <c r="CC67" i="19" s="1"/>
  <c r="BM67" i="19"/>
  <c r="BL67" i="19"/>
  <c r="BK67" i="19"/>
  <c r="BJ67" i="19"/>
  <c r="BI67" i="19"/>
  <c r="BF67" i="19"/>
  <c r="BE67" i="19"/>
  <c r="AD67" i="19"/>
  <c r="BN66" i="19"/>
  <c r="BO66" i="19" s="1"/>
  <c r="CC66" i="19" s="1"/>
  <c r="BM66" i="19"/>
  <c r="BL66" i="19"/>
  <c r="BK66" i="19"/>
  <c r="BJ66" i="19"/>
  <c r="BI66" i="19"/>
  <c r="BF66" i="19"/>
  <c r="BE66" i="19"/>
  <c r="AD66" i="19"/>
  <c r="BO65" i="19"/>
  <c r="CC65" i="19" s="1"/>
  <c r="BN65" i="19"/>
  <c r="BM65" i="19"/>
  <c r="BL65" i="19"/>
  <c r="BK65" i="19"/>
  <c r="BJ65" i="19"/>
  <c r="BI65" i="19"/>
  <c r="BG65" i="19"/>
  <c r="BF65" i="19"/>
  <c r="BE65" i="19"/>
  <c r="AD65" i="19"/>
  <c r="BN64" i="19"/>
  <c r="BO64" i="19" s="1"/>
  <c r="CC64" i="19" s="1"/>
  <c r="BM64" i="19"/>
  <c r="BL64" i="19"/>
  <c r="BK64" i="19"/>
  <c r="BJ64" i="19"/>
  <c r="BI64" i="19"/>
  <c r="BF64" i="19"/>
  <c r="BE64" i="19"/>
  <c r="AS64" i="19"/>
  <c r="AD64" i="19"/>
  <c r="BN63" i="19"/>
  <c r="BO63" i="19" s="1"/>
  <c r="CC63" i="19" s="1"/>
  <c r="BM63" i="19"/>
  <c r="BL63" i="19"/>
  <c r="BK63" i="19"/>
  <c r="BJ63" i="19"/>
  <c r="BI63" i="19"/>
  <c r="BF63" i="19"/>
  <c r="BE63" i="19"/>
  <c r="AS63" i="19"/>
  <c r="AD63" i="19"/>
  <c r="BN62" i="19"/>
  <c r="BO62" i="19" s="1"/>
  <c r="CC62" i="19" s="1"/>
  <c r="BM62" i="19"/>
  <c r="BL62" i="19"/>
  <c r="BK62" i="19"/>
  <c r="BI62" i="19"/>
  <c r="BF62" i="19"/>
  <c r="BE62" i="19"/>
  <c r="AZ62" i="19"/>
  <c r="AT62" i="19"/>
  <c r="BJ62" i="19" s="1"/>
  <c r="AS62" i="19"/>
  <c r="BN61" i="19"/>
  <c r="BO61" i="19" s="1"/>
  <c r="CC61" i="19" s="1"/>
  <c r="BM61" i="19"/>
  <c r="BL61" i="19"/>
  <c r="BK61" i="19"/>
  <c r="BJ61" i="19"/>
  <c r="BI61" i="19"/>
  <c r="BF61" i="19"/>
  <c r="BE61" i="19"/>
  <c r="AZ61" i="19"/>
  <c r="BG61" i="19" s="1"/>
  <c r="BN60" i="19"/>
  <c r="BO60" i="19" s="1"/>
  <c r="CC60" i="19" s="1"/>
  <c r="BM60" i="19"/>
  <c r="BL60" i="19"/>
  <c r="BK60" i="19"/>
  <c r="BJ60" i="19"/>
  <c r="BI60" i="19"/>
  <c r="BF60" i="19"/>
  <c r="BE60" i="19"/>
  <c r="AZ60" i="19"/>
  <c r="BG60" i="19" s="1"/>
  <c r="BN59" i="19"/>
  <c r="BO59" i="19" s="1"/>
  <c r="CC59" i="19" s="1"/>
  <c r="BM59" i="19"/>
  <c r="BL59" i="19"/>
  <c r="BK59" i="19"/>
  <c r="BJ59" i="19"/>
  <c r="BI59" i="19"/>
  <c r="BF59" i="19"/>
  <c r="BE59" i="19"/>
  <c r="AZ59" i="19"/>
  <c r="BG59" i="19" s="1"/>
  <c r="BN58" i="19"/>
  <c r="BO58" i="19" s="1"/>
  <c r="CC58" i="19" s="1"/>
  <c r="BM58" i="19"/>
  <c r="BL58" i="19"/>
  <c r="BK58" i="19"/>
  <c r="BJ58" i="19"/>
  <c r="BI58" i="19"/>
  <c r="BF58" i="19"/>
  <c r="BE58" i="19"/>
  <c r="AZ58" i="19"/>
  <c r="AS58" i="19"/>
  <c r="BG58" i="19" s="1"/>
  <c r="BN57" i="19"/>
  <c r="BO57" i="19" s="1"/>
  <c r="CC57" i="19" s="1"/>
  <c r="BM57" i="19"/>
  <c r="BL57" i="19"/>
  <c r="BK57" i="19"/>
  <c r="BJ57" i="19"/>
  <c r="BI57" i="19"/>
  <c r="BF57" i="19"/>
  <c r="BE57" i="19"/>
  <c r="AZ57" i="19"/>
  <c r="AS57" i="19"/>
  <c r="BN56" i="19"/>
  <c r="BO56" i="19" s="1"/>
  <c r="CC56" i="19" s="1"/>
  <c r="BM56" i="19"/>
  <c r="BL56" i="19"/>
  <c r="BK56" i="19"/>
  <c r="BI56" i="19"/>
  <c r="BF56" i="19"/>
  <c r="BE56" i="19"/>
  <c r="AZ56" i="19"/>
  <c r="BG56" i="19" s="1"/>
  <c r="BH56" i="19" s="1"/>
  <c r="AT56" i="19"/>
  <c r="BJ56" i="19" s="1"/>
  <c r="AS56" i="19"/>
  <c r="AD56" i="19"/>
  <c r="BN55" i="19"/>
  <c r="BO55" i="19" s="1"/>
  <c r="CC55" i="19" s="1"/>
  <c r="BM55" i="19"/>
  <c r="BL55" i="19"/>
  <c r="BK55" i="19"/>
  <c r="BJ55" i="19"/>
  <c r="BI55" i="19"/>
  <c r="BF55" i="19"/>
  <c r="BE55" i="19"/>
  <c r="AZ55" i="19"/>
  <c r="BG55" i="19" s="1"/>
  <c r="AD55" i="19"/>
  <c r="BN54" i="19"/>
  <c r="BO54" i="19" s="1"/>
  <c r="CC54" i="19" s="1"/>
  <c r="BM54" i="19"/>
  <c r="BL54" i="19"/>
  <c r="BK54" i="19"/>
  <c r="BJ54" i="19"/>
  <c r="BI54" i="19"/>
  <c r="BF54" i="19"/>
  <c r="BE54" i="19"/>
  <c r="AZ54" i="19"/>
  <c r="BG54" i="19" s="1"/>
  <c r="AD54" i="19"/>
  <c r="BN53" i="19"/>
  <c r="BO53" i="19" s="1"/>
  <c r="CC53" i="19" s="1"/>
  <c r="BM53" i="19"/>
  <c r="BL53" i="19"/>
  <c r="BK53" i="19"/>
  <c r="BJ53" i="19"/>
  <c r="BI53" i="19"/>
  <c r="BF53" i="19"/>
  <c r="BE53" i="19"/>
  <c r="AZ53" i="19"/>
  <c r="BG53" i="19" s="1"/>
  <c r="AD53" i="19"/>
  <c r="BN52" i="19"/>
  <c r="BO52" i="19" s="1"/>
  <c r="CC52" i="19" s="1"/>
  <c r="BM52" i="19"/>
  <c r="BL52" i="19"/>
  <c r="BK52" i="19"/>
  <c r="BJ52" i="19"/>
  <c r="BI52" i="19"/>
  <c r="BF52" i="19"/>
  <c r="BE52" i="19"/>
  <c r="AZ52" i="19"/>
  <c r="AS52" i="19"/>
  <c r="AD52" i="19"/>
  <c r="BN51" i="19"/>
  <c r="BO51" i="19" s="1"/>
  <c r="CC51" i="19" s="1"/>
  <c r="BM51" i="19"/>
  <c r="BL51" i="19"/>
  <c r="BK51" i="19"/>
  <c r="BJ51" i="19"/>
  <c r="BI51" i="19"/>
  <c r="BF51" i="19"/>
  <c r="BE51" i="19"/>
  <c r="AZ51" i="19"/>
  <c r="AS51" i="19"/>
  <c r="AD51" i="19"/>
  <c r="BN26" i="19"/>
  <c r="BO26" i="19" s="1"/>
  <c r="CC26" i="19" s="1"/>
  <c r="BM26" i="19"/>
  <c r="BL26" i="19"/>
  <c r="BK26" i="19"/>
  <c r="BI26" i="19"/>
  <c r="BF26" i="19"/>
  <c r="BE26" i="19"/>
  <c r="AZ26" i="19"/>
  <c r="AT26" i="19"/>
  <c r="BJ26" i="19" s="1"/>
  <c r="AS26" i="19"/>
  <c r="BN25" i="19"/>
  <c r="BO25" i="19" s="1"/>
  <c r="CC25" i="19" s="1"/>
  <c r="BM25" i="19"/>
  <c r="BL25" i="19"/>
  <c r="BK25" i="19"/>
  <c r="BJ25" i="19"/>
  <c r="BI25" i="19"/>
  <c r="BF25" i="19"/>
  <c r="BE25" i="19"/>
  <c r="AZ25" i="19"/>
  <c r="BG25" i="19" s="1"/>
  <c r="BN24" i="19"/>
  <c r="BO24" i="19" s="1"/>
  <c r="CC24" i="19" s="1"/>
  <c r="BM24" i="19"/>
  <c r="BL24" i="19"/>
  <c r="BK24" i="19"/>
  <c r="BJ24" i="19"/>
  <c r="BI24" i="19"/>
  <c r="BF24" i="19"/>
  <c r="BE24" i="19"/>
  <c r="AZ24" i="19"/>
  <c r="BG24" i="19" s="1"/>
  <c r="BN23" i="19"/>
  <c r="BO23" i="19" s="1"/>
  <c r="CC23" i="19" s="1"/>
  <c r="BM23" i="19"/>
  <c r="BL23" i="19"/>
  <c r="BK23" i="19"/>
  <c r="BJ23" i="19"/>
  <c r="BI23" i="19"/>
  <c r="BF23" i="19"/>
  <c r="BE23" i="19"/>
  <c r="AZ23" i="19"/>
  <c r="BG23" i="19" s="1"/>
  <c r="BN22" i="19"/>
  <c r="BO22" i="19" s="1"/>
  <c r="CC22" i="19" s="1"/>
  <c r="BM22" i="19"/>
  <c r="BL22" i="19"/>
  <c r="BK22" i="19"/>
  <c r="BJ22" i="19"/>
  <c r="BI22" i="19"/>
  <c r="BF22" i="19"/>
  <c r="BE22" i="19"/>
  <c r="AZ22" i="19"/>
  <c r="AS22" i="19"/>
  <c r="BN21" i="19"/>
  <c r="BO21" i="19" s="1"/>
  <c r="CC21" i="19" s="1"/>
  <c r="BM21" i="19"/>
  <c r="BL21" i="19"/>
  <c r="BK21" i="19"/>
  <c r="BJ21" i="19"/>
  <c r="BI21" i="19"/>
  <c r="BF21" i="19"/>
  <c r="BE21" i="19"/>
  <c r="AZ21" i="19"/>
  <c r="AS21" i="19"/>
  <c r="BN20" i="19"/>
  <c r="BO20" i="19" s="1"/>
  <c r="CC20" i="19" s="1"/>
  <c r="BM20" i="19"/>
  <c r="BL20" i="19"/>
  <c r="BK20" i="19"/>
  <c r="BI20" i="19"/>
  <c r="BF20" i="19"/>
  <c r="BE20" i="19"/>
  <c r="AZ20" i="19"/>
  <c r="AT20" i="19"/>
  <c r="BJ20" i="19" s="1"/>
  <c r="AS20" i="19"/>
  <c r="BG20" i="19" s="1"/>
  <c r="AD20" i="19"/>
  <c r="BN19" i="19"/>
  <c r="BO19" i="19" s="1"/>
  <c r="CC19" i="19" s="1"/>
  <c r="BM19" i="19"/>
  <c r="BL19" i="19"/>
  <c r="BK19" i="19"/>
  <c r="BJ19" i="19"/>
  <c r="BI19" i="19"/>
  <c r="BF19" i="19"/>
  <c r="BE19" i="19"/>
  <c r="AZ19" i="19"/>
  <c r="BG19" i="19" s="1"/>
  <c r="AD19" i="19"/>
  <c r="BN18" i="19"/>
  <c r="BO18" i="19" s="1"/>
  <c r="CC18" i="19" s="1"/>
  <c r="BM18" i="19"/>
  <c r="BL18" i="19"/>
  <c r="BK18" i="19"/>
  <c r="BJ18" i="19"/>
  <c r="BI18" i="19"/>
  <c r="BF18" i="19"/>
  <c r="BE18" i="19"/>
  <c r="AZ18" i="19"/>
  <c r="BG18" i="19" s="1"/>
  <c r="AD18" i="19"/>
  <c r="BN17" i="19"/>
  <c r="BO17" i="19" s="1"/>
  <c r="CC17" i="19" s="1"/>
  <c r="BM17" i="19"/>
  <c r="BL17" i="19"/>
  <c r="BK17" i="19"/>
  <c r="BJ17" i="19"/>
  <c r="BI17" i="19"/>
  <c r="BG17" i="19"/>
  <c r="BF17" i="19"/>
  <c r="BE17" i="19"/>
  <c r="AZ17" i="19"/>
  <c r="AD17" i="19"/>
  <c r="BN16" i="19"/>
  <c r="BO16" i="19" s="1"/>
  <c r="CC16" i="19" s="1"/>
  <c r="BM16" i="19"/>
  <c r="BL16" i="19"/>
  <c r="BK16" i="19"/>
  <c r="BJ16" i="19"/>
  <c r="BI16" i="19"/>
  <c r="BF16" i="19"/>
  <c r="BE16" i="19"/>
  <c r="AZ16" i="19"/>
  <c r="AS16" i="19"/>
  <c r="AD16" i="19"/>
  <c r="BN15" i="19"/>
  <c r="BO15" i="19" s="1"/>
  <c r="CC15" i="19" s="1"/>
  <c r="BM15" i="19"/>
  <c r="BL15" i="19"/>
  <c r="BK15" i="19"/>
  <c r="BJ15" i="19"/>
  <c r="BI15" i="19"/>
  <c r="BF15" i="19"/>
  <c r="BE15" i="19"/>
  <c r="AZ15" i="19"/>
  <c r="AS15" i="19"/>
  <c r="AD15" i="19"/>
  <c r="BN14" i="19"/>
  <c r="BO14" i="19" s="1"/>
  <c r="CC14" i="19" s="1"/>
  <c r="BM14" i="19"/>
  <c r="BL14" i="19"/>
  <c r="BK14" i="19"/>
  <c r="BI14" i="19"/>
  <c r="BF14" i="19"/>
  <c r="BE14" i="19"/>
  <c r="AZ14" i="19"/>
  <c r="AT14" i="19"/>
  <c r="BJ14" i="19" s="1"/>
  <c r="AS14" i="19"/>
  <c r="BN13" i="19"/>
  <c r="BO13" i="19" s="1"/>
  <c r="CC13" i="19" s="1"/>
  <c r="BM13" i="19"/>
  <c r="BL13" i="19"/>
  <c r="BK13" i="19"/>
  <c r="BJ13" i="19"/>
  <c r="BI13" i="19"/>
  <c r="BF13" i="19"/>
  <c r="BE13" i="19"/>
  <c r="AZ13" i="19"/>
  <c r="BG13" i="19" s="1"/>
  <c r="BN12" i="19"/>
  <c r="BO12" i="19" s="1"/>
  <c r="CC12" i="19" s="1"/>
  <c r="BM12" i="19"/>
  <c r="BL12" i="19"/>
  <c r="BK12" i="19"/>
  <c r="BJ12" i="19"/>
  <c r="BI12" i="19"/>
  <c r="BF12" i="19"/>
  <c r="BE12" i="19"/>
  <c r="AZ12" i="19"/>
  <c r="BG12" i="19" s="1"/>
  <c r="BN11" i="19"/>
  <c r="BO11" i="19" s="1"/>
  <c r="CC11" i="19" s="1"/>
  <c r="BM11" i="19"/>
  <c r="BL11" i="19"/>
  <c r="BK11" i="19"/>
  <c r="BJ11" i="19"/>
  <c r="BI11" i="19"/>
  <c r="BF11" i="19"/>
  <c r="BE11" i="19"/>
  <c r="AZ11" i="19"/>
  <c r="BG11" i="19" s="1"/>
  <c r="BN10" i="19"/>
  <c r="BO10" i="19" s="1"/>
  <c r="CC10" i="19" s="1"/>
  <c r="BM10" i="19"/>
  <c r="BL10" i="19"/>
  <c r="BK10" i="19"/>
  <c r="BJ10" i="19"/>
  <c r="BI10" i="19"/>
  <c r="BF10" i="19"/>
  <c r="BE10" i="19"/>
  <c r="AZ10" i="19"/>
  <c r="AS10" i="19"/>
  <c r="BN9" i="19"/>
  <c r="BO9" i="19" s="1"/>
  <c r="CC9" i="19" s="1"/>
  <c r="BM9" i="19"/>
  <c r="BL9" i="19"/>
  <c r="BK9" i="19"/>
  <c r="BJ9" i="19"/>
  <c r="BI9" i="19"/>
  <c r="BF9" i="19"/>
  <c r="BE9" i="19"/>
  <c r="AZ9" i="19"/>
  <c r="AS9" i="19"/>
  <c r="BG9" i="19" s="1"/>
  <c r="AD8" i="19"/>
  <c r="AD7" i="19"/>
  <c r="AD6" i="19"/>
  <c r="AD5" i="19"/>
  <c r="AD4" i="19"/>
  <c r="BN8" i="19"/>
  <c r="BO8" i="19" s="1"/>
  <c r="CC8" i="19" s="1"/>
  <c r="BM8" i="19"/>
  <c r="BL8" i="19"/>
  <c r="BK8" i="19"/>
  <c r="BI8" i="19"/>
  <c r="BF8" i="19"/>
  <c r="BE8" i="19"/>
  <c r="AZ8" i="19"/>
  <c r="BN7" i="19"/>
  <c r="BO7" i="19" s="1"/>
  <c r="CC7" i="19" s="1"/>
  <c r="BM7" i="19"/>
  <c r="BL7" i="19"/>
  <c r="BK7" i="19"/>
  <c r="BJ7" i="19"/>
  <c r="BI7" i="19"/>
  <c r="BF7" i="19"/>
  <c r="BE7" i="19"/>
  <c r="AZ7" i="19"/>
  <c r="BG7" i="19" s="1"/>
  <c r="BN6" i="19"/>
  <c r="BO6" i="19" s="1"/>
  <c r="CC6" i="19" s="1"/>
  <c r="BM6" i="19"/>
  <c r="BL6" i="19"/>
  <c r="BK6" i="19"/>
  <c r="BJ6" i="19"/>
  <c r="BI6" i="19"/>
  <c r="BF6" i="19"/>
  <c r="BE6" i="19"/>
  <c r="AZ6" i="19"/>
  <c r="BG6" i="19" s="1"/>
  <c r="BN5" i="19"/>
  <c r="BO5" i="19" s="1"/>
  <c r="CC5" i="19" s="1"/>
  <c r="BM5" i="19"/>
  <c r="BL5" i="19"/>
  <c r="BK5" i="19"/>
  <c r="BJ5" i="19"/>
  <c r="BI5" i="19"/>
  <c r="BF5" i="19"/>
  <c r="BE5" i="19"/>
  <c r="AZ5" i="19"/>
  <c r="BG5" i="19" s="1"/>
  <c r="BN4" i="19"/>
  <c r="BO4" i="19" s="1"/>
  <c r="CC4" i="19" s="1"/>
  <c r="BM4" i="19"/>
  <c r="BL4" i="19"/>
  <c r="BK4" i="19"/>
  <c r="BJ4" i="19"/>
  <c r="BI4" i="19"/>
  <c r="BF4" i="19"/>
  <c r="BE4" i="19"/>
  <c r="AZ4" i="19"/>
  <c r="BK3" i="19"/>
  <c r="BJ3" i="19"/>
  <c r="AD3" i="19"/>
  <c r="AT8" i="19"/>
  <c r="BJ8" i="19" s="1"/>
  <c r="AS8" i="19"/>
  <c r="AS4" i="19"/>
  <c r="AS3" i="19"/>
  <c r="BN3" i="19"/>
  <c r="BO3" i="19" s="1"/>
  <c r="CC3" i="19" s="1"/>
  <c r="BM3" i="19"/>
  <c r="BL3" i="19"/>
  <c r="BI3" i="19"/>
  <c r="BF3" i="19"/>
  <c r="BE3" i="19"/>
  <c r="AZ3" i="19"/>
  <c r="BH73" i="4" l="1"/>
  <c r="BY73" i="4" s="1"/>
  <c r="BZ73" i="4" s="1"/>
  <c r="CA73" i="4" s="1"/>
  <c r="BH138" i="4"/>
  <c r="BH212" i="4"/>
  <c r="BY212" i="4" s="1"/>
  <c r="BZ212" i="4" s="1"/>
  <c r="CA212" i="4" s="1"/>
  <c r="CF212" i="4" s="1"/>
  <c r="BH259" i="4"/>
  <c r="CB259" i="4" s="1"/>
  <c r="CC259" i="4" s="1"/>
  <c r="CD259" i="4" s="1"/>
  <c r="BH71" i="4"/>
  <c r="CB71" i="4" s="1"/>
  <c r="CC71" i="4" s="1"/>
  <c r="CD71" i="4" s="1"/>
  <c r="CB239" i="4"/>
  <c r="CC239" i="4" s="1"/>
  <c r="CD239" i="4" s="1"/>
  <c r="CH239" i="4" s="1"/>
  <c r="CB90" i="4"/>
  <c r="CC90" i="4" s="1"/>
  <c r="CD90" i="4" s="1"/>
  <c r="BH258" i="4"/>
  <c r="BY258" i="4" s="1"/>
  <c r="BZ258" i="4" s="1"/>
  <c r="CA258" i="4" s="1"/>
  <c r="CF258" i="4" s="1"/>
  <c r="CB33" i="4"/>
  <c r="CC33" i="4" s="1"/>
  <c r="CD33" i="4" s="1"/>
  <c r="CH33" i="4" s="1"/>
  <c r="CB171" i="4"/>
  <c r="CC171" i="4" s="1"/>
  <c r="CD171" i="4" s="1"/>
  <c r="CB73" i="4"/>
  <c r="CC73" i="4" s="1"/>
  <c r="CD73" i="4" s="1"/>
  <c r="BH97" i="4"/>
  <c r="CB97" i="4" s="1"/>
  <c r="CC97" i="4" s="1"/>
  <c r="CD97" i="4" s="1"/>
  <c r="CB243" i="4"/>
  <c r="CC243" i="4" s="1"/>
  <c r="CD243" i="4" s="1"/>
  <c r="CH243" i="4" s="1"/>
  <c r="BH201" i="4"/>
  <c r="BY201" i="4" s="1"/>
  <c r="BZ201" i="4" s="1"/>
  <c r="CA201" i="4" s="1"/>
  <c r="CF201" i="4" s="1"/>
  <c r="BH186" i="4"/>
  <c r="BY186" i="4" s="1"/>
  <c r="BZ186" i="4" s="1"/>
  <c r="CA186" i="4" s="1"/>
  <c r="CF186" i="4" s="1"/>
  <c r="BH122" i="4"/>
  <c r="CB219" i="4"/>
  <c r="CC219" i="4" s="1"/>
  <c r="CD219" i="4" s="1"/>
  <c r="CH219" i="4" s="1"/>
  <c r="CB242" i="4"/>
  <c r="CC242" i="4" s="1"/>
  <c r="CD242" i="4" s="1"/>
  <c r="CB124" i="4"/>
  <c r="CC124" i="4" s="1"/>
  <c r="CD124" i="4" s="1"/>
  <c r="CB37" i="4"/>
  <c r="CC37" i="4" s="1"/>
  <c r="CD37" i="4" s="1"/>
  <c r="CB241" i="4"/>
  <c r="CC241" i="4" s="1"/>
  <c r="CD241" i="4" s="1"/>
  <c r="CH241" i="4" s="1"/>
  <c r="BH257" i="4"/>
  <c r="BY257" i="4" s="1"/>
  <c r="BZ257" i="4" s="1"/>
  <c r="CA257" i="4" s="1"/>
  <c r="CF257" i="4" s="1"/>
  <c r="CB10" i="21"/>
  <c r="CF10" i="21" s="1"/>
  <c r="CB5" i="21"/>
  <c r="CF5" i="21" s="1"/>
  <c r="BO3" i="21"/>
  <c r="BZ5" i="21"/>
  <c r="CH5" i="21"/>
  <c r="CB9" i="21"/>
  <c r="CF9" i="21" s="1"/>
  <c r="BZ9" i="21"/>
  <c r="CB11" i="21"/>
  <c r="CF11" i="21" s="1"/>
  <c r="CB4" i="21"/>
  <c r="CF4" i="21" s="1"/>
  <c r="BP3" i="21"/>
  <c r="BQ3" i="21" s="1"/>
  <c r="BM3" i="21"/>
  <c r="BN3" i="21" s="1"/>
  <c r="CD3" i="21" s="1"/>
  <c r="BJ3" i="21"/>
  <c r="BK3" i="21" s="1"/>
  <c r="BZ3" i="21" s="1"/>
  <c r="BG3" i="21"/>
  <c r="BH3" i="21" s="1"/>
  <c r="BS3" i="21"/>
  <c r="BT3" i="21" s="1"/>
  <c r="BV3" i="21"/>
  <c r="BW3" i="21" s="1"/>
  <c r="CB3" i="21" s="1"/>
  <c r="CF3" i="21" s="1"/>
  <c r="CH10" i="21"/>
  <c r="BZ10" i="21"/>
  <c r="BZ11" i="21"/>
  <c r="BZ4" i="21"/>
  <c r="DA83" i="2"/>
  <c r="DC83" i="2" s="1"/>
  <c r="CG78" i="2"/>
  <c r="CH78" i="2" s="1"/>
  <c r="CI78" i="2" s="1"/>
  <c r="CO78" i="2" s="1"/>
  <c r="BW78" i="2"/>
  <c r="BX78" i="2" s="1"/>
  <c r="BY78" i="2" s="1"/>
  <c r="CL78" i="2"/>
  <c r="CM78" i="2" s="1"/>
  <c r="CN78" i="2" s="1"/>
  <c r="CQ78" i="2" s="1"/>
  <c r="CB78" i="2"/>
  <c r="CC78" i="2" s="1"/>
  <c r="CD78" i="2" s="1"/>
  <c r="CU78" i="2" s="1"/>
  <c r="CW78" i="2" s="1"/>
  <c r="CB58" i="2"/>
  <c r="CC58" i="2" s="1"/>
  <c r="CD58" i="2" s="1"/>
  <c r="BW58" i="2"/>
  <c r="BX58" i="2" s="1"/>
  <c r="BY58" i="2" s="1"/>
  <c r="CL58" i="2"/>
  <c r="CM58" i="2" s="1"/>
  <c r="CN58" i="2" s="1"/>
  <c r="CQ58" i="2" s="1"/>
  <c r="BW119" i="2"/>
  <c r="BX119" i="2" s="1"/>
  <c r="BY119" i="2" s="1"/>
  <c r="CL105" i="2"/>
  <c r="CM105" i="2" s="1"/>
  <c r="CN105" i="2" s="1"/>
  <c r="CQ105" i="2" s="1"/>
  <c r="BW84" i="2"/>
  <c r="BX84" i="2" s="1"/>
  <c r="BY84" i="2" s="1"/>
  <c r="CR84" i="2" s="1"/>
  <c r="CT84" i="2" s="1"/>
  <c r="CR83" i="2"/>
  <c r="CT83" i="2" s="1"/>
  <c r="CL119" i="2"/>
  <c r="CM119" i="2" s="1"/>
  <c r="CN119" i="2" s="1"/>
  <c r="CQ119" i="2" s="1"/>
  <c r="DA119" i="2" s="1"/>
  <c r="DC119" i="2" s="1"/>
  <c r="BJ26" i="2"/>
  <c r="CL26" i="2" s="1"/>
  <c r="CM26" i="2" s="1"/>
  <c r="CN26" i="2" s="1"/>
  <c r="CQ26" i="2" s="1"/>
  <c r="CB64" i="2"/>
  <c r="CC64" i="2" s="1"/>
  <c r="CD64" i="2" s="1"/>
  <c r="BJ7" i="2"/>
  <c r="CL7" i="2" s="1"/>
  <c r="CM7" i="2" s="1"/>
  <c r="CN7" i="2" s="1"/>
  <c r="CQ7" i="2" s="1"/>
  <c r="BJ66" i="2"/>
  <c r="CB119" i="2"/>
  <c r="CC119" i="2" s="1"/>
  <c r="CD119" i="2" s="1"/>
  <c r="CG96" i="2"/>
  <c r="CH96" i="2" s="1"/>
  <c r="CI96" i="2" s="1"/>
  <c r="CO96" i="2" s="1"/>
  <c r="CG84" i="2"/>
  <c r="CH84" i="2" s="1"/>
  <c r="CI84" i="2" s="1"/>
  <c r="CO84" i="2" s="1"/>
  <c r="CG99" i="2"/>
  <c r="CH99" i="2" s="1"/>
  <c r="CI99" i="2" s="1"/>
  <c r="CO99" i="2" s="1"/>
  <c r="BW96" i="2"/>
  <c r="BX96" i="2" s="1"/>
  <c r="BY96" i="2" s="1"/>
  <c r="CB104" i="2"/>
  <c r="CC104" i="2" s="1"/>
  <c r="CD104" i="2" s="1"/>
  <c r="CG38" i="2"/>
  <c r="CH38" i="2" s="1"/>
  <c r="CI38" i="2" s="1"/>
  <c r="CO38" i="2" s="1"/>
  <c r="CB60" i="2"/>
  <c r="CC60" i="2" s="1"/>
  <c r="CD60" i="2" s="1"/>
  <c r="CX60" i="2" s="1"/>
  <c r="CZ60" i="2" s="1"/>
  <c r="CL113" i="2"/>
  <c r="CM113" i="2" s="1"/>
  <c r="CN113" i="2" s="1"/>
  <c r="CQ113" i="2" s="1"/>
  <c r="CL96" i="2"/>
  <c r="CM96" i="2" s="1"/>
  <c r="CN96" i="2" s="1"/>
  <c r="CQ96" i="2" s="1"/>
  <c r="CL84" i="2"/>
  <c r="CM84" i="2" s="1"/>
  <c r="CN84" i="2" s="1"/>
  <c r="CQ84" i="2" s="1"/>
  <c r="DA84" i="2" s="1"/>
  <c r="DC84" i="2" s="1"/>
  <c r="CL59" i="2"/>
  <c r="CM59" i="2" s="1"/>
  <c r="CN59" i="2" s="1"/>
  <c r="CQ59" i="2" s="1"/>
  <c r="DA59" i="2" s="1"/>
  <c r="DC59" i="2" s="1"/>
  <c r="CB38" i="2"/>
  <c r="CC38" i="2" s="1"/>
  <c r="CD38" i="2" s="1"/>
  <c r="CB80" i="2"/>
  <c r="CC80" i="2" s="1"/>
  <c r="CD80" i="2" s="1"/>
  <c r="CL80" i="2"/>
  <c r="CM80" i="2" s="1"/>
  <c r="CN80" i="2" s="1"/>
  <c r="CQ80" i="2" s="1"/>
  <c r="BW121" i="2"/>
  <c r="BX121" i="2" s="1"/>
  <c r="BY121" i="2" s="1"/>
  <c r="CL102" i="2"/>
  <c r="CM102" i="2" s="1"/>
  <c r="CN102" i="2" s="1"/>
  <c r="CQ102" i="2" s="1"/>
  <c r="BW92" i="2"/>
  <c r="BX92" i="2" s="1"/>
  <c r="BY92" i="2" s="1"/>
  <c r="CR91" i="2"/>
  <c r="CT91" i="2" s="1"/>
  <c r="BW103" i="2"/>
  <c r="BX103" i="2" s="1"/>
  <c r="BY103" i="2" s="1"/>
  <c r="BW104" i="2"/>
  <c r="BX104" i="2" s="1"/>
  <c r="BY104" i="2" s="1"/>
  <c r="BW94" i="2"/>
  <c r="BX94" i="2" s="1"/>
  <c r="BY94" i="2" s="1"/>
  <c r="CB99" i="2"/>
  <c r="CC99" i="2" s="1"/>
  <c r="CD99" i="2" s="1"/>
  <c r="CB121" i="2"/>
  <c r="CC121" i="2" s="1"/>
  <c r="CD121" i="2" s="1"/>
  <c r="CU121" i="2" s="1"/>
  <c r="CW121" i="2" s="1"/>
  <c r="BW102" i="2"/>
  <c r="BX102" i="2" s="1"/>
  <c r="BY102" i="2" s="1"/>
  <c r="CX102" i="2" s="1"/>
  <c r="CZ102" i="2" s="1"/>
  <c r="CG92" i="2"/>
  <c r="CH92" i="2" s="1"/>
  <c r="CI92" i="2" s="1"/>
  <c r="CO92" i="2" s="1"/>
  <c r="DA92" i="2" s="1"/>
  <c r="DC92" i="2" s="1"/>
  <c r="CL103" i="2"/>
  <c r="CM103" i="2" s="1"/>
  <c r="CN103" i="2" s="1"/>
  <c r="CQ103" i="2" s="1"/>
  <c r="BW114" i="2"/>
  <c r="BX114" i="2" s="1"/>
  <c r="BY114" i="2" s="1"/>
  <c r="BW113" i="2"/>
  <c r="BX113" i="2" s="1"/>
  <c r="BY113" i="2" s="1"/>
  <c r="CG104" i="2"/>
  <c r="CH104" i="2" s="1"/>
  <c r="CI104" i="2" s="1"/>
  <c r="CO104" i="2" s="1"/>
  <c r="CB94" i="2"/>
  <c r="CC94" i="2" s="1"/>
  <c r="CD94" i="2" s="1"/>
  <c r="CB89" i="2"/>
  <c r="CC89" i="2" s="1"/>
  <c r="CD89" i="2" s="1"/>
  <c r="CG115" i="2"/>
  <c r="CH115" i="2" s="1"/>
  <c r="CI115" i="2" s="1"/>
  <c r="CO115" i="2" s="1"/>
  <c r="CB103" i="2"/>
  <c r="CC103" i="2" s="1"/>
  <c r="CD103" i="2" s="1"/>
  <c r="CG113" i="2"/>
  <c r="CH113" i="2" s="1"/>
  <c r="CI113" i="2" s="1"/>
  <c r="CO113" i="2" s="1"/>
  <c r="CX113" i="2" s="1"/>
  <c r="CZ113" i="2" s="1"/>
  <c r="CG98" i="2"/>
  <c r="CH98" i="2" s="1"/>
  <c r="CI98" i="2" s="1"/>
  <c r="CO98" i="2" s="1"/>
  <c r="CB115" i="2"/>
  <c r="CC115" i="2" s="1"/>
  <c r="CD115" i="2" s="1"/>
  <c r="CR115" i="2" s="1"/>
  <c r="CT115" i="2" s="1"/>
  <c r="CU91" i="2"/>
  <c r="CW91" i="2" s="1"/>
  <c r="BW115" i="2"/>
  <c r="BX115" i="2" s="1"/>
  <c r="BY115" i="2" s="1"/>
  <c r="CG121" i="2"/>
  <c r="CH121" i="2" s="1"/>
  <c r="CI121" i="2" s="1"/>
  <c r="CO121" i="2" s="1"/>
  <c r="BW101" i="2"/>
  <c r="BX101" i="2" s="1"/>
  <c r="BY101" i="2" s="1"/>
  <c r="DA117" i="2"/>
  <c r="DC117" i="2" s="1"/>
  <c r="CB85" i="2"/>
  <c r="CC85" i="2" s="1"/>
  <c r="CD85" i="2" s="1"/>
  <c r="BW99" i="2"/>
  <c r="BX99" i="2" s="1"/>
  <c r="BY99" i="2" s="1"/>
  <c r="CG75" i="2"/>
  <c r="CH75" i="2" s="1"/>
  <c r="CI75" i="2" s="1"/>
  <c r="CO75" i="2" s="1"/>
  <c r="CL75" i="2"/>
  <c r="CM75" i="2" s="1"/>
  <c r="CN75" i="2" s="1"/>
  <c r="CQ75" i="2" s="1"/>
  <c r="CB111" i="2"/>
  <c r="CC111" i="2" s="1"/>
  <c r="CD111" i="2" s="1"/>
  <c r="CG111" i="2"/>
  <c r="CH111" i="2" s="1"/>
  <c r="CI111" i="2" s="1"/>
  <c r="CO111" i="2" s="1"/>
  <c r="BW111" i="2"/>
  <c r="BX111" i="2" s="1"/>
  <c r="BY111" i="2" s="1"/>
  <c r="CL111" i="2"/>
  <c r="CM111" i="2" s="1"/>
  <c r="CN111" i="2" s="1"/>
  <c r="CQ111" i="2" s="1"/>
  <c r="CL62" i="2"/>
  <c r="CM62" i="2" s="1"/>
  <c r="CN62" i="2" s="1"/>
  <c r="CQ62" i="2" s="1"/>
  <c r="CG62" i="2"/>
  <c r="CH62" i="2" s="1"/>
  <c r="CI62" i="2" s="1"/>
  <c r="CO62" i="2" s="1"/>
  <c r="BW62" i="2"/>
  <c r="BX62" i="2" s="1"/>
  <c r="BY62" i="2" s="1"/>
  <c r="CB62" i="2"/>
  <c r="CC62" i="2" s="1"/>
  <c r="CD62" i="2" s="1"/>
  <c r="CX62" i="2" s="1"/>
  <c r="CZ62" i="2" s="1"/>
  <c r="BW79" i="2"/>
  <c r="BX79" i="2" s="1"/>
  <c r="BY79" i="2" s="1"/>
  <c r="CL79" i="2"/>
  <c r="CM79" i="2" s="1"/>
  <c r="CN79" i="2" s="1"/>
  <c r="CQ79" i="2" s="1"/>
  <c r="CB79" i="2"/>
  <c r="CC79" i="2" s="1"/>
  <c r="CD79" i="2" s="1"/>
  <c r="CG79" i="2"/>
  <c r="CH79" i="2" s="1"/>
  <c r="CI79" i="2" s="1"/>
  <c r="CO79" i="2" s="1"/>
  <c r="CL61" i="2"/>
  <c r="CM61" i="2" s="1"/>
  <c r="CN61" i="2" s="1"/>
  <c r="CQ61" i="2" s="1"/>
  <c r="BW61" i="2"/>
  <c r="BX61" i="2" s="1"/>
  <c r="BY61" i="2" s="1"/>
  <c r="CG61" i="2"/>
  <c r="CH61" i="2" s="1"/>
  <c r="CI61" i="2" s="1"/>
  <c r="CO61" i="2" s="1"/>
  <c r="CR117" i="2"/>
  <c r="CT117" i="2" s="1"/>
  <c r="CX117" i="2"/>
  <c r="CZ117" i="2" s="1"/>
  <c r="CU117" i="2"/>
  <c r="CW117" i="2" s="1"/>
  <c r="CL110" i="2"/>
  <c r="CM110" i="2" s="1"/>
  <c r="CN110" i="2" s="1"/>
  <c r="CQ110" i="2" s="1"/>
  <c r="CG110" i="2"/>
  <c r="CH110" i="2" s="1"/>
  <c r="CI110" i="2" s="1"/>
  <c r="CO110" i="2" s="1"/>
  <c r="CB110" i="2"/>
  <c r="CC110" i="2" s="1"/>
  <c r="CD110" i="2" s="1"/>
  <c r="BW110" i="2"/>
  <c r="BX110" i="2" s="1"/>
  <c r="BY110" i="2" s="1"/>
  <c r="CB36" i="2"/>
  <c r="CC36" i="2" s="1"/>
  <c r="CD36" i="2" s="1"/>
  <c r="CL36" i="2"/>
  <c r="CM36" i="2" s="1"/>
  <c r="CN36" i="2" s="1"/>
  <c r="CQ36" i="2" s="1"/>
  <c r="BW122" i="2"/>
  <c r="BX122" i="2" s="1"/>
  <c r="BY122" i="2" s="1"/>
  <c r="CL122" i="2"/>
  <c r="CM122" i="2" s="1"/>
  <c r="CN122" i="2" s="1"/>
  <c r="CQ122" i="2" s="1"/>
  <c r="CB122" i="2"/>
  <c r="CC122" i="2" s="1"/>
  <c r="CD122" i="2" s="1"/>
  <c r="CG122" i="2"/>
  <c r="CH122" i="2" s="1"/>
  <c r="CI122" i="2" s="1"/>
  <c r="CO122" i="2" s="1"/>
  <c r="DA91" i="2"/>
  <c r="DC91" i="2" s="1"/>
  <c r="CB81" i="2"/>
  <c r="CC81" i="2" s="1"/>
  <c r="CD81" i="2" s="1"/>
  <c r="CG81" i="2"/>
  <c r="CH81" i="2" s="1"/>
  <c r="CI81" i="2" s="1"/>
  <c r="CO81" i="2" s="1"/>
  <c r="BW81" i="2"/>
  <c r="BX81" i="2" s="1"/>
  <c r="BY81" i="2" s="1"/>
  <c r="CL81" i="2"/>
  <c r="CM81" i="2" s="1"/>
  <c r="CN81" i="2" s="1"/>
  <c r="CQ81" i="2" s="1"/>
  <c r="CB10" i="2"/>
  <c r="CC10" i="2" s="1"/>
  <c r="CD10" i="2" s="1"/>
  <c r="CG10" i="2"/>
  <c r="CH10" i="2" s="1"/>
  <c r="CI10" i="2" s="1"/>
  <c r="CO10" i="2" s="1"/>
  <c r="CU113" i="2"/>
  <c r="CW113" i="2" s="1"/>
  <c r="CR113" i="2"/>
  <c r="CT113" i="2" s="1"/>
  <c r="BW95" i="2"/>
  <c r="BX95" i="2" s="1"/>
  <c r="BY95" i="2" s="1"/>
  <c r="CL95" i="2"/>
  <c r="CM95" i="2" s="1"/>
  <c r="CN95" i="2" s="1"/>
  <c r="CQ95" i="2" s="1"/>
  <c r="CG95" i="2"/>
  <c r="CH95" i="2" s="1"/>
  <c r="CI95" i="2" s="1"/>
  <c r="CO95" i="2" s="1"/>
  <c r="DA88" i="2"/>
  <c r="DC88" i="2" s="1"/>
  <c r="CX88" i="2"/>
  <c r="CZ88" i="2" s="1"/>
  <c r="CR88" i="2"/>
  <c r="CT88" i="2" s="1"/>
  <c r="CU88" i="2"/>
  <c r="CW88" i="2" s="1"/>
  <c r="CU83" i="2"/>
  <c r="CW83" i="2" s="1"/>
  <c r="CG58" i="2"/>
  <c r="CH58" i="2" s="1"/>
  <c r="CI58" i="2" s="1"/>
  <c r="CO58" i="2" s="1"/>
  <c r="CB116" i="2"/>
  <c r="CC116" i="2" s="1"/>
  <c r="CD116" i="2" s="1"/>
  <c r="CB97" i="2"/>
  <c r="CC97" i="2" s="1"/>
  <c r="CD97" i="2" s="1"/>
  <c r="CL118" i="2"/>
  <c r="CM118" i="2" s="1"/>
  <c r="CN118" i="2" s="1"/>
  <c r="CQ118" i="2" s="1"/>
  <c r="CX83" i="2"/>
  <c r="CZ83" i="2" s="1"/>
  <c r="CL94" i="2"/>
  <c r="CM94" i="2" s="1"/>
  <c r="CN94" i="2" s="1"/>
  <c r="CQ94" i="2" s="1"/>
  <c r="CB95" i="2"/>
  <c r="CC95" i="2" s="1"/>
  <c r="CD95" i="2" s="1"/>
  <c r="CG35" i="2"/>
  <c r="CH35" i="2" s="1"/>
  <c r="CI35" i="2" s="1"/>
  <c r="CO35" i="2" s="1"/>
  <c r="CB59" i="2"/>
  <c r="CC59" i="2" s="1"/>
  <c r="CD59" i="2" s="1"/>
  <c r="CL97" i="2"/>
  <c r="CM97" i="2" s="1"/>
  <c r="CN97" i="2" s="1"/>
  <c r="CQ97" i="2" s="1"/>
  <c r="CB92" i="2"/>
  <c r="CC92" i="2" s="1"/>
  <c r="CD92" i="2" s="1"/>
  <c r="BW87" i="2"/>
  <c r="BX87" i="2" s="1"/>
  <c r="BY87" i="2" s="1"/>
  <c r="BW80" i="2"/>
  <c r="BX80" i="2" s="1"/>
  <c r="BY80" i="2" s="1"/>
  <c r="CG101" i="2"/>
  <c r="CH101" i="2" s="1"/>
  <c r="CI101" i="2" s="1"/>
  <c r="CO101" i="2" s="1"/>
  <c r="DA101" i="2" s="1"/>
  <c r="DC101" i="2" s="1"/>
  <c r="CL98" i="2"/>
  <c r="CM98" i="2" s="1"/>
  <c r="CN98" i="2" s="1"/>
  <c r="CQ98" i="2" s="1"/>
  <c r="CB82" i="2"/>
  <c r="CC82" i="2" s="1"/>
  <c r="CD82" i="2" s="1"/>
  <c r="BW82" i="2"/>
  <c r="BX82" i="2" s="1"/>
  <c r="BY82" i="2" s="1"/>
  <c r="CG82" i="2"/>
  <c r="CH82" i="2" s="1"/>
  <c r="CI82" i="2" s="1"/>
  <c r="CO82" i="2" s="1"/>
  <c r="CB118" i="2"/>
  <c r="CC118" i="2" s="1"/>
  <c r="CD118" i="2" s="1"/>
  <c r="CG105" i="2"/>
  <c r="CH105" i="2" s="1"/>
  <c r="CI105" i="2" s="1"/>
  <c r="CO105" i="2" s="1"/>
  <c r="CX91" i="2"/>
  <c r="CZ91" i="2" s="1"/>
  <c r="CL77" i="2"/>
  <c r="CM77" i="2" s="1"/>
  <c r="CN77" i="2" s="1"/>
  <c r="CQ77" i="2" s="1"/>
  <c r="CX75" i="2"/>
  <c r="CZ75" i="2" s="1"/>
  <c r="CU75" i="2"/>
  <c r="CW75" i="2" s="1"/>
  <c r="CR75" i="2"/>
  <c r="CT75" i="2" s="1"/>
  <c r="DA75" i="2"/>
  <c r="DC75" i="2" s="1"/>
  <c r="CL116" i="2"/>
  <c r="CM116" i="2" s="1"/>
  <c r="CN116" i="2" s="1"/>
  <c r="CQ116" i="2" s="1"/>
  <c r="CG86" i="2"/>
  <c r="CH86" i="2" s="1"/>
  <c r="CI86" i="2" s="1"/>
  <c r="CO86" i="2" s="1"/>
  <c r="CB86" i="2"/>
  <c r="CC86" i="2" s="1"/>
  <c r="CD86" i="2" s="1"/>
  <c r="CB106" i="2"/>
  <c r="CC106" i="2" s="1"/>
  <c r="CD106" i="2" s="1"/>
  <c r="CG106" i="2"/>
  <c r="CH106" i="2" s="1"/>
  <c r="CI106" i="2" s="1"/>
  <c r="CO106" i="2" s="1"/>
  <c r="CG114" i="2"/>
  <c r="CH114" i="2" s="1"/>
  <c r="CI114" i="2" s="1"/>
  <c r="CO114" i="2" s="1"/>
  <c r="DA114" i="2" s="1"/>
  <c r="DC114" i="2" s="1"/>
  <c r="CL89" i="2"/>
  <c r="CM89" i="2" s="1"/>
  <c r="CN89" i="2" s="1"/>
  <c r="CQ89" i="2" s="1"/>
  <c r="CL38" i="2"/>
  <c r="CM38" i="2" s="1"/>
  <c r="CN38" i="2" s="1"/>
  <c r="CQ38" i="2" s="1"/>
  <c r="BJ12" i="2"/>
  <c r="CL12" i="2" s="1"/>
  <c r="CM12" i="2" s="1"/>
  <c r="CN12" i="2" s="1"/>
  <c r="CQ12" i="2" s="1"/>
  <c r="DA120" i="2"/>
  <c r="DC120" i="2" s="1"/>
  <c r="CU120" i="2"/>
  <c r="CW120" i="2" s="1"/>
  <c r="CR120" i="2"/>
  <c r="CT120" i="2" s="1"/>
  <c r="CX120" i="2"/>
  <c r="CZ120" i="2" s="1"/>
  <c r="BW116" i="2"/>
  <c r="BX116" i="2" s="1"/>
  <c r="BY116" i="2" s="1"/>
  <c r="BW109" i="2"/>
  <c r="BX109" i="2" s="1"/>
  <c r="BY109" i="2" s="1"/>
  <c r="CB101" i="2"/>
  <c r="CC101" i="2" s="1"/>
  <c r="CD101" i="2" s="1"/>
  <c r="BW97" i="2"/>
  <c r="BX97" i="2" s="1"/>
  <c r="BY97" i="2" s="1"/>
  <c r="BW85" i="2"/>
  <c r="BX85" i="2" s="1"/>
  <c r="BY85" i="2" s="1"/>
  <c r="DA93" i="2"/>
  <c r="DC93" i="2" s="1"/>
  <c r="CX93" i="2"/>
  <c r="CZ93" i="2" s="1"/>
  <c r="CR93" i="2"/>
  <c r="CT93" i="2" s="1"/>
  <c r="CU93" i="2"/>
  <c r="CW93" i="2" s="1"/>
  <c r="CL87" i="2"/>
  <c r="CM87" i="2" s="1"/>
  <c r="CN87" i="2" s="1"/>
  <c r="CQ87" i="2" s="1"/>
  <c r="BW86" i="2"/>
  <c r="BX86" i="2" s="1"/>
  <c r="BY86" i="2" s="1"/>
  <c r="CB107" i="2"/>
  <c r="CC107" i="2" s="1"/>
  <c r="CD107" i="2" s="1"/>
  <c r="CG107" i="2"/>
  <c r="CH107" i="2" s="1"/>
  <c r="CI107" i="2" s="1"/>
  <c r="CO107" i="2" s="1"/>
  <c r="CB98" i="2"/>
  <c r="CC98" i="2" s="1"/>
  <c r="CD98" i="2" s="1"/>
  <c r="BW118" i="2"/>
  <c r="BX118" i="2" s="1"/>
  <c r="BY118" i="2" s="1"/>
  <c r="CB77" i="2"/>
  <c r="CC77" i="2" s="1"/>
  <c r="CD77" i="2" s="1"/>
  <c r="BW89" i="2"/>
  <c r="BX89" i="2" s="1"/>
  <c r="BY89" i="2" s="1"/>
  <c r="CG112" i="2"/>
  <c r="CH112" i="2" s="1"/>
  <c r="CI112" i="2" s="1"/>
  <c r="CO112" i="2" s="1"/>
  <c r="BW100" i="2"/>
  <c r="BX100" i="2" s="1"/>
  <c r="BY100" i="2" s="1"/>
  <c r="CL100" i="2"/>
  <c r="CM100" i="2" s="1"/>
  <c r="CN100" i="2" s="1"/>
  <c r="CQ100" i="2" s="1"/>
  <c r="CG77" i="2"/>
  <c r="CH77" i="2" s="1"/>
  <c r="CI77" i="2" s="1"/>
  <c r="CO77" i="2" s="1"/>
  <c r="DA121" i="2"/>
  <c r="DC121" i="2" s="1"/>
  <c r="CU76" i="2"/>
  <c r="CW76" i="2" s="1"/>
  <c r="DA76" i="2"/>
  <c r="DC76" i="2" s="1"/>
  <c r="CR76" i="2"/>
  <c r="CT76" i="2" s="1"/>
  <c r="CX76" i="2"/>
  <c r="CZ76" i="2" s="1"/>
  <c r="CL112" i="2"/>
  <c r="CM112" i="2" s="1"/>
  <c r="CN112" i="2" s="1"/>
  <c r="CQ112" i="2" s="1"/>
  <c r="CB114" i="2"/>
  <c r="CC114" i="2" s="1"/>
  <c r="CD114" i="2" s="1"/>
  <c r="DA108" i="2"/>
  <c r="DC108" i="2" s="1"/>
  <c r="CX108" i="2"/>
  <c r="CZ108" i="2" s="1"/>
  <c r="CU108" i="2"/>
  <c r="CW108" i="2" s="1"/>
  <c r="CR108" i="2"/>
  <c r="CT108" i="2" s="1"/>
  <c r="DA78" i="2"/>
  <c r="DC78" i="2" s="1"/>
  <c r="BJ8" i="2"/>
  <c r="CB8" i="2" s="1"/>
  <c r="CC8" i="2" s="1"/>
  <c r="CD8" i="2" s="1"/>
  <c r="CL106" i="2"/>
  <c r="CM106" i="2" s="1"/>
  <c r="CN106" i="2" s="1"/>
  <c r="CQ106" i="2" s="1"/>
  <c r="CX90" i="2"/>
  <c r="CZ90" i="2" s="1"/>
  <c r="CU90" i="2"/>
  <c r="CW90" i="2" s="1"/>
  <c r="CR90" i="2"/>
  <c r="CT90" i="2" s="1"/>
  <c r="DA90" i="2"/>
  <c r="DC90" i="2" s="1"/>
  <c r="CB112" i="2"/>
  <c r="CC112" i="2" s="1"/>
  <c r="CD112" i="2" s="1"/>
  <c r="CL86" i="2"/>
  <c r="CM86" i="2" s="1"/>
  <c r="CN86" i="2" s="1"/>
  <c r="CQ86" i="2" s="1"/>
  <c r="CB100" i="2"/>
  <c r="CC100" i="2" s="1"/>
  <c r="CD100" i="2" s="1"/>
  <c r="CB13" i="2"/>
  <c r="CC13" i="2" s="1"/>
  <c r="CD13" i="2" s="1"/>
  <c r="BW13" i="2"/>
  <c r="BX13" i="2" s="1"/>
  <c r="BY13" i="2" s="1"/>
  <c r="CG14" i="2"/>
  <c r="CH14" i="2" s="1"/>
  <c r="CI14" i="2" s="1"/>
  <c r="CO14" i="2" s="1"/>
  <c r="BW14" i="2"/>
  <c r="BX14" i="2" s="1"/>
  <c r="BY14" i="2" s="1"/>
  <c r="CG9" i="2"/>
  <c r="CH9" i="2" s="1"/>
  <c r="CI9" i="2" s="1"/>
  <c r="CO9" i="2" s="1"/>
  <c r="CL9" i="2"/>
  <c r="CM9" i="2" s="1"/>
  <c r="CN9" i="2" s="1"/>
  <c r="CQ9" i="2" s="1"/>
  <c r="CB33" i="2"/>
  <c r="CC33" i="2" s="1"/>
  <c r="CD33" i="2" s="1"/>
  <c r="CG33" i="2"/>
  <c r="CH33" i="2" s="1"/>
  <c r="CI33" i="2" s="1"/>
  <c r="CO33" i="2" s="1"/>
  <c r="BW33" i="2"/>
  <c r="BX33" i="2" s="1"/>
  <c r="BY33" i="2" s="1"/>
  <c r="CL33" i="2"/>
  <c r="CM33" i="2" s="1"/>
  <c r="CN33" i="2" s="1"/>
  <c r="CQ33" i="2" s="1"/>
  <c r="BW57" i="2"/>
  <c r="BX57" i="2" s="1"/>
  <c r="BY57" i="2" s="1"/>
  <c r="CG57" i="2"/>
  <c r="CH57" i="2" s="1"/>
  <c r="CI57" i="2" s="1"/>
  <c r="CO57" i="2" s="1"/>
  <c r="BJ20" i="2"/>
  <c r="CG65" i="2"/>
  <c r="CH65" i="2" s="1"/>
  <c r="CI65" i="2" s="1"/>
  <c r="CO65" i="2" s="1"/>
  <c r="CB35" i="2"/>
  <c r="CC35" i="2" s="1"/>
  <c r="CD35" i="2" s="1"/>
  <c r="BW35" i="2"/>
  <c r="BX35" i="2" s="1"/>
  <c r="BY35" i="2" s="1"/>
  <c r="CB57" i="2"/>
  <c r="CC57" i="2" s="1"/>
  <c r="CD57" i="2" s="1"/>
  <c r="BJ19" i="2"/>
  <c r="CL19" i="2" s="1"/>
  <c r="CM19" i="2" s="1"/>
  <c r="CN19" i="2" s="1"/>
  <c r="CQ19" i="2" s="1"/>
  <c r="BJ18" i="2"/>
  <c r="CG18" i="2" s="1"/>
  <c r="CH18" i="2" s="1"/>
  <c r="CI18" i="2" s="1"/>
  <c r="CO18" i="2" s="1"/>
  <c r="BJ74" i="2"/>
  <c r="BW74" i="2" s="1"/>
  <c r="BX74" i="2" s="1"/>
  <c r="BY74" i="2" s="1"/>
  <c r="BJ31" i="2"/>
  <c r="BW31" i="2" s="1"/>
  <c r="BX31" i="2" s="1"/>
  <c r="BY31" i="2" s="1"/>
  <c r="CB61" i="2"/>
  <c r="CC61" i="2" s="1"/>
  <c r="CD61" i="2" s="1"/>
  <c r="BJ42" i="2"/>
  <c r="CB42" i="2" s="1"/>
  <c r="CC42" i="2" s="1"/>
  <c r="CD42" i="2" s="1"/>
  <c r="DA60" i="2"/>
  <c r="DC60" i="2" s="1"/>
  <c r="CG34" i="2"/>
  <c r="CH34" i="2" s="1"/>
  <c r="CI34" i="2" s="1"/>
  <c r="CO34" i="2" s="1"/>
  <c r="CL34" i="2"/>
  <c r="CM34" i="2" s="1"/>
  <c r="CN34" i="2" s="1"/>
  <c r="CQ34" i="2" s="1"/>
  <c r="BW34" i="2"/>
  <c r="BX34" i="2" s="1"/>
  <c r="BY34" i="2" s="1"/>
  <c r="BW66" i="2"/>
  <c r="BX66" i="2" s="1"/>
  <c r="BY66" i="2" s="1"/>
  <c r="CG66" i="2"/>
  <c r="CH66" i="2" s="1"/>
  <c r="CI66" i="2" s="1"/>
  <c r="CO66" i="2" s="1"/>
  <c r="BW69" i="2"/>
  <c r="BX69" i="2" s="1"/>
  <c r="BY69" i="2" s="1"/>
  <c r="CB69" i="2"/>
  <c r="CC69" i="2" s="1"/>
  <c r="CD69" i="2" s="1"/>
  <c r="CL69" i="2"/>
  <c r="CM69" i="2" s="1"/>
  <c r="CN69" i="2" s="1"/>
  <c r="CQ69" i="2" s="1"/>
  <c r="CG37" i="2"/>
  <c r="CH37" i="2" s="1"/>
  <c r="CI37" i="2" s="1"/>
  <c r="CO37" i="2" s="1"/>
  <c r="BW37" i="2"/>
  <c r="BX37" i="2" s="1"/>
  <c r="BY37" i="2" s="1"/>
  <c r="BJ25" i="2"/>
  <c r="CB25" i="2" s="1"/>
  <c r="CC25" i="2" s="1"/>
  <c r="CD25" i="2" s="1"/>
  <c r="CB37" i="2"/>
  <c r="CC37" i="2" s="1"/>
  <c r="CD37" i="2" s="1"/>
  <c r="CB4" i="2"/>
  <c r="CC4" i="2" s="1"/>
  <c r="CD4" i="2" s="1"/>
  <c r="CB65" i="2"/>
  <c r="CC65" i="2" s="1"/>
  <c r="CD65" i="2" s="1"/>
  <c r="BW54" i="2"/>
  <c r="BX54" i="2" s="1"/>
  <c r="BY54" i="2" s="1"/>
  <c r="BW10" i="2"/>
  <c r="BX10" i="2" s="1"/>
  <c r="BY10" i="2" s="1"/>
  <c r="CL11" i="2"/>
  <c r="CM11" i="2" s="1"/>
  <c r="CN11" i="2" s="1"/>
  <c r="CQ11" i="2" s="1"/>
  <c r="BJ68" i="2"/>
  <c r="CG68" i="2" s="1"/>
  <c r="CH68" i="2" s="1"/>
  <c r="CI68" i="2" s="1"/>
  <c r="CO68" i="2" s="1"/>
  <c r="CB9" i="2"/>
  <c r="CC9" i="2" s="1"/>
  <c r="CD9" i="2" s="1"/>
  <c r="BW12" i="2"/>
  <c r="BX12" i="2" s="1"/>
  <c r="BY12" i="2" s="1"/>
  <c r="BW36" i="2"/>
  <c r="BX36" i="2" s="1"/>
  <c r="BY36" i="2" s="1"/>
  <c r="CL4" i="2"/>
  <c r="CM4" i="2" s="1"/>
  <c r="CN4" i="2" s="1"/>
  <c r="CQ4" i="2" s="1"/>
  <c r="CG4" i="2"/>
  <c r="CH4" i="2" s="1"/>
  <c r="CI4" i="2" s="1"/>
  <c r="CO4" i="2" s="1"/>
  <c r="BJ67" i="2"/>
  <c r="BW67" i="2" s="1"/>
  <c r="BX67" i="2" s="1"/>
  <c r="BY67" i="2" s="1"/>
  <c r="BJ73" i="2"/>
  <c r="CG73" i="2" s="1"/>
  <c r="CH73" i="2" s="1"/>
  <c r="CI73" i="2" s="1"/>
  <c r="CO73" i="2" s="1"/>
  <c r="CB54" i="2"/>
  <c r="CC54" i="2" s="1"/>
  <c r="CD54" i="2" s="1"/>
  <c r="CL10" i="2"/>
  <c r="CM10" i="2" s="1"/>
  <c r="CN10" i="2" s="1"/>
  <c r="CQ10" i="2" s="1"/>
  <c r="CG13" i="2"/>
  <c r="CH13" i="2" s="1"/>
  <c r="CI13" i="2" s="1"/>
  <c r="CO13" i="2" s="1"/>
  <c r="BW9" i="2"/>
  <c r="BX9" i="2" s="1"/>
  <c r="BY9" i="2" s="1"/>
  <c r="CG36" i="2"/>
  <c r="CH36" i="2" s="1"/>
  <c r="CI36" i="2" s="1"/>
  <c r="CO36" i="2" s="1"/>
  <c r="BJ48" i="2"/>
  <c r="CG48" i="2" s="1"/>
  <c r="CH48" i="2" s="1"/>
  <c r="CI48" i="2" s="1"/>
  <c r="CO48" i="2" s="1"/>
  <c r="CL13" i="2"/>
  <c r="CM13" i="2" s="1"/>
  <c r="CN13" i="2" s="1"/>
  <c r="CQ13" i="2" s="1"/>
  <c r="CL37" i="2"/>
  <c r="CM37" i="2" s="1"/>
  <c r="CN37" i="2" s="1"/>
  <c r="CQ37" i="2" s="1"/>
  <c r="CB51" i="2"/>
  <c r="CC51" i="2" s="1"/>
  <c r="CD51" i="2" s="1"/>
  <c r="CL51" i="2"/>
  <c r="CM51" i="2" s="1"/>
  <c r="CN51" i="2" s="1"/>
  <c r="CQ51" i="2" s="1"/>
  <c r="CB66" i="2"/>
  <c r="CC66" i="2" s="1"/>
  <c r="CD66" i="2" s="1"/>
  <c r="BW16" i="2"/>
  <c r="BX16" i="2" s="1"/>
  <c r="BY16" i="2" s="1"/>
  <c r="CG69" i="2"/>
  <c r="CH69" i="2" s="1"/>
  <c r="CI69" i="2" s="1"/>
  <c r="CO69" i="2" s="1"/>
  <c r="CL66" i="2"/>
  <c r="CM66" i="2" s="1"/>
  <c r="CN66" i="2" s="1"/>
  <c r="CQ66" i="2" s="1"/>
  <c r="CL54" i="2"/>
  <c r="CM54" i="2" s="1"/>
  <c r="CN54" i="2" s="1"/>
  <c r="CQ54" i="2" s="1"/>
  <c r="BJ44" i="2"/>
  <c r="BW44" i="2" s="1"/>
  <c r="BX44" i="2" s="1"/>
  <c r="BY44" i="2" s="1"/>
  <c r="CB14" i="2"/>
  <c r="CC14" i="2" s="1"/>
  <c r="CD14" i="2" s="1"/>
  <c r="CB16" i="2"/>
  <c r="CC16" i="2" s="1"/>
  <c r="CD16" i="2" s="1"/>
  <c r="CL72" i="2"/>
  <c r="CM72" i="2" s="1"/>
  <c r="CN72" i="2" s="1"/>
  <c r="CQ72" i="2" s="1"/>
  <c r="BJ56" i="2"/>
  <c r="CL56" i="2" s="1"/>
  <c r="CM56" i="2" s="1"/>
  <c r="CN56" i="2" s="1"/>
  <c r="CQ56" i="2" s="1"/>
  <c r="CG11" i="2"/>
  <c r="CH11" i="2" s="1"/>
  <c r="CI11" i="2" s="1"/>
  <c r="CO11" i="2" s="1"/>
  <c r="CL14" i="2"/>
  <c r="CM14" i="2" s="1"/>
  <c r="CN14" i="2" s="1"/>
  <c r="CQ14" i="2" s="1"/>
  <c r="BW11" i="2"/>
  <c r="BX11" i="2" s="1"/>
  <c r="BY11" i="2" s="1"/>
  <c r="BJ24" i="2"/>
  <c r="CB24" i="2" s="1"/>
  <c r="CC24" i="2" s="1"/>
  <c r="CD24" i="2" s="1"/>
  <c r="CB63" i="2"/>
  <c r="CC63" i="2" s="1"/>
  <c r="CD63" i="2" s="1"/>
  <c r="BH202" i="4"/>
  <c r="BY202" i="4" s="1"/>
  <c r="BZ202" i="4" s="1"/>
  <c r="CA202" i="4" s="1"/>
  <c r="CF202" i="4" s="1"/>
  <c r="CB172" i="4"/>
  <c r="CC172" i="4" s="1"/>
  <c r="CD172" i="4" s="1"/>
  <c r="CH172" i="4" s="1"/>
  <c r="BY74" i="4"/>
  <c r="BZ74" i="4" s="1"/>
  <c r="CA74" i="4" s="1"/>
  <c r="CB74" i="4"/>
  <c r="CC74" i="4" s="1"/>
  <c r="CD74" i="4" s="1"/>
  <c r="CL72" i="4"/>
  <c r="CI72" i="4"/>
  <c r="CI73" i="4"/>
  <c r="CL73" i="4"/>
  <c r="BY223" i="4"/>
  <c r="BZ223" i="4" s="1"/>
  <c r="CA223" i="4" s="1"/>
  <c r="CF223" i="4" s="1"/>
  <c r="CH223" i="4" s="1"/>
  <c r="CB221" i="4"/>
  <c r="CC221" i="4" s="1"/>
  <c r="CD221" i="4" s="1"/>
  <c r="CH221" i="4" s="1"/>
  <c r="BH123" i="4"/>
  <c r="CB123" i="4" s="1"/>
  <c r="CC123" i="4" s="1"/>
  <c r="CD123" i="4" s="1"/>
  <c r="BH187" i="4"/>
  <c r="BY187" i="4" s="1"/>
  <c r="BZ187" i="4" s="1"/>
  <c r="CA187" i="4" s="1"/>
  <c r="CF187" i="4" s="1"/>
  <c r="BY259" i="4"/>
  <c r="BZ259" i="4" s="1"/>
  <c r="CA259" i="4" s="1"/>
  <c r="CF259" i="4" s="1"/>
  <c r="BH17" i="4"/>
  <c r="CB17" i="4" s="1"/>
  <c r="CC17" i="4" s="1"/>
  <c r="CD17" i="4" s="1"/>
  <c r="CB72" i="4"/>
  <c r="CC72" i="4" s="1"/>
  <c r="CD72" i="4" s="1"/>
  <c r="BH55" i="4"/>
  <c r="CB55" i="4" s="1"/>
  <c r="CC55" i="4" s="1"/>
  <c r="CD55" i="4" s="1"/>
  <c r="CB240" i="4"/>
  <c r="CC240" i="4" s="1"/>
  <c r="CD240" i="4" s="1"/>
  <c r="CH240" i="4" s="1"/>
  <c r="CB222" i="4"/>
  <c r="CC222" i="4" s="1"/>
  <c r="CD222" i="4" s="1"/>
  <c r="CB260" i="4"/>
  <c r="CC260" i="4" s="1"/>
  <c r="CD260" i="4" s="1"/>
  <c r="CH260" i="4" s="1"/>
  <c r="BH203" i="4"/>
  <c r="CB203" i="4" s="1"/>
  <c r="CC203" i="4" s="1"/>
  <c r="CD203" i="4" s="1"/>
  <c r="BY204" i="4"/>
  <c r="BZ204" i="4" s="1"/>
  <c r="CA204" i="4" s="1"/>
  <c r="CF204" i="4" s="1"/>
  <c r="CB204" i="4"/>
  <c r="CC204" i="4" s="1"/>
  <c r="CD204" i="4" s="1"/>
  <c r="BY242" i="4"/>
  <c r="BZ242" i="4" s="1"/>
  <c r="CA242" i="4" s="1"/>
  <c r="CF242" i="4" s="1"/>
  <c r="BY169" i="4"/>
  <c r="BZ169" i="4" s="1"/>
  <c r="CA169" i="4" s="1"/>
  <c r="CF169" i="4" s="1"/>
  <c r="CB169" i="4"/>
  <c r="CC169" i="4" s="1"/>
  <c r="CD169" i="4" s="1"/>
  <c r="BH185" i="4"/>
  <c r="BY222" i="4"/>
  <c r="BZ222" i="4" s="1"/>
  <c r="CA222" i="4" s="1"/>
  <c r="CF222" i="4" s="1"/>
  <c r="CB220" i="4"/>
  <c r="CC220" i="4" s="1"/>
  <c r="CD220" i="4" s="1"/>
  <c r="CH220" i="4" s="1"/>
  <c r="BH105" i="4"/>
  <c r="CB105" i="4" s="1"/>
  <c r="CC105" i="4" s="1"/>
  <c r="CD105" i="4" s="1"/>
  <c r="CB170" i="4"/>
  <c r="CC170" i="4" s="1"/>
  <c r="CD170" i="4" s="1"/>
  <c r="BY170" i="4"/>
  <c r="BZ170" i="4" s="1"/>
  <c r="CA170" i="4" s="1"/>
  <c r="CF170" i="4" s="1"/>
  <c r="BY155" i="4"/>
  <c r="BZ155" i="4" s="1"/>
  <c r="CA155" i="4" s="1"/>
  <c r="CF155" i="4" s="1"/>
  <c r="CB155" i="4"/>
  <c r="CC155" i="4" s="1"/>
  <c r="CD155" i="4" s="1"/>
  <c r="BH139" i="4"/>
  <c r="BY139" i="4" s="1"/>
  <c r="BZ139" i="4" s="1"/>
  <c r="CA139" i="4" s="1"/>
  <c r="CF139" i="4" s="1"/>
  <c r="CB188" i="4"/>
  <c r="CC188" i="4" s="1"/>
  <c r="CD188" i="4" s="1"/>
  <c r="CH188" i="4" s="1"/>
  <c r="CB153" i="4"/>
  <c r="CC153" i="4" s="1"/>
  <c r="CD153" i="4" s="1"/>
  <c r="BY153" i="4"/>
  <c r="BZ153" i="4" s="1"/>
  <c r="CA153" i="4" s="1"/>
  <c r="CF153" i="4" s="1"/>
  <c r="CD96" i="4"/>
  <c r="BY156" i="4"/>
  <c r="BZ156" i="4" s="1"/>
  <c r="CA156" i="4" s="1"/>
  <c r="CF156" i="4" s="1"/>
  <c r="CH156" i="4" s="1"/>
  <c r="CB154" i="4"/>
  <c r="CC154" i="4" s="1"/>
  <c r="CD154" i="4" s="1"/>
  <c r="CH154" i="4" s="1"/>
  <c r="BY171" i="4"/>
  <c r="BZ171" i="4" s="1"/>
  <c r="CA171" i="4" s="1"/>
  <c r="CF171" i="4" s="1"/>
  <c r="BH87" i="4"/>
  <c r="CB87" i="4" s="1"/>
  <c r="CC87" i="4" s="1"/>
  <c r="CD87" i="4" s="1"/>
  <c r="BH137" i="4"/>
  <c r="BH89" i="4"/>
  <c r="CB89" i="4" s="1"/>
  <c r="CC89" i="4" s="1"/>
  <c r="CD89" i="4" s="1"/>
  <c r="CB138" i="4"/>
  <c r="CC138" i="4" s="1"/>
  <c r="CD138" i="4" s="1"/>
  <c r="BY138" i="4"/>
  <c r="BZ138" i="4" s="1"/>
  <c r="CA138" i="4" s="1"/>
  <c r="CF138" i="4" s="1"/>
  <c r="BY140" i="4"/>
  <c r="BZ140" i="4" s="1"/>
  <c r="CA140" i="4" s="1"/>
  <c r="CF140" i="4" s="1"/>
  <c r="CB140" i="4"/>
  <c r="CC140" i="4" s="1"/>
  <c r="CD140" i="4" s="1"/>
  <c r="BY37" i="4"/>
  <c r="BZ37" i="4" s="1"/>
  <c r="CA37" i="4" s="1"/>
  <c r="CF37" i="4" s="1"/>
  <c r="BH103" i="4"/>
  <c r="CB103" i="4" s="1"/>
  <c r="CC103" i="4" s="1"/>
  <c r="CD103" i="4" s="1"/>
  <c r="BH121" i="4"/>
  <c r="CB13" i="4"/>
  <c r="CC13" i="4" s="1"/>
  <c r="CD13" i="4" s="1"/>
  <c r="BH88" i="4"/>
  <c r="CB88" i="4" s="1"/>
  <c r="CC88" i="4" s="1"/>
  <c r="CD88" i="4" s="1"/>
  <c r="CB122" i="4"/>
  <c r="CC122" i="4" s="1"/>
  <c r="CD122" i="4" s="1"/>
  <c r="BY122" i="4"/>
  <c r="BZ122" i="4" s="1"/>
  <c r="CA122" i="4" s="1"/>
  <c r="CF122" i="4" s="1"/>
  <c r="CB56" i="4"/>
  <c r="CC56" i="4" s="1"/>
  <c r="CD56" i="4" s="1"/>
  <c r="CH56" i="4" s="1"/>
  <c r="BH57" i="4"/>
  <c r="CB57" i="4" s="1"/>
  <c r="CC57" i="4" s="1"/>
  <c r="CD57" i="4" s="1"/>
  <c r="BH104" i="4"/>
  <c r="BY104" i="4" s="1"/>
  <c r="BZ104" i="4" s="1"/>
  <c r="CA104" i="4" s="1"/>
  <c r="BY124" i="4"/>
  <c r="BZ124" i="4" s="1"/>
  <c r="CA124" i="4" s="1"/>
  <c r="CF124" i="4" s="1"/>
  <c r="BY90" i="4"/>
  <c r="BZ90" i="4" s="1"/>
  <c r="CA90" i="4" s="1"/>
  <c r="CL90" i="4" s="1"/>
  <c r="CI106" i="4"/>
  <c r="CB106" i="4"/>
  <c r="CC106" i="4" s="1"/>
  <c r="CD106" i="4" s="1"/>
  <c r="CN106" i="4" s="1"/>
  <c r="BH263" i="4"/>
  <c r="BY263" i="4" s="1"/>
  <c r="BZ263" i="4" s="1"/>
  <c r="CA263" i="4" s="1"/>
  <c r="CF263" i="4" s="1"/>
  <c r="CB14" i="4"/>
  <c r="CC14" i="4" s="1"/>
  <c r="CD14" i="4" s="1"/>
  <c r="BH108" i="4"/>
  <c r="BY108" i="4" s="1"/>
  <c r="BZ108" i="4" s="1"/>
  <c r="CA108" i="4" s="1"/>
  <c r="CI108" i="4" s="1"/>
  <c r="BH246" i="4"/>
  <c r="BY246" i="4" s="1"/>
  <c r="BZ246" i="4" s="1"/>
  <c r="CA246" i="4" s="1"/>
  <c r="CF246" i="4" s="1"/>
  <c r="CB53" i="4"/>
  <c r="CC53" i="4" s="1"/>
  <c r="CD53" i="4" s="1"/>
  <c r="CH53" i="4" s="1"/>
  <c r="BH15" i="4"/>
  <c r="BY15" i="4" s="1"/>
  <c r="BZ15" i="4" s="1"/>
  <c r="CA15" i="4" s="1"/>
  <c r="CF15" i="4" s="1"/>
  <c r="BY36" i="4"/>
  <c r="BZ36" i="4" s="1"/>
  <c r="CA36" i="4" s="1"/>
  <c r="CF36" i="4" s="1"/>
  <c r="CB36" i="4"/>
  <c r="CC36" i="4" s="1"/>
  <c r="CD36" i="4" s="1"/>
  <c r="BH60" i="4"/>
  <c r="CB60" i="4" s="1"/>
  <c r="CC60" i="4" s="1"/>
  <c r="CD60" i="4" s="1"/>
  <c r="BH227" i="4"/>
  <c r="CB227" i="4" s="1"/>
  <c r="CC227" i="4" s="1"/>
  <c r="CD227" i="4" s="1"/>
  <c r="BH237" i="4"/>
  <c r="BY237" i="4" s="1"/>
  <c r="BZ237" i="4" s="1"/>
  <c r="CA237" i="4" s="1"/>
  <c r="CF237" i="4" s="1"/>
  <c r="BH100" i="4"/>
  <c r="CB100" i="4" s="1"/>
  <c r="CC100" i="4" s="1"/>
  <c r="CD100" i="4" s="1"/>
  <c r="BY35" i="4"/>
  <c r="BZ35" i="4" s="1"/>
  <c r="CA35" i="4" s="1"/>
  <c r="CF35" i="4" s="1"/>
  <c r="CH35" i="4" s="1"/>
  <c r="BH247" i="4"/>
  <c r="CB247" i="4" s="1"/>
  <c r="CC247" i="4" s="1"/>
  <c r="CD247" i="4" s="1"/>
  <c r="CB34" i="4"/>
  <c r="CC34" i="4" s="1"/>
  <c r="CD34" i="4" s="1"/>
  <c r="CH34" i="4" s="1"/>
  <c r="BY54" i="4"/>
  <c r="BZ54" i="4" s="1"/>
  <c r="CA54" i="4" s="1"/>
  <c r="CF54" i="4" s="1"/>
  <c r="CH54" i="4" s="1"/>
  <c r="CL95" i="4"/>
  <c r="CI95" i="4"/>
  <c r="BH107" i="4"/>
  <c r="BH109" i="4"/>
  <c r="BH236" i="4"/>
  <c r="BY236" i="4" s="1"/>
  <c r="BZ236" i="4" s="1"/>
  <c r="CA236" i="4" s="1"/>
  <c r="CF236" i="4" s="1"/>
  <c r="BH232" i="4"/>
  <c r="BY232" i="4" s="1"/>
  <c r="BZ232" i="4" s="1"/>
  <c r="CA232" i="4" s="1"/>
  <c r="CF232" i="4" s="1"/>
  <c r="BH101" i="4"/>
  <c r="BY101" i="4" s="1"/>
  <c r="BZ101" i="4" s="1"/>
  <c r="CA101" i="4" s="1"/>
  <c r="CB95" i="4"/>
  <c r="CC95" i="4" s="1"/>
  <c r="CD95" i="4" s="1"/>
  <c r="BH99" i="4"/>
  <c r="BY99" i="4" s="1"/>
  <c r="BZ99" i="4" s="1"/>
  <c r="CA99" i="4" s="1"/>
  <c r="CB16" i="4"/>
  <c r="CC16" i="4" s="1"/>
  <c r="CD16" i="4" s="1"/>
  <c r="CH16" i="4" s="1"/>
  <c r="BY13" i="4"/>
  <c r="BZ13" i="4" s="1"/>
  <c r="CA13" i="4" s="1"/>
  <c r="CF13" i="4" s="1"/>
  <c r="CB102" i="4"/>
  <c r="CC102" i="4" s="1"/>
  <c r="CD102" i="4" s="1"/>
  <c r="BY102" i="4"/>
  <c r="BZ102" i="4" s="1"/>
  <c r="CA102" i="4" s="1"/>
  <c r="CL102" i="4" s="1"/>
  <c r="BH252" i="4"/>
  <c r="BY252" i="4" s="1"/>
  <c r="BZ252" i="4" s="1"/>
  <c r="CA252" i="4" s="1"/>
  <c r="CF252" i="4" s="1"/>
  <c r="BH251" i="4"/>
  <c r="BY251" i="4" s="1"/>
  <c r="BZ251" i="4" s="1"/>
  <c r="CA251" i="4" s="1"/>
  <c r="CF251" i="4" s="1"/>
  <c r="BY14" i="4"/>
  <c r="BZ14" i="4" s="1"/>
  <c r="CA14" i="4" s="1"/>
  <c r="CF14" i="4" s="1"/>
  <c r="BY110" i="4"/>
  <c r="BZ110" i="4" s="1"/>
  <c r="CA110" i="4" s="1"/>
  <c r="CB110" i="4"/>
  <c r="CC110" i="4" s="1"/>
  <c r="CD110" i="4" s="1"/>
  <c r="CL98" i="4"/>
  <c r="CI98" i="4"/>
  <c r="BH226" i="4"/>
  <c r="CB226" i="4" s="1"/>
  <c r="CC226" i="4" s="1"/>
  <c r="CD226" i="4" s="1"/>
  <c r="BY96" i="4"/>
  <c r="BZ96" i="4" s="1"/>
  <c r="CA96" i="4" s="1"/>
  <c r="CB98" i="4"/>
  <c r="CC98" i="4" s="1"/>
  <c r="CD98" i="4" s="1"/>
  <c r="BH217" i="4"/>
  <c r="BY217" i="4" s="1"/>
  <c r="BZ217" i="4" s="1"/>
  <c r="CA217" i="4" s="1"/>
  <c r="CF217" i="4" s="1"/>
  <c r="BH216" i="4"/>
  <c r="BY216" i="4" s="1"/>
  <c r="BZ216" i="4" s="1"/>
  <c r="CA216" i="4" s="1"/>
  <c r="CF216" i="4" s="1"/>
  <c r="BH184" i="4"/>
  <c r="BY184" i="4" s="1"/>
  <c r="BZ184" i="4" s="1"/>
  <c r="CA184" i="4" s="1"/>
  <c r="CF184" i="4" s="1"/>
  <c r="BH31" i="4"/>
  <c r="BY31" i="4" s="1"/>
  <c r="BZ31" i="4" s="1"/>
  <c r="CA31" i="4" s="1"/>
  <c r="CF31" i="4" s="1"/>
  <c r="BH61" i="4"/>
  <c r="BY61" i="4" s="1"/>
  <c r="BZ61" i="4" s="1"/>
  <c r="CA61" i="4" s="1"/>
  <c r="CF61" i="4" s="1"/>
  <c r="BY264" i="4"/>
  <c r="BZ264" i="4" s="1"/>
  <c r="CA264" i="4" s="1"/>
  <c r="CF264" i="4" s="1"/>
  <c r="CB264" i="4"/>
  <c r="CC264" i="4" s="1"/>
  <c r="CD264" i="4" s="1"/>
  <c r="BH50" i="4"/>
  <c r="BY50" i="4" s="1"/>
  <c r="BZ50" i="4" s="1"/>
  <c r="CA50" i="4" s="1"/>
  <c r="CF50" i="4" s="1"/>
  <c r="BY256" i="4"/>
  <c r="BZ256" i="4" s="1"/>
  <c r="CA256" i="4" s="1"/>
  <c r="CF256" i="4" s="1"/>
  <c r="CB256" i="4"/>
  <c r="CC256" i="4" s="1"/>
  <c r="CD256" i="4" s="1"/>
  <c r="BH211" i="4"/>
  <c r="BY211" i="4" s="1"/>
  <c r="BZ211" i="4" s="1"/>
  <c r="CA211" i="4" s="1"/>
  <c r="CF211" i="4" s="1"/>
  <c r="BH255" i="4"/>
  <c r="BH20" i="4"/>
  <c r="BY20" i="4" s="1"/>
  <c r="BZ20" i="4" s="1"/>
  <c r="CA20" i="4" s="1"/>
  <c r="CF20" i="4" s="1"/>
  <c r="BH208" i="4"/>
  <c r="BY208" i="4" s="1"/>
  <c r="BZ208" i="4" s="1"/>
  <c r="CA208" i="4" s="1"/>
  <c r="CF208" i="4" s="1"/>
  <c r="BH231" i="4"/>
  <c r="BY231" i="4" s="1"/>
  <c r="BZ231" i="4" s="1"/>
  <c r="CA231" i="4" s="1"/>
  <c r="CF231" i="4" s="1"/>
  <c r="BH21" i="4"/>
  <c r="BY21" i="4" s="1"/>
  <c r="BZ21" i="4" s="1"/>
  <c r="CA21" i="4" s="1"/>
  <c r="CF21" i="4" s="1"/>
  <c r="BH207" i="4"/>
  <c r="CB207" i="4" s="1"/>
  <c r="CC207" i="4" s="1"/>
  <c r="CD207" i="4" s="1"/>
  <c r="BH195" i="4"/>
  <c r="BY195" i="4" s="1"/>
  <c r="BZ195" i="4" s="1"/>
  <c r="CA195" i="4" s="1"/>
  <c r="CF195" i="4" s="1"/>
  <c r="BH199" i="4"/>
  <c r="BY199" i="4" s="1"/>
  <c r="BZ199" i="4" s="1"/>
  <c r="CA199" i="4" s="1"/>
  <c r="CF199" i="4" s="1"/>
  <c r="BH179" i="4"/>
  <c r="BY179" i="4" s="1"/>
  <c r="BZ179" i="4" s="1"/>
  <c r="CA179" i="4" s="1"/>
  <c r="CF179" i="4" s="1"/>
  <c r="CB212" i="4"/>
  <c r="CC212" i="4" s="1"/>
  <c r="CD212" i="4" s="1"/>
  <c r="CH212" i="4" s="1"/>
  <c r="BH183" i="4"/>
  <c r="BY183" i="4" s="1"/>
  <c r="BZ183" i="4" s="1"/>
  <c r="CA183" i="4" s="1"/>
  <c r="CF183" i="4" s="1"/>
  <c r="BH196" i="4"/>
  <c r="BY196" i="4" s="1"/>
  <c r="BZ196" i="4" s="1"/>
  <c r="CA196" i="4" s="1"/>
  <c r="CF196" i="4" s="1"/>
  <c r="BH200" i="4"/>
  <c r="BY200" i="4" s="1"/>
  <c r="BZ200" i="4" s="1"/>
  <c r="CA200" i="4" s="1"/>
  <c r="CF200" i="4" s="1"/>
  <c r="BH180" i="4"/>
  <c r="CB180" i="4" s="1"/>
  <c r="CC180" i="4" s="1"/>
  <c r="CD180" i="4" s="1"/>
  <c r="BH191" i="4"/>
  <c r="BY191" i="4" s="1"/>
  <c r="BZ191" i="4" s="1"/>
  <c r="CA191" i="4" s="1"/>
  <c r="CF191" i="4" s="1"/>
  <c r="BH192" i="4"/>
  <c r="BY192" i="4" s="1"/>
  <c r="BZ192" i="4" s="1"/>
  <c r="CA192" i="4" s="1"/>
  <c r="CF192" i="4" s="1"/>
  <c r="BH41" i="4"/>
  <c r="BY41" i="4" s="1"/>
  <c r="BZ41" i="4" s="1"/>
  <c r="CA41" i="4" s="1"/>
  <c r="CF41" i="4" s="1"/>
  <c r="BH40" i="4"/>
  <c r="BY40" i="4" s="1"/>
  <c r="BZ40" i="4" s="1"/>
  <c r="CA40" i="4" s="1"/>
  <c r="CF40" i="4" s="1"/>
  <c r="CD164" i="4"/>
  <c r="CB176" i="4"/>
  <c r="CC176" i="4" s="1"/>
  <c r="CD176" i="4" s="1"/>
  <c r="BY176" i="4"/>
  <c r="BZ176" i="4" s="1"/>
  <c r="CA176" i="4" s="1"/>
  <c r="CF176" i="4" s="1"/>
  <c r="CB168" i="4"/>
  <c r="CC168" i="4" s="1"/>
  <c r="CD168" i="4" s="1"/>
  <c r="BY168" i="4"/>
  <c r="BZ168" i="4" s="1"/>
  <c r="CA168" i="4" s="1"/>
  <c r="CF168" i="4" s="1"/>
  <c r="BY164" i="4"/>
  <c r="BZ164" i="4" s="1"/>
  <c r="CA164" i="4" s="1"/>
  <c r="CF164" i="4" s="1"/>
  <c r="BH79" i="4"/>
  <c r="CB79" i="4" s="1"/>
  <c r="CC79" i="4" s="1"/>
  <c r="CD79" i="4" s="1"/>
  <c r="CB175" i="4"/>
  <c r="CC175" i="4" s="1"/>
  <c r="CD175" i="4" s="1"/>
  <c r="CH175" i="4" s="1"/>
  <c r="BH144" i="4"/>
  <c r="BH132" i="4"/>
  <c r="CB132" i="4" s="1"/>
  <c r="CC132" i="4" s="1"/>
  <c r="CD132" i="4" s="1"/>
  <c r="CB167" i="4"/>
  <c r="CC167" i="4" s="1"/>
  <c r="CD167" i="4" s="1"/>
  <c r="CH167" i="4" s="1"/>
  <c r="CB163" i="4"/>
  <c r="CC163" i="4" s="1"/>
  <c r="CD163" i="4" s="1"/>
  <c r="CH163" i="4" s="1"/>
  <c r="BH143" i="4"/>
  <c r="CB143" i="4" s="1"/>
  <c r="CC143" i="4" s="1"/>
  <c r="CD143" i="4" s="1"/>
  <c r="CB147" i="4"/>
  <c r="CC147" i="4" s="1"/>
  <c r="CD147" i="4" s="1"/>
  <c r="CH147" i="4" s="1"/>
  <c r="CB151" i="4"/>
  <c r="CC151" i="4" s="1"/>
  <c r="CD151" i="4" s="1"/>
  <c r="BY151" i="4"/>
  <c r="BZ151" i="4" s="1"/>
  <c r="CA151" i="4" s="1"/>
  <c r="CF151" i="4" s="1"/>
  <c r="BH128" i="4"/>
  <c r="CB128" i="4" s="1"/>
  <c r="CC128" i="4" s="1"/>
  <c r="CD128" i="4" s="1"/>
  <c r="BY159" i="4"/>
  <c r="BZ159" i="4" s="1"/>
  <c r="CA159" i="4" s="1"/>
  <c r="CF159" i="4" s="1"/>
  <c r="CH159" i="4" s="1"/>
  <c r="BY160" i="4"/>
  <c r="BZ160" i="4" s="1"/>
  <c r="CA160" i="4" s="1"/>
  <c r="CF160" i="4" s="1"/>
  <c r="CH160" i="4" s="1"/>
  <c r="BH120" i="4"/>
  <c r="BY120" i="4" s="1"/>
  <c r="BZ120" i="4" s="1"/>
  <c r="CA120" i="4" s="1"/>
  <c r="CF120" i="4" s="1"/>
  <c r="BY152" i="4"/>
  <c r="BZ152" i="4" s="1"/>
  <c r="CA152" i="4" s="1"/>
  <c r="CF152" i="4" s="1"/>
  <c r="CH152" i="4" s="1"/>
  <c r="BH30" i="4"/>
  <c r="CB30" i="4" s="1"/>
  <c r="CC30" i="4" s="1"/>
  <c r="CD30" i="4" s="1"/>
  <c r="BH51" i="4"/>
  <c r="BY51" i="4" s="1"/>
  <c r="BZ51" i="4" s="1"/>
  <c r="CA51" i="4" s="1"/>
  <c r="CF51" i="4" s="1"/>
  <c r="BH127" i="4"/>
  <c r="BY127" i="4" s="1"/>
  <c r="BZ127" i="4" s="1"/>
  <c r="CA127" i="4" s="1"/>
  <c r="CF127" i="4" s="1"/>
  <c r="CB148" i="4"/>
  <c r="CC148" i="4" s="1"/>
  <c r="CD148" i="4" s="1"/>
  <c r="CH148" i="4" s="1"/>
  <c r="BH131" i="4"/>
  <c r="BY131" i="4" s="1"/>
  <c r="BZ131" i="4" s="1"/>
  <c r="CA131" i="4" s="1"/>
  <c r="CF131" i="4" s="1"/>
  <c r="BH119" i="4"/>
  <c r="CB119" i="4" s="1"/>
  <c r="CC119" i="4" s="1"/>
  <c r="CD119" i="4" s="1"/>
  <c r="BH115" i="4"/>
  <c r="CB115" i="4" s="1"/>
  <c r="CC115" i="4" s="1"/>
  <c r="CD115" i="4" s="1"/>
  <c r="BH135" i="4"/>
  <c r="CB135" i="4" s="1"/>
  <c r="CC135" i="4" s="1"/>
  <c r="CD135" i="4" s="1"/>
  <c r="BH136" i="4"/>
  <c r="BY136" i="4" s="1"/>
  <c r="BZ136" i="4" s="1"/>
  <c r="CA136" i="4" s="1"/>
  <c r="CF136" i="4" s="1"/>
  <c r="BH94" i="4"/>
  <c r="CB94" i="4" s="1"/>
  <c r="CC94" i="4" s="1"/>
  <c r="CD94" i="4" s="1"/>
  <c r="BH85" i="4"/>
  <c r="BY85" i="4" s="1"/>
  <c r="BZ85" i="4" s="1"/>
  <c r="CA85" i="4" s="1"/>
  <c r="CI85" i="4" s="1"/>
  <c r="BH11" i="4"/>
  <c r="BY11" i="4" s="1"/>
  <c r="BZ11" i="4" s="1"/>
  <c r="CA11" i="4" s="1"/>
  <c r="CF11" i="4" s="1"/>
  <c r="BH93" i="4"/>
  <c r="CB93" i="4" s="1"/>
  <c r="CC93" i="4" s="1"/>
  <c r="CD93" i="4" s="1"/>
  <c r="BH86" i="4"/>
  <c r="CB86" i="4" s="1"/>
  <c r="CC86" i="4" s="1"/>
  <c r="CD86" i="4" s="1"/>
  <c r="BH77" i="4"/>
  <c r="CB77" i="4" s="1"/>
  <c r="CC77" i="4" s="1"/>
  <c r="CD77" i="4" s="1"/>
  <c r="BH81" i="4"/>
  <c r="CB81" i="4" s="1"/>
  <c r="CC81" i="4" s="1"/>
  <c r="CD81" i="4" s="1"/>
  <c r="BH116" i="4"/>
  <c r="CB116" i="4" s="1"/>
  <c r="CC116" i="4" s="1"/>
  <c r="CD116" i="4" s="1"/>
  <c r="BH80" i="4"/>
  <c r="CB80" i="4" s="1"/>
  <c r="CC80" i="4" s="1"/>
  <c r="CD80" i="4" s="1"/>
  <c r="BH69" i="4"/>
  <c r="BY69" i="4" s="1"/>
  <c r="BZ69" i="4" s="1"/>
  <c r="CA69" i="4" s="1"/>
  <c r="CL69" i="4" s="1"/>
  <c r="BH82" i="4"/>
  <c r="BY82" i="4" s="1"/>
  <c r="BZ82" i="4" s="1"/>
  <c r="CA82" i="4" s="1"/>
  <c r="CL82" i="4" s="1"/>
  <c r="BH70" i="4"/>
  <c r="CB70" i="4" s="1"/>
  <c r="CC70" i="4" s="1"/>
  <c r="CD70" i="4" s="1"/>
  <c r="BH66" i="4"/>
  <c r="BY66" i="4" s="1"/>
  <c r="BZ66" i="4" s="1"/>
  <c r="CA66" i="4" s="1"/>
  <c r="CL66" i="4" s="1"/>
  <c r="BH46" i="4"/>
  <c r="BY46" i="4" s="1"/>
  <c r="BZ46" i="4" s="1"/>
  <c r="CA46" i="4" s="1"/>
  <c r="CF46" i="4" s="1"/>
  <c r="BH78" i="4"/>
  <c r="BY78" i="4" s="1"/>
  <c r="BZ78" i="4" s="1"/>
  <c r="CA78" i="4" s="1"/>
  <c r="BH10" i="4"/>
  <c r="BY10" i="4" s="1"/>
  <c r="BZ10" i="4" s="1"/>
  <c r="CA10" i="4" s="1"/>
  <c r="CF10" i="4" s="1"/>
  <c r="BH65" i="4"/>
  <c r="BY65" i="4" s="1"/>
  <c r="BZ65" i="4" s="1"/>
  <c r="CA65" i="4" s="1"/>
  <c r="CL65" i="4" s="1"/>
  <c r="BH25" i="4"/>
  <c r="BY25" i="4" s="1"/>
  <c r="BZ25" i="4" s="1"/>
  <c r="CA25" i="4" s="1"/>
  <c r="CF25" i="4" s="1"/>
  <c r="BH26" i="4"/>
  <c r="BY26" i="4" s="1"/>
  <c r="BZ26" i="4" s="1"/>
  <c r="CA26" i="4" s="1"/>
  <c r="CF26" i="4" s="1"/>
  <c r="BH45" i="4"/>
  <c r="BY45" i="4" s="1"/>
  <c r="BZ45" i="4" s="1"/>
  <c r="CA45" i="4" s="1"/>
  <c r="CF45" i="4" s="1"/>
  <c r="BH5" i="4"/>
  <c r="BY5" i="4" s="1"/>
  <c r="BZ5" i="4" s="1"/>
  <c r="CA5" i="4" s="1"/>
  <c r="CF5" i="4" s="1"/>
  <c r="CB6" i="4"/>
  <c r="CC6" i="4" s="1"/>
  <c r="CD6" i="4" s="1"/>
  <c r="CH6" i="4" s="1"/>
  <c r="BH92" i="4"/>
  <c r="CB92" i="4" s="1"/>
  <c r="CC92" i="4" s="1"/>
  <c r="CD92" i="4" s="1"/>
  <c r="BH83" i="4"/>
  <c r="BY83" i="4" s="1"/>
  <c r="BZ83" i="4" s="1"/>
  <c r="CA83" i="4" s="1"/>
  <c r="CI83" i="4" s="1"/>
  <c r="BH84" i="4"/>
  <c r="CB84" i="4" s="1"/>
  <c r="CC84" i="4" s="1"/>
  <c r="CD84" i="4" s="1"/>
  <c r="BH91" i="4"/>
  <c r="CB91" i="4" s="1"/>
  <c r="CC91" i="4" s="1"/>
  <c r="CD91" i="4" s="1"/>
  <c r="BW52" i="2"/>
  <c r="BX52" i="2" s="1"/>
  <c r="BY52" i="2" s="1"/>
  <c r="CG52" i="2"/>
  <c r="CH52" i="2" s="1"/>
  <c r="CI52" i="2" s="1"/>
  <c r="CO52" i="2" s="1"/>
  <c r="CB52" i="2"/>
  <c r="CC52" i="2" s="1"/>
  <c r="CD52" i="2" s="1"/>
  <c r="CL52" i="2"/>
  <c r="CM52" i="2" s="1"/>
  <c r="CN52" i="2" s="1"/>
  <c r="CQ52" i="2" s="1"/>
  <c r="BH20" i="19"/>
  <c r="BP72" i="19"/>
  <c r="BH28" i="19"/>
  <c r="BH27" i="19"/>
  <c r="BH33" i="19"/>
  <c r="BH36" i="19"/>
  <c r="BP36" i="19" s="1"/>
  <c r="BH40" i="19"/>
  <c r="BH46" i="19"/>
  <c r="BS46" i="19" s="1"/>
  <c r="CG51" i="2"/>
  <c r="CH51" i="2" s="1"/>
  <c r="CI51" i="2" s="1"/>
  <c r="CO51" i="2" s="1"/>
  <c r="BG4" i="19"/>
  <c r="BG8" i="19"/>
  <c r="BH12" i="19"/>
  <c r="BG14" i="19"/>
  <c r="BG22" i="19"/>
  <c r="BH61" i="19"/>
  <c r="BY61" i="19" s="1"/>
  <c r="BZ61" i="19" s="1"/>
  <c r="BG32" i="19"/>
  <c r="BH32" i="19" s="1"/>
  <c r="BG39" i="19"/>
  <c r="BH42" i="19"/>
  <c r="BS48" i="19"/>
  <c r="CG32" i="2"/>
  <c r="CH32" i="2" s="1"/>
  <c r="CI32" i="2" s="1"/>
  <c r="CO32" i="2" s="1"/>
  <c r="CL73" i="2"/>
  <c r="CM73" i="2" s="1"/>
  <c r="CN73" i="2" s="1"/>
  <c r="CQ73" i="2" s="1"/>
  <c r="BW64" i="2"/>
  <c r="BX64" i="2" s="1"/>
  <c r="BY64" i="2" s="1"/>
  <c r="BW51" i="2"/>
  <c r="BX51" i="2" s="1"/>
  <c r="BY51" i="2" s="1"/>
  <c r="CG72" i="2"/>
  <c r="CH72" i="2" s="1"/>
  <c r="CI72" i="2" s="1"/>
  <c r="CO72" i="2" s="1"/>
  <c r="BW53" i="2"/>
  <c r="BX53" i="2" s="1"/>
  <c r="BY53" i="2" s="1"/>
  <c r="CB72" i="2"/>
  <c r="CC72" i="2" s="1"/>
  <c r="CD72" i="2" s="1"/>
  <c r="CL65" i="2"/>
  <c r="CM65" i="2" s="1"/>
  <c r="CN65" i="2" s="1"/>
  <c r="CQ65" i="2" s="1"/>
  <c r="CB53" i="2"/>
  <c r="CC53" i="2" s="1"/>
  <c r="CD53" i="2" s="1"/>
  <c r="BY32" i="19"/>
  <c r="BZ32" i="19" s="1"/>
  <c r="BH18" i="19"/>
  <c r="BG69" i="19"/>
  <c r="BH69" i="19" s="1"/>
  <c r="BY42" i="19"/>
  <c r="BZ42" i="19" s="1"/>
  <c r="CA42" i="19" s="1"/>
  <c r="CB42" i="19" s="1"/>
  <c r="BH50" i="19"/>
  <c r="BH71" i="19"/>
  <c r="BP71" i="19" s="1"/>
  <c r="BG34" i="19"/>
  <c r="BH34" i="19" s="1"/>
  <c r="CL15" i="2"/>
  <c r="CM15" i="2" s="1"/>
  <c r="CN15" i="2" s="1"/>
  <c r="CQ15" i="2" s="1"/>
  <c r="CG16" i="2"/>
  <c r="CH16" i="2" s="1"/>
  <c r="CI16" i="2" s="1"/>
  <c r="CO16" i="2" s="1"/>
  <c r="CG64" i="2"/>
  <c r="CH64" i="2" s="1"/>
  <c r="CI64" i="2" s="1"/>
  <c r="CO64" i="2" s="1"/>
  <c r="CG53" i="2"/>
  <c r="CH53" i="2" s="1"/>
  <c r="CI53" i="2" s="1"/>
  <c r="CO53" i="2" s="1"/>
  <c r="CB32" i="2"/>
  <c r="CC32" i="2" s="1"/>
  <c r="CD32" i="2" s="1"/>
  <c r="CL32" i="2"/>
  <c r="CM32" i="2" s="1"/>
  <c r="CN32" i="2" s="1"/>
  <c r="CQ32" i="2" s="1"/>
  <c r="CG30" i="2"/>
  <c r="CH30" i="2" s="1"/>
  <c r="CI30" i="2" s="1"/>
  <c r="CO30" i="2" s="1"/>
  <c r="BW47" i="2"/>
  <c r="BX47" i="2" s="1"/>
  <c r="BY47" i="2" s="1"/>
  <c r="BW71" i="2"/>
  <c r="BX71" i="2" s="1"/>
  <c r="BY71" i="2" s="1"/>
  <c r="CB71" i="2"/>
  <c r="CC71" i="2" s="1"/>
  <c r="CD71" i="2" s="1"/>
  <c r="CG71" i="2"/>
  <c r="CH71" i="2" s="1"/>
  <c r="CI71" i="2" s="1"/>
  <c r="CO71" i="2" s="1"/>
  <c r="CL71" i="2"/>
  <c r="CM71" i="2" s="1"/>
  <c r="CN71" i="2" s="1"/>
  <c r="CQ71" i="2" s="1"/>
  <c r="CB55" i="2"/>
  <c r="CC55" i="2" s="1"/>
  <c r="CD55" i="2" s="1"/>
  <c r="BW55" i="2"/>
  <c r="BX55" i="2" s="1"/>
  <c r="BY55" i="2" s="1"/>
  <c r="CG55" i="2"/>
  <c r="CH55" i="2" s="1"/>
  <c r="CI55" i="2" s="1"/>
  <c r="CO55" i="2" s="1"/>
  <c r="CL55" i="2"/>
  <c r="CM55" i="2" s="1"/>
  <c r="CN55" i="2" s="1"/>
  <c r="CQ55" i="2" s="1"/>
  <c r="CL45" i="2"/>
  <c r="CM45" i="2" s="1"/>
  <c r="CN45" i="2" s="1"/>
  <c r="CQ45" i="2" s="1"/>
  <c r="BW39" i="2"/>
  <c r="BX39" i="2" s="1"/>
  <c r="BY39" i="2" s="1"/>
  <c r="CG63" i="2"/>
  <c r="CH63" i="2" s="1"/>
  <c r="CI63" i="2" s="1"/>
  <c r="CO63" i="2" s="1"/>
  <c r="CB73" i="2"/>
  <c r="CC73" i="2" s="1"/>
  <c r="CD73" i="2" s="1"/>
  <c r="CG70" i="2"/>
  <c r="CH70" i="2" s="1"/>
  <c r="CI70" i="2" s="1"/>
  <c r="CO70" i="2" s="1"/>
  <c r="BW41" i="2"/>
  <c r="BX41" i="2" s="1"/>
  <c r="BY41" i="2" s="1"/>
  <c r="BW63" i="2"/>
  <c r="BX63" i="2" s="1"/>
  <c r="BY63" i="2" s="1"/>
  <c r="CB70" i="2"/>
  <c r="CC70" i="2" s="1"/>
  <c r="CD70" i="2" s="1"/>
  <c r="CB41" i="2"/>
  <c r="CC41" i="2" s="1"/>
  <c r="CD41" i="2" s="1"/>
  <c r="CL70" i="2"/>
  <c r="CM70" i="2" s="1"/>
  <c r="CN70" i="2" s="1"/>
  <c r="CQ70" i="2" s="1"/>
  <c r="CG6" i="2"/>
  <c r="CH6" i="2" s="1"/>
  <c r="CI6" i="2" s="1"/>
  <c r="CO6" i="2" s="1"/>
  <c r="CG21" i="2"/>
  <c r="CH21" i="2" s="1"/>
  <c r="CI21" i="2" s="1"/>
  <c r="CO21" i="2" s="1"/>
  <c r="CL5" i="2"/>
  <c r="CM5" i="2" s="1"/>
  <c r="CN5" i="2" s="1"/>
  <c r="CQ5" i="2" s="1"/>
  <c r="CG31" i="2"/>
  <c r="CH31" i="2" s="1"/>
  <c r="CI31" i="2" s="1"/>
  <c r="CO31" i="2" s="1"/>
  <c r="CL31" i="2"/>
  <c r="CM31" i="2" s="1"/>
  <c r="CN31" i="2" s="1"/>
  <c r="CQ31" i="2" s="1"/>
  <c r="CB29" i="2"/>
  <c r="CC29" i="2" s="1"/>
  <c r="CD29" i="2" s="1"/>
  <c r="CL21" i="2"/>
  <c r="CM21" i="2" s="1"/>
  <c r="CN21" i="2" s="1"/>
  <c r="CQ21" i="2" s="1"/>
  <c r="CB40" i="2"/>
  <c r="CC40" i="2" s="1"/>
  <c r="CD40" i="2" s="1"/>
  <c r="CB31" i="2"/>
  <c r="CC31" i="2" s="1"/>
  <c r="CD31" i="2" s="1"/>
  <c r="BW30" i="2"/>
  <c r="BX30" i="2" s="1"/>
  <c r="BY30" i="2" s="1"/>
  <c r="CB6" i="2"/>
  <c r="CC6" i="2" s="1"/>
  <c r="CD6" i="2" s="1"/>
  <c r="BW8" i="2"/>
  <c r="BX8" i="2" s="1"/>
  <c r="BY8" i="2" s="1"/>
  <c r="CG42" i="2"/>
  <c r="CH42" i="2" s="1"/>
  <c r="CI42" i="2" s="1"/>
  <c r="CO42" i="2" s="1"/>
  <c r="CB30" i="2"/>
  <c r="CC30" i="2" s="1"/>
  <c r="CD30" i="2" s="1"/>
  <c r="CL42" i="2"/>
  <c r="CM42" i="2" s="1"/>
  <c r="CN42" i="2" s="1"/>
  <c r="CQ42" i="2" s="1"/>
  <c r="CB21" i="2"/>
  <c r="CC21" i="2" s="1"/>
  <c r="CD21" i="2" s="1"/>
  <c r="BW6" i="2"/>
  <c r="BX6" i="2" s="1"/>
  <c r="BY6" i="2" s="1"/>
  <c r="CG8" i="2"/>
  <c r="CH8" i="2" s="1"/>
  <c r="CI8" i="2" s="1"/>
  <c r="CO8" i="2" s="1"/>
  <c r="CG39" i="2"/>
  <c r="CH39" i="2" s="1"/>
  <c r="CI39" i="2" s="1"/>
  <c r="CO39" i="2" s="1"/>
  <c r="CB45" i="2"/>
  <c r="CC45" i="2" s="1"/>
  <c r="CD45" i="2" s="1"/>
  <c r="BW42" i="2"/>
  <c r="BX42" i="2" s="1"/>
  <c r="BY42" i="2" s="1"/>
  <c r="CL41" i="2"/>
  <c r="CM41" i="2" s="1"/>
  <c r="CN41" i="2" s="1"/>
  <c r="CQ41" i="2" s="1"/>
  <c r="CG49" i="2"/>
  <c r="CH49" i="2" s="1"/>
  <c r="CI49" i="2" s="1"/>
  <c r="CO49" i="2" s="1"/>
  <c r="CB49" i="2"/>
  <c r="CC49" i="2" s="1"/>
  <c r="CD49" i="2" s="1"/>
  <c r="BW49" i="2"/>
  <c r="BX49" i="2" s="1"/>
  <c r="BY49" i="2" s="1"/>
  <c r="CL49" i="2"/>
  <c r="CM49" i="2" s="1"/>
  <c r="CN49" i="2" s="1"/>
  <c r="CQ49" i="2" s="1"/>
  <c r="CB43" i="2"/>
  <c r="CC43" i="2" s="1"/>
  <c r="CD43" i="2" s="1"/>
  <c r="CG43" i="2"/>
  <c r="CH43" i="2" s="1"/>
  <c r="CI43" i="2" s="1"/>
  <c r="CO43" i="2" s="1"/>
  <c r="CL43" i="2"/>
  <c r="CM43" i="2" s="1"/>
  <c r="CN43" i="2" s="1"/>
  <c r="CQ43" i="2" s="1"/>
  <c r="BW43" i="2"/>
  <c r="BX43" i="2" s="1"/>
  <c r="BY43" i="2" s="1"/>
  <c r="CB44" i="2"/>
  <c r="CC44" i="2" s="1"/>
  <c r="CD44" i="2" s="1"/>
  <c r="CG44" i="2"/>
  <c r="CH44" i="2" s="1"/>
  <c r="CI44" i="2" s="1"/>
  <c r="CO44" i="2" s="1"/>
  <c r="CB47" i="2"/>
  <c r="CC47" i="2" s="1"/>
  <c r="CD47" i="2" s="1"/>
  <c r="BW27" i="2"/>
  <c r="BX27" i="2" s="1"/>
  <c r="BY27" i="2" s="1"/>
  <c r="CL27" i="2"/>
  <c r="CM27" i="2" s="1"/>
  <c r="CN27" i="2" s="1"/>
  <c r="CQ27" i="2" s="1"/>
  <c r="BW46" i="2"/>
  <c r="BX46" i="2" s="1"/>
  <c r="BY46" i="2" s="1"/>
  <c r="CL46" i="2"/>
  <c r="CM46" i="2" s="1"/>
  <c r="CN46" i="2" s="1"/>
  <c r="CQ46" i="2" s="1"/>
  <c r="CL39" i="2"/>
  <c r="CM39" i="2" s="1"/>
  <c r="CN39" i="2" s="1"/>
  <c r="CQ39" i="2" s="1"/>
  <c r="CG46" i="2"/>
  <c r="CH46" i="2" s="1"/>
  <c r="CI46" i="2" s="1"/>
  <c r="CO46" i="2" s="1"/>
  <c r="CG45" i="2"/>
  <c r="CH45" i="2" s="1"/>
  <c r="CI45" i="2" s="1"/>
  <c r="CO45" i="2" s="1"/>
  <c r="CG28" i="2"/>
  <c r="CH28" i="2" s="1"/>
  <c r="CI28" i="2" s="1"/>
  <c r="CO28" i="2" s="1"/>
  <c r="CL47" i="2"/>
  <c r="CM47" i="2" s="1"/>
  <c r="CN47" i="2" s="1"/>
  <c r="CQ47" i="2" s="1"/>
  <c r="CL29" i="2"/>
  <c r="CM29" i="2" s="1"/>
  <c r="CN29" i="2" s="1"/>
  <c r="CQ29" i="2" s="1"/>
  <c r="BW29" i="2"/>
  <c r="BX29" i="2" s="1"/>
  <c r="BY29" i="2" s="1"/>
  <c r="CL28" i="2"/>
  <c r="CM28" i="2" s="1"/>
  <c r="CN28" i="2" s="1"/>
  <c r="CQ28" i="2" s="1"/>
  <c r="CB50" i="2"/>
  <c r="CC50" i="2" s="1"/>
  <c r="CD50" i="2" s="1"/>
  <c r="BW50" i="2"/>
  <c r="BX50" i="2" s="1"/>
  <c r="BY50" i="2" s="1"/>
  <c r="CG50" i="2"/>
  <c r="CH50" i="2" s="1"/>
  <c r="CI50" i="2" s="1"/>
  <c r="CO50" i="2" s="1"/>
  <c r="BW28" i="2"/>
  <c r="BX28" i="2" s="1"/>
  <c r="BY28" i="2" s="1"/>
  <c r="CL50" i="2"/>
  <c r="CM50" i="2" s="1"/>
  <c r="CN50" i="2" s="1"/>
  <c r="CQ50" i="2" s="1"/>
  <c r="CL40" i="2"/>
  <c r="CM40" i="2" s="1"/>
  <c r="CN40" i="2" s="1"/>
  <c r="CQ40" i="2" s="1"/>
  <c r="BW40" i="2"/>
  <c r="BX40" i="2" s="1"/>
  <c r="BY40" i="2" s="1"/>
  <c r="CG27" i="2"/>
  <c r="CH27" i="2" s="1"/>
  <c r="CI27" i="2" s="1"/>
  <c r="CO27" i="2" s="1"/>
  <c r="BW23" i="2"/>
  <c r="BX23" i="2" s="1"/>
  <c r="BY23" i="2" s="1"/>
  <c r="CG23" i="2"/>
  <c r="CH23" i="2" s="1"/>
  <c r="CI23" i="2" s="1"/>
  <c r="CO23" i="2" s="1"/>
  <c r="CL23" i="2"/>
  <c r="CM23" i="2" s="1"/>
  <c r="CN23" i="2" s="1"/>
  <c r="CQ23" i="2" s="1"/>
  <c r="CB23" i="2"/>
  <c r="CC23" i="2" s="1"/>
  <c r="CD23" i="2" s="1"/>
  <c r="CL22" i="2"/>
  <c r="CM22" i="2" s="1"/>
  <c r="CN22" i="2" s="1"/>
  <c r="CQ22" i="2" s="1"/>
  <c r="CB22" i="2"/>
  <c r="CC22" i="2" s="1"/>
  <c r="CD22" i="2" s="1"/>
  <c r="CG22" i="2"/>
  <c r="CH22" i="2" s="1"/>
  <c r="CI22" i="2" s="1"/>
  <c r="CO22" i="2" s="1"/>
  <c r="BW22" i="2"/>
  <c r="BX22" i="2" s="1"/>
  <c r="BY22" i="2" s="1"/>
  <c r="CL17" i="2"/>
  <c r="CM17" i="2" s="1"/>
  <c r="CN17" i="2" s="1"/>
  <c r="CQ17" i="2" s="1"/>
  <c r="CB17" i="2"/>
  <c r="CC17" i="2" s="1"/>
  <c r="CD17" i="2" s="1"/>
  <c r="CG17" i="2"/>
  <c r="CH17" i="2" s="1"/>
  <c r="CI17" i="2" s="1"/>
  <c r="CO17" i="2" s="1"/>
  <c r="BW17" i="2"/>
  <c r="BX17" i="2" s="1"/>
  <c r="BY17" i="2" s="1"/>
  <c r="CG20" i="2"/>
  <c r="CH20" i="2" s="1"/>
  <c r="CI20" i="2" s="1"/>
  <c r="CO20" i="2" s="1"/>
  <c r="CL20" i="2"/>
  <c r="CM20" i="2" s="1"/>
  <c r="CN20" i="2" s="1"/>
  <c r="CQ20" i="2" s="1"/>
  <c r="CB20" i="2"/>
  <c r="CC20" i="2" s="1"/>
  <c r="CD20" i="2" s="1"/>
  <c r="BW20" i="2"/>
  <c r="BX20" i="2" s="1"/>
  <c r="BY20" i="2" s="1"/>
  <c r="CG26" i="2"/>
  <c r="CH26" i="2" s="1"/>
  <c r="CI26" i="2" s="1"/>
  <c r="CO26" i="2" s="1"/>
  <c r="BW26" i="2"/>
  <c r="BX26" i="2" s="1"/>
  <c r="BY26" i="2" s="1"/>
  <c r="CG7" i="2"/>
  <c r="CH7" i="2" s="1"/>
  <c r="CI7" i="2" s="1"/>
  <c r="CO7" i="2" s="1"/>
  <c r="BW7" i="2"/>
  <c r="BX7" i="2" s="1"/>
  <c r="BY7" i="2" s="1"/>
  <c r="CB26" i="2"/>
  <c r="CC26" i="2" s="1"/>
  <c r="CD26" i="2" s="1"/>
  <c r="CG5" i="2"/>
  <c r="CH5" i="2" s="1"/>
  <c r="CI5" i="2" s="1"/>
  <c r="CO5" i="2" s="1"/>
  <c r="CB18" i="2"/>
  <c r="CC18" i="2" s="1"/>
  <c r="CD18" i="2" s="1"/>
  <c r="CB5" i="2"/>
  <c r="CC5" i="2" s="1"/>
  <c r="CD5" i="2" s="1"/>
  <c r="CB7" i="2"/>
  <c r="CC7" i="2" s="1"/>
  <c r="CD7" i="2" s="1"/>
  <c r="CG15" i="2"/>
  <c r="CH15" i="2" s="1"/>
  <c r="CI15" i="2" s="1"/>
  <c r="CO15" i="2" s="1"/>
  <c r="BW15" i="2"/>
  <c r="BX15" i="2" s="1"/>
  <c r="BY15" i="2" s="1"/>
  <c r="BP47" i="19"/>
  <c r="BP43" i="19"/>
  <c r="BQ43" i="19" s="1"/>
  <c r="BR43" i="19" s="1"/>
  <c r="BS50" i="19"/>
  <c r="BY50" i="19"/>
  <c r="BZ50" i="19" s="1"/>
  <c r="CA50" i="19" s="1"/>
  <c r="CB50" i="19" s="1"/>
  <c r="BH29" i="19"/>
  <c r="BP29" i="19" s="1"/>
  <c r="BQ29" i="19" s="1"/>
  <c r="BR29" i="19" s="1"/>
  <c r="BP32" i="19"/>
  <c r="BQ32" i="19" s="1"/>
  <c r="BR32" i="19" s="1"/>
  <c r="CH32" i="19" s="1"/>
  <c r="CJ32" i="19" s="1"/>
  <c r="CK32" i="19" s="1"/>
  <c r="BS33" i="19"/>
  <c r="BT33" i="19" s="1"/>
  <c r="BU33" i="19" s="1"/>
  <c r="BP38" i="19"/>
  <c r="BY40" i="19"/>
  <c r="BZ40" i="19" s="1"/>
  <c r="BP44" i="19"/>
  <c r="BP50" i="19"/>
  <c r="BQ50" i="19" s="1"/>
  <c r="BR50" i="19" s="1"/>
  <c r="BV48" i="19"/>
  <c r="BW48" i="19" s="1"/>
  <c r="BX48" i="19" s="1"/>
  <c r="BY27" i="19"/>
  <c r="BZ27" i="19" s="1"/>
  <c r="BY41" i="19"/>
  <c r="BZ41" i="19" s="1"/>
  <c r="CA41" i="19" s="1"/>
  <c r="CB41" i="19" s="1"/>
  <c r="BV42" i="19"/>
  <c r="BV43" i="19"/>
  <c r="BW43" i="19" s="1"/>
  <c r="BX43" i="19" s="1"/>
  <c r="BP48" i="19"/>
  <c r="BQ48" i="19" s="1"/>
  <c r="BR48" i="19" s="1"/>
  <c r="BV27" i="19"/>
  <c r="BW27" i="19" s="1"/>
  <c r="BX27" i="19" s="1"/>
  <c r="BS27" i="19"/>
  <c r="BV34" i="19"/>
  <c r="BW34" i="19" s="1"/>
  <c r="BX34" i="19" s="1"/>
  <c r="BY34" i="19"/>
  <c r="BZ34" i="19" s="1"/>
  <c r="CA34" i="19" s="1"/>
  <c r="CB34" i="19" s="1"/>
  <c r="BV28" i="19"/>
  <c r="BW28" i="19" s="1"/>
  <c r="BX28" i="19" s="1"/>
  <c r="BS18" i="19"/>
  <c r="BT18" i="19" s="1"/>
  <c r="BU18" i="19" s="1"/>
  <c r="BP33" i="19"/>
  <c r="BP41" i="19"/>
  <c r="BQ41" i="19" s="1"/>
  <c r="BR41" i="19" s="1"/>
  <c r="BP28" i="19"/>
  <c r="BV29" i="19"/>
  <c r="BW29" i="19" s="1"/>
  <c r="BX29" i="19" s="1"/>
  <c r="BY29" i="19"/>
  <c r="BZ29" i="19" s="1"/>
  <c r="CA29" i="19" s="1"/>
  <c r="CB29" i="19" s="1"/>
  <c r="BH30" i="19"/>
  <c r="BP30" i="19" s="1"/>
  <c r="BQ30" i="19" s="1"/>
  <c r="BR30" i="19" s="1"/>
  <c r="BP40" i="19"/>
  <c r="BQ40" i="19" s="1"/>
  <c r="BR40" i="19" s="1"/>
  <c r="CA40" i="19"/>
  <c r="CB40" i="19" s="1"/>
  <c r="BS32" i="19"/>
  <c r="BT32" i="19" s="1"/>
  <c r="BU32" i="19" s="1"/>
  <c r="BV32" i="19"/>
  <c r="BW32" i="19" s="1"/>
  <c r="BX32" i="19" s="1"/>
  <c r="BQ33" i="19"/>
  <c r="BR33" i="19" s="1"/>
  <c r="CH33" i="19" s="1"/>
  <c r="CJ33" i="19" s="1"/>
  <c r="CK33" i="19" s="1"/>
  <c r="BY35" i="19"/>
  <c r="BZ35" i="19" s="1"/>
  <c r="CA35" i="19" s="1"/>
  <c r="CB35" i="19" s="1"/>
  <c r="BV35" i="19"/>
  <c r="BW35" i="19" s="1"/>
  <c r="BX35" i="19" s="1"/>
  <c r="BG15" i="19"/>
  <c r="BH15" i="19" s="1"/>
  <c r="BP27" i="19"/>
  <c r="BQ27" i="19" s="1"/>
  <c r="BR27" i="19" s="1"/>
  <c r="BT27" i="19"/>
  <c r="BU27" i="19" s="1"/>
  <c r="CA27" i="19"/>
  <c r="CB27" i="19" s="1"/>
  <c r="BS28" i="19"/>
  <c r="BT28" i="19" s="1"/>
  <c r="BU28" i="19" s="1"/>
  <c r="BP31" i="19"/>
  <c r="BQ31" i="19" s="1"/>
  <c r="BR31" i="19" s="1"/>
  <c r="CA31" i="19"/>
  <c r="CB31" i="19" s="1"/>
  <c r="BV31" i="19"/>
  <c r="BW31" i="19" s="1"/>
  <c r="BX31" i="19" s="1"/>
  <c r="BV33" i="19"/>
  <c r="BW33" i="19" s="1"/>
  <c r="BX33" i="19" s="1"/>
  <c r="BP34" i="19"/>
  <c r="BQ34" i="19" s="1"/>
  <c r="BR34" i="19" s="1"/>
  <c r="BY38" i="19"/>
  <c r="BZ38" i="19" s="1"/>
  <c r="CA38" i="19" s="1"/>
  <c r="CB38" i="19" s="1"/>
  <c r="BY44" i="19"/>
  <c r="BZ44" i="19" s="1"/>
  <c r="CA44" i="19" s="1"/>
  <c r="CB44" i="19" s="1"/>
  <c r="BV40" i="19"/>
  <c r="BW40" i="19" s="1"/>
  <c r="BX40" i="19" s="1"/>
  <c r="BT41" i="19"/>
  <c r="BU41" i="19" s="1"/>
  <c r="BV45" i="19"/>
  <c r="BW45" i="19" s="1"/>
  <c r="BX45" i="19" s="1"/>
  <c r="BP46" i="19"/>
  <c r="BQ46" i="19" s="1"/>
  <c r="BR46" i="19" s="1"/>
  <c r="BH23" i="19"/>
  <c r="BY23" i="19" s="1"/>
  <c r="BZ23" i="19" s="1"/>
  <c r="BP56" i="19"/>
  <c r="BQ56" i="19" s="1"/>
  <c r="BR56" i="19" s="1"/>
  <c r="BG75" i="19"/>
  <c r="BH75" i="19" s="1"/>
  <c r="BY28" i="19"/>
  <c r="BZ28" i="19" s="1"/>
  <c r="CA28" i="19" s="1"/>
  <c r="CB28" i="19" s="1"/>
  <c r="CA32" i="19"/>
  <c r="CB32" i="19" s="1"/>
  <c r="BS36" i="19"/>
  <c r="BT36" i="19" s="1"/>
  <c r="BU36" i="19" s="1"/>
  <c r="BY36" i="19"/>
  <c r="BZ36" i="19" s="1"/>
  <c r="CA36" i="19" s="1"/>
  <c r="CB36" i="19" s="1"/>
  <c r="BS40" i="19"/>
  <c r="BT40" i="19" s="1"/>
  <c r="BU40" i="19" s="1"/>
  <c r="BS45" i="19"/>
  <c r="BT45" i="19" s="1"/>
  <c r="BU45" i="19" s="1"/>
  <c r="BY46" i="19"/>
  <c r="BZ46" i="19" s="1"/>
  <c r="CA46" i="19" s="1"/>
  <c r="CB46" i="19" s="1"/>
  <c r="BS47" i="19"/>
  <c r="BT47" i="19" s="1"/>
  <c r="BU47" i="19" s="1"/>
  <c r="BT48" i="19"/>
  <c r="BU48" i="19" s="1"/>
  <c r="BH49" i="19"/>
  <c r="BY49" i="19" s="1"/>
  <c r="BZ49" i="19" s="1"/>
  <c r="CA49" i="19" s="1"/>
  <c r="CB49" i="19" s="1"/>
  <c r="BV49" i="19"/>
  <c r="BW49" i="19" s="1"/>
  <c r="BX49" i="19" s="1"/>
  <c r="BT50" i="19"/>
  <c r="BU50" i="19" s="1"/>
  <c r="BV50" i="19"/>
  <c r="BW50" i="19" s="1"/>
  <c r="BX50" i="19" s="1"/>
  <c r="BV38" i="19"/>
  <c r="BW38" i="19" s="1"/>
  <c r="BX38" i="19" s="1"/>
  <c r="BS38" i="19"/>
  <c r="BT38" i="19" s="1"/>
  <c r="BU38" i="19" s="1"/>
  <c r="BY43" i="19"/>
  <c r="BZ43" i="19" s="1"/>
  <c r="CA43" i="19" s="1"/>
  <c r="CB43" i="19" s="1"/>
  <c r="BT46" i="19"/>
  <c r="BU46" i="19" s="1"/>
  <c r="BG82" i="19"/>
  <c r="BQ28" i="19"/>
  <c r="BR28" i="19" s="1"/>
  <c r="BS31" i="19"/>
  <c r="BT31" i="19" s="1"/>
  <c r="BU31" i="19" s="1"/>
  <c r="BY33" i="19"/>
  <c r="BZ33" i="19" s="1"/>
  <c r="CA33" i="19" s="1"/>
  <c r="CB33" i="19" s="1"/>
  <c r="BS34" i="19"/>
  <c r="BT34" i="19" s="1"/>
  <c r="BU34" i="19" s="1"/>
  <c r="BH37" i="19"/>
  <c r="BV37" i="19" s="1"/>
  <c r="BW37" i="19" s="1"/>
  <c r="BX37" i="19" s="1"/>
  <c r="BQ38" i="19"/>
  <c r="BR38" i="19" s="1"/>
  <c r="BH39" i="19"/>
  <c r="BP39" i="19" s="1"/>
  <c r="BQ39" i="19" s="1"/>
  <c r="BR39" i="19" s="1"/>
  <c r="BS42" i="19"/>
  <c r="BS43" i="19"/>
  <c r="BT43" i="19" s="1"/>
  <c r="BU43" i="19" s="1"/>
  <c r="BV44" i="19"/>
  <c r="BW44" i="19" s="1"/>
  <c r="BX44" i="19" s="1"/>
  <c r="BS44" i="19"/>
  <c r="BT44" i="19" s="1"/>
  <c r="BU44" i="19" s="1"/>
  <c r="BV46" i="19"/>
  <c r="BW46" i="19" s="1"/>
  <c r="BX46" i="19" s="1"/>
  <c r="BQ47" i="19"/>
  <c r="BR47" i="19" s="1"/>
  <c r="BQ36" i="19"/>
  <c r="BR36" i="19" s="1"/>
  <c r="BV41" i="19"/>
  <c r="BW41" i="19" s="1"/>
  <c r="BX41" i="19" s="1"/>
  <c r="BP42" i="19"/>
  <c r="BQ42" i="19" s="1"/>
  <c r="BR42" i="19" s="1"/>
  <c r="BT42" i="19"/>
  <c r="BU42" i="19" s="1"/>
  <c r="BW42" i="19"/>
  <c r="BX42" i="19" s="1"/>
  <c r="BQ44" i="19"/>
  <c r="BR44" i="19" s="1"/>
  <c r="CH44" i="19" s="1"/>
  <c r="CJ44" i="19" s="1"/>
  <c r="CK44" i="19" s="1"/>
  <c r="BG10" i="19"/>
  <c r="BH10" i="19" s="1"/>
  <c r="BS10" i="19" s="1"/>
  <c r="BT10" i="19" s="1"/>
  <c r="BU10" i="19" s="1"/>
  <c r="BP23" i="19"/>
  <c r="BQ23" i="19" s="1"/>
  <c r="BR23" i="19" s="1"/>
  <c r="BG26" i="19"/>
  <c r="BH26" i="19" s="1"/>
  <c r="BY26" i="19" s="1"/>
  <c r="BZ26" i="19" s="1"/>
  <c r="CA26" i="19" s="1"/>
  <c r="CB26" i="19" s="1"/>
  <c r="BG86" i="19"/>
  <c r="BS35" i="19"/>
  <c r="BT35" i="19" s="1"/>
  <c r="BU35" i="19" s="1"/>
  <c r="BV36" i="19"/>
  <c r="BW36" i="19" s="1"/>
  <c r="BX36" i="19" s="1"/>
  <c r="BP45" i="19"/>
  <c r="BQ45" i="19" s="1"/>
  <c r="BR45" i="19" s="1"/>
  <c r="BY47" i="19"/>
  <c r="BZ47" i="19" s="1"/>
  <c r="CA47" i="19" s="1"/>
  <c r="CB47" i="19" s="1"/>
  <c r="BS15" i="19"/>
  <c r="BT15" i="19" s="1"/>
  <c r="BU15" i="19" s="1"/>
  <c r="BY74" i="19"/>
  <c r="BZ74" i="19" s="1"/>
  <c r="CA74" i="19" s="1"/>
  <c r="CB74" i="19" s="1"/>
  <c r="BH67" i="19"/>
  <c r="BP67" i="19" s="1"/>
  <c r="BQ67" i="19" s="1"/>
  <c r="BR67" i="19" s="1"/>
  <c r="BS12" i="19"/>
  <c r="BG16" i="19"/>
  <c r="BH16" i="19" s="1"/>
  <c r="BS20" i="19"/>
  <c r="BH25" i="19"/>
  <c r="BS25" i="19" s="1"/>
  <c r="BT25" i="19" s="1"/>
  <c r="BU25" i="19" s="1"/>
  <c r="BS56" i="19"/>
  <c r="BT56" i="19" s="1"/>
  <c r="BU56" i="19" s="1"/>
  <c r="BP73" i="19"/>
  <c r="BH79" i="19"/>
  <c r="BY79" i="19" s="1"/>
  <c r="BZ79" i="19" s="1"/>
  <c r="CA79" i="19" s="1"/>
  <c r="CB79" i="19" s="1"/>
  <c r="BH81" i="19"/>
  <c r="BV81" i="19" s="1"/>
  <c r="BW81" i="19" s="1"/>
  <c r="BX81" i="19" s="1"/>
  <c r="BH86" i="19"/>
  <c r="BV86" i="19" s="1"/>
  <c r="BW86" i="19" s="1"/>
  <c r="BX86" i="19" s="1"/>
  <c r="BH6" i="19"/>
  <c r="BS6" i="19" s="1"/>
  <c r="BT6" i="19" s="1"/>
  <c r="BU6" i="19" s="1"/>
  <c r="BP12" i="19"/>
  <c r="BQ12" i="19" s="1"/>
  <c r="BR12" i="19" s="1"/>
  <c r="BH24" i="19"/>
  <c r="BS24" i="19" s="1"/>
  <c r="BT24" i="19" s="1"/>
  <c r="BU24" i="19" s="1"/>
  <c r="BH66" i="19"/>
  <c r="BP66" i="19" s="1"/>
  <c r="BH74" i="19"/>
  <c r="BP74" i="19" s="1"/>
  <c r="BG80" i="19"/>
  <c r="BH80" i="19" s="1"/>
  <c r="BY80" i="19" s="1"/>
  <c r="BZ80" i="19" s="1"/>
  <c r="CA80" i="19" s="1"/>
  <c r="CB80" i="19" s="1"/>
  <c r="BH7" i="19"/>
  <c r="BS7" i="19" s="1"/>
  <c r="BT7" i="19" s="1"/>
  <c r="BU7" i="19" s="1"/>
  <c r="BG21" i="19"/>
  <c r="BH21" i="19" s="1"/>
  <c r="BS21" i="19" s="1"/>
  <c r="BT21" i="19" s="1"/>
  <c r="BU21" i="19" s="1"/>
  <c r="BG51" i="19"/>
  <c r="BG52" i="19"/>
  <c r="BH52" i="19" s="1"/>
  <c r="BG57" i="19"/>
  <c r="BH57" i="19" s="1"/>
  <c r="BG62" i="19"/>
  <c r="BG68" i="19"/>
  <c r="BH68" i="19" s="1"/>
  <c r="BP68" i="19" s="1"/>
  <c r="BQ68" i="19" s="1"/>
  <c r="BR68" i="19" s="1"/>
  <c r="BH85" i="19"/>
  <c r="BY85" i="19" s="1"/>
  <c r="BZ85" i="19" s="1"/>
  <c r="CA85" i="19" s="1"/>
  <c r="CB85" i="19" s="1"/>
  <c r="BY76" i="19"/>
  <c r="BZ76" i="19" s="1"/>
  <c r="CA76" i="19" s="1"/>
  <c r="CB76" i="19" s="1"/>
  <c r="BV77" i="19"/>
  <c r="BW77" i="19" s="1"/>
  <c r="BX77" i="19" s="1"/>
  <c r="BP77" i="19"/>
  <c r="BQ77" i="19" s="1"/>
  <c r="BR77" i="19" s="1"/>
  <c r="BP76" i="19"/>
  <c r="BQ76" i="19" s="1"/>
  <c r="BR76" i="19" s="1"/>
  <c r="BP79" i="19"/>
  <c r="BQ79" i="19" s="1"/>
  <c r="BR79" i="19" s="1"/>
  <c r="BY81" i="19"/>
  <c r="BZ81" i="19" s="1"/>
  <c r="CA81" i="19" s="1"/>
  <c r="CB81" i="19" s="1"/>
  <c r="BP81" i="19"/>
  <c r="BQ81" i="19" s="1"/>
  <c r="BR81" i="19" s="1"/>
  <c r="BV76" i="19"/>
  <c r="BW76" i="19" s="1"/>
  <c r="BX76" i="19" s="1"/>
  <c r="BS77" i="19"/>
  <c r="BT77" i="19" s="1"/>
  <c r="BU77" i="19" s="1"/>
  <c r="BH83" i="19"/>
  <c r="BY83" i="19" s="1"/>
  <c r="BZ83" i="19" s="1"/>
  <c r="CA83" i="19" s="1"/>
  <c r="CB83" i="19" s="1"/>
  <c r="BT76" i="19"/>
  <c r="BU76" i="19" s="1"/>
  <c r="BY77" i="19"/>
  <c r="BZ77" i="19" s="1"/>
  <c r="CA77" i="19" s="1"/>
  <c r="CB77" i="19" s="1"/>
  <c r="BH78" i="19"/>
  <c r="BY78" i="19" s="1"/>
  <c r="BZ78" i="19" s="1"/>
  <c r="CA78" i="19" s="1"/>
  <c r="CB78" i="19" s="1"/>
  <c r="BS81" i="19"/>
  <c r="BT81" i="19" s="1"/>
  <c r="BU81" i="19" s="1"/>
  <c r="BH82" i="19"/>
  <c r="BY82" i="19" s="1"/>
  <c r="BZ82" i="19" s="1"/>
  <c r="CA82" i="19" s="1"/>
  <c r="CB82" i="19" s="1"/>
  <c r="BP83" i="19"/>
  <c r="BQ83" i="19" s="1"/>
  <c r="BR83" i="19" s="1"/>
  <c r="BH84" i="19"/>
  <c r="BP84" i="19" s="1"/>
  <c r="BQ84" i="19" s="1"/>
  <c r="BR84" i="19" s="1"/>
  <c r="BG64" i="19"/>
  <c r="BH64" i="19" s="1"/>
  <c r="BP64" i="19" s="1"/>
  <c r="BQ64" i="19" s="1"/>
  <c r="BR64" i="19" s="1"/>
  <c r="BS67" i="19"/>
  <c r="BT67" i="19" s="1"/>
  <c r="BU67" i="19" s="1"/>
  <c r="BS74" i="19"/>
  <c r="BT74" i="19" s="1"/>
  <c r="BU74" i="19" s="1"/>
  <c r="BG63" i="19"/>
  <c r="BH63" i="19" s="1"/>
  <c r="BP63" i="19" s="1"/>
  <c r="BQ63" i="19" s="1"/>
  <c r="BR63" i="19" s="1"/>
  <c r="BS69" i="19"/>
  <c r="BQ71" i="19"/>
  <c r="BR71" i="19" s="1"/>
  <c r="BQ72" i="19"/>
  <c r="BR72" i="19" s="1"/>
  <c r="BS73" i="19"/>
  <c r="BT73" i="19" s="1"/>
  <c r="BU73" i="19" s="1"/>
  <c r="BH65" i="19"/>
  <c r="BS65" i="19" s="1"/>
  <c r="BT65" i="19" s="1"/>
  <c r="BU65" i="19" s="1"/>
  <c r="BV66" i="19"/>
  <c r="BW66" i="19" s="1"/>
  <c r="BX66" i="19" s="1"/>
  <c r="BY69" i="19"/>
  <c r="BZ69" i="19" s="1"/>
  <c r="CA69" i="19" s="1"/>
  <c r="CB69" i="19" s="1"/>
  <c r="BS71" i="19"/>
  <c r="BT71" i="19" s="1"/>
  <c r="BU71" i="19" s="1"/>
  <c r="BV71" i="19"/>
  <c r="BW71" i="19" s="1"/>
  <c r="BX71" i="19" s="1"/>
  <c r="BS72" i="19"/>
  <c r="BT72" i="19" s="1"/>
  <c r="BU72" i="19" s="1"/>
  <c r="BV72" i="19"/>
  <c r="BW72" i="19" s="1"/>
  <c r="BX72" i="19" s="1"/>
  <c r="BY73" i="19"/>
  <c r="BZ73" i="19" s="1"/>
  <c r="CA73" i="19" s="1"/>
  <c r="CB73" i="19" s="1"/>
  <c r="BV68" i="19"/>
  <c r="BW68" i="19" s="1"/>
  <c r="BX68" i="19" s="1"/>
  <c r="BP69" i="19"/>
  <c r="BQ69" i="19" s="1"/>
  <c r="BR69" i="19" s="1"/>
  <c r="BT69" i="19"/>
  <c r="BU69" i="19" s="1"/>
  <c r="BY71" i="19"/>
  <c r="BZ71" i="19" s="1"/>
  <c r="CA71" i="19" s="1"/>
  <c r="CB71" i="19" s="1"/>
  <c r="BY72" i="19"/>
  <c r="BZ72" i="19" s="1"/>
  <c r="CA72" i="19" s="1"/>
  <c r="CB72" i="19" s="1"/>
  <c r="BV69" i="19"/>
  <c r="BW69" i="19" s="1"/>
  <c r="BX69" i="19" s="1"/>
  <c r="BG70" i="19"/>
  <c r="BH70" i="19" s="1"/>
  <c r="BP70" i="19" s="1"/>
  <c r="BQ70" i="19" s="1"/>
  <c r="BR70" i="19" s="1"/>
  <c r="BQ73" i="19"/>
  <c r="BR73" i="19" s="1"/>
  <c r="BV73" i="19"/>
  <c r="BQ66" i="19"/>
  <c r="BR66" i="19" s="1"/>
  <c r="BW73" i="19"/>
  <c r="BX73" i="19" s="1"/>
  <c r="BQ74" i="19"/>
  <c r="BR74" i="19" s="1"/>
  <c r="BV74" i="19"/>
  <c r="BW74" i="19" s="1"/>
  <c r="BX74" i="19" s="1"/>
  <c r="BH58" i="19"/>
  <c r="BP58" i="19" s="1"/>
  <c r="BQ58" i="19" s="1"/>
  <c r="BR58" i="19" s="1"/>
  <c r="BH53" i="19"/>
  <c r="BS53" i="19" s="1"/>
  <c r="BT53" i="19" s="1"/>
  <c r="BU53" i="19" s="1"/>
  <c r="BH55" i="19"/>
  <c r="BS55" i="19" s="1"/>
  <c r="BT55" i="19" s="1"/>
  <c r="BU55" i="19" s="1"/>
  <c r="BH59" i="19"/>
  <c r="BS59" i="19" s="1"/>
  <c r="BT59" i="19" s="1"/>
  <c r="BU59" i="19" s="1"/>
  <c r="BP61" i="19"/>
  <c r="BQ61" i="19" s="1"/>
  <c r="BR61" i="19" s="1"/>
  <c r="BH51" i="19"/>
  <c r="BY51" i="19" s="1"/>
  <c r="BZ51" i="19" s="1"/>
  <c r="CA51" i="19" s="1"/>
  <c r="CB51" i="19" s="1"/>
  <c r="BY56" i="19"/>
  <c r="BZ56" i="19" s="1"/>
  <c r="CA56" i="19" s="1"/>
  <c r="CB56" i="19" s="1"/>
  <c r="BV53" i="19"/>
  <c r="BW53" i="19" s="1"/>
  <c r="BX53" i="19" s="1"/>
  <c r="BH62" i="19"/>
  <c r="BY62" i="19" s="1"/>
  <c r="BZ62" i="19" s="1"/>
  <c r="CA62" i="19" s="1"/>
  <c r="CB62" i="19" s="1"/>
  <c r="BS51" i="19"/>
  <c r="BT51" i="19" s="1"/>
  <c r="BU51" i="19" s="1"/>
  <c r="CA61" i="19"/>
  <c r="CB61" i="19" s="1"/>
  <c r="BH54" i="19"/>
  <c r="BY54" i="19" s="1"/>
  <c r="BZ54" i="19" s="1"/>
  <c r="CA54" i="19" s="1"/>
  <c r="CB54" i="19" s="1"/>
  <c r="BV56" i="19"/>
  <c r="BW56" i="19" s="1"/>
  <c r="BX56" i="19" s="1"/>
  <c r="BH60" i="19"/>
  <c r="BY60" i="19" s="1"/>
  <c r="BZ60" i="19" s="1"/>
  <c r="CA60" i="19" s="1"/>
  <c r="CB60" i="19" s="1"/>
  <c r="BS61" i="19"/>
  <c r="BT61" i="19" s="1"/>
  <c r="BU61" i="19" s="1"/>
  <c r="BV61" i="19"/>
  <c r="BW61" i="19" s="1"/>
  <c r="BX61" i="19" s="1"/>
  <c r="BP18" i="19"/>
  <c r="BV15" i="19"/>
  <c r="BW15" i="19" s="1"/>
  <c r="BX15" i="19" s="1"/>
  <c r="BP16" i="19"/>
  <c r="BQ16" i="19" s="1"/>
  <c r="BR16" i="19" s="1"/>
  <c r="BV20" i="19"/>
  <c r="BW20" i="19" s="1"/>
  <c r="BX20" i="19" s="1"/>
  <c r="BP24" i="19"/>
  <c r="BQ24" i="19" s="1"/>
  <c r="BR24" i="19" s="1"/>
  <c r="BP15" i="19"/>
  <c r="BY18" i="19"/>
  <c r="BZ18" i="19" s="1"/>
  <c r="CA18" i="19" s="1"/>
  <c r="CB18" i="19" s="1"/>
  <c r="BY20" i="19"/>
  <c r="BZ20" i="19" s="1"/>
  <c r="CA20" i="19" s="1"/>
  <c r="CB20" i="19" s="1"/>
  <c r="BP21" i="19"/>
  <c r="BQ21" i="19" s="1"/>
  <c r="BR21" i="19" s="1"/>
  <c r="BQ15" i="19"/>
  <c r="BR15" i="19" s="1"/>
  <c r="BP20" i="19"/>
  <c r="BQ20" i="19" s="1"/>
  <c r="BR20" i="19" s="1"/>
  <c r="BY15" i="19"/>
  <c r="BZ15" i="19" s="1"/>
  <c r="CA15" i="19" s="1"/>
  <c r="CB15" i="19" s="1"/>
  <c r="BQ18" i="19"/>
  <c r="BR18" i="19" s="1"/>
  <c r="BH19" i="19"/>
  <c r="BY19" i="19" s="1"/>
  <c r="BZ19" i="19" s="1"/>
  <c r="CA19" i="19" s="1"/>
  <c r="CB19" i="19" s="1"/>
  <c r="BT20" i="19"/>
  <c r="BU20" i="19" s="1"/>
  <c r="CA23" i="19"/>
  <c r="CB23" i="19" s="1"/>
  <c r="BV26" i="19"/>
  <c r="BW26" i="19" s="1"/>
  <c r="BX26" i="19" s="1"/>
  <c r="BV18" i="19"/>
  <c r="BW18" i="19" s="1"/>
  <c r="BX18" i="19" s="1"/>
  <c r="BV21" i="19"/>
  <c r="BW21" i="19" s="1"/>
  <c r="BX21" i="19" s="1"/>
  <c r="BV24" i="19"/>
  <c r="BW24" i="19" s="1"/>
  <c r="BX24" i="19" s="1"/>
  <c r="BH17" i="19"/>
  <c r="BV17" i="19" s="1"/>
  <c r="BW17" i="19" s="1"/>
  <c r="BX17" i="19" s="1"/>
  <c r="BH22" i="19"/>
  <c r="BY24" i="19"/>
  <c r="BZ24" i="19" s="1"/>
  <c r="CA24" i="19" s="1"/>
  <c r="CB24" i="19" s="1"/>
  <c r="BH11" i="19"/>
  <c r="BY11" i="19" s="1"/>
  <c r="BZ11" i="19" s="1"/>
  <c r="CA11" i="19" s="1"/>
  <c r="CB11" i="19" s="1"/>
  <c r="BV10" i="19"/>
  <c r="BW10" i="19" s="1"/>
  <c r="BX10" i="19" s="1"/>
  <c r="BY10" i="19"/>
  <c r="BZ10" i="19" s="1"/>
  <c r="CA10" i="19" s="1"/>
  <c r="CB10" i="19" s="1"/>
  <c r="BP10" i="19"/>
  <c r="BQ10" i="19" s="1"/>
  <c r="BR10" i="19" s="1"/>
  <c r="BY12" i="19"/>
  <c r="BZ12" i="19" s="1"/>
  <c r="CA12" i="19" s="1"/>
  <c r="CB12" i="19" s="1"/>
  <c r="BT12" i="19"/>
  <c r="BU12" i="19" s="1"/>
  <c r="BH13" i="19"/>
  <c r="BY13" i="19" s="1"/>
  <c r="BZ13" i="19" s="1"/>
  <c r="CA13" i="19" s="1"/>
  <c r="CB13" i="19" s="1"/>
  <c r="BH14" i="19"/>
  <c r="BH9" i="19"/>
  <c r="BV12" i="19"/>
  <c r="BW12" i="19" s="1"/>
  <c r="BX12" i="19" s="1"/>
  <c r="BH5" i="19"/>
  <c r="BY5" i="19" s="1"/>
  <c r="BZ5" i="19" s="1"/>
  <c r="CA5" i="19" s="1"/>
  <c r="CB5" i="19" s="1"/>
  <c r="BH4" i="19"/>
  <c r="BP4" i="19" s="1"/>
  <c r="BQ4" i="19" s="1"/>
  <c r="BR4" i="19" s="1"/>
  <c r="BH8" i="19"/>
  <c r="BV8" i="19" s="1"/>
  <c r="BW8" i="19" s="1"/>
  <c r="BX8" i="19" s="1"/>
  <c r="BG3" i="19"/>
  <c r="BH3" i="19" s="1"/>
  <c r="BY3" i="19" s="1"/>
  <c r="Q4" i="18"/>
  <c r="Q5" i="18" s="1"/>
  <c r="Q3" i="18"/>
  <c r="Q2" i="18"/>
  <c r="D27" i="18"/>
  <c r="D26" i="18"/>
  <c r="D25" i="18"/>
  <c r="D24" i="18"/>
  <c r="D23" i="18"/>
  <c r="D22" i="18"/>
  <c r="D18" i="18"/>
  <c r="D17" i="18"/>
  <c r="J21" i="18" s="1"/>
  <c r="D16" i="18"/>
  <c r="D15" i="18"/>
  <c r="D14" i="18"/>
  <c r="D13" i="18"/>
  <c r="D9" i="18"/>
  <c r="D8" i="18"/>
  <c r="D7" i="18"/>
  <c r="J15" i="18" s="1"/>
  <c r="D6" i="18"/>
  <c r="J6" i="18" s="1"/>
  <c r="D5" i="18"/>
  <c r="D4" i="18"/>
  <c r="D3" i="18"/>
  <c r="D21" i="18"/>
  <c r="D12" i="18"/>
  <c r="CN73" i="4" l="1"/>
  <c r="CH259" i="4"/>
  <c r="BY123" i="4"/>
  <c r="BZ123" i="4" s="1"/>
  <c r="CA123" i="4" s="1"/>
  <c r="CF123" i="4" s="1"/>
  <c r="CH124" i="4"/>
  <c r="BY71" i="4"/>
  <c r="BZ71" i="4" s="1"/>
  <c r="CA71" i="4" s="1"/>
  <c r="CI71" i="4" s="1"/>
  <c r="CK71" i="4" s="1"/>
  <c r="CB258" i="4"/>
  <c r="CC258" i="4" s="1"/>
  <c r="CD258" i="4" s="1"/>
  <c r="CH258" i="4" s="1"/>
  <c r="CB186" i="4"/>
  <c r="CC186" i="4" s="1"/>
  <c r="CD186" i="4" s="1"/>
  <c r="CH186" i="4" s="1"/>
  <c r="CN90" i="4"/>
  <c r="CH37" i="4"/>
  <c r="CB201" i="4"/>
  <c r="CC201" i="4" s="1"/>
  <c r="CD201" i="4" s="1"/>
  <c r="CH201" i="4" s="1"/>
  <c r="CB257" i="4"/>
  <c r="CC257" i="4" s="1"/>
  <c r="CD257" i="4" s="1"/>
  <c r="CH257" i="4" s="1"/>
  <c r="CH242" i="4"/>
  <c r="CH171" i="4"/>
  <c r="BY97" i="4"/>
  <c r="BZ97" i="4" s="1"/>
  <c r="CA97" i="4" s="1"/>
  <c r="CI97" i="4" s="1"/>
  <c r="CK97" i="4" s="1"/>
  <c r="CK73" i="4"/>
  <c r="BY17" i="4"/>
  <c r="BZ17" i="4" s="1"/>
  <c r="CA17" i="4" s="1"/>
  <c r="CF17" i="4" s="1"/>
  <c r="CH17" i="4" s="1"/>
  <c r="CH169" i="4"/>
  <c r="CB202" i="4"/>
  <c r="CC202" i="4" s="1"/>
  <c r="CD202" i="4" s="1"/>
  <c r="CH202" i="4" s="1"/>
  <c r="CH11" i="21"/>
  <c r="CH9" i="21"/>
  <c r="CE5" i="21"/>
  <c r="CG5" i="21" s="1"/>
  <c r="CE9" i="21"/>
  <c r="CG9" i="21" s="1"/>
  <c r="CE11" i="21"/>
  <c r="CG11" i="21" s="1"/>
  <c r="CH4" i="21"/>
  <c r="CH3" i="21"/>
  <c r="CE4" i="21"/>
  <c r="CG4" i="21" s="1"/>
  <c r="CE10" i="21"/>
  <c r="CG10" i="21" s="1"/>
  <c r="CE3" i="21"/>
  <c r="CG3" i="21" s="1"/>
  <c r="CR35" i="2"/>
  <c r="CT35" i="2" s="1"/>
  <c r="CR78" i="2"/>
  <c r="CT78" i="2" s="1"/>
  <c r="CX121" i="2"/>
  <c r="CZ121" i="2" s="1"/>
  <c r="CR121" i="2"/>
  <c r="CT121" i="2" s="1"/>
  <c r="CX4" i="2"/>
  <c r="CZ4" i="2" s="1"/>
  <c r="DA113" i="2"/>
  <c r="DC113" i="2" s="1"/>
  <c r="DA99" i="2"/>
  <c r="DC99" i="2" s="1"/>
  <c r="CX78" i="2"/>
  <c r="CZ78" i="2" s="1"/>
  <c r="CR105" i="2"/>
  <c r="CT105" i="2" s="1"/>
  <c r="DA96" i="2"/>
  <c r="DC96" i="2" s="1"/>
  <c r="CU59" i="2"/>
  <c r="CW59" i="2" s="1"/>
  <c r="CR59" i="2"/>
  <c r="CT59" i="2" s="1"/>
  <c r="DA54" i="2"/>
  <c r="DC54" i="2" s="1"/>
  <c r="DA77" i="2"/>
  <c r="DC77" i="2" s="1"/>
  <c r="CX58" i="2"/>
  <c r="CZ58" i="2" s="1"/>
  <c r="DA98" i="2"/>
  <c r="DC98" i="2" s="1"/>
  <c r="DA14" i="2"/>
  <c r="DC14" i="2" s="1"/>
  <c r="CX38" i="2"/>
  <c r="CZ38" i="2" s="1"/>
  <c r="CU107" i="2"/>
  <c r="CW107" i="2" s="1"/>
  <c r="CX59" i="2"/>
  <c r="CZ59" i="2" s="1"/>
  <c r="CU84" i="2"/>
  <c r="CW84" i="2" s="1"/>
  <c r="DA102" i="2"/>
  <c r="DC102" i="2" s="1"/>
  <c r="CR102" i="2"/>
  <c r="CT102" i="2" s="1"/>
  <c r="CX84" i="2"/>
  <c r="CZ84" i="2" s="1"/>
  <c r="CX98" i="2"/>
  <c r="CZ98" i="2" s="1"/>
  <c r="CU34" i="2"/>
  <c r="CW34" i="2" s="1"/>
  <c r="DA33" i="2"/>
  <c r="DC33" i="2" s="1"/>
  <c r="CR9" i="2"/>
  <c r="CT9" i="2" s="1"/>
  <c r="CX69" i="2"/>
  <c r="CZ69" i="2" s="1"/>
  <c r="CU38" i="2"/>
  <c r="CW38" i="2" s="1"/>
  <c r="CU119" i="2"/>
  <c r="CW119" i="2" s="1"/>
  <c r="CU13" i="2"/>
  <c r="CW13" i="2" s="1"/>
  <c r="DA61" i="2"/>
  <c r="DC61" i="2" s="1"/>
  <c r="CR53" i="2"/>
  <c r="CT53" i="2" s="1"/>
  <c r="CR99" i="2"/>
  <c r="CT99" i="2" s="1"/>
  <c r="DA9" i="2"/>
  <c r="DC9" i="2" s="1"/>
  <c r="DA72" i="2"/>
  <c r="DC72" i="2" s="1"/>
  <c r="CR60" i="2"/>
  <c r="CT60" i="2" s="1"/>
  <c r="CR119" i="2"/>
  <c r="CT119" i="2" s="1"/>
  <c r="CX96" i="2"/>
  <c r="CZ96" i="2" s="1"/>
  <c r="CU51" i="2"/>
  <c r="CW51" i="2" s="1"/>
  <c r="CX61" i="2"/>
  <c r="CZ61" i="2" s="1"/>
  <c r="CU35" i="2"/>
  <c r="CW35" i="2" s="1"/>
  <c r="CR33" i="2"/>
  <c r="CT33" i="2" s="1"/>
  <c r="CR112" i="2"/>
  <c r="CT112" i="2" s="1"/>
  <c r="CR77" i="2"/>
  <c r="CT77" i="2" s="1"/>
  <c r="CX119" i="2"/>
  <c r="CZ119" i="2" s="1"/>
  <c r="DA58" i="2"/>
  <c r="DC58" i="2" s="1"/>
  <c r="DA62" i="2"/>
  <c r="DC62" i="2" s="1"/>
  <c r="CU96" i="2"/>
  <c r="CW96" i="2" s="1"/>
  <c r="CU60" i="2"/>
  <c r="CW60" i="2" s="1"/>
  <c r="CU114" i="2"/>
  <c r="CW114" i="2" s="1"/>
  <c r="CU106" i="2"/>
  <c r="CW106" i="2" s="1"/>
  <c r="CR96" i="2"/>
  <c r="CT96" i="2" s="1"/>
  <c r="CR92" i="2"/>
  <c r="CT92" i="2" s="1"/>
  <c r="CX94" i="2"/>
  <c r="CZ94" i="2" s="1"/>
  <c r="CX114" i="2"/>
  <c r="CZ114" i="2" s="1"/>
  <c r="CR34" i="2"/>
  <c r="CT34" i="2" s="1"/>
  <c r="CU61" i="2"/>
  <c r="CW61" i="2" s="1"/>
  <c r="CL24" i="2"/>
  <c r="CM24" i="2" s="1"/>
  <c r="CN24" i="2" s="1"/>
  <c r="CQ24" i="2" s="1"/>
  <c r="CU102" i="2"/>
  <c r="CW102" i="2" s="1"/>
  <c r="CX107" i="2"/>
  <c r="CZ107" i="2" s="1"/>
  <c r="CR38" i="2"/>
  <c r="CT38" i="2" s="1"/>
  <c r="CR10" i="2"/>
  <c r="CT10" i="2" s="1"/>
  <c r="CU115" i="2"/>
  <c r="CW115" i="2" s="1"/>
  <c r="CU103" i="2"/>
  <c r="CW103" i="2" s="1"/>
  <c r="DA104" i="2"/>
  <c r="DC104" i="2" s="1"/>
  <c r="CU104" i="2"/>
  <c r="CW104" i="2" s="1"/>
  <c r="DA115" i="2"/>
  <c r="DC115" i="2" s="1"/>
  <c r="CX104" i="2"/>
  <c r="CZ104" i="2" s="1"/>
  <c r="CX103" i="2"/>
  <c r="CZ103" i="2" s="1"/>
  <c r="DA112" i="2"/>
  <c r="DC112" i="2" s="1"/>
  <c r="CR107" i="2"/>
  <c r="CT107" i="2" s="1"/>
  <c r="CU77" i="2"/>
  <c r="CW77" i="2" s="1"/>
  <c r="CU92" i="2"/>
  <c r="CW92" i="2" s="1"/>
  <c r="CR104" i="2"/>
  <c r="CT104" i="2" s="1"/>
  <c r="CR103" i="2"/>
  <c r="CT103" i="2" s="1"/>
  <c r="CX99" i="2"/>
  <c r="CZ99" i="2" s="1"/>
  <c r="CX77" i="2"/>
  <c r="CZ77" i="2" s="1"/>
  <c r="CX106" i="2"/>
  <c r="CZ106" i="2" s="1"/>
  <c r="CR94" i="2"/>
  <c r="CT94" i="2" s="1"/>
  <c r="CX115" i="2"/>
  <c r="CZ115" i="2" s="1"/>
  <c r="DA103" i="2"/>
  <c r="DC103" i="2" s="1"/>
  <c r="CU99" i="2"/>
  <c r="CW99" i="2" s="1"/>
  <c r="CR106" i="2"/>
  <c r="CT106" i="2" s="1"/>
  <c r="DA94" i="2"/>
  <c r="DC94" i="2" s="1"/>
  <c r="CU109" i="2"/>
  <c r="CW109" i="2" s="1"/>
  <c r="DA109" i="2"/>
  <c r="DC109" i="2" s="1"/>
  <c r="CR109" i="2"/>
  <c r="CT109" i="2" s="1"/>
  <c r="CX109" i="2"/>
  <c r="CZ109" i="2" s="1"/>
  <c r="DA34" i="2"/>
  <c r="DC34" i="2" s="1"/>
  <c r="CU101" i="2"/>
  <c r="CW101" i="2" s="1"/>
  <c r="CG74" i="2"/>
  <c r="CH74" i="2" s="1"/>
  <c r="CI74" i="2" s="1"/>
  <c r="CO74" i="2" s="1"/>
  <c r="DA35" i="2"/>
  <c r="DC35" i="2" s="1"/>
  <c r="DA107" i="2"/>
  <c r="DC107" i="2" s="1"/>
  <c r="DA87" i="2"/>
  <c r="DC87" i="2" s="1"/>
  <c r="CX87" i="2"/>
  <c r="CZ87" i="2" s="1"/>
  <c r="CU87" i="2"/>
  <c r="CW87" i="2" s="1"/>
  <c r="CR87" i="2"/>
  <c r="CT87" i="2" s="1"/>
  <c r="CR98" i="2"/>
  <c r="CT98" i="2" s="1"/>
  <c r="CX64" i="2"/>
  <c r="CZ64" i="2" s="1"/>
  <c r="CX13" i="2"/>
  <c r="CZ13" i="2" s="1"/>
  <c r="BW68" i="2"/>
  <c r="BX68" i="2" s="1"/>
  <c r="BY68" i="2" s="1"/>
  <c r="CX33" i="2"/>
  <c r="CZ33" i="2" s="1"/>
  <c r="DA38" i="2"/>
  <c r="DC38" i="2" s="1"/>
  <c r="CB12" i="2"/>
  <c r="CC12" i="2" s="1"/>
  <c r="CD12" i="2" s="1"/>
  <c r="CX35" i="2"/>
  <c r="CZ35" i="2" s="1"/>
  <c r="CR66" i="2"/>
  <c r="CT66" i="2" s="1"/>
  <c r="CU62" i="2"/>
  <c r="CW62" i="2" s="1"/>
  <c r="CU58" i="2"/>
  <c r="CW58" i="2" s="1"/>
  <c r="CU100" i="2"/>
  <c r="CW100" i="2" s="1"/>
  <c r="CR100" i="2"/>
  <c r="CT100" i="2" s="1"/>
  <c r="DA100" i="2"/>
  <c r="DC100" i="2" s="1"/>
  <c r="CX100" i="2"/>
  <c r="CZ100" i="2" s="1"/>
  <c r="CR89" i="2"/>
  <c r="CT89" i="2" s="1"/>
  <c r="DA89" i="2"/>
  <c r="DC89" i="2" s="1"/>
  <c r="CU89" i="2"/>
  <c r="CW89" i="2" s="1"/>
  <c r="CX89" i="2"/>
  <c r="CZ89" i="2" s="1"/>
  <c r="CU86" i="2"/>
  <c r="CW86" i="2" s="1"/>
  <c r="DA86" i="2"/>
  <c r="DC86" i="2" s="1"/>
  <c r="CR86" i="2"/>
  <c r="CT86" i="2" s="1"/>
  <c r="CX86" i="2"/>
  <c r="CZ86" i="2" s="1"/>
  <c r="CX85" i="2"/>
  <c r="CZ85" i="2" s="1"/>
  <c r="CU85" i="2"/>
  <c r="CW85" i="2" s="1"/>
  <c r="CR85" i="2"/>
  <c r="CT85" i="2" s="1"/>
  <c r="DA85" i="2"/>
  <c r="DC85" i="2" s="1"/>
  <c r="CR82" i="2"/>
  <c r="CT82" i="2" s="1"/>
  <c r="DA82" i="2"/>
  <c r="DC82" i="2" s="1"/>
  <c r="CX82" i="2"/>
  <c r="CZ82" i="2" s="1"/>
  <c r="CU82" i="2"/>
  <c r="CW82" i="2" s="1"/>
  <c r="DA122" i="2"/>
  <c r="DC122" i="2" s="1"/>
  <c r="CX122" i="2"/>
  <c r="CZ122" i="2" s="1"/>
  <c r="CU122" i="2"/>
  <c r="CW122" i="2" s="1"/>
  <c r="CR122" i="2"/>
  <c r="CT122" i="2" s="1"/>
  <c r="CX112" i="2"/>
  <c r="CZ112" i="2" s="1"/>
  <c r="DA79" i="2"/>
  <c r="DC79" i="2" s="1"/>
  <c r="CX79" i="2"/>
  <c r="CZ79" i="2" s="1"/>
  <c r="CU79" i="2"/>
  <c r="CW79" i="2" s="1"/>
  <c r="CR79" i="2"/>
  <c r="CT79" i="2" s="1"/>
  <c r="CX92" i="2"/>
  <c r="CZ92" i="2" s="1"/>
  <c r="CR101" i="2"/>
  <c r="CT101" i="2" s="1"/>
  <c r="CU105" i="2"/>
  <c r="CW105" i="2" s="1"/>
  <c r="CR62" i="2"/>
  <c r="CT62" i="2" s="1"/>
  <c r="CX116" i="2"/>
  <c r="CZ116" i="2" s="1"/>
  <c r="DA116" i="2"/>
  <c r="DC116" i="2" s="1"/>
  <c r="CU116" i="2"/>
  <c r="CW116" i="2" s="1"/>
  <c r="CR116" i="2"/>
  <c r="CT116" i="2" s="1"/>
  <c r="DA106" i="2"/>
  <c r="DC106" i="2" s="1"/>
  <c r="CL18" i="2"/>
  <c r="CM18" i="2" s="1"/>
  <c r="CN18" i="2" s="1"/>
  <c r="CQ18" i="2" s="1"/>
  <c r="CU66" i="2"/>
  <c r="CW66" i="2" s="1"/>
  <c r="DA81" i="2"/>
  <c r="DC81" i="2" s="1"/>
  <c r="CR81" i="2"/>
  <c r="CT81" i="2" s="1"/>
  <c r="CX81" i="2"/>
  <c r="CZ81" i="2" s="1"/>
  <c r="CU81" i="2"/>
  <c r="CW81" i="2" s="1"/>
  <c r="CU112" i="2"/>
  <c r="CW112" i="2" s="1"/>
  <c r="CR13" i="2"/>
  <c r="CT13" i="2" s="1"/>
  <c r="CU33" i="2"/>
  <c r="CW33" i="2" s="1"/>
  <c r="CG12" i="2"/>
  <c r="CH12" i="2" s="1"/>
  <c r="CI12" i="2" s="1"/>
  <c r="CO12" i="2" s="1"/>
  <c r="DA12" i="2" s="1"/>
  <c r="DC12" i="2" s="1"/>
  <c r="CR58" i="2"/>
  <c r="CT58" i="2" s="1"/>
  <c r="DA97" i="2"/>
  <c r="DC97" i="2" s="1"/>
  <c r="CR97" i="2"/>
  <c r="CT97" i="2" s="1"/>
  <c r="CX97" i="2"/>
  <c r="CZ97" i="2" s="1"/>
  <c r="CU97" i="2"/>
  <c r="CW97" i="2" s="1"/>
  <c r="CR114" i="2"/>
  <c r="CT114" i="2" s="1"/>
  <c r="CU94" i="2"/>
  <c r="CW94" i="2" s="1"/>
  <c r="DA105" i="2"/>
  <c r="DC105" i="2" s="1"/>
  <c r="CU98" i="2"/>
  <c r="CW98" i="2" s="1"/>
  <c r="CB74" i="2"/>
  <c r="CC74" i="2" s="1"/>
  <c r="CD74" i="2" s="1"/>
  <c r="CX80" i="2"/>
  <c r="CZ80" i="2" s="1"/>
  <c r="CU80" i="2"/>
  <c r="CW80" i="2" s="1"/>
  <c r="DA80" i="2"/>
  <c r="DC80" i="2" s="1"/>
  <c r="CR80" i="2"/>
  <c r="CT80" i="2" s="1"/>
  <c r="CX105" i="2"/>
  <c r="CZ105" i="2" s="1"/>
  <c r="BW18" i="2"/>
  <c r="BX18" i="2" s="1"/>
  <c r="BY18" i="2" s="1"/>
  <c r="CX34" i="2"/>
  <c r="CZ34" i="2" s="1"/>
  <c r="CX101" i="2"/>
  <c r="CZ101" i="2" s="1"/>
  <c r="CU95" i="2"/>
  <c r="CW95" i="2" s="1"/>
  <c r="CR95" i="2"/>
  <c r="CT95" i="2" s="1"/>
  <c r="CX95" i="2"/>
  <c r="CZ95" i="2" s="1"/>
  <c r="DA95" i="2"/>
  <c r="DC95" i="2" s="1"/>
  <c r="DA110" i="2"/>
  <c r="DC110" i="2" s="1"/>
  <c r="CR110" i="2"/>
  <c r="CT110" i="2" s="1"/>
  <c r="CX110" i="2"/>
  <c r="CZ110" i="2" s="1"/>
  <c r="CU110" i="2"/>
  <c r="CW110" i="2" s="1"/>
  <c r="CL44" i="2"/>
  <c r="CM44" i="2" s="1"/>
  <c r="CN44" i="2" s="1"/>
  <c r="CQ44" i="2" s="1"/>
  <c r="CR44" i="2" s="1"/>
  <c r="CT44" i="2" s="1"/>
  <c r="CL8" i="2"/>
  <c r="CM8" i="2" s="1"/>
  <c r="CN8" i="2" s="1"/>
  <c r="CQ8" i="2" s="1"/>
  <c r="DA8" i="2" s="1"/>
  <c r="DC8" i="2" s="1"/>
  <c r="CL74" i="2"/>
  <c r="CM74" i="2" s="1"/>
  <c r="CN74" i="2" s="1"/>
  <c r="CQ74" i="2" s="1"/>
  <c r="DA66" i="2"/>
  <c r="DC66" i="2" s="1"/>
  <c r="DA13" i="2"/>
  <c r="DC13" i="2" s="1"/>
  <c r="DA16" i="2"/>
  <c r="DC16" i="2" s="1"/>
  <c r="CR4" i="2"/>
  <c r="CT4" i="2" s="1"/>
  <c r="CX118" i="2"/>
  <c r="CZ118" i="2" s="1"/>
  <c r="CU118" i="2"/>
  <c r="CW118" i="2" s="1"/>
  <c r="CR118" i="2"/>
  <c r="CT118" i="2" s="1"/>
  <c r="DA118" i="2"/>
  <c r="DC118" i="2" s="1"/>
  <c r="CU111" i="2"/>
  <c r="CW111" i="2" s="1"/>
  <c r="CR111" i="2"/>
  <c r="CT111" i="2" s="1"/>
  <c r="DA111" i="2"/>
  <c r="DC111" i="2" s="1"/>
  <c r="CX111" i="2"/>
  <c r="CZ111" i="2" s="1"/>
  <c r="CR61" i="2"/>
  <c r="CT61" i="2" s="1"/>
  <c r="CG19" i="2"/>
  <c r="CH19" i="2" s="1"/>
  <c r="CI19" i="2" s="1"/>
  <c r="CO19" i="2" s="1"/>
  <c r="CX66" i="2"/>
  <c r="CZ66" i="2" s="1"/>
  <c r="DA57" i="2"/>
  <c r="DC57" i="2" s="1"/>
  <c r="CR57" i="2"/>
  <c r="CT57" i="2" s="1"/>
  <c r="CU57" i="2"/>
  <c r="CW57" i="2" s="1"/>
  <c r="CX57" i="2"/>
  <c r="CZ57" i="2" s="1"/>
  <c r="CU16" i="2"/>
  <c r="CW16" i="2" s="1"/>
  <c r="BW24" i="2"/>
  <c r="BX24" i="2" s="1"/>
  <c r="BY24" i="2" s="1"/>
  <c r="CB19" i="2"/>
  <c r="CC19" i="2" s="1"/>
  <c r="CD19" i="2" s="1"/>
  <c r="CL48" i="2"/>
  <c r="CM48" i="2" s="1"/>
  <c r="CN48" i="2" s="1"/>
  <c r="CQ48" i="2" s="1"/>
  <c r="CB68" i="2"/>
  <c r="CC68" i="2" s="1"/>
  <c r="CD68" i="2" s="1"/>
  <c r="DA51" i="2"/>
  <c r="DC51" i="2" s="1"/>
  <c r="CU4" i="2"/>
  <c r="CW4" i="2" s="1"/>
  <c r="CU10" i="2"/>
  <c r="CW10" i="2" s="1"/>
  <c r="DA32" i="2"/>
  <c r="DC32" i="2" s="1"/>
  <c r="BW73" i="2"/>
  <c r="BX73" i="2" s="1"/>
  <c r="BY73" i="2" s="1"/>
  <c r="DA73" i="2" s="1"/>
  <c r="DC73" i="2" s="1"/>
  <c r="CX52" i="2"/>
  <c r="CZ52" i="2" s="1"/>
  <c r="CX9" i="2"/>
  <c r="CZ9" i="2" s="1"/>
  <c r="CX54" i="2"/>
  <c r="CZ54" i="2" s="1"/>
  <c r="DA69" i="2"/>
  <c r="DC69" i="2" s="1"/>
  <c r="CG24" i="2"/>
  <c r="CH24" i="2" s="1"/>
  <c r="CI24" i="2" s="1"/>
  <c r="CO24" i="2" s="1"/>
  <c r="BW19" i="2"/>
  <c r="BX19" i="2" s="1"/>
  <c r="BY19" i="2" s="1"/>
  <c r="CR8" i="2"/>
  <c r="CT8" i="2" s="1"/>
  <c r="CB48" i="2"/>
  <c r="CC48" i="2" s="1"/>
  <c r="CD48" i="2" s="1"/>
  <c r="CR69" i="2"/>
  <c r="CT69" i="2" s="1"/>
  <c r="CL68" i="2"/>
  <c r="CM68" i="2" s="1"/>
  <c r="CN68" i="2" s="1"/>
  <c r="CQ68" i="2" s="1"/>
  <c r="CU32" i="2"/>
  <c r="CW32" i="2" s="1"/>
  <c r="BW48" i="2"/>
  <c r="BX48" i="2" s="1"/>
  <c r="BY48" i="2" s="1"/>
  <c r="DA53" i="2"/>
  <c r="DC53" i="2" s="1"/>
  <c r="CX16" i="2"/>
  <c r="CZ16" i="2" s="1"/>
  <c r="CB67" i="2"/>
  <c r="CC67" i="2" s="1"/>
  <c r="CD67" i="2" s="1"/>
  <c r="CX51" i="2"/>
  <c r="CZ51" i="2" s="1"/>
  <c r="CX37" i="2"/>
  <c r="CZ37" i="2" s="1"/>
  <c r="CU37" i="2"/>
  <c r="CW37" i="2" s="1"/>
  <c r="DA37" i="2"/>
  <c r="DC37" i="2" s="1"/>
  <c r="CR37" i="2"/>
  <c r="CT37" i="2" s="1"/>
  <c r="DA4" i="2"/>
  <c r="DC4" i="2" s="1"/>
  <c r="CR32" i="2"/>
  <c r="CT32" i="2" s="1"/>
  <c r="CR52" i="2"/>
  <c r="CT52" i="2" s="1"/>
  <c r="CU54" i="2"/>
  <c r="CW54" i="2" s="1"/>
  <c r="CR51" i="2"/>
  <c r="CT51" i="2" s="1"/>
  <c r="CB56" i="2"/>
  <c r="CC56" i="2" s="1"/>
  <c r="CD56" i="2" s="1"/>
  <c r="CR16" i="2"/>
  <c r="CT16" i="2" s="1"/>
  <c r="CG25" i="2"/>
  <c r="CH25" i="2" s="1"/>
  <c r="CI25" i="2" s="1"/>
  <c r="CO25" i="2" s="1"/>
  <c r="CU41" i="2"/>
  <c r="CW41" i="2" s="1"/>
  <c r="CR21" i="2"/>
  <c r="CT21" i="2" s="1"/>
  <c r="CL25" i="2"/>
  <c r="CM25" i="2" s="1"/>
  <c r="CN25" i="2" s="1"/>
  <c r="CQ25" i="2" s="1"/>
  <c r="CR54" i="2"/>
  <c r="CT54" i="2" s="1"/>
  <c r="CX65" i="2"/>
  <c r="CZ65" i="2" s="1"/>
  <c r="DA52" i="2"/>
  <c r="DC52" i="2" s="1"/>
  <c r="CG56" i="2"/>
  <c r="CH56" i="2" s="1"/>
  <c r="CI56" i="2" s="1"/>
  <c r="CO56" i="2" s="1"/>
  <c r="CU53" i="2"/>
  <c r="CW53" i="2" s="1"/>
  <c r="CU72" i="2"/>
  <c r="CW72" i="2" s="1"/>
  <c r="DA36" i="2"/>
  <c r="DC36" i="2" s="1"/>
  <c r="CX36" i="2"/>
  <c r="CZ36" i="2" s="1"/>
  <c r="CR36" i="2"/>
  <c r="CT36" i="2" s="1"/>
  <c r="CU36" i="2"/>
  <c r="CW36" i="2" s="1"/>
  <c r="BW25" i="2"/>
  <c r="BX25" i="2" s="1"/>
  <c r="BY25" i="2" s="1"/>
  <c r="DA64" i="2"/>
  <c r="DC64" i="2" s="1"/>
  <c r="CX10" i="2"/>
  <c r="CZ10" i="2" s="1"/>
  <c r="CR30" i="2"/>
  <c r="CT30" i="2" s="1"/>
  <c r="CG67" i="2"/>
  <c r="CH67" i="2" s="1"/>
  <c r="CI67" i="2" s="1"/>
  <c r="CO67" i="2" s="1"/>
  <c r="CU69" i="2"/>
  <c r="CW69" i="2" s="1"/>
  <c r="CU9" i="2"/>
  <c r="CW9" i="2" s="1"/>
  <c r="BW56" i="2"/>
  <c r="BX56" i="2" s="1"/>
  <c r="BY56" i="2" s="1"/>
  <c r="DA10" i="2"/>
  <c r="DC10" i="2" s="1"/>
  <c r="CL67" i="2"/>
  <c r="CM67" i="2" s="1"/>
  <c r="CN67" i="2" s="1"/>
  <c r="CQ67" i="2" s="1"/>
  <c r="CU14" i="2"/>
  <c r="CW14" i="2" s="1"/>
  <c r="CX70" i="2"/>
  <c r="CZ70" i="2" s="1"/>
  <c r="CR65" i="2"/>
  <c r="CT65" i="2" s="1"/>
  <c r="CX32" i="2"/>
  <c r="CZ32" i="2" s="1"/>
  <c r="CX53" i="2"/>
  <c r="CZ53" i="2" s="1"/>
  <c r="CR14" i="2"/>
  <c r="CT14" i="2" s="1"/>
  <c r="CX72" i="2"/>
  <c r="CZ72" i="2" s="1"/>
  <c r="DA21" i="2"/>
  <c r="DC21" i="2" s="1"/>
  <c r="CU52" i="2"/>
  <c r="CW52" i="2" s="1"/>
  <c r="CR72" i="2"/>
  <c r="CT72" i="2" s="1"/>
  <c r="CU65" i="2"/>
  <c r="CW65" i="2" s="1"/>
  <c r="CU11" i="2"/>
  <c r="CW11" i="2" s="1"/>
  <c r="DA11" i="2"/>
  <c r="DC11" i="2" s="1"/>
  <c r="CR11" i="2"/>
  <c r="CT11" i="2" s="1"/>
  <c r="CX11" i="2"/>
  <c r="CZ11" i="2" s="1"/>
  <c r="DA47" i="2"/>
  <c r="DC47" i="2" s="1"/>
  <c r="CR64" i="2"/>
  <c r="CT64" i="2" s="1"/>
  <c r="DA65" i="2"/>
  <c r="DC65" i="2" s="1"/>
  <c r="CX14" i="2"/>
  <c r="CZ14" i="2" s="1"/>
  <c r="CU64" i="2"/>
  <c r="CW64" i="2" s="1"/>
  <c r="CU30" i="2"/>
  <c r="CW30" i="2" s="1"/>
  <c r="CL71" i="4"/>
  <c r="CN71" i="4" s="1"/>
  <c r="CH222" i="4"/>
  <c r="CL74" i="4"/>
  <c r="CN74" i="4" s="1"/>
  <c r="CI74" i="4"/>
  <c r="CK74" i="4" s="1"/>
  <c r="CB187" i="4"/>
  <c r="CC187" i="4" s="1"/>
  <c r="CD187" i="4" s="1"/>
  <c r="CH187" i="4" s="1"/>
  <c r="BY55" i="4"/>
  <c r="BZ55" i="4" s="1"/>
  <c r="CA55" i="4" s="1"/>
  <c r="CF55" i="4" s="1"/>
  <c r="CH55" i="4" s="1"/>
  <c r="CK72" i="4"/>
  <c r="BY203" i="4"/>
  <c r="BZ203" i="4" s="1"/>
  <c r="CA203" i="4" s="1"/>
  <c r="CF203" i="4" s="1"/>
  <c r="CH203" i="4" s="1"/>
  <c r="CH122" i="4"/>
  <c r="CH138" i="4"/>
  <c r="CN72" i="4"/>
  <c r="CH170" i="4"/>
  <c r="CH204" i="4"/>
  <c r="BY185" i="4"/>
  <c r="BZ185" i="4" s="1"/>
  <c r="CA185" i="4" s="1"/>
  <c r="CF185" i="4" s="1"/>
  <c r="CB185" i="4"/>
  <c r="CC185" i="4" s="1"/>
  <c r="CD185" i="4" s="1"/>
  <c r="CH155" i="4"/>
  <c r="BY105" i="4"/>
  <c r="BZ105" i="4" s="1"/>
  <c r="CA105" i="4" s="1"/>
  <c r="CI105" i="4" s="1"/>
  <c r="CK105" i="4" s="1"/>
  <c r="CH13" i="4"/>
  <c r="CH153" i="4"/>
  <c r="CB139" i="4"/>
  <c r="CC139" i="4" s="1"/>
  <c r="CD139" i="4" s="1"/>
  <c r="CH139" i="4" s="1"/>
  <c r="BY103" i="4"/>
  <c r="BZ103" i="4" s="1"/>
  <c r="CA103" i="4" s="1"/>
  <c r="CI103" i="4" s="1"/>
  <c r="CK103" i="4" s="1"/>
  <c r="BY87" i="4"/>
  <c r="BZ87" i="4" s="1"/>
  <c r="CA87" i="4" s="1"/>
  <c r="CL87" i="4" s="1"/>
  <c r="CN87" i="4" s="1"/>
  <c r="BY88" i="4"/>
  <c r="BZ88" i="4" s="1"/>
  <c r="CA88" i="4" s="1"/>
  <c r="CI88" i="4" s="1"/>
  <c r="CK88" i="4" s="1"/>
  <c r="BY57" i="4"/>
  <c r="BZ57" i="4" s="1"/>
  <c r="CA57" i="4" s="1"/>
  <c r="CF57" i="4" s="1"/>
  <c r="CH57" i="4" s="1"/>
  <c r="BY89" i="4"/>
  <c r="BZ89" i="4" s="1"/>
  <c r="CA89" i="4" s="1"/>
  <c r="CI89" i="4" s="1"/>
  <c r="CK89" i="4" s="1"/>
  <c r="CK106" i="4"/>
  <c r="CH123" i="4"/>
  <c r="BY137" i="4"/>
  <c r="BZ137" i="4" s="1"/>
  <c r="CA137" i="4" s="1"/>
  <c r="CF137" i="4" s="1"/>
  <c r="CB137" i="4"/>
  <c r="CC137" i="4" s="1"/>
  <c r="CD137" i="4" s="1"/>
  <c r="CH140" i="4"/>
  <c r="CB263" i="4"/>
  <c r="CC263" i="4" s="1"/>
  <c r="CD263" i="4" s="1"/>
  <c r="CH263" i="4" s="1"/>
  <c r="CB104" i="4"/>
  <c r="CC104" i="4" s="1"/>
  <c r="CD104" i="4" s="1"/>
  <c r="BY121" i="4"/>
  <c r="BZ121" i="4" s="1"/>
  <c r="CA121" i="4" s="1"/>
  <c r="CF121" i="4" s="1"/>
  <c r="CB121" i="4"/>
  <c r="CC121" i="4" s="1"/>
  <c r="CD121" i="4" s="1"/>
  <c r="CI104" i="4"/>
  <c r="CL104" i="4"/>
  <c r="CI90" i="4"/>
  <c r="CK90" i="4" s="1"/>
  <c r="CL108" i="4"/>
  <c r="CL97" i="4"/>
  <c r="CN97" i="4" s="1"/>
  <c r="CK95" i="4"/>
  <c r="CN95" i="4"/>
  <c r="CH36" i="4"/>
  <c r="CB252" i="4"/>
  <c r="CC252" i="4" s="1"/>
  <c r="CD252" i="4" s="1"/>
  <c r="CH252" i="4" s="1"/>
  <c r="BY100" i="4"/>
  <c r="BZ100" i="4" s="1"/>
  <c r="CA100" i="4" s="1"/>
  <c r="CI100" i="4" s="1"/>
  <c r="CK100" i="4" s="1"/>
  <c r="CH14" i="4"/>
  <c r="CB246" i="4"/>
  <c r="CC246" i="4" s="1"/>
  <c r="CD246" i="4" s="1"/>
  <c r="CH246" i="4" s="1"/>
  <c r="CB216" i="4"/>
  <c r="CC216" i="4" s="1"/>
  <c r="CD216" i="4" s="1"/>
  <c r="CH216" i="4" s="1"/>
  <c r="CB232" i="4"/>
  <c r="CC232" i="4" s="1"/>
  <c r="CD232" i="4" s="1"/>
  <c r="CH232" i="4" s="1"/>
  <c r="CB108" i="4"/>
  <c r="CC108" i="4" s="1"/>
  <c r="CD108" i="4" s="1"/>
  <c r="CB101" i="4"/>
  <c r="CC101" i="4" s="1"/>
  <c r="CD101" i="4" s="1"/>
  <c r="CB15" i="4"/>
  <c r="CC15" i="4" s="1"/>
  <c r="CD15" i="4" s="1"/>
  <c r="CH15" i="4" s="1"/>
  <c r="CB237" i="4"/>
  <c r="CC237" i="4" s="1"/>
  <c r="CD237" i="4" s="1"/>
  <c r="CH237" i="4" s="1"/>
  <c r="BY227" i="4"/>
  <c r="BZ227" i="4" s="1"/>
  <c r="CA227" i="4" s="1"/>
  <c r="CF227" i="4" s="1"/>
  <c r="CH227" i="4" s="1"/>
  <c r="BY247" i="4"/>
  <c r="BZ247" i="4" s="1"/>
  <c r="CA247" i="4" s="1"/>
  <c r="CF247" i="4" s="1"/>
  <c r="CH247" i="4" s="1"/>
  <c r="CN102" i="4"/>
  <c r="BY60" i="4"/>
  <c r="BZ60" i="4" s="1"/>
  <c r="CA60" i="4" s="1"/>
  <c r="CF60" i="4" s="1"/>
  <c r="CH60" i="4" s="1"/>
  <c r="CB236" i="4"/>
  <c r="CC236" i="4" s="1"/>
  <c r="CD236" i="4" s="1"/>
  <c r="CH236" i="4" s="1"/>
  <c r="CI99" i="4"/>
  <c r="CL99" i="4"/>
  <c r="CB99" i="4"/>
  <c r="CC99" i="4" s="1"/>
  <c r="CD99" i="4" s="1"/>
  <c r="CB109" i="4"/>
  <c r="CC109" i="4" s="1"/>
  <c r="CD109" i="4" s="1"/>
  <c r="BY109" i="4"/>
  <c r="BZ109" i="4" s="1"/>
  <c r="CA109" i="4" s="1"/>
  <c r="BY107" i="4"/>
  <c r="BZ107" i="4" s="1"/>
  <c r="CA107" i="4" s="1"/>
  <c r="CB107" i="4"/>
  <c r="CC107" i="4" s="1"/>
  <c r="CD107" i="4" s="1"/>
  <c r="CB251" i="4"/>
  <c r="CC251" i="4" s="1"/>
  <c r="CD251" i="4" s="1"/>
  <c r="CH251" i="4" s="1"/>
  <c r="CB31" i="4"/>
  <c r="CC31" i="4" s="1"/>
  <c r="CD31" i="4" s="1"/>
  <c r="CH31" i="4" s="1"/>
  <c r="CI102" i="4"/>
  <c r="CK102" i="4" s="1"/>
  <c r="CN98" i="4"/>
  <c r="CK98" i="4"/>
  <c r="BY226" i="4"/>
  <c r="BZ226" i="4" s="1"/>
  <c r="CA226" i="4" s="1"/>
  <c r="CF226" i="4" s="1"/>
  <c r="CH226" i="4" s="1"/>
  <c r="CB61" i="4"/>
  <c r="CC61" i="4" s="1"/>
  <c r="CD61" i="4" s="1"/>
  <c r="CH61" i="4" s="1"/>
  <c r="CL101" i="4"/>
  <c r="CI101" i="4"/>
  <c r="CB21" i="4"/>
  <c r="CC21" i="4" s="1"/>
  <c r="CD21" i="4" s="1"/>
  <c r="CH21" i="4" s="1"/>
  <c r="CB184" i="4"/>
  <c r="CC184" i="4" s="1"/>
  <c r="CD184" i="4" s="1"/>
  <c r="CH184" i="4" s="1"/>
  <c r="CB217" i="4"/>
  <c r="CC217" i="4" s="1"/>
  <c r="CD217" i="4" s="1"/>
  <c r="CH217" i="4" s="1"/>
  <c r="CB208" i="4"/>
  <c r="CC208" i="4" s="1"/>
  <c r="CD208" i="4" s="1"/>
  <c r="CH208" i="4" s="1"/>
  <c r="CL96" i="4"/>
  <c r="CN96" i="4" s="1"/>
  <c r="CI96" i="4"/>
  <c r="CK96" i="4" s="1"/>
  <c r="CL110" i="4"/>
  <c r="CN110" i="4" s="1"/>
  <c r="CI110" i="4"/>
  <c r="CK110" i="4" s="1"/>
  <c r="CH264" i="4"/>
  <c r="CB50" i="4"/>
  <c r="CC50" i="4" s="1"/>
  <c r="CD50" i="4" s="1"/>
  <c r="CH50" i="4" s="1"/>
  <c r="CB20" i="4"/>
  <c r="CC20" i="4" s="1"/>
  <c r="CD20" i="4" s="1"/>
  <c r="CH20" i="4" s="1"/>
  <c r="CB211" i="4"/>
  <c r="CC211" i="4" s="1"/>
  <c r="CD211" i="4" s="1"/>
  <c r="CH211" i="4" s="1"/>
  <c r="BY255" i="4"/>
  <c r="BZ255" i="4" s="1"/>
  <c r="CA255" i="4" s="1"/>
  <c r="CF255" i="4" s="1"/>
  <c r="CB255" i="4"/>
  <c r="CC255" i="4" s="1"/>
  <c r="CD255" i="4" s="1"/>
  <c r="CH256" i="4"/>
  <c r="CB231" i="4"/>
  <c r="CC231" i="4" s="1"/>
  <c r="CD231" i="4" s="1"/>
  <c r="CH231" i="4" s="1"/>
  <c r="CB183" i="4"/>
  <c r="CC183" i="4" s="1"/>
  <c r="CD183" i="4" s="1"/>
  <c r="CH183" i="4" s="1"/>
  <c r="BY207" i="4"/>
  <c r="BZ207" i="4" s="1"/>
  <c r="CA207" i="4" s="1"/>
  <c r="CF207" i="4" s="1"/>
  <c r="CH207" i="4" s="1"/>
  <c r="CB195" i="4"/>
  <c r="CC195" i="4" s="1"/>
  <c r="CD195" i="4" s="1"/>
  <c r="CH195" i="4" s="1"/>
  <c r="CB192" i="4"/>
  <c r="CC192" i="4" s="1"/>
  <c r="CD192" i="4" s="1"/>
  <c r="CH192" i="4" s="1"/>
  <c r="CB199" i="4"/>
  <c r="CC199" i="4" s="1"/>
  <c r="CD199" i="4" s="1"/>
  <c r="CH199" i="4" s="1"/>
  <c r="CB200" i="4"/>
  <c r="CC200" i="4" s="1"/>
  <c r="CD200" i="4" s="1"/>
  <c r="CH200" i="4" s="1"/>
  <c r="CB41" i="4"/>
  <c r="CC41" i="4" s="1"/>
  <c r="CD41" i="4" s="1"/>
  <c r="CH41" i="4" s="1"/>
  <c r="CB196" i="4"/>
  <c r="CC196" i="4" s="1"/>
  <c r="CD196" i="4" s="1"/>
  <c r="CH196" i="4" s="1"/>
  <c r="CB179" i="4"/>
  <c r="CC179" i="4" s="1"/>
  <c r="CD179" i="4" s="1"/>
  <c r="CH179" i="4" s="1"/>
  <c r="BY180" i="4"/>
  <c r="BZ180" i="4" s="1"/>
  <c r="CA180" i="4" s="1"/>
  <c r="CF180" i="4" s="1"/>
  <c r="CH180" i="4" s="1"/>
  <c r="CB191" i="4"/>
  <c r="CC191" i="4" s="1"/>
  <c r="CD191" i="4" s="1"/>
  <c r="CH191" i="4" s="1"/>
  <c r="CB40" i="4"/>
  <c r="CC40" i="4" s="1"/>
  <c r="CD40" i="4" s="1"/>
  <c r="CH40" i="4" s="1"/>
  <c r="BY79" i="4"/>
  <c r="BZ79" i="4" s="1"/>
  <c r="CA79" i="4" s="1"/>
  <c r="CL79" i="4" s="1"/>
  <c r="CN79" i="4" s="1"/>
  <c r="CH164" i="4"/>
  <c r="CH176" i="4"/>
  <c r="BY30" i="4"/>
  <c r="BZ30" i="4" s="1"/>
  <c r="CA30" i="4" s="1"/>
  <c r="CF30" i="4" s="1"/>
  <c r="CH30" i="4" s="1"/>
  <c r="CH151" i="4"/>
  <c r="CH168" i="4"/>
  <c r="BY143" i="4"/>
  <c r="BZ143" i="4" s="1"/>
  <c r="CA143" i="4" s="1"/>
  <c r="CF143" i="4" s="1"/>
  <c r="CH143" i="4" s="1"/>
  <c r="BY144" i="4"/>
  <c r="BZ144" i="4" s="1"/>
  <c r="CA144" i="4" s="1"/>
  <c r="CF144" i="4" s="1"/>
  <c r="CB144" i="4"/>
  <c r="CC144" i="4" s="1"/>
  <c r="CD144" i="4" s="1"/>
  <c r="CB131" i="4"/>
  <c r="CC131" i="4" s="1"/>
  <c r="CD131" i="4" s="1"/>
  <c r="CH131" i="4" s="1"/>
  <c r="BY132" i="4"/>
  <c r="BZ132" i="4" s="1"/>
  <c r="CA132" i="4" s="1"/>
  <c r="CF132" i="4" s="1"/>
  <c r="CH132" i="4" s="1"/>
  <c r="CB136" i="4"/>
  <c r="CC136" i="4" s="1"/>
  <c r="CD136" i="4" s="1"/>
  <c r="CH136" i="4" s="1"/>
  <c r="CB120" i="4"/>
  <c r="CC120" i="4" s="1"/>
  <c r="CD120" i="4" s="1"/>
  <c r="CH120" i="4" s="1"/>
  <c r="BY119" i="4"/>
  <c r="BZ119" i="4" s="1"/>
  <c r="CA119" i="4" s="1"/>
  <c r="CF119" i="4" s="1"/>
  <c r="CH119" i="4" s="1"/>
  <c r="CB51" i="4"/>
  <c r="CC51" i="4" s="1"/>
  <c r="CD51" i="4" s="1"/>
  <c r="CH51" i="4" s="1"/>
  <c r="BY128" i="4"/>
  <c r="BZ128" i="4" s="1"/>
  <c r="CA128" i="4" s="1"/>
  <c r="CF128" i="4" s="1"/>
  <c r="CH128" i="4" s="1"/>
  <c r="BY94" i="4"/>
  <c r="BZ94" i="4" s="1"/>
  <c r="CA94" i="4" s="1"/>
  <c r="CL94" i="4" s="1"/>
  <c r="CN94" i="4" s="1"/>
  <c r="CB127" i="4"/>
  <c r="CC127" i="4" s="1"/>
  <c r="CD127" i="4" s="1"/>
  <c r="CH127" i="4" s="1"/>
  <c r="CL85" i="4"/>
  <c r="BY115" i="4"/>
  <c r="BZ115" i="4" s="1"/>
  <c r="CA115" i="4" s="1"/>
  <c r="CF115" i="4" s="1"/>
  <c r="CH115" i="4" s="1"/>
  <c r="BY135" i="4"/>
  <c r="BZ135" i="4" s="1"/>
  <c r="CA135" i="4" s="1"/>
  <c r="CF135" i="4" s="1"/>
  <c r="CH135" i="4" s="1"/>
  <c r="CB11" i="4"/>
  <c r="CC11" i="4" s="1"/>
  <c r="CD11" i="4" s="1"/>
  <c r="CH11" i="4" s="1"/>
  <c r="BY80" i="4"/>
  <c r="BZ80" i="4" s="1"/>
  <c r="CA80" i="4" s="1"/>
  <c r="CL80" i="4" s="1"/>
  <c r="CN80" i="4" s="1"/>
  <c r="CB85" i="4"/>
  <c r="CC85" i="4" s="1"/>
  <c r="CD85" i="4" s="1"/>
  <c r="CK85" i="4" s="1"/>
  <c r="CI69" i="4"/>
  <c r="BY116" i="4"/>
  <c r="BZ116" i="4" s="1"/>
  <c r="CA116" i="4" s="1"/>
  <c r="CF116" i="4" s="1"/>
  <c r="CH116" i="4" s="1"/>
  <c r="BY93" i="4"/>
  <c r="BZ93" i="4" s="1"/>
  <c r="CA93" i="4" s="1"/>
  <c r="CL93" i="4" s="1"/>
  <c r="CN93" i="4" s="1"/>
  <c r="CB69" i="4"/>
  <c r="CC69" i="4" s="1"/>
  <c r="CD69" i="4" s="1"/>
  <c r="BY86" i="4"/>
  <c r="BZ86" i="4" s="1"/>
  <c r="CA86" i="4" s="1"/>
  <c r="CL86" i="4" s="1"/>
  <c r="CN86" i="4" s="1"/>
  <c r="BY81" i="4"/>
  <c r="BZ81" i="4" s="1"/>
  <c r="CA81" i="4" s="1"/>
  <c r="CL81" i="4" s="1"/>
  <c r="CN81" i="4" s="1"/>
  <c r="BY77" i="4"/>
  <c r="BZ77" i="4" s="1"/>
  <c r="CA77" i="4" s="1"/>
  <c r="CI77" i="4" s="1"/>
  <c r="CK77" i="4" s="1"/>
  <c r="CB65" i="4"/>
  <c r="CC65" i="4" s="1"/>
  <c r="CD65" i="4" s="1"/>
  <c r="CN65" i="4" s="1"/>
  <c r="CI65" i="4"/>
  <c r="CB78" i="4"/>
  <c r="CC78" i="4" s="1"/>
  <c r="CD78" i="4" s="1"/>
  <c r="CI66" i="4"/>
  <c r="CB82" i="4"/>
  <c r="CC82" i="4" s="1"/>
  <c r="CD82" i="4" s="1"/>
  <c r="CN82" i="4" s="1"/>
  <c r="CI82" i="4"/>
  <c r="BY70" i="4"/>
  <c r="BZ70" i="4" s="1"/>
  <c r="CA70" i="4" s="1"/>
  <c r="CI70" i="4" s="1"/>
  <c r="CK70" i="4" s="1"/>
  <c r="CB66" i="4"/>
  <c r="CC66" i="4" s="1"/>
  <c r="CD66" i="4" s="1"/>
  <c r="CN66" i="4" s="1"/>
  <c r="CL78" i="4"/>
  <c r="CI78" i="4"/>
  <c r="CB46" i="4"/>
  <c r="CC46" i="4" s="1"/>
  <c r="CD46" i="4" s="1"/>
  <c r="CH46" i="4" s="1"/>
  <c r="CB25" i="4"/>
  <c r="CC25" i="4" s="1"/>
  <c r="CD25" i="4" s="1"/>
  <c r="CH25" i="4" s="1"/>
  <c r="CB10" i="4"/>
  <c r="CC10" i="4" s="1"/>
  <c r="CD10" i="4" s="1"/>
  <c r="CH10" i="4" s="1"/>
  <c r="CB26" i="4"/>
  <c r="CC26" i="4" s="1"/>
  <c r="CD26" i="4" s="1"/>
  <c r="CH26" i="4" s="1"/>
  <c r="CB45" i="4"/>
  <c r="CC45" i="4" s="1"/>
  <c r="CD45" i="4" s="1"/>
  <c r="CH45" i="4" s="1"/>
  <c r="CB5" i="4"/>
  <c r="CC5" i="4" s="1"/>
  <c r="CD5" i="4" s="1"/>
  <c r="CH5" i="4" s="1"/>
  <c r="BY92" i="4"/>
  <c r="BZ92" i="4" s="1"/>
  <c r="CA92" i="4" s="1"/>
  <c r="CI92" i="4" s="1"/>
  <c r="CK92" i="4" s="1"/>
  <c r="CB83" i="4"/>
  <c r="CC83" i="4" s="1"/>
  <c r="CD83" i="4" s="1"/>
  <c r="CL83" i="4"/>
  <c r="BY84" i="4"/>
  <c r="BZ84" i="4" s="1"/>
  <c r="CA84" i="4" s="1"/>
  <c r="CI84" i="4" s="1"/>
  <c r="CK84" i="4" s="1"/>
  <c r="BY91" i="4"/>
  <c r="BZ91" i="4" s="1"/>
  <c r="CA91" i="4" s="1"/>
  <c r="CI91" i="4" s="1"/>
  <c r="CK91" i="4" s="1"/>
  <c r="BP82" i="19"/>
  <c r="BQ82" i="19" s="1"/>
  <c r="BR82" i="19" s="1"/>
  <c r="BS86" i="19"/>
  <c r="BT86" i="19" s="1"/>
  <c r="BU86" i="19" s="1"/>
  <c r="BV7" i="19"/>
  <c r="BW7" i="19" s="1"/>
  <c r="BX7" i="19" s="1"/>
  <c r="BP19" i="19"/>
  <c r="BQ19" i="19" s="1"/>
  <c r="BR19" i="19" s="1"/>
  <c r="BV58" i="19"/>
  <c r="BW58" i="19" s="1"/>
  <c r="BX58" i="19" s="1"/>
  <c r="BY58" i="19"/>
  <c r="BZ58" i="19" s="1"/>
  <c r="CA58" i="19" s="1"/>
  <c r="CB58" i="19" s="1"/>
  <c r="BV67" i="19"/>
  <c r="BW67" i="19" s="1"/>
  <c r="BX67" i="19" s="1"/>
  <c r="BS83" i="19"/>
  <c r="BT83" i="19" s="1"/>
  <c r="BU83" i="19" s="1"/>
  <c r="BS8" i="19"/>
  <c r="CH27" i="19"/>
  <c r="CJ27" i="19" s="1"/>
  <c r="CK27" i="19" s="1"/>
  <c r="BS29" i="19"/>
  <c r="BT29" i="19" s="1"/>
  <c r="BU29" i="19" s="1"/>
  <c r="CU21" i="2"/>
  <c r="CW21" i="2" s="1"/>
  <c r="CR73" i="2"/>
  <c r="CT73" i="2" s="1"/>
  <c r="BP25" i="19"/>
  <c r="BQ25" i="19" s="1"/>
  <c r="BR25" i="19" s="1"/>
  <c r="BV65" i="19"/>
  <c r="BW65" i="19" s="1"/>
  <c r="BX65" i="19" s="1"/>
  <c r="BY68" i="19"/>
  <c r="BZ68" i="19" s="1"/>
  <c r="CA68" i="19" s="1"/>
  <c r="CB68" i="19" s="1"/>
  <c r="BV83" i="19"/>
  <c r="BW83" i="19" s="1"/>
  <c r="BX83" i="19" s="1"/>
  <c r="BY67" i="19"/>
  <c r="BZ67" i="19" s="1"/>
  <c r="CA67" i="19" s="1"/>
  <c r="CB67" i="19" s="1"/>
  <c r="BV82" i="19"/>
  <c r="BW82" i="19" s="1"/>
  <c r="BX82" i="19" s="1"/>
  <c r="BY30" i="19"/>
  <c r="BZ30" i="19" s="1"/>
  <c r="CA30" i="19" s="1"/>
  <c r="CB30" i="19" s="1"/>
  <c r="BV30" i="19"/>
  <c r="BW30" i="19" s="1"/>
  <c r="BX30" i="19" s="1"/>
  <c r="CR70" i="2"/>
  <c r="CT70" i="2" s="1"/>
  <c r="BP86" i="19"/>
  <c r="BQ86" i="19" s="1"/>
  <c r="BR86" i="19" s="1"/>
  <c r="CH28" i="19"/>
  <c r="CJ28" i="19" s="1"/>
  <c r="CK28" i="19" s="1"/>
  <c r="CH35" i="19"/>
  <c r="CJ35" i="19" s="1"/>
  <c r="CK35" i="19" s="1"/>
  <c r="CH41" i="19"/>
  <c r="CJ41" i="19" s="1"/>
  <c r="CK41" i="19" s="1"/>
  <c r="BS30" i="19"/>
  <c r="BT30" i="19" s="1"/>
  <c r="BU30" i="19" s="1"/>
  <c r="CH43" i="19"/>
  <c r="CJ43" i="19" s="1"/>
  <c r="CK43" i="19" s="1"/>
  <c r="DA31" i="2"/>
  <c r="DC31" i="2" s="1"/>
  <c r="CX45" i="2"/>
  <c r="CZ45" i="2" s="1"/>
  <c r="DA30" i="2"/>
  <c r="DC30" i="2" s="1"/>
  <c r="DA41" i="2"/>
  <c r="DC41" i="2" s="1"/>
  <c r="DA63" i="2"/>
  <c r="DC63" i="2" s="1"/>
  <c r="CU63" i="2"/>
  <c r="CW63" i="2" s="1"/>
  <c r="CR63" i="2"/>
  <c r="CT63" i="2" s="1"/>
  <c r="CX63" i="2"/>
  <c r="CZ63" i="2" s="1"/>
  <c r="DA70" i="2"/>
  <c r="DC70" i="2" s="1"/>
  <c r="CX55" i="2"/>
  <c r="CZ55" i="2" s="1"/>
  <c r="CR55" i="2"/>
  <c r="CT55" i="2" s="1"/>
  <c r="CU55" i="2"/>
  <c r="CW55" i="2" s="1"/>
  <c r="DA55" i="2"/>
  <c r="DC55" i="2" s="1"/>
  <c r="CR31" i="2"/>
  <c r="CT31" i="2" s="1"/>
  <c r="CX42" i="2"/>
  <c r="CZ42" i="2" s="1"/>
  <c r="CX31" i="2"/>
  <c r="CZ31" i="2" s="1"/>
  <c r="CU70" i="2"/>
  <c r="CW70" i="2" s="1"/>
  <c r="CX71" i="2"/>
  <c r="CZ71" i="2" s="1"/>
  <c r="CR71" i="2"/>
  <c r="CT71" i="2" s="1"/>
  <c r="CU71" i="2"/>
  <c r="CW71" i="2" s="1"/>
  <c r="DA71" i="2"/>
  <c r="DC71" i="2" s="1"/>
  <c r="CR5" i="2"/>
  <c r="CT5" i="2" s="1"/>
  <c r="CX21" i="2"/>
  <c r="CZ21" i="2" s="1"/>
  <c r="CU6" i="2"/>
  <c r="CW6" i="2" s="1"/>
  <c r="CU31" i="2"/>
  <c r="CW31" i="2" s="1"/>
  <c r="DA42" i="2"/>
  <c r="DC42" i="2" s="1"/>
  <c r="CX6" i="2"/>
  <c r="CZ6" i="2" s="1"/>
  <c r="CX30" i="2"/>
  <c r="CZ30" i="2" s="1"/>
  <c r="DA6" i="2"/>
  <c r="DC6" i="2" s="1"/>
  <c r="CR41" i="2"/>
  <c r="CT41" i="2" s="1"/>
  <c r="CR45" i="2"/>
  <c r="CT45" i="2" s="1"/>
  <c r="DA5" i="2"/>
  <c r="DC5" i="2" s="1"/>
  <c r="CU5" i="2"/>
  <c r="CW5" i="2" s="1"/>
  <c r="CR6" i="2"/>
  <c r="CT6" i="2" s="1"/>
  <c r="CX39" i="2"/>
  <c r="CZ39" i="2" s="1"/>
  <c r="CX41" i="2"/>
  <c r="CZ41" i="2" s="1"/>
  <c r="CU42" i="2"/>
  <c r="CW42" i="2" s="1"/>
  <c r="CR42" i="2"/>
  <c r="CT42" i="2" s="1"/>
  <c r="DA39" i="2"/>
  <c r="DC39" i="2" s="1"/>
  <c r="CX47" i="2"/>
  <c r="CZ47" i="2" s="1"/>
  <c r="CU47" i="2"/>
  <c r="CW47" i="2" s="1"/>
  <c r="CR47" i="2"/>
  <c r="CT47" i="2" s="1"/>
  <c r="CR39" i="2"/>
  <c r="CT39" i="2" s="1"/>
  <c r="CX46" i="2"/>
  <c r="CZ46" i="2" s="1"/>
  <c r="CR46" i="2"/>
  <c r="CT46" i="2" s="1"/>
  <c r="DA46" i="2"/>
  <c r="DC46" i="2" s="1"/>
  <c r="CU46" i="2"/>
  <c r="CW46" i="2" s="1"/>
  <c r="CU45" i="2"/>
  <c r="CW45" i="2" s="1"/>
  <c r="DA49" i="2"/>
  <c r="DC49" i="2" s="1"/>
  <c r="CU49" i="2"/>
  <c r="CW49" i="2" s="1"/>
  <c r="CR49" i="2"/>
  <c r="CT49" i="2" s="1"/>
  <c r="CX49" i="2"/>
  <c r="CZ49" i="2" s="1"/>
  <c r="CX40" i="2"/>
  <c r="CZ40" i="2" s="1"/>
  <c r="CR40" i="2"/>
  <c r="CT40" i="2" s="1"/>
  <c r="DA40" i="2"/>
  <c r="DC40" i="2" s="1"/>
  <c r="CU40" i="2"/>
  <c r="CW40" i="2" s="1"/>
  <c r="CX28" i="2"/>
  <c r="CZ28" i="2" s="1"/>
  <c r="CR28" i="2"/>
  <c r="CT28" i="2" s="1"/>
  <c r="DA28" i="2"/>
  <c r="DC28" i="2" s="1"/>
  <c r="CU28" i="2"/>
  <c r="CW28" i="2" s="1"/>
  <c r="CU39" i="2"/>
  <c r="CW39" i="2" s="1"/>
  <c r="DA45" i="2"/>
  <c r="DC45" i="2" s="1"/>
  <c r="DA43" i="2"/>
  <c r="DC43" i="2" s="1"/>
  <c r="CU43" i="2"/>
  <c r="CW43" i="2" s="1"/>
  <c r="CR43" i="2"/>
  <c r="CT43" i="2" s="1"/>
  <c r="CX43" i="2"/>
  <c r="CZ43" i="2" s="1"/>
  <c r="DA29" i="2"/>
  <c r="DC29" i="2" s="1"/>
  <c r="CU29" i="2"/>
  <c r="CW29" i="2" s="1"/>
  <c r="CR29" i="2"/>
  <c r="CT29" i="2" s="1"/>
  <c r="CX29" i="2"/>
  <c r="CZ29" i="2" s="1"/>
  <c r="CX50" i="2"/>
  <c r="CZ50" i="2" s="1"/>
  <c r="CR50" i="2"/>
  <c r="CT50" i="2" s="1"/>
  <c r="DA50" i="2"/>
  <c r="DC50" i="2" s="1"/>
  <c r="CU50" i="2"/>
  <c r="CW50" i="2" s="1"/>
  <c r="CX27" i="2"/>
  <c r="CZ27" i="2" s="1"/>
  <c r="CR27" i="2"/>
  <c r="CT27" i="2" s="1"/>
  <c r="DA27" i="2"/>
  <c r="DC27" i="2" s="1"/>
  <c r="CU27" i="2"/>
  <c r="CW27" i="2" s="1"/>
  <c r="CR23" i="2"/>
  <c r="CT23" i="2" s="1"/>
  <c r="DA23" i="2"/>
  <c r="DC23" i="2" s="1"/>
  <c r="CX23" i="2"/>
  <c r="CZ23" i="2" s="1"/>
  <c r="CU23" i="2"/>
  <c r="CW23" i="2" s="1"/>
  <c r="CR20" i="2"/>
  <c r="CT20" i="2" s="1"/>
  <c r="DA20" i="2"/>
  <c r="DC20" i="2" s="1"/>
  <c r="CX20" i="2"/>
  <c r="CZ20" i="2" s="1"/>
  <c r="CU20" i="2"/>
  <c r="CW20" i="2" s="1"/>
  <c r="CR17" i="2"/>
  <c r="CT17" i="2" s="1"/>
  <c r="CU17" i="2"/>
  <c r="CW17" i="2" s="1"/>
  <c r="DA17" i="2"/>
  <c r="DC17" i="2" s="1"/>
  <c r="CX17" i="2"/>
  <c r="CZ17" i="2" s="1"/>
  <c r="CR22" i="2"/>
  <c r="CT22" i="2" s="1"/>
  <c r="CX22" i="2"/>
  <c r="CZ22" i="2" s="1"/>
  <c r="CU22" i="2"/>
  <c r="CW22" i="2" s="1"/>
  <c r="DA22" i="2"/>
  <c r="DC22" i="2" s="1"/>
  <c r="CR26" i="2"/>
  <c r="CT26" i="2" s="1"/>
  <c r="CX26" i="2"/>
  <c r="CZ26" i="2" s="1"/>
  <c r="CU26" i="2"/>
  <c r="CW26" i="2" s="1"/>
  <c r="DA26" i="2"/>
  <c r="DC26" i="2" s="1"/>
  <c r="CX5" i="2"/>
  <c r="CZ5" i="2" s="1"/>
  <c r="DA15" i="2"/>
  <c r="DC15" i="2" s="1"/>
  <c r="CR15" i="2"/>
  <c r="CT15" i="2" s="1"/>
  <c r="CX15" i="2"/>
  <c r="CZ15" i="2" s="1"/>
  <c r="CU15" i="2"/>
  <c r="CW15" i="2" s="1"/>
  <c r="DA7" i="2"/>
  <c r="DC7" i="2" s="1"/>
  <c r="CR7" i="2"/>
  <c r="CT7" i="2" s="1"/>
  <c r="CX7" i="2"/>
  <c r="CZ7" i="2" s="1"/>
  <c r="CU7" i="2"/>
  <c r="CW7" i="2" s="1"/>
  <c r="CH34" i="19"/>
  <c r="CJ34" i="19" s="1"/>
  <c r="CK34" i="19" s="1"/>
  <c r="CH36" i="19"/>
  <c r="CJ36" i="19" s="1"/>
  <c r="CK36" i="19" s="1"/>
  <c r="BP49" i="19"/>
  <c r="BQ49" i="19" s="1"/>
  <c r="BR49" i="19" s="1"/>
  <c r="CH38" i="19"/>
  <c r="CJ38" i="19" s="1"/>
  <c r="CK38" i="19" s="1"/>
  <c r="BS49" i="19"/>
  <c r="BT49" i="19" s="1"/>
  <c r="BU49" i="19" s="1"/>
  <c r="CH31" i="19"/>
  <c r="CJ31" i="19" s="1"/>
  <c r="CK31" i="19" s="1"/>
  <c r="BS26" i="19"/>
  <c r="BT26" i="19" s="1"/>
  <c r="BU26" i="19" s="1"/>
  <c r="CH48" i="19"/>
  <c r="CJ48" i="19" s="1"/>
  <c r="CK48" i="19" s="1"/>
  <c r="CH29" i="19"/>
  <c r="CJ29" i="19" s="1"/>
  <c r="CK29" i="19" s="1"/>
  <c r="CH45" i="19"/>
  <c r="CJ45" i="19" s="1"/>
  <c r="CK45" i="19" s="1"/>
  <c r="CH47" i="19"/>
  <c r="CJ47" i="19" s="1"/>
  <c r="CK47" i="19" s="1"/>
  <c r="CH40" i="19"/>
  <c r="CJ40" i="19" s="1"/>
  <c r="CK40" i="19" s="1"/>
  <c r="BP26" i="19"/>
  <c r="BQ26" i="19" s="1"/>
  <c r="BR26" i="19" s="1"/>
  <c r="CD26" i="19" s="1"/>
  <c r="CF26" i="19" s="1"/>
  <c r="CG26" i="19" s="1"/>
  <c r="BS23" i="19"/>
  <c r="BT23" i="19" s="1"/>
  <c r="BU23" i="19" s="1"/>
  <c r="CH42" i="19"/>
  <c r="CJ42" i="19" s="1"/>
  <c r="CK42" i="19" s="1"/>
  <c r="CH46" i="19"/>
  <c r="CJ46" i="19" s="1"/>
  <c r="CK46" i="19" s="1"/>
  <c r="BY37" i="19"/>
  <c r="BZ37" i="19" s="1"/>
  <c r="CA37" i="19" s="1"/>
  <c r="CB37" i="19" s="1"/>
  <c r="BS37" i="19"/>
  <c r="BT37" i="19" s="1"/>
  <c r="BU37" i="19" s="1"/>
  <c r="CH30" i="19"/>
  <c r="CJ30" i="19" s="1"/>
  <c r="CK30" i="19" s="1"/>
  <c r="CH50" i="19"/>
  <c r="CJ50" i="19" s="1"/>
  <c r="CK50" i="19" s="1"/>
  <c r="BV52" i="19"/>
  <c r="BW52" i="19" s="1"/>
  <c r="BX52" i="19" s="1"/>
  <c r="CH52" i="19" s="1"/>
  <c r="CJ52" i="19" s="1"/>
  <c r="CK52" i="19" s="1"/>
  <c r="BS52" i="19"/>
  <c r="BT52" i="19" s="1"/>
  <c r="BU52" i="19" s="1"/>
  <c r="BP52" i="19"/>
  <c r="BQ52" i="19" s="1"/>
  <c r="BR52" i="19" s="1"/>
  <c r="BS75" i="19"/>
  <c r="BT75" i="19" s="1"/>
  <c r="BU75" i="19" s="1"/>
  <c r="BY75" i="19"/>
  <c r="BZ75" i="19" s="1"/>
  <c r="CA75" i="19" s="1"/>
  <c r="CB75" i="19" s="1"/>
  <c r="BP11" i="19"/>
  <c r="BQ11" i="19" s="1"/>
  <c r="BR11" i="19" s="1"/>
  <c r="BV60" i="19"/>
  <c r="BW60" i="19" s="1"/>
  <c r="BX60" i="19" s="1"/>
  <c r="BP55" i="19"/>
  <c r="BQ55" i="19" s="1"/>
  <c r="BR55" i="19" s="1"/>
  <c r="BV85" i="19"/>
  <c r="BW85" i="19" s="1"/>
  <c r="BX85" i="19" s="1"/>
  <c r="BS79" i="19"/>
  <c r="BT79" i="19" s="1"/>
  <c r="BU79" i="19" s="1"/>
  <c r="BV79" i="19"/>
  <c r="BW79" i="19" s="1"/>
  <c r="BX79" i="19" s="1"/>
  <c r="BV80" i="19"/>
  <c r="BW80" i="19" s="1"/>
  <c r="BX80" i="19" s="1"/>
  <c r="BV39" i="19"/>
  <c r="BW39" i="19" s="1"/>
  <c r="BX39" i="19" s="1"/>
  <c r="CH39" i="19" s="1"/>
  <c r="CJ39" i="19" s="1"/>
  <c r="CK39" i="19" s="1"/>
  <c r="BP37" i="19"/>
  <c r="BQ37" i="19" s="1"/>
  <c r="BR37" i="19" s="1"/>
  <c r="BY39" i="19"/>
  <c r="BZ39" i="19" s="1"/>
  <c r="CA39" i="19" s="1"/>
  <c r="CB39" i="19" s="1"/>
  <c r="CD24" i="19"/>
  <c r="CF24" i="19" s="1"/>
  <c r="CG24" i="19" s="1"/>
  <c r="BV62" i="19"/>
  <c r="BW62" i="19" s="1"/>
  <c r="BX62" i="19" s="1"/>
  <c r="CH62" i="19" s="1"/>
  <c r="CJ62" i="19" s="1"/>
  <c r="CK62" i="19" s="1"/>
  <c r="BP62" i="19"/>
  <c r="BQ62" i="19" s="1"/>
  <c r="BR62" i="19" s="1"/>
  <c r="BS80" i="19"/>
  <c r="BT80" i="19" s="1"/>
  <c r="BU80" i="19" s="1"/>
  <c r="BS39" i="19"/>
  <c r="BT39" i="19" s="1"/>
  <c r="BU39" i="19" s="1"/>
  <c r="BV11" i="19"/>
  <c r="BW11" i="19" s="1"/>
  <c r="BX11" i="19" s="1"/>
  <c r="BV23" i="19"/>
  <c r="BW23" i="19" s="1"/>
  <c r="BX23" i="19" s="1"/>
  <c r="CD23" i="19" s="1"/>
  <c r="CF23" i="19" s="1"/>
  <c r="CG23" i="19" s="1"/>
  <c r="BY21" i="19"/>
  <c r="BZ21" i="19" s="1"/>
  <c r="CA21" i="19" s="1"/>
  <c r="CB21" i="19" s="1"/>
  <c r="BS62" i="19"/>
  <c r="BT62" i="19" s="1"/>
  <c r="BU62" i="19" s="1"/>
  <c r="BY86" i="19"/>
  <c r="BZ86" i="19" s="1"/>
  <c r="CA86" i="19" s="1"/>
  <c r="CB86" i="19" s="1"/>
  <c r="BP80" i="19"/>
  <c r="BQ80" i="19" s="1"/>
  <c r="BR80" i="19" s="1"/>
  <c r="BS13" i="19"/>
  <c r="BT13" i="19" s="1"/>
  <c r="BU13" i="19" s="1"/>
  <c r="BY57" i="19"/>
  <c r="BZ57" i="19" s="1"/>
  <c r="CA57" i="19" s="1"/>
  <c r="CB57" i="19" s="1"/>
  <c r="BS57" i="19"/>
  <c r="BT57" i="19" s="1"/>
  <c r="BU57" i="19" s="1"/>
  <c r="BP5" i="19"/>
  <c r="BQ5" i="19" s="1"/>
  <c r="BR5" i="19" s="1"/>
  <c r="BY14" i="19"/>
  <c r="BZ14" i="19" s="1"/>
  <c r="CA14" i="19" s="1"/>
  <c r="CB14" i="19" s="1"/>
  <c r="BS14" i="19"/>
  <c r="BT14" i="19" s="1"/>
  <c r="BU14" i="19" s="1"/>
  <c r="CD62" i="19"/>
  <c r="CF62" i="19" s="1"/>
  <c r="CG62" i="19" s="1"/>
  <c r="BP51" i="19"/>
  <c r="BQ51" i="19" s="1"/>
  <c r="BR51" i="19" s="1"/>
  <c r="BY55" i="19"/>
  <c r="BZ55" i="19" s="1"/>
  <c r="CA55" i="19" s="1"/>
  <c r="CB55" i="19" s="1"/>
  <c r="BV75" i="19"/>
  <c r="BW75" i="19" s="1"/>
  <c r="BX75" i="19" s="1"/>
  <c r="BS11" i="19"/>
  <c r="BT11" i="19" s="1"/>
  <c r="BU11" i="19" s="1"/>
  <c r="CD11" i="19" s="1"/>
  <c r="CF11" i="19" s="1"/>
  <c r="CG11" i="19" s="1"/>
  <c r="BS4" i="19"/>
  <c r="BP6" i="19"/>
  <c r="BQ6" i="19" s="1"/>
  <c r="BR6" i="19" s="1"/>
  <c r="CD6" i="19" s="1"/>
  <c r="CF6" i="19" s="1"/>
  <c r="CG6" i="19" s="1"/>
  <c r="BV5" i="19"/>
  <c r="BW5" i="19" s="1"/>
  <c r="BX5" i="19" s="1"/>
  <c r="CD5" i="19" s="1"/>
  <c r="CF5" i="19" s="1"/>
  <c r="CG5" i="19" s="1"/>
  <c r="BY6" i="19"/>
  <c r="BZ6" i="19" s="1"/>
  <c r="CA6" i="19" s="1"/>
  <c r="CB6" i="19" s="1"/>
  <c r="BV14" i="19"/>
  <c r="BW14" i="19" s="1"/>
  <c r="BX14" i="19" s="1"/>
  <c r="BY25" i="19"/>
  <c r="BZ25" i="19" s="1"/>
  <c r="CA25" i="19" s="1"/>
  <c r="CB25" i="19" s="1"/>
  <c r="BY16" i="19"/>
  <c r="BZ16" i="19" s="1"/>
  <c r="CA16" i="19" s="1"/>
  <c r="CB16" i="19" s="1"/>
  <c r="BS58" i="19"/>
  <c r="BT58" i="19" s="1"/>
  <c r="BU58" i="19" s="1"/>
  <c r="BP75" i="19"/>
  <c r="BQ75" i="19" s="1"/>
  <c r="BR75" i="19" s="1"/>
  <c r="BS82" i="19"/>
  <c r="BT82" i="19" s="1"/>
  <c r="BU82" i="19" s="1"/>
  <c r="CH82" i="19" s="1"/>
  <c r="CJ82" i="19" s="1"/>
  <c r="CK82" i="19" s="1"/>
  <c r="BV25" i="19"/>
  <c r="BW25" i="19" s="1"/>
  <c r="BX25" i="19" s="1"/>
  <c r="CD25" i="19" s="1"/>
  <c r="CF25" i="19" s="1"/>
  <c r="CG25" i="19" s="1"/>
  <c r="BS19" i="19"/>
  <c r="BT19" i="19" s="1"/>
  <c r="BU19" i="19" s="1"/>
  <c r="BV84" i="19"/>
  <c r="BW84" i="19" s="1"/>
  <c r="BX84" i="19" s="1"/>
  <c r="BY7" i="19"/>
  <c r="BZ7" i="19" s="1"/>
  <c r="CA7" i="19" s="1"/>
  <c r="CB7" i="19" s="1"/>
  <c r="BS16" i="19"/>
  <c r="BT16" i="19" s="1"/>
  <c r="BU16" i="19" s="1"/>
  <c r="BP7" i="19"/>
  <c r="BQ7" i="19" s="1"/>
  <c r="BR7" i="19" s="1"/>
  <c r="CD7" i="19" s="1"/>
  <c r="CF7" i="19" s="1"/>
  <c r="CG7" i="19" s="1"/>
  <c r="BV6" i="19"/>
  <c r="BW6" i="19" s="1"/>
  <c r="BX6" i="19" s="1"/>
  <c r="BV9" i="19"/>
  <c r="BW9" i="19" s="1"/>
  <c r="BX9" i="19" s="1"/>
  <c r="BS9" i="19"/>
  <c r="BT9" i="19" s="1"/>
  <c r="BU9" i="19" s="1"/>
  <c r="BY22" i="19"/>
  <c r="BZ22" i="19" s="1"/>
  <c r="CA22" i="19" s="1"/>
  <c r="CB22" i="19" s="1"/>
  <c r="BS22" i="19"/>
  <c r="BY17" i="19"/>
  <c r="BZ17" i="19" s="1"/>
  <c r="CA17" i="19" s="1"/>
  <c r="CB17" i="19" s="1"/>
  <c r="BS17" i="19"/>
  <c r="BV16" i="19"/>
  <c r="BW16" i="19" s="1"/>
  <c r="BX16" i="19" s="1"/>
  <c r="BV55" i="19"/>
  <c r="BW55" i="19" s="1"/>
  <c r="BX55" i="19" s="1"/>
  <c r="CD55" i="19" s="1"/>
  <c r="CF55" i="19" s="1"/>
  <c r="CG55" i="19" s="1"/>
  <c r="CH56" i="19"/>
  <c r="CJ56" i="19" s="1"/>
  <c r="CK56" i="19" s="1"/>
  <c r="CD56" i="19"/>
  <c r="CF56" i="19" s="1"/>
  <c r="CG56" i="19" s="1"/>
  <c r="CD61" i="19"/>
  <c r="CF61" i="19" s="1"/>
  <c r="CG61" i="19" s="1"/>
  <c r="CH61" i="19"/>
  <c r="CJ61" i="19" s="1"/>
  <c r="CK61" i="19" s="1"/>
  <c r="BY66" i="19"/>
  <c r="BZ66" i="19" s="1"/>
  <c r="CA66" i="19" s="1"/>
  <c r="CB66" i="19" s="1"/>
  <c r="BS68" i="19"/>
  <c r="BT68" i="19" s="1"/>
  <c r="BU68" i="19" s="1"/>
  <c r="CH68" i="19" s="1"/>
  <c r="CJ68" i="19" s="1"/>
  <c r="CK68" i="19" s="1"/>
  <c r="BS66" i="19"/>
  <c r="BT66" i="19" s="1"/>
  <c r="BU66" i="19" s="1"/>
  <c r="CH66" i="19" s="1"/>
  <c r="CJ66" i="19" s="1"/>
  <c r="CK66" i="19" s="1"/>
  <c r="BS78" i="19"/>
  <c r="BT78" i="19" s="1"/>
  <c r="BU78" i="19" s="1"/>
  <c r="BS3" i="19"/>
  <c r="BS5" i="19"/>
  <c r="BT5" i="19" s="1"/>
  <c r="BU5" i="19" s="1"/>
  <c r="BV78" i="19"/>
  <c r="BW78" i="19" s="1"/>
  <c r="BX78" i="19" s="1"/>
  <c r="BP85" i="19"/>
  <c r="BQ85" i="19" s="1"/>
  <c r="BR85" i="19" s="1"/>
  <c r="BS85" i="19"/>
  <c r="BT85" i="19" s="1"/>
  <c r="BU85" i="19" s="1"/>
  <c r="CH86" i="19"/>
  <c r="CJ86" i="19" s="1"/>
  <c r="CK86" i="19" s="1"/>
  <c r="CH76" i="19"/>
  <c r="CJ76" i="19" s="1"/>
  <c r="CK76" i="19" s="1"/>
  <c r="CH83" i="19"/>
  <c r="CJ83" i="19" s="1"/>
  <c r="CK83" i="19" s="1"/>
  <c r="BY84" i="19"/>
  <c r="BZ84" i="19" s="1"/>
  <c r="CA84" i="19" s="1"/>
  <c r="CB84" i="19" s="1"/>
  <c r="CH77" i="19"/>
  <c r="CJ77" i="19" s="1"/>
  <c r="CK77" i="19" s="1"/>
  <c r="CH81" i="19"/>
  <c r="CJ81" i="19" s="1"/>
  <c r="CK81" i="19" s="1"/>
  <c r="BS84" i="19"/>
  <c r="BT84" i="19" s="1"/>
  <c r="BU84" i="19" s="1"/>
  <c r="BP78" i="19"/>
  <c r="BQ78" i="19" s="1"/>
  <c r="BR78" i="19" s="1"/>
  <c r="BY65" i="19"/>
  <c r="BZ65" i="19" s="1"/>
  <c r="CA65" i="19" s="1"/>
  <c r="CB65" i="19" s="1"/>
  <c r="BY64" i="19"/>
  <c r="BZ64" i="19" s="1"/>
  <c r="CA64" i="19" s="1"/>
  <c r="CB64" i="19" s="1"/>
  <c r="BY70" i="19"/>
  <c r="BZ70" i="19" s="1"/>
  <c r="CA70" i="19" s="1"/>
  <c r="CB70" i="19" s="1"/>
  <c r="BP65" i="19"/>
  <c r="BQ65" i="19" s="1"/>
  <c r="BR65" i="19" s="1"/>
  <c r="CH65" i="19" s="1"/>
  <c r="CJ65" i="19" s="1"/>
  <c r="CK65" i="19" s="1"/>
  <c r="BV70" i="19"/>
  <c r="BW70" i="19" s="1"/>
  <c r="BX70" i="19" s="1"/>
  <c r="BV64" i="19"/>
  <c r="BW64" i="19" s="1"/>
  <c r="BX64" i="19" s="1"/>
  <c r="BY63" i="19"/>
  <c r="BZ63" i="19" s="1"/>
  <c r="CA63" i="19" s="1"/>
  <c r="CB63" i="19" s="1"/>
  <c r="BS64" i="19"/>
  <c r="BT64" i="19" s="1"/>
  <c r="BU64" i="19" s="1"/>
  <c r="BV63" i="19"/>
  <c r="BW63" i="19" s="1"/>
  <c r="BX63" i="19" s="1"/>
  <c r="BS63" i="19"/>
  <c r="BT63" i="19" s="1"/>
  <c r="BU63" i="19" s="1"/>
  <c r="CH69" i="19"/>
  <c r="CJ69" i="19" s="1"/>
  <c r="CK69" i="19" s="1"/>
  <c r="CH73" i="19"/>
  <c r="CJ73" i="19" s="1"/>
  <c r="CK73" i="19" s="1"/>
  <c r="CH74" i="19"/>
  <c r="CJ74" i="19" s="1"/>
  <c r="CK74" i="19" s="1"/>
  <c r="BS70" i="19"/>
  <c r="BT70" i="19" s="1"/>
  <c r="BU70" i="19" s="1"/>
  <c r="CH72" i="19"/>
  <c r="CJ72" i="19" s="1"/>
  <c r="CK72" i="19" s="1"/>
  <c r="CH67" i="19"/>
  <c r="CJ67" i="19" s="1"/>
  <c r="CK67" i="19" s="1"/>
  <c r="CH71" i="19"/>
  <c r="CJ71" i="19" s="1"/>
  <c r="CK71" i="19" s="1"/>
  <c r="BV59" i="19"/>
  <c r="BW59" i="19" s="1"/>
  <c r="BX59" i="19" s="1"/>
  <c r="BS60" i="19"/>
  <c r="BT60" i="19" s="1"/>
  <c r="BU60" i="19" s="1"/>
  <c r="BP59" i="19"/>
  <c r="BQ59" i="19" s="1"/>
  <c r="BR59" i="19" s="1"/>
  <c r="BP57" i="19"/>
  <c r="BQ57" i="19" s="1"/>
  <c r="BR57" i="19" s="1"/>
  <c r="BV57" i="19"/>
  <c r="BW57" i="19" s="1"/>
  <c r="BX57" i="19" s="1"/>
  <c r="BY53" i="19"/>
  <c r="BZ53" i="19" s="1"/>
  <c r="CA53" i="19" s="1"/>
  <c r="CB53" i="19" s="1"/>
  <c r="BP53" i="19"/>
  <c r="BQ53" i="19" s="1"/>
  <c r="BR53" i="19" s="1"/>
  <c r="BY59" i="19"/>
  <c r="BZ59" i="19" s="1"/>
  <c r="CA59" i="19" s="1"/>
  <c r="CB59" i="19" s="1"/>
  <c r="BV51" i="19"/>
  <c r="BW51" i="19" s="1"/>
  <c r="BX51" i="19" s="1"/>
  <c r="BY52" i="19"/>
  <c r="BZ52" i="19" s="1"/>
  <c r="CA52" i="19" s="1"/>
  <c r="CB52" i="19" s="1"/>
  <c r="BS54" i="19"/>
  <c r="BT54" i="19" s="1"/>
  <c r="BU54" i="19" s="1"/>
  <c r="BP54" i="19"/>
  <c r="BQ54" i="19" s="1"/>
  <c r="BR54" i="19" s="1"/>
  <c r="BV54" i="19"/>
  <c r="BW54" i="19" s="1"/>
  <c r="BX54" i="19" s="1"/>
  <c r="BP60" i="19"/>
  <c r="BQ60" i="19" s="1"/>
  <c r="BR60" i="19" s="1"/>
  <c r="CD20" i="19"/>
  <c r="CF20" i="19" s="1"/>
  <c r="CG20" i="19" s="1"/>
  <c r="BV22" i="19"/>
  <c r="BW22" i="19" s="1"/>
  <c r="BX22" i="19" s="1"/>
  <c r="BT22" i="19"/>
  <c r="BU22" i="19" s="1"/>
  <c r="CD15" i="19"/>
  <c r="CF15" i="19" s="1"/>
  <c r="CG15" i="19" s="1"/>
  <c r="BV19" i="19"/>
  <c r="BW19" i="19" s="1"/>
  <c r="BX19" i="19" s="1"/>
  <c r="CD21" i="19"/>
  <c r="CF21" i="19" s="1"/>
  <c r="CG21" i="19" s="1"/>
  <c r="CD18" i="19"/>
  <c r="CF18" i="19" s="1"/>
  <c r="CG18" i="19" s="1"/>
  <c r="BP22" i="19"/>
  <c r="BQ22" i="19" s="1"/>
  <c r="BR22" i="19" s="1"/>
  <c r="BT17" i="19"/>
  <c r="BU17" i="19" s="1"/>
  <c r="BP17" i="19"/>
  <c r="BQ17" i="19" s="1"/>
  <c r="BR17" i="19" s="1"/>
  <c r="CD12" i="19"/>
  <c r="CF12" i="19" s="1"/>
  <c r="CG12" i="19" s="1"/>
  <c r="BV13" i="19"/>
  <c r="BW13" i="19" s="1"/>
  <c r="BX13" i="19" s="1"/>
  <c r="BP13" i="19"/>
  <c r="BQ13" i="19" s="1"/>
  <c r="BR13" i="19" s="1"/>
  <c r="CD10" i="19"/>
  <c r="CF10" i="19" s="1"/>
  <c r="CG10" i="19" s="1"/>
  <c r="BP14" i="19"/>
  <c r="BQ14" i="19" s="1"/>
  <c r="BR14" i="19" s="1"/>
  <c r="BP9" i="19"/>
  <c r="BQ9" i="19" s="1"/>
  <c r="BR9" i="19" s="1"/>
  <c r="BY9" i="19"/>
  <c r="BZ9" i="19" s="1"/>
  <c r="CA9" i="19" s="1"/>
  <c r="CB9" i="19" s="1"/>
  <c r="BV3" i="19"/>
  <c r="BW3" i="19" s="1"/>
  <c r="BX3" i="19" s="1"/>
  <c r="BT8" i="19"/>
  <c r="BU8" i="19" s="1"/>
  <c r="BT4" i="19"/>
  <c r="BU4" i="19" s="1"/>
  <c r="BY4" i="19"/>
  <c r="BZ4" i="19" s="1"/>
  <c r="CA4" i="19" s="1"/>
  <c r="CB4" i="19" s="1"/>
  <c r="BV4" i="19"/>
  <c r="BW4" i="19" s="1"/>
  <c r="BX4" i="19" s="1"/>
  <c r="CD4" i="19" s="1"/>
  <c r="CF4" i="19" s="1"/>
  <c r="CG4" i="19" s="1"/>
  <c r="BY8" i="19"/>
  <c r="BZ8" i="19" s="1"/>
  <c r="CA8" i="19" s="1"/>
  <c r="CB8" i="19" s="1"/>
  <c r="BP3" i="19"/>
  <c r="BQ3" i="19" s="1"/>
  <c r="BR3" i="19" s="1"/>
  <c r="BP8" i="19"/>
  <c r="BQ8" i="19" s="1"/>
  <c r="BR8" i="19" s="1"/>
  <c r="BZ3" i="19"/>
  <c r="CA3" i="19" s="1"/>
  <c r="CB3" i="19" s="1"/>
  <c r="BT3" i="19"/>
  <c r="BU3" i="19" s="1"/>
  <c r="J33" i="18"/>
  <c r="J28" i="18"/>
  <c r="J5" i="18"/>
  <c r="J24" i="18"/>
  <c r="J32" i="18"/>
  <c r="J13" i="18"/>
  <c r="J17" i="18"/>
  <c r="J14" i="18"/>
  <c r="J7" i="18"/>
  <c r="J35" i="18"/>
  <c r="J12" i="18"/>
  <c r="J16" i="18"/>
  <c r="J36" i="18"/>
  <c r="J3" i="18"/>
  <c r="J8" i="18"/>
  <c r="J27" i="18"/>
  <c r="J4" i="18"/>
  <c r="J34" i="18"/>
  <c r="J22" i="18"/>
  <c r="J26" i="18"/>
  <c r="J25" i="18"/>
  <c r="J23" i="18"/>
  <c r="CN26" i="17"/>
  <c r="BN26" i="17"/>
  <c r="BO26" i="17" s="1"/>
  <c r="CK26" i="17" s="1"/>
  <c r="BM26" i="17"/>
  <c r="BL26" i="17"/>
  <c r="BK26" i="17"/>
  <c r="BJ26" i="17"/>
  <c r="BG26" i="17"/>
  <c r="BF26" i="17"/>
  <c r="BA26" i="17"/>
  <c r="AU26" i="17"/>
  <c r="AT26" i="17"/>
  <c r="BH26" i="17" s="1"/>
  <c r="CN25" i="17"/>
  <c r="BN25" i="17"/>
  <c r="BO25" i="17" s="1"/>
  <c r="CK25" i="17" s="1"/>
  <c r="BM25" i="17"/>
  <c r="BL25" i="17"/>
  <c r="BK25" i="17"/>
  <c r="BJ25" i="17"/>
  <c r="BG25" i="17"/>
  <c r="BF25" i="17"/>
  <c r="BA25" i="17"/>
  <c r="BH25" i="17" s="1"/>
  <c r="BI25" i="17" s="1"/>
  <c r="CN24" i="17"/>
  <c r="BN24" i="17"/>
  <c r="BO24" i="17" s="1"/>
  <c r="CK24" i="17" s="1"/>
  <c r="BM24" i="17"/>
  <c r="BL24" i="17"/>
  <c r="BK24" i="17"/>
  <c r="BJ24" i="17"/>
  <c r="BG24" i="17"/>
  <c r="BF24" i="17"/>
  <c r="BA24" i="17"/>
  <c r="BH24" i="17" s="1"/>
  <c r="CN23" i="17"/>
  <c r="BN23" i="17"/>
  <c r="BO23" i="17" s="1"/>
  <c r="CK23" i="17" s="1"/>
  <c r="BM23" i="17"/>
  <c r="BL23" i="17"/>
  <c r="BK23" i="17"/>
  <c r="BJ23" i="17"/>
  <c r="BH23" i="17"/>
  <c r="BI23" i="17" s="1"/>
  <c r="BG23" i="17"/>
  <c r="BF23" i="17"/>
  <c r="BA23" i="17"/>
  <c r="CN22" i="17"/>
  <c r="BN22" i="17"/>
  <c r="BO22" i="17" s="1"/>
  <c r="CK22" i="17" s="1"/>
  <c r="BM22" i="17"/>
  <c r="BL22" i="17"/>
  <c r="BK22" i="17"/>
  <c r="BJ22" i="17"/>
  <c r="BG22" i="17"/>
  <c r="BF22" i="17"/>
  <c r="BA22" i="17"/>
  <c r="AT22" i="17"/>
  <c r="CN21" i="17"/>
  <c r="BN21" i="17"/>
  <c r="BO21" i="17" s="1"/>
  <c r="CK21" i="17" s="1"/>
  <c r="BM21" i="17"/>
  <c r="BL21" i="17"/>
  <c r="BK21" i="17"/>
  <c r="BJ21" i="17"/>
  <c r="BG21" i="17"/>
  <c r="BF21" i="17"/>
  <c r="BA21" i="17"/>
  <c r="AT21" i="17"/>
  <c r="BH21" i="17" s="1"/>
  <c r="CN20" i="17"/>
  <c r="BN20" i="17"/>
  <c r="BO20" i="17" s="1"/>
  <c r="CK20" i="17" s="1"/>
  <c r="BM20" i="17"/>
  <c r="BL20" i="17"/>
  <c r="BJ20" i="17"/>
  <c r="BH20" i="17"/>
  <c r="BG20" i="17"/>
  <c r="BF20" i="17"/>
  <c r="BA20" i="17"/>
  <c r="AU20" i="17"/>
  <c r="BK20" i="17" s="1"/>
  <c r="AT20" i="17"/>
  <c r="CN19" i="17"/>
  <c r="BO19" i="17"/>
  <c r="CK19" i="17" s="1"/>
  <c r="BN19" i="17"/>
  <c r="BM19" i="17"/>
  <c r="BL19" i="17"/>
  <c r="BK19" i="17"/>
  <c r="BJ19" i="17"/>
  <c r="BG19" i="17"/>
  <c r="BF19" i="17"/>
  <c r="BA19" i="17"/>
  <c r="BH19" i="17" s="1"/>
  <c r="CN18" i="17"/>
  <c r="BN18" i="17"/>
  <c r="BO18" i="17" s="1"/>
  <c r="CK18" i="17" s="1"/>
  <c r="BM18" i="17"/>
  <c r="BL18" i="17"/>
  <c r="BK18" i="17"/>
  <c r="BJ18" i="17"/>
  <c r="BH18" i="17"/>
  <c r="BG18" i="17"/>
  <c r="BF18" i="17"/>
  <c r="BA18" i="17"/>
  <c r="CN17" i="17"/>
  <c r="BN17" i="17"/>
  <c r="BO17" i="17" s="1"/>
  <c r="CK17" i="17" s="1"/>
  <c r="BM17" i="17"/>
  <c r="BL17" i="17"/>
  <c r="BK17" i="17"/>
  <c r="BJ17" i="17"/>
  <c r="BG17" i="17"/>
  <c r="BF17" i="17"/>
  <c r="BA17" i="17"/>
  <c r="BH17" i="17" s="1"/>
  <c r="BI17" i="17" s="1"/>
  <c r="BY17" i="17" s="1"/>
  <c r="CN16" i="17"/>
  <c r="BN16" i="17"/>
  <c r="BO16" i="17" s="1"/>
  <c r="CK16" i="17" s="1"/>
  <c r="BM16" i="17"/>
  <c r="BL16" i="17"/>
  <c r="BK16" i="17"/>
  <c r="BJ16" i="17"/>
  <c r="BG16" i="17"/>
  <c r="BF16" i="17"/>
  <c r="BA16" i="17"/>
  <c r="AT16" i="17"/>
  <c r="CN15" i="17"/>
  <c r="BN15" i="17"/>
  <c r="BO15" i="17" s="1"/>
  <c r="CK15" i="17" s="1"/>
  <c r="BM15" i="17"/>
  <c r="BL15" i="17"/>
  <c r="BK15" i="17"/>
  <c r="BJ15" i="17"/>
  <c r="BG15" i="17"/>
  <c r="BF15" i="17"/>
  <c r="BA15" i="17"/>
  <c r="AT15" i="17"/>
  <c r="BH15" i="17" s="1"/>
  <c r="CN14" i="17"/>
  <c r="BN14" i="17"/>
  <c r="BO14" i="17" s="1"/>
  <c r="CK14" i="17" s="1"/>
  <c r="BM14" i="17"/>
  <c r="BL14" i="17"/>
  <c r="BJ14" i="17"/>
  <c r="BG14" i="17"/>
  <c r="BF14" i="17"/>
  <c r="BA14" i="17"/>
  <c r="AU14" i="17"/>
  <c r="BK14" i="17" s="1"/>
  <c r="AT14" i="17"/>
  <c r="BH14" i="17" s="1"/>
  <c r="CN13" i="17"/>
  <c r="BN13" i="17"/>
  <c r="BO13" i="17" s="1"/>
  <c r="CK13" i="17" s="1"/>
  <c r="BM13" i="17"/>
  <c r="BL13" i="17"/>
  <c r="BK13" i="17"/>
  <c r="BJ13" i="17"/>
  <c r="BG13" i="17"/>
  <c r="BF13" i="17"/>
  <c r="BA13" i="17"/>
  <c r="BH13" i="17" s="1"/>
  <c r="BI13" i="17" s="1"/>
  <c r="CN12" i="17"/>
  <c r="BN12" i="17"/>
  <c r="BO12" i="17" s="1"/>
  <c r="CK12" i="17" s="1"/>
  <c r="BM12" i="17"/>
  <c r="BL12" i="17"/>
  <c r="BK12" i="17"/>
  <c r="BJ12" i="17"/>
  <c r="BG12" i="17"/>
  <c r="BF12" i="17"/>
  <c r="BA12" i="17"/>
  <c r="BH12" i="17" s="1"/>
  <c r="CN11" i="17"/>
  <c r="BN11" i="17"/>
  <c r="BO11" i="17" s="1"/>
  <c r="CK11" i="17" s="1"/>
  <c r="BM11" i="17"/>
  <c r="BL11" i="17"/>
  <c r="BK11" i="17"/>
  <c r="BJ11" i="17"/>
  <c r="BG11" i="17"/>
  <c r="BF11" i="17"/>
  <c r="BA11" i="17"/>
  <c r="BH11" i="17" s="1"/>
  <c r="CN10" i="17"/>
  <c r="BN10" i="17"/>
  <c r="BO10" i="17" s="1"/>
  <c r="CK10" i="17" s="1"/>
  <c r="BM10" i="17"/>
  <c r="BL10" i="17"/>
  <c r="BK10" i="17"/>
  <c r="BJ10" i="17"/>
  <c r="BG10" i="17"/>
  <c r="BF10" i="17"/>
  <c r="BA10" i="17"/>
  <c r="AT10" i="17"/>
  <c r="CN9" i="17"/>
  <c r="BN9" i="17"/>
  <c r="BO9" i="17" s="1"/>
  <c r="CK9" i="17" s="1"/>
  <c r="BM9" i="17"/>
  <c r="BL9" i="17"/>
  <c r="BK9" i="17"/>
  <c r="BJ9" i="17"/>
  <c r="BG9" i="17"/>
  <c r="BF9" i="17"/>
  <c r="BA9" i="17"/>
  <c r="AT9" i="17"/>
  <c r="CN8" i="17"/>
  <c r="BN8" i="17"/>
  <c r="BO8" i="17" s="1"/>
  <c r="CK8" i="17" s="1"/>
  <c r="BM8" i="17"/>
  <c r="BL8" i="17"/>
  <c r="BJ8" i="17"/>
  <c r="BG8" i="17"/>
  <c r="BF8" i="17"/>
  <c r="BA8" i="17"/>
  <c r="BH8" i="17" s="1"/>
  <c r="BI8" i="17" s="1"/>
  <c r="CN7" i="17"/>
  <c r="BN7" i="17"/>
  <c r="BO7" i="17" s="1"/>
  <c r="CK7" i="17" s="1"/>
  <c r="BM7" i="17"/>
  <c r="BL7" i="17"/>
  <c r="BK7" i="17"/>
  <c r="BJ7" i="17"/>
  <c r="BH7" i="17"/>
  <c r="BG7" i="17"/>
  <c r="BF7" i="17"/>
  <c r="BA7" i="17"/>
  <c r="CN6" i="17"/>
  <c r="BN6" i="17"/>
  <c r="BO6" i="17" s="1"/>
  <c r="CK6" i="17" s="1"/>
  <c r="BM6" i="17"/>
  <c r="BL6" i="17"/>
  <c r="BK6" i="17"/>
  <c r="BJ6" i="17"/>
  <c r="BG6" i="17"/>
  <c r="BF6" i="17"/>
  <c r="BA6" i="17"/>
  <c r="BH6" i="17" s="1"/>
  <c r="CN5" i="17"/>
  <c r="BN5" i="17"/>
  <c r="BO5" i="17" s="1"/>
  <c r="CK5" i="17" s="1"/>
  <c r="BM5" i="17"/>
  <c r="BL5" i="17"/>
  <c r="BK5" i="17"/>
  <c r="BJ5" i="17"/>
  <c r="BG5" i="17"/>
  <c r="BF5" i="17"/>
  <c r="BA5" i="17"/>
  <c r="BH5" i="17" s="1"/>
  <c r="CN4" i="17"/>
  <c r="BN4" i="17"/>
  <c r="BO4" i="17" s="1"/>
  <c r="CK4" i="17" s="1"/>
  <c r="BM4" i="17"/>
  <c r="BL4" i="17"/>
  <c r="BK4" i="17"/>
  <c r="BJ4" i="17"/>
  <c r="BG4" i="17"/>
  <c r="BF4" i="17"/>
  <c r="BA4" i="17"/>
  <c r="CN3" i="17"/>
  <c r="BN3" i="17"/>
  <c r="BO3" i="17" s="1"/>
  <c r="CK3" i="17" s="1"/>
  <c r="BK3" i="17"/>
  <c r="AU8" i="17"/>
  <c r="BK8" i="17" s="1"/>
  <c r="AT8" i="17"/>
  <c r="AT4" i="17"/>
  <c r="AT3" i="17"/>
  <c r="AE68" i="9"/>
  <c r="AE67" i="9"/>
  <c r="AY70" i="9"/>
  <c r="AZ70" i="9" s="1"/>
  <c r="AX70" i="9"/>
  <c r="AW70" i="9"/>
  <c r="AV70" i="9"/>
  <c r="AU70" i="9"/>
  <c r="AR70" i="9"/>
  <c r="AQ70" i="9"/>
  <c r="AL70" i="9"/>
  <c r="AS70" i="9" s="1"/>
  <c r="AY69" i="9"/>
  <c r="AZ69" i="9" s="1"/>
  <c r="AX69" i="9"/>
  <c r="AW69" i="9"/>
  <c r="AV69" i="9"/>
  <c r="AU69" i="9"/>
  <c r="AR69" i="9"/>
  <c r="AQ69" i="9"/>
  <c r="AL69" i="9"/>
  <c r="AS69" i="9" s="1"/>
  <c r="AT69" i="9" s="1"/>
  <c r="AE62" i="9"/>
  <c r="AE61" i="9"/>
  <c r="AY64" i="9"/>
  <c r="AZ64" i="9" s="1"/>
  <c r="AX64" i="9"/>
  <c r="AW64" i="9"/>
  <c r="AV64" i="9"/>
  <c r="AU64" i="9"/>
  <c r="AR64" i="9"/>
  <c r="AQ64" i="9"/>
  <c r="AL64" i="9"/>
  <c r="AS64" i="9" s="1"/>
  <c r="AY63" i="9"/>
  <c r="AZ63" i="9" s="1"/>
  <c r="AX63" i="9"/>
  <c r="AW63" i="9"/>
  <c r="AV63" i="9"/>
  <c r="AU63" i="9"/>
  <c r="AR63" i="9"/>
  <c r="AQ63" i="9"/>
  <c r="AL63" i="9"/>
  <c r="AS63" i="9"/>
  <c r="AE56" i="9"/>
  <c r="AE55" i="9"/>
  <c r="AY58" i="9"/>
  <c r="AZ58" i="9" s="1"/>
  <c r="AX58" i="9"/>
  <c r="AW58" i="9"/>
  <c r="AV58" i="9"/>
  <c r="AU58" i="9"/>
  <c r="AS58" i="9"/>
  <c r="AR58" i="9"/>
  <c r="AQ58" i="9"/>
  <c r="AL58" i="9"/>
  <c r="AY57" i="9"/>
  <c r="AZ57" i="9" s="1"/>
  <c r="AX57" i="9"/>
  <c r="AW57" i="9"/>
  <c r="AV57" i="9"/>
  <c r="AU57" i="9"/>
  <c r="AR57" i="9"/>
  <c r="AQ57" i="9"/>
  <c r="AL57" i="9"/>
  <c r="AS57" i="9" s="1"/>
  <c r="AT57" i="9" s="1"/>
  <c r="AE50" i="9"/>
  <c r="AE49" i="9"/>
  <c r="AY52" i="9"/>
  <c r="AZ52" i="9" s="1"/>
  <c r="AX52" i="9"/>
  <c r="AW52" i="9"/>
  <c r="AV52" i="9"/>
  <c r="AU52" i="9"/>
  <c r="AR52" i="9"/>
  <c r="AQ52" i="9"/>
  <c r="AL52" i="9"/>
  <c r="AS52" i="9" s="1"/>
  <c r="AY51" i="9"/>
  <c r="AZ51" i="9" s="1"/>
  <c r="AX51" i="9"/>
  <c r="AW51" i="9"/>
  <c r="AV51" i="9"/>
  <c r="AU51" i="9"/>
  <c r="AR51" i="9"/>
  <c r="AQ51" i="9"/>
  <c r="AL51" i="9"/>
  <c r="AS51" i="9" s="1"/>
  <c r="AT51" i="9" s="1"/>
  <c r="AE44" i="9"/>
  <c r="AE43" i="9"/>
  <c r="AY46" i="9"/>
  <c r="AZ46" i="9" s="1"/>
  <c r="AX46" i="9"/>
  <c r="AW46" i="9"/>
  <c r="AV46" i="9"/>
  <c r="AU46" i="9"/>
  <c r="AR46" i="9"/>
  <c r="AQ46" i="9"/>
  <c r="AL46" i="9"/>
  <c r="AS46" i="9" s="1"/>
  <c r="AT46" i="9" s="1"/>
  <c r="AY45" i="9"/>
  <c r="AZ45" i="9" s="1"/>
  <c r="AX45" i="9"/>
  <c r="AW45" i="9"/>
  <c r="AV45" i="9"/>
  <c r="AU45" i="9"/>
  <c r="AR45" i="9"/>
  <c r="AQ45" i="9"/>
  <c r="AL45" i="9"/>
  <c r="AS45" i="9"/>
  <c r="AT45" i="9" s="1"/>
  <c r="AE14" i="9"/>
  <c r="AE13" i="9"/>
  <c r="AY16" i="9"/>
  <c r="AZ16" i="9" s="1"/>
  <c r="AX16" i="9"/>
  <c r="AW16" i="9"/>
  <c r="AV16" i="9"/>
  <c r="AU16" i="9"/>
  <c r="AR16" i="9"/>
  <c r="AQ16" i="9"/>
  <c r="AL16" i="9"/>
  <c r="AS16" i="9" s="1"/>
  <c r="AY15" i="9"/>
  <c r="AZ15" i="9" s="1"/>
  <c r="AX15" i="9"/>
  <c r="AW15" i="9"/>
  <c r="AV15" i="9"/>
  <c r="AU15" i="9"/>
  <c r="AR15" i="9"/>
  <c r="AQ15" i="9"/>
  <c r="AL15" i="9"/>
  <c r="AS15" i="9" s="1"/>
  <c r="AT15" i="9" s="1"/>
  <c r="AE20" i="9"/>
  <c r="AE19" i="9"/>
  <c r="AY22" i="9"/>
  <c r="AZ22" i="9" s="1"/>
  <c r="AX22" i="9"/>
  <c r="AW22" i="9"/>
  <c r="AV22" i="9"/>
  <c r="AU22" i="9"/>
  <c r="AR22" i="9"/>
  <c r="AQ22" i="9"/>
  <c r="AL22" i="9"/>
  <c r="AS22" i="9" s="1"/>
  <c r="AY21" i="9"/>
  <c r="AZ21" i="9" s="1"/>
  <c r="AX21" i="9"/>
  <c r="AW21" i="9"/>
  <c r="AV21" i="9"/>
  <c r="AU21" i="9"/>
  <c r="AR21" i="9"/>
  <c r="AQ21" i="9"/>
  <c r="AL21" i="9"/>
  <c r="AS21" i="9"/>
  <c r="AE26" i="9"/>
  <c r="AE25" i="9"/>
  <c r="AY28" i="9"/>
  <c r="AZ28" i="9" s="1"/>
  <c r="AX28" i="9"/>
  <c r="AW28" i="9"/>
  <c r="AV28" i="9"/>
  <c r="AU28" i="9"/>
  <c r="AR28" i="9"/>
  <c r="AQ28" i="9"/>
  <c r="AL28" i="9"/>
  <c r="AS28" i="9" s="1"/>
  <c r="AT28" i="9" s="1"/>
  <c r="AY27" i="9"/>
  <c r="AZ27" i="9" s="1"/>
  <c r="AX27" i="9"/>
  <c r="AW27" i="9"/>
  <c r="AV27" i="9"/>
  <c r="AU27" i="9"/>
  <c r="AR27" i="9"/>
  <c r="AQ27" i="9"/>
  <c r="AL27" i="9"/>
  <c r="AS27" i="9"/>
  <c r="AE32" i="9"/>
  <c r="AE31" i="9"/>
  <c r="AY34" i="9"/>
  <c r="AZ34" i="9" s="1"/>
  <c r="AX34" i="9"/>
  <c r="AW34" i="9"/>
  <c r="AV34" i="9"/>
  <c r="AU34" i="9"/>
  <c r="AR34" i="9"/>
  <c r="AQ34" i="9"/>
  <c r="AL34" i="9"/>
  <c r="AS34" i="9" s="1"/>
  <c r="AY33" i="9"/>
  <c r="AZ33" i="9" s="1"/>
  <c r="AX33" i="9"/>
  <c r="AW33" i="9"/>
  <c r="AV33" i="9"/>
  <c r="AU33" i="9"/>
  <c r="AR33" i="9"/>
  <c r="AQ33" i="9"/>
  <c r="AL33" i="9"/>
  <c r="AS33" i="9" s="1"/>
  <c r="AT33" i="9" s="1"/>
  <c r="AY38" i="9"/>
  <c r="AZ38" i="9" s="1"/>
  <c r="AX38" i="9"/>
  <c r="AW38" i="9"/>
  <c r="AV38" i="9"/>
  <c r="AU38" i="9"/>
  <c r="AR38" i="9"/>
  <c r="AQ38" i="9"/>
  <c r="AL38" i="9"/>
  <c r="AE38" i="9"/>
  <c r="AY39" i="9"/>
  <c r="AZ39" i="9" s="1"/>
  <c r="AX39" i="9"/>
  <c r="AW39" i="9"/>
  <c r="AV39" i="9"/>
  <c r="AU39" i="9"/>
  <c r="AR39" i="9"/>
  <c r="AQ39" i="9"/>
  <c r="AL39" i="9"/>
  <c r="AS39" i="9" s="1"/>
  <c r="AT39" i="9" s="1"/>
  <c r="AF42" i="9"/>
  <c r="AE42" i="9"/>
  <c r="AE37" i="9"/>
  <c r="BM3" i="17"/>
  <c r="BL3" i="17"/>
  <c r="BJ3" i="17"/>
  <c r="BG3" i="17"/>
  <c r="BF3" i="17"/>
  <c r="BA3" i="17"/>
  <c r="N262" i="4"/>
  <c r="N261" i="4"/>
  <c r="N254" i="4"/>
  <c r="N253" i="4"/>
  <c r="N250" i="4"/>
  <c r="N249" i="4"/>
  <c r="N248" i="4"/>
  <c r="N245" i="4"/>
  <c r="N244" i="4"/>
  <c r="N238" i="4"/>
  <c r="N235" i="4"/>
  <c r="N234" i="4"/>
  <c r="N233" i="4"/>
  <c r="N230" i="4"/>
  <c r="N229" i="4"/>
  <c r="N228" i="4"/>
  <c r="N225" i="4"/>
  <c r="N224" i="4"/>
  <c r="N218" i="4"/>
  <c r="N215" i="4"/>
  <c r="N214" i="4"/>
  <c r="N213" i="4"/>
  <c r="N210" i="4"/>
  <c r="N209" i="4"/>
  <c r="N206" i="4"/>
  <c r="N205" i="4"/>
  <c r="N198" i="4"/>
  <c r="N197" i="4"/>
  <c r="N194" i="4"/>
  <c r="N193" i="4"/>
  <c r="N190" i="4"/>
  <c r="N189" i="4"/>
  <c r="N182" i="4"/>
  <c r="N181" i="4"/>
  <c r="N178" i="4"/>
  <c r="N177" i="4"/>
  <c r="N174" i="4"/>
  <c r="N173" i="4"/>
  <c r="N166" i="4"/>
  <c r="N165" i="4"/>
  <c r="N162" i="4"/>
  <c r="N161" i="4"/>
  <c r="N158" i="4"/>
  <c r="N157" i="4"/>
  <c r="N150" i="4"/>
  <c r="N149" i="4"/>
  <c r="N146" i="4"/>
  <c r="N145" i="4"/>
  <c r="N142" i="4"/>
  <c r="N141" i="4"/>
  <c r="N134" i="4"/>
  <c r="N133" i="4"/>
  <c r="N130" i="4"/>
  <c r="N129" i="4"/>
  <c r="N126" i="4"/>
  <c r="N125" i="4"/>
  <c r="N118" i="4"/>
  <c r="N117" i="4"/>
  <c r="N114" i="4"/>
  <c r="N113" i="4"/>
  <c r="N76" i="4"/>
  <c r="N75" i="4"/>
  <c r="N68" i="4"/>
  <c r="N67" i="4"/>
  <c r="N64" i="4"/>
  <c r="N63" i="4"/>
  <c r="N62" i="4"/>
  <c r="N59" i="4"/>
  <c r="N58" i="4"/>
  <c r="N52" i="4"/>
  <c r="N49" i="4"/>
  <c r="N48" i="4"/>
  <c r="N47" i="4"/>
  <c r="N44" i="4"/>
  <c r="N43" i="4"/>
  <c r="N42" i="4"/>
  <c r="N39" i="4"/>
  <c r="N38" i="4"/>
  <c r="N32" i="4"/>
  <c r="N29" i="4"/>
  <c r="N28" i="4"/>
  <c r="N27" i="4"/>
  <c r="N24" i="4"/>
  <c r="N23" i="4"/>
  <c r="N22" i="4"/>
  <c r="N19" i="4"/>
  <c r="N18" i="4"/>
  <c r="N12" i="4"/>
  <c r="N9" i="4"/>
  <c r="N8" i="4"/>
  <c r="N7" i="4"/>
  <c r="N4" i="4"/>
  <c r="N3" i="4"/>
  <c r="BJ65" i="10"/>
  <c r="BJ3" i="10"/>
  <c r="BJ4" i="10"/>
  <c r="BJ5" i="10"/>
  <c r="CN108" i="4" l="1"/>
  <c r="DA18" i="2"/>
  <c r="DC18" i="2" s="1"/>
  <c r="CX24" i="2"/>
  <c r="CZ24" i="2" s="1"/>
  <c r="CX73" i="2"/>
  <c r="CZ73" i="2" s="1"/>
  <c r="CU8" i="2"/>
  <c r="CW8" i="2" s="1"/>
  <c r="CU74" i="2"/>
  <c r="CW74" i="2" s="1"/>
  <c r="CX44" i="2"/>
  <c r="CZ44" i="2" s="1"/>
  <c r="CX8" i="2"/>
  <c r="CZ8" i="2" s="1"/>
  <c r="CR74" i="2"/>
  <c r="CT74" i="2" s="1"/>
  <c r="CU48" i="2"/>
  <c r="CW48" i="2" s="1"/>
  <c r="CR48" i="2"/>
  <c r="CT48" i="2" s="1"/>
  <c r="CU19" i="2"/>
  <c r="CW19" i="2" s="1"/>
  <c r="CU18" i="2"/>
  <c r="CW18" i="2" s="1"/>
  <c r="DA24" i="2"/>
  <c r="DC24" i="2" s="1"/>
  <c r="CX18" i="2"/>
  <c r="CZ18" i="2" s="1"/>
  <c r="CU44" i="2"/>
  <c r="CW44" i="2" s="1"/>
  <c r="DA44" i="2"/>
  <c r="DC44" i="2" s="1"/>
  <c r="CU68" i="2"/>
  <c r="CW68" i="2" s="1"/>
  <c r="CX74" i="2"/>
  <c r="CZ74" i="2" s="1"/>
  <c r="CU24" i="2"/>
  <c r="CW24" i="2" s="1"/>
  <c r="CR19" i="2"/>
  <c r="CT19" i="2" s="1"/>
  <c r="CR18" i="2"/>
  <c r="CT18" i="2" s="1"/>
  <c r="CR67" i="2"/>
  <c r="CT67" i="2" s="1"/>
  <c r="CX19" i="2"/>
  <c r="CZ19" i="2" s="1"/>
  <c r="DA48" i="2"/>
  <c r="DC48" i="2" s="1"/>
  <c r="DA74" i="2"/>
  <c r="DC74" i="2" s="1"/>
  <c r="DA68" i="2"/>
  <c r="DC68" i="2" s="1"/>
  <c r="DA19" i="2"/>
  <c r="DC19" i="2" s="1"/>
  <c r="CR56" i="2"/>
  <c r="CT56" i="2" s="1"/>
  <c r="CU12" i="2"/>
  <c r="CW12" i="2" s="1"/>
  <c r="CR12" i="2"/>
  <c r="CT12" i="2" s="1"/>
  <c r="CX12" i="2"/>
  <c r="CZ12" i="2" s="1"/>
  <c r="CU67" i="2"/>
  <c r="CW67" i="2" s="1"/>
  <c r="CR24" i="2"/>
  <c r="CT24" i="2" s="1"/>
  <c r="CU56" i="2"/>
  <c r="CW56" i="2" s="1"/>
  <c r="DA67" i="2"/>
  <c r="DC67" i="2" s="1"/>
  <c r="CR68" i="2"/>
  <c r="CT68" i="2" s="1"/>
  <c r="CX68" i="2"/>
  <c r="CZ68" i="2" s="1"/>
  <c r="CU73" i="2"/>
  <c r="CW73" i="2" s="1"/>
  <c r="CX56" i="2"/>
  <c r="CZ56" i="2" s="1"/>
  <c r="CR25" i="2"/>
  <c r="CT25" i="2" s="1"/>
  <c r="CX67" i="2"/>
  <c r="CZ67" i="2" s="1"/>
  <c r="DA56" i="2"/>
  <c r="DC56" i="2" s="1"/>
  <c r="CX48" i="2"/>
  <c r="CZ48" i="2" s="1"/>
  <c r="DA25" i="2"/>
  <c r="DC25" i="2" s="1"/>
  <c r="CX25" i="2"/>
  <c r="CZ25" i="2" s="1"/>
  <c r="CU25" i="2"/>
  <c r="CW25" i="2" s="1"/>
  <c r="CL103" i="4"/>
  <c r="CN103" i="4" s="1"/>
  <c r="CH185" i="4"/>
  <c r="CN101" i="4"/>
  <c r="CI87" i="4"/>
  <c r="CK87" i="4" s="1"/>
  <c r="CL105" i="4"/>
  <c r="CN105" i="4" s="1"/>
  <c r="CL88" i="4"/>
  <c r="CN88" i="4" s="1"/>
  <c r="CH137" i="4"/>
  <c r="CL89" i="4"/>
  <c r="CN89" i="4" s="1"/>
  <c r="CH121" i="4"/>
  <c r="CN104" i="4"/>
  <c r="CK104" i="4"/>
  <c r="CL100" i="4"/>
  <c r="CN100" i="4" s="1"/>
  <c r="CK101" i="4"/>
  <c r="CK108" i="4"/>
  <c r="CK99" i="4"/>
  <c r="CI109" i="4"/>
  <c r="CK109" i="4" s="1"/>
  <c r="CL109" i="4"/>
  <c r="CN109" i="4" s="1"/>
  <c r="CN99" i="4"/>
  <c r="CL107" i="4"/>
  <c r="CN107" i="4" s="1"/>
  <c r="CI107" i="4"/>
  <c r="CK107" i="4" s="1"/>
  <c r="CH255" i="4"/>
  <c r="CI79" i="4"/>
  <c r="CK79" i="4" s="1"/>
  <c r="CK82" i="4"/>
  <c r="CH144" i="4"/>
  <c r="CN85" i="4"/>
  <c r="CI94" i="4"/>
  <c r="CK94" i="4" s="1"/>
  <c r="CI80" i="4"/>
  <c r="CK80" i="4" s="1"/>
  <c r="CI93" i="4"/>
  <c r="CK93" i="4" s="1"/>
  <c r="CL77" i="4"/>
  <c r="CN77" i="4" s="1"/>
  <c r="CK69" i="4"/>
  <c r="CI86" i="4"/>
  <c r="CK86" i="4" s="1"/>
  <c r="CI81" i="4"/>
  <c r="CK81" i="4" s="1"/>
  <c r="CK65" i="4"/>
  <c r="CN69" i="4"/>
  <c r="CK66" i="4"/>
  <c r="CL70" i="4"/>
  <c r="CN70" i="4" s="1"/>
  <c r="CK78" i="4"/>
  <c r="CN78" i="4"/>
  <c r="CL92" i="4"/>
  <c r="CN92" i="4" s="1"/>
  <c r="CN83" i="4"/>
  <c r="CK83" i="4"/>
  <c r="CL91" i="4"/>
  <c r="CN91" i="4" s="1"/>
  <c r="CL84" i="4"/>
  <c r="CN84" i="4" s="1"/>
  <c r="BZ17" i="17"/>
  <c r="CA17" i="17" s="1"/>
  <c r="CD58" i="19"/>
  <c r="CF58" i="19" s="1"/>
  <c r="CG58" i="19" s="1"/>
  <c r="CH58" i="19"/>
  <c r="CJ58" i="19" s="1"/>
  <c r="CK58" i="19" s="1"/>
  <c r="AT27" i="9"/>
  <c r="BB27" i="9" s="1"/>
  <c r="BC27" i="9" s="1"/>
  <c r="BD27" i="9" s="1"/>
  <c r="BE27" i="9" s="1"/>
  <c r="BG27" i="9" s="1"/>
  <c r="CH79" i="19"/>
  <c r="CJ79" i="19" s="1"/>
  <c r="CK79" i="19" s="1"/>
  <c r="AT21" i="9"/>
  <c r="AT52" i="9"/>
  <c r="AT63" i="9"/>
  <c r="BI20" i="17"/>
  <c r="BI21" i="17"/>
  <c r="BS21" i="17" s="1"/>
  <c r="BT21" i="17" s="1"/>
  <c r="BU21" i="17" s="1"/>
  <c r="AS38" i="9"/>
  <c r="AT38" i="9" s="1"/>
  <c r="BB38" i="9" s="1"/>
  <c r="BC38" i="9" s="1"/>
  <c r="BD38" i="9" s="1"/>
  <c r="BE38" i="9" s="1"/>
  <c r="BG38" i="9" s="1"/>
  <c r="AT34" i="9"/>
  <c r="BH10" i="17"/>
  <c r="BI10" i="17" s="1"/>
  <c r="CH80" i="19"/>
  <c r="CJ80" i="19" s="1"/>
  <c r="CK80" i="19" s="1"/>
  <c r="CH37" i="19"/>
  <c r="CJ37" i="19" s="1"/>
  <c r="CK37" i="19" s="1"/>
  <c r="BP25" i="17"/>
  <c r="BQ25" i="17" s="1"/>
  <c r="BR25" i="17" s="1"/>
  <c r="CP25" i="17" s="1"/>
  <c r="BI26" i="17"/>
  <c r="AT22" i="9"/>
  <c r="AT64" i="9"/>
  <c r="BH4" i="17"/>
  <c r="BH9" i="17"/>
  <c r="CH63" i="19"/>
  <c r="CJ63" i="19" s="1"/>
  <c r="CK63" i="19" s="1"/>
  <c r="AT16" i="9"/>
  <c r="AT58" i="9"/>
  <c r="BB58" i="9" s="1"/>
  <c r="BC58" i="9" s="1"/>
  <c r="BD58" i="9" s="1"/>
  <c r="BE58" i="9" s="1"/>
  <c r="BG58" i="9" s="1"/>
  <c r="AT70" i="9"/>
  <c r="BH16" i="17"/>
  <c r="BI16" i="17" s="1"/>
  <c r="BH22" i="17"/>
  <c r="BI22" i="17" s="1"/>
  <c r="BS22" i="17" s="1"/>
  <c r="BT22" i="17" s="1"/>
  <c r="BU22" i="17" s="1"/>
  <c r="CH49" i="19"/>
  <c r="CJ49" i="19" s="1"/>
  <c r="CK49" i="19" s="1"/>
  <c r="CD52" i="19"/>
  <c r="CF52" i="19" s="1"/>
  <c r="CG52" i="19" s="1"/>
  <c r="CH55" i="19"/>
  <c r="CJ55" i="19" s="1"/>
  <c r="CK55" i="19" s="1"/>
  <c r="CD16" i="19"/>
  <c r="CF16" i="19" s="1"/>
  <c r="CG16" i="19" s="1"/>
  <c r="CH75" i="19"/>
  <c r="CJ75" i="19" s="1"/>
  <c r="CK75" i="19" s="1"/>
  <c r="CH60" i="19"/>
  <c r="CJ60" i="19" s="1"/>
  <c r="CK60" i="19" s="1"/>
  <c r="CD60" i="19"/>
  <c r="CF60" i="19" s="1"/>
  <c r="CG60" i="19" s="1"/>
  <c r="CD57" i="19"/>
  <c r="CF57" i="19" s="1"/>
  <c r="CG57" i="19" s="1"/>
  <c r="CH57" i="19"/>
  <c r="CJ57" i="19" s="1"/>
  <c r="CK57" i="19" s="1"/>
  <c r="CD51" i="19"/>
  <c r="CF51" i="19" s="1"/>
  <c r="CG51" i="19" s="1"/>
  <c r="CH51" i="19"/>
  <c r="CJ51" i="19" s="1"/>
  <c r="CK51" i="19" s="1"/>
  <c r="CD8" i="19"/>
  <c r="CF8" i="19" s="1"/>
  <c r="CG8" i="19" s="1"/>
  <c r="CD53" i="19"/>
  <c r="CF53" i="19" s="1"/>
  <c r="CG53" i="19" s="1"/>
  <c r="CH53" i="19"/>
  <c r="CJ53" i="19" s="1"/>
  <c r="CK53" i="19" s="1"/>
  <c r="CH59" i="19"/>
  <c r="CJ59" i="19" s="1"/>
  <c r="CK59" i="19" s="1"/>
  <c r="CD59" i="19"/>
  <c r="CF59" i="19" s="1"/>
  <c r="CG59" i="19" s="1"/>
  <c r="CH64" i="19"/>
  <c r="CJ64" i="19" s="1"/>
  <c r="CK64" i="19" s="1"/>
  <c r="CD13" i="19"/>
  <c r="CF13" i="19" s="1"/>
  <c r="CG13" i="19" s="1"/>
  <c r="CD54" i="19"/>
  <c r="CF54" i="19" s="1"/>
  <c r="CG54" i="19" s="1"/>
  <c r="CH54" i="19"/>
  <c r="CJ54" i="19" s="1"/>
  <c r="CK54" i="19" s="1"/>
  <c r="CH85" i="19"/>
  <c r="CJ85" i="19" s="1"/>
  <c r="CK85" i="19" s="1"/>
  <c r="CH84" i="19"/>
  <c r="CJ84" i="19" s="1"/>
  <c r="CK84" i="19" s="1"/>
  <c r="CH78" i="19"/>
  <c r="CJ78" i="19" s="1"/>
  <c r="CK78" i="19" s="1"/>
  <c r="CH70" i="19"/>
  <c r="CJ70" i="19" s="1"/>
  <c r="CK70" i="19" s="1"/>
  <c r="CD19" i="19"/>
  <c r="CF19" i="19" s="1"/>
  <c r="CG19" i="19" s="1"/>
  <c r="CD17" i="19"/>
  <c r="CF17" i="19" s="1"/>
  <c r="CG17" i="19" s="1"/>
  <c r="CD22" i="19"/>
  <c r="CF22" i="19" s="1"/>
  <c r="CG22" i="19" s="1"/>
  <c r="CD9" i="19"/>
  <c r="CF9" i="19" s="1"/>
  <c r="CG9" i="19" s="1"/>
  <c r="CD14" i="19"/>
  <c r="CF14" i="19" s="1"/>
  <c r="CG14" i="19" s="1"/>
  <c r="CD3" i="19"/>
  <c r="CF3" i="19" s="1"/>
  <c r="J18" i="18"/>
  <c r="J29" i="18"/>
  <c r="J37" i="18"/>
  <c r="J9" i="18"/>
  <c r="O8" i="18" s="1"/>
  <c r="BI24" i="17"/>
  <c r="BY24" i="17" s="1"/>
  <c r="BZ24" i="17" s="1"/>
  <c r="CA24" i="17" s="1"/>
  <c r="BY23" i="17"/>
  <c r="BZ23" i="17" s="1"/>
  <c r="CA23" i="17" s="1"/>
  <c r="CB23" i="17"/>
  <c r="CC23" i="17" s="1"/>
  <c r="CD23" i="17" s="1"/>
  <c r="BP23" i="17"/>
  <c r="BP22" i="17"/>
  <c r="BQ22" i="17" s="1"/>
  <c r="BR22" i="17" s="1"/>
  <c r="CP22" i="17" s="1"/>
  <c r="BY21" i="17"/>
  <c r="BZ21" i="17" s="1"/>
  <c r="CA21" i="17" s="1"/>
  <c r="CH23" i="17"/>
  <c r="BV25" i="17"/>
  <c r="BW25" i="17" s="1"/>
  <c r="BX25" i="17" s="1"/>
  <c r="CH25" i="17"/>
  <c r="CI25" i="17" s="1"/>
  <c r="CJ25" i="17" s="1"/>
  <c r="CL25" i="17" s="1"/>
  <c r="CO25" i="17" s="1"/>
  <c r="CB25" i="17"/>
  <c r="CC25" i="17" s="1"/>
  <c r="CD25" i="17" s="1"/>
  <c r="CH21" i="17"/>
  <c r="CI21" i="17" s="1"/>
  <c r="CJ21" i="17" s="1"/>
  <c r="CL21" i="17" s="1"/>
  <c r="CO21" i="17" s="1"/>
  <c r="CB22" i="17"/>
  <c r="CC22" i="17" s="1"/>
  <c r="CD22" i="17" s="1"/>
  <c r="BS23" i="17"/>
  <c r="BT23" i="17" s="1"/>
  <c r="BU23" i="17" s="1"/>
  <c r="CE23" i="17"/>
  <c r="CF23" i="17" s="1"/>
  <c r="CG23" i="17" s="1"/>
  <c r="CI23" i="17"/>
  <c r="CJ23" i="17" s="1"/>
  <c r="CL23" i="17" s="1"/>
  <c r="CO23" i="17" s="1"/>
  <c r="BV24" i="17"/>
  <c r="BW24" i="17" s="1"/>
  <c r="BX24" i="17" s="1"/>
  <c r="CH24" i="17"/>
  <c r="CI24" i="17" s="1"/>
  <c r="CJ24" i="17" s="1"/>
  <c r="CL24" i="17" s="1"/>
  <c r="CO24" i="17" s="1"/>
  <c r="BY25" i="17"/>
  <c r="BZ25" i="17" s="1"/>
  <c r="CA25" i="17" s="1"/>
  <c r="BS24" i="17"/>
  <c r="BT24" i="17" s="1"/>
  <c r="BU24" i="17" s="1"/>
  <c r="CE24" i="17"/>
  <c r="CF24" i="17" s="1"/>
  <c r="CG24" i="17" s="1"/>
  <c r="BP21" i="17"/>
  <c r="BQ23" i="17"/>
  <c r="BR23" i="17" s="1"/>
  <c r="CP23" i="17" s="1"/>
  <c r="CR23" i="17" s="1"/>
  <c r="BP24" i="17"/>
  <c r="BQ24" i="17" s="1"/>
  <c r="BR24" i="17" s="1"/>
  <c r="CP24" i="17" s="1"/>
  <c r="CR24" i="17" s="1"/>
  <c r="CB24" i="17"/>
  <c r="CC24" i="17" s="1"/>
  <c r="CD24" i="17" s="1"/>
  <c r="BS25" i="17"/>
  <c r="BT25" i="17" s="1"/>
  <c r="BU25" i="17" s="1"/>
  <c r="CE25" i="17"/>
  <c r="CF25" i="17" s="1"/>
  <c r="CG25" i="17" s="1"/>
  <c r="BQ21" i="17"/>
  <c r="BR21" i="17" s="1"/>
  <c r="CP21" i="17" s="1"/>
  <c r="CR21" i="17" s="1"/>
  <c r="BV23" i="17"/>
  <c r="BW23" i="17" s="1"/>
  <c r="BX23" i="17" s="1"/>
  <c r="BI15" i="17"/>
  <c r="BI18" i="17"/>
  <c r="BY18" i="17" s="1"/>
  <c r="BZ18" i="17" s="1"/>
  <c r="CA18" i="17" s="1"/>
  <c r="BP17" i="17"/>
  <c r="BI19" i="17"/>
  <c r="BP19" i="17" s="1"/>
  <c r="BQ19" i="17" s="1"/>
  <c r="BR19" i="17" s="1"/>
  <c r="CP19" i="17" s="1"/>
  <c r="BY20" i="17"/>
  <c r="BZ20" i="17" s="1"/>
  <c r="CA20" i="17" s="1"/>
  <c r="BP20" i="17"/>
  <c r="BQ20" i="17" s="1"/>
  <c r="BR20" i="17" s="1"/>
  <c r="CP20" i="17" s="1"/>
  <c r="CE20" i="17"/>
  <c r="CF20" i="17" s="1"/>
  <c r="CG20" i="17" s="1"/>
  <c r="BS20" i="17"/>
  <c r="BT20" i="17" s="1"/>
  <c r="BU20" i="17" s="1"/>
  <c r="CB20" i="17"/>
  <c r="CH20" i="17"/>
  <c r="BV20" i="17"/>
  <c r="BW20" i="17" s="1"/>
  <c r="BX20" i="17" s="1"/>
  <c r="CB15" i="17"/>
  <c r="CC15" i="17" s="1"/>
  <c r="CD15" i="17" s="1"/>
  <c r="CH17" i="17"/>
  <c r="CB18" i="17"/>
  <c r="CC18" i="17" s="1"/>
  <c r="CD18" i="17" s="1"/>
  <c r="BP18" i="17"/>
  <c r="CC20" i="17"/>
  <c r="CD20" i="17" s="1"/>
  <c r="CH16" i="17"/>
  <c r="CI16" i="17" s="1"/>
  <c r="CJ16" i="17" s="1"/>
  <c r="CL16" i="17" s="1"/>
  <c r="CO16" i="17" s="1"/>
  <c r="BV16" i="17"/>
  <c r="BP16" i="17"/>
  <c r="CE16" i="17"/>
  <c r="CB19" i="17"/>
  <c r="CC19" i="17" s="1"/>
  <c r="CD19" i="17" s="1"/>
  <c r="CE19" i="17"/>
  <c r="CF19" i="17" s="1"/>
  <c r="CG19" i="17" s="1"/>
  <c r="CB16" i="17"/>
  <c r="CF16" i="17"/>
  <c r="CG16" i="17" s="1"/>
  <c r="BS17" i="17"/>
  <c r="CE17" i="17"/>
  <c r="CF17" i="17" s="1"/>
  <c r="CG17" i="17" s="1"/>
  <c r="CI17" i="17"/>
  <c r="CJ17" i="17" s="1"/>
  <c r="CL17" i="17" s="1"/>
  <c r="CO17" i="17" s="1"/>
  <c r="BV18" i="17"/>
  <c r="CH18" i="17"/>
  <c r="BY19" i="17"/>
  <c r="BZ19" i="17" s="1"/>
  <c r="CA19" i="17" s="1"/>
  <c r="BQ17" i="17"/>
  <c r="BR17" i="17" s="1"/>
  <c r="CP17" i="17" s="1"/>
  <c r="BS19" i="17"/>
  <c r="BQ16" i="17"/>
  <c r="BR16" i="17" s="1"/>
  <c r="CP16" i="17" s="1"/>
  <c r="BY16" i="17"/>
  <c r="BZ16" i="17" s="1"/>
  <c r="CA16" i="17" s="1"/>
  <c r="CC16" i="17"/>
  <c r="CD16" i="17" s="1"/>
  <c r="BT17" i="17"/>
  <c r="BU17" i="17" s="1"/>
  <c r="CB17" i="17"/>
  <c r="CC17" i="17" s="1"/>
  <c r="CD17" i="17" s="1"/>
  <c r="BS18" i="17"/>
  <c r="BT18" i="17" s="1"/>
  <c r="BU18" i="17" s="1"/>
  <c r="BW18" i="17"/>
  <c r="BX18" i="17" s="1"/>
  <c r="CE18" i="17"/>
  <c r="CF18" i="17" s="1"/>
  <c r="CG18" i="17" s="1"/>
  <c r="CI18" i="17"/>
  <c r="CJ18" i="17" s="1"/>
  <c r="CL18" i="17" s="1"/>
  <c r="CO18" i="17" s="1"/>
  <c r="CH19" i="17"/>
  <c r="CI19" i="17" s="1"/>
  <c r="CJ19" i="17" s="1"/>
  <c r="CL19" i="17" s="1"/>
  <c r="CO19" i="17" s="1"/>
  <c r="CI20" i="17"/>
  <c r="CJ20" i="17" s="1"/>
  <c r="CL20" i="17" s="1"/>
  <c r="CO20" i="17" s="1"/>
  <c r="BS16" i="17"/>
  <c r="BT16" i="17" s="1"/>
  <c r="BU16" i="17" s="1"/>
  <c r="BW16" i="17"/>
  <c r="BX16" i="17" s="1"/>
  <c r="BV17" i="17"/>
  <c r="BW17" i="17" s="1"/>
  <c r="BX17" i="17" s="1"/>
  <c r="BQ18" i="17"/>
  <c r="BR18" i="17" s="1"/>
  <c r="CP18" i="17" s="1"/>
  <c r="BT19" i="17"/>
  <c r="BU19" i="17" s="1"/>
  <c r="BI12" i="17"/>
  <c r="CH12" i="17" s="1"/>
  <c r="BI14" i="17"/>
  <c r="BI9" i="17"/>
  <c r="BY9" i="17" s="1"/>
  <c r="BZ9" i="17" s="1"/>
  <c r="CA9" i="17" s="1"/>
  <c r="BI11" i="17"/>
  <c r="CB11" i="17" s="1"/>
  <c r="CC11" i="17" s="1"/>
  <c r="CD11" i="17" s="1"/>
  <c r="BY12" i="17"/>
  <c r="BZ12" i="17" s="1"/>
  <c r="CA12" i="17" s="1"/>
  <c r="BP13" i="17"/>
  <c r="BQ13" i="17" s="1"/>
  <c r="BR13" i="17" s="1"/>
  <c r="CP13" i="17" s="1"/>
  <c r="BP10" i="17"/>
  <c r="CB13" i="17"/>
  <c r="CE10" i="17"/>
  <c r="BP11" i="17"/>
  <c r="BQ11" i="17" s="1"/>
  <c r="BR11" i="17" s="1"/>
  <c r="CP11" i="17" s="1"/>
  <c r="CH11" i="17"/>
  <c r="CI11" i="17" s="1"/>
  <c r="CJ11" i="17" s="1"/>
  <c r="CL11" i="17" s="1"/>
  <c r="CO11" i="17" s="1"/>
  <c r="BP12" i="17"/>
  <c r="BQ12" i="17" s="1"/>
  <c r="BR12" i="17" s="1"/>
  <c r="CP12" i="17" s="1"/>
  <c r="BY14" i="17"/>
  <c r="BZ14" i="17" s="1"/>
  <c r="CA14" i="17" s="1"/>
  <c r="CB14" i="17"/>
  <c r="CC14" i="17" s="1"/>
  <c r="CD14" i="17" s="1"/>
  <c r="CE14" i="17"/>
  <c r="CF14" i="17" s="1"/>
  <c r="CG14" i="17" s="1"/>
  <c r="BS14" i="17"/>
  <c r="BT14" i="17" s="1"/>
  <c r="BU14" i="17" s="1"/>
  <c r="CH14" i="17"/>
  <c r="BV14" i="17"/>
  <c r="BW14" i="17" s="1"/>
  <c r="BX14" i="17" s="1"/>
  <c r="BP14" i="17"/>
  <c r="CB10" i="17"/>
  <c r="CF10" i="17"/>
  <c r="CG10" i="17" s="1"/>
  <c r="BS11" i="17"/>
  <c r="BT11" i="17" s="1"/>
  <c r="BU11" i="17" s="1"/>
  <c r="CE11" i="17"/>
  <c r="CF11" i="17" s="1"/>
  <c r="CG11" i="17" s="1"/>
  <c r="BV12" i="17"/>
  <c r="BW12" i="17" s="1"/>
  <c r="BX12" i="17" s="1"/>
  <c r="BY13" i="17"/>
  <c r="BZ13" i="17" s="1"/>
  <c r="CA13" i="17" s="1"/>
  <c r="CC13" i="17"/>
  <c r="CD13" i="17" s="1"/>
  <c r="BQ10" i="17"/>
  <c r="BR10" i="17" s="1"/>
  <c r="CP10" i="17" s="1"/>
  <c r="BY10" i="17"/>
  <c r="BZ10" i="17" s="1"/>
  <c r="CA10" i="17" s="1"/>
  <c r="CC10" i="17"/>
  <c r="CD10" i="17" s="1"/>
  <c r="BS12" i="17"/>
  <c r="BT12" i="17" s="1"/>
  <c r="BU12" i="17" s="1"/>
  <c r="CE12" i="17"/>
  <c r="CF12" i="17" s="1"/>
  <c r="CG12" i="17" s="1"/>
  <c r="CI12" i="17"/>
  <c r="CJ12" i="17" s="1"/>
  <c r="CL12" i="17" s="1"/>
  <c r="CO12" i="17" s="1"/>
  <c r="BV13" i="17"/>
  <c r="BW13" i="17" s="1"/>
  <c r="BX13" i="17" s="1"/>
  <c r="CH13" i="17"/>
  <c r="CI13" i="17" s="1"/>
  <c r="CJ13" i="17" s="1"/>
  <c r="CL13" i="17" s="1"/>
  <c r="CO13" i="17" s="1"/>
  <c r="CI14" i="17"/>
  <c r="CJ14" i="17" s="1"/>
  <c r="CL14" i="17" s="1"/>
  <c r="CO14" i="17" s="1"/>
  <c r="BV10" i="17"/>
  <c r="BW10" i="17" s="1"/>
  <c r="BX10" i="17" s="1"/>
  <c r="CH10" i="17"/>
  <c r="CI10" i="17" s="1"/>
  <c r="CJ10" i="17" s="1"/>
  <c r="CL10" i="17" s="1"/>
  <c r="CO10" i="17" s="1"/>
  <c r="BY11" i="17"/>
  <c r="BZ11" i="17" s="1"/>
  <c r="CA11" i="17" s="1"/>
  <c r="CB12" i="17"/>
  <c r="CC12" i="17" s="1"/>
  <c r="CD12" i="17" s="1"/>
  <c r="BS13" i="17"/>
  <c r="BT13" i="17" s="1"/>
  <c r="BU13" i="17" s="1"/>
  <c r="CE13" i="17"/>
  <c r="CF13" i="17" s="1"/>
  <c r="CG13" i="17" s="1"/>
  <c r="BS10" i="17"/>
  <c r="BT10" i="17" s="1"/>
  <c r="BU10" i="17" s="1"/>
  <c r="BV11" i="17"/>
  <c r="BW11" i="17" s="1"/>
  <c r="BX11" i="17" s="1"/>
  <c r="BQ14" i="17"/>
  <c r="BR14" i="17" s="1"/>
  <c r="CP14" i="17" s="1"/>
  <c r="BI5" i="17"/>
  <c r="BP5" i="17" s="1"/>
  <c r="BQ5" i="17" s="1"/>
  <c r="BR5" i="17" s="1"/>
  <c r="CP5" i="17" s="1"/>
  <c r="BP8" i="17"/>
  <c r="BQ8" i="17" s="1"/>
  <c r="BR8" i="17" s="1"/>
  <c r="CP8" i="17" s="1"/>
  <c r="CB5" i="17"/>
  <c r="BI4" i="17"/>
  <c r="BP4" i="17" s="1"/>
  <c r="BQ4" i="17" s="1"/>
  <c r="BR4" i="17" s="1"/>
  <c r="CP4" i="17" s="1"/>
  <c r="BI6" i="17"/>
  <c r="BI7" i="17"/>
  <c r="CH7" i="17" s="1"/>
  <c r="CI7" i="17" s="1"/>
  <c r="CJ7" i="17" s="1"/>
  <c r="CL7" i="17" s="1"/>
  <c r="CO7" i="17" s="1"/>
  <c r="CH5" i="17"/>
  <c r="BY8" i="17"/>
  <c r="BY4" i="17"/>
  <c r="CB7" i="17"/>
  <c r="BZ4" i="17"/>
  <c r="CA4" i="17" s="1"/>
  <c r="CH4" i="17"/>
  <c r="CI4" i="17" s="1"/>
  <c r="CJ4" i="17" s="1"/>
  <c r="CL4" i="17" s="1"/>
  <c r="CO4" i="17" s="1"/>
  <c r="CC5" i="17"/>
  <c r="CD5" i="17" s="1"/>
  <c r="BS7" i="17"/>
  <c r="BT7" i="17" s="1"/>
  <c r="BU7" i="17" s="1"/>
  <c r="CE7" i="17"/>
  <c r="CF7" i="17" s="1"/>
  <c r="CG7" i="17" s="1"/>
  <c r="BV8" i="17"/>
  <c r="BW8" i="17" s="1"/>
  <c r="BX8" i="17" s="1"/>
  <c r="BZ8" i="17"/>
  <c r="CA8" i="17" s="1"/>
  <c r="CH8" i="17"/>
  <c r="CI8" i="17" s="1"/>
  <c r="CJ8" i="17" s="1"/>
  <c r="CL8" i="17" s="1"/>
  <c r="CO8" i="17" s="1"/>
  <c r="CE8" i="17"/>
  <c r="CF8" i="17" s="1"/>
  <c r="CG8" i="17" s="1"/>
  <c r="CB4" i="17"/>
  <c r="CC4" i="17" s="1"/>
  <c r="CD4" i="17" s="1"/>
  <c r="CE5" i="17"/>
  <c r="CF5" i="17" s="1"/>
  <c r="CG5" i="17" s="1"/>
  <c r="CI5" i="17"/>
  <c r="CJ5" i="17" s="1"/>
  <c r="CL5" i="17" s="1"/>
  <c r="CO5" i="17" s="1"/>
  <c r="BV6" i="17"/>
  <c r="BW6" i="17" s="1"/>
  <c r="BX6" i="17" s="1"/>
  <c r="BY7" i="17"/>
  <c r="BZ7" i="17" s="1"/>
  <c r="CA7" i="17" s="1"/>
  <c r="CC7" i="17"/>
  <c r="CD7" i="17" s="1"/>
  <c r="CB8" i="17"/>
  <c r="CC8" i="17" s="1"/>
  <c r="CD8" i="17" s="1"/>
  <c r="BS4" i="17"/>
  <c r="BT4" i="17" s="1"/>
  <c r="BU4" i="17" s="1"/>
  <c r="BS8" i="17"/>
  <c r="BT8" i="17" s="1"/>
  <c r="BU8" i="17" s="1"/>
  <c r="BV7" i="17"/>
  <c r="BW7" i="17" s="1"/>
  <c r="BX7" i="17" s="1"/>
  <c r="BB69" i="9"/>
  <c r="BC69" i="9" s="1"/>
  <c r="BD69" i="9" s="1"/>
  <c r="BE69" i="9" s="1"/>
  <c r="BG69" i="9" s="1"/>
  <c r="BB70" i="9"/>
  <c r="BC70" i="9" s="1"/>
  <c r="BD70" i="9" s="1"/>
  <c r="BE70" i="9" s="1"/>
  <c r="BG70" i="9" s="1"/>
  <c r="BB63" i="9"/>
  <c r="BC63" i="9" s="1"/>
  <c r="BD63" i="9" s="1"/>
  <c r="BE63" i="9" s="1"/>
  <c r="BG63" i="9" s="1"/>
  <c r="BB64" i="9"/>
  <c r="BC64" i="9" s="1"/>
  <c r="BD64" i="9" s="1"/>
  <c r="BE64" i="9" s="1"/>
  <c r="BG64" i="9" s="1"/>
  <c r="BB57" i="9"/>
  <c r="BC57" i="9" s="1"/>
  <c r="BD57" i="9" s="1"/>
  <c r="BE57" i="9" s="1"/>
  <c r="BG57" i="9" s="1"/>
  <c r="BB51" i="9"/>
  <c r="BC51" i="9" s="1"/>
  <c r="BD51" i="9" s="1"/>
  <c r="BE51" i="9" s="1"/>
  <c r="BG51" i="9" s="1"/>
  <c r="BB52" i="9"/>
  <c r="BC52" i="9" s="1"/>
  <c r="BD52" i="9" s="1"/>
  <c r="BE52" i="9" s="1"/>
  <c r="BG52" i="9" s="1"/>
  <c r="BB45" i="9"/>
  <c r="BC45" i="9" s="1"/>
  <c r="BD45" i="9" s="1"/>
  <c r="BE45" i="9" s="1"/>
  <c r="BG45" i="9" s="1"/>
  <c r="BB46" i="9"/>
  <c r="BC46" i="9" s="1"/>
  <c r="BD46" i="9" s="1"/>
  <c r="BE46" i="9" s="1"/>
  <c r="BG46" i="9" s="1"/>
  <c r="BB15" i="9"/>
  <c r="BC15" i="9" s="1"/>
  <c r="BD15" i="9" s="1"/>
  <c r="BE15" i="9" s="1"/>
  <c r="BG15" i="9" s="1"/>
  <c r="BB16" i="9"/>
  <c r="BC16" i="9" s="1"/>
  <c r="BD16" i="9" s="1"/>
  <c r="BE16" i="9" s="1"/>
  <c r="BG16" i="9" s="1"/>
  <c r="BB21" i="9"/>
  <c r="BC21" i="9" s="1"/>
  <c r="BD21" i="9" s="1"/>
  <c r="BE21" i="9" s="1"/>
  <c r="BG21" i="9" s="1"/>
  <c r="BB22" i="9"/>
  <c r="BC22" i="9" s="1"/>
  <c r="BD22" i="9" s="1"/>
  <c r="BE22" i="9" s="1"/>
  <c r="BG22" i="9" s="1"/>
  <c r="BB28" i="9"/>
  <c r="BC28" i="9" s="1"/>
  <c r="BD28" i="9" s="1"/>
  <c r="BE28" i="9" s="1"/>
  <c r="BG28" i="9" s="1"/>
  <c r="BB33" i="9"/>
  <c r="BC33" i="9" s="1"/>
  <c r="BD33" i="9" s="1"/>
  <c r="BE33" i="9" s="1"/>
  <c r="BG33" i="9" s="1"/>
  <c r="BB34" i="9"/>
  <c r="BC34" i="9" s="1"/>
  <c r="BD34" i="9" s="1"/>
  <c r="BE34" i="9" s="1"/>
  <c r="BG34" i="9" s="1"/>
  <c r="BB39" i="9"/>
  <c r="BC39" i="9" s="1"/>
  <c r="BD39" i="9" s="1"/>
  <c r="BE39" i="9" s="1"/>
  <c r="BG39" i="9" s="1"/>
  <c r="BH3" i="17"/>
  <c r="BI3" i="17" s="1"/>
  <c r="BY3" i="17" s="1"/>
  <c r="BZ3" i="17" s="1"/>
  <c r="CA3" i="17" s="1"/>
  <c r="BJ46" i="10"/>
  <c r="BA46" i="10"/>
  <c r="BB46" i="10" s="1"/>
  <c r="BI46" i="10" s="1"/>
  <c r="AZ46" i="10"/>
  <c r="AY46" i="10"/>
  <c r="AX46" i="10"/>
  <c r="AW46" i="10"/>
  <c r="AT46" i="10"/>
  <c r="AS46" i="10"/>
  <c r="AI46" i="10"/>
  <c r="AU46" i="10" s="1"/>
  <c r="F46" i="10"/>
  <c r="BJ45" i="10"/>
  <c r="BA45" i="10"/>
  <c r="BB45" i="10" s="1"/>
  <c r="BI45" i="10" s="1"/>
  <c r="AZ45" i="10"/>
  <c r="AY45" i="10"/>
  <c r="AX45" i="10"/>
  <c r="AW45" i="10"/>
  <c r="AT45" i="10"/>
  <c r="AS45" i="10"/>
  <c r="AI45" i="10"/>
  <c r="AU45" i="10" s="1"/>
  <c r="AV45" i="10" s="1"/>
  <c r="F45" i="10"/>
  <c r="BJ44" i="10"/>
  <c r="BA44" i="10"/>
  <c r="BB44" i="10" s="1"/>
  <c r="BI44" i="10" s="1"/>
  <c r="AZ44" i="10"/>
  <c r="AY44" i="10"/>
  <c r="AX44" i="10"/>
  <c r="AW44" i="10"/>
  <c r="AT44" i="10"/>
  <c r="AS44" i="10"/>
  <c r="AI44" i="10"/>
  <c r="AU44" i="10" s="1"/>
  <c r="F44" i="10"/>
  <c r="BJ43" i="10"/>
  <c r="BA43" i="10"/>
  <c r="BB43" i="10" s="1"/>
  <c r="BI43" i="10" s="1"/>
  <c r="AZ43" i="10"/>
  <c r="AY43" i="10"/>
  <c r="AX43" i="10"/>
  <c r="AW43" i="10"/>
  <c r="AU43" i="10"/>
  <c r="AT43" i="10"/>
  <c r="AS43" i="10"/>
  <c r="F43" i="10"/>
  <c r="AI98" i="10"/>
  <c r="AI97" i="10"/>
  <c r="AI96" i="10"/>
  <c r="AU96" i="10" s="1"/>
  <c r="BJ98" i="10"/>
  <c r="AZ98" i="10"/>
  <c r="AY98" i="10"/>
  <c r="AX98" i="10"/>
  <c r="AW98" i="10"/>
  <c r="AU98" i="10"/>
  <c r="AT98" i="10"/>
  <c r="AS98" i="10"/>
  <c r="BA98" i="10"/>
  <c r="BB98" i="10" s="1"/>
  <c r="BI98" i="10" s="1"/>
  <c r="F98" i="10"/>
  <c r="BJ97" i="10"/>
  <c r="AZ97" i="10"/>
  <c r="AY97" i="10"/>
  <c r="AX97" i="10"/>
  <c r="AW97" i="10"/>
  <c r="AT97" i="10"/>
  <c r="AS97" i="10"/>
  <c r="BA97" i="10"/>
  <c r="BB97" i="10" s="1"/>
  <c r="BI97" i="10" s="1"/>
  <c r="AU97" i="10"/>
  <c r="F97" i="10"/>
  <c r="BJ96" i="10"/>
  <c r="BA96" i="10"/>
  <c r="BB96" i="10" s="1"/>
  <c r="BI96" i="10" s="1"/>
  <c r="AZ96" i="10"/>
  <c r="AY96" i="10"/>
  <c r="AX96" i="10"/>
  <c r="AW96" i="10"/>
  <c r="AT96" i="10"/>
  <c r="AS96" i="10"/>
  <c r="F96" i="10"/>
  <c r="BJ95" i="10"/>
  <c r="AZ95" i="10"/>
  <c r="AY95" i="10"/>
  <c r="AX95" i="10"/>
  <c r="AW95" i="10"/>
  <c r="AU95" i="10"/>
  <c r="AT95" i="10"/>
  <c r="AS95" i="10"/>
  <c r="BA95" i="10"/>
  <c r="BB95" i="10" s="1"/>
  <c r="BI95" i="10" s="1"/>
  <c r="F95" i="10"/>
  <c r="BJ94" i="10"/>
  <c r="AZ94" i="10"/>
  <c r="AY94" i="10"/>
  <c r="AX94" i="10"/>
  <c r="AW94" i="10"/>
  <c r="AU94" i="10"/>
  <c r="AT94" i="10"/>
  <c r="AS94" i="10"/>
  <c r="AM94" i="10"/>
  <c r="BA94" i="10" s="1"/>
  <c r="BB94" i="10" s="1"/>
  <c r="BI94" i="10" s="1"/>
  <c r="F94" i="10"/>
  <c r="BJ93" i="10"/>
  <c r="AZ93" i="10"/>
  <c r="AY93" i="10"/>
  <c r="AX93" i="10"/>
  <c r="AW93" i="10"/>
  <c r="AT93" i="10"/>
  <c r="AS93" i="10"/>
  <c r="AM93" i="10"/>
  <c r="BA93" i="10" s="1"/>
  <c r="BB93" i="10" s="1"/>
  <c r="BI93" i="10" s="1"/>
  <c r="AI93" i="10"/>
  <c r="AU93" i="10" s="1"/>
  <c r="F93" i="10"/>
  <c r="BJ92" i="10"/>
  <c r="BA92" i="10"/>
  <c r="BB92" i="10" s="1"/>
  <c r="BI92" i="10" s="1"/>
  <c r="AZ92" i="10"/>
  <c r="AY92" i="10"/>
  <c r="AX92" i="10"/>
  <c r="AW92" i="10"/>
  <c r="AT92" i="10"/>
  <c r="AS92" i="10"/>
  <c r="AI92" i="10"/>
  <c r="AU92" i="10" s="1"/>
  <c r="F92" i="10"/>
  <c r="BJ91" i="10"/>
  <c r="AZ91" i="10"/>
  <c r="AY91" i="10"/>
  <c r="AX91" i="10"/>
  <c r="AW91" i="10"/>
  <c r="AU91" i="10"/>
  <c r="AT91" i="10"/>
  <c r="AS91" i="10"/>
  <c r="AM91" i="10"/>
  <c r="BA91" i="10" s="1"/>
  <c r="BB91" i="10" s="1"/>
  <c r="BI91" i="10" s="1"/>
  <c r="F91" i="10"/>
  <c r="BJ90" i="10"/>
  <c r="BA90" i="10"/>
  <c r="BB90" i="10" s="1"/>
  <c r="BI90" i="10" s="1"/>
  <c r="AZ90" i="10"/>
  <c r="AY90" i="10"/>
  <c r="AX90" i="10"/>
  <c r="AW90" i="10"/>
  <c r="AT90" i="10"/>
  <c r="AS90" i="10"/>
  <c r="AI90" i="10"/>
  <c r="AU90" i="10" s="1"/>
  <c r="F90" i="10"/>
  <c r="BJ89" i="10"/>
  <c r="BA89" i="10"/>
  <c r="BB89" i="10" s="1"/>
  <c r="BI89" i="10" s="1"/>
  <c r="AZ89" i="10"/>
  <c r="AY89" i="10"/>
  <c r="AX89" i="10"/>
  <c r="AW89" i="10"/>
  <c r="AT89" i="10"/>
  <c r="AS89" i="10"/>
  <c r="AI89" i="10"/>
  <c r="AU89" i="10" s="1"/>
  <c r="F89" i="10"/>
  <c r="BJ88" i="10"/>
  <c r="AZ88" i="10"/>
  <c r="AY88" i="10"/>
  <c r="AX88" i="10"/>
  <c r="AW88" i="10"/>
  <c r="AU88" i="10"/>
  <c r="AT88" i="10"/>
  <c r="AS88" i="10"/>
  <c r="AM88" i="10"/>
  <c r="BA88" i="10" s="1"/>
  <c r="BB88" i="10" s="1"/>
  <c r="BI88" i="10" s="1"/>
  <c r="F88" i="10"/>
  <c r="BJ87" i="10"/>
  <c r="BA87" i="10"/>
  <c r="BB87" i="10" s="1"/>
  <c r="BI87" i="10" s="1"/>
  <c r="AZ87" i="10"/>
  <c r="AY87" i="10"/>
  <c r="AX87" i="10"/>
  <c r="AW87" i="10"/>
  <c r="AU87" i="10"/>
  <c r="AT87" i="10"/>
  <c r="AS87" i="10"/>
  <c r="F87" i="10"/>
  <c r="BJ86" i="10"/>
  <c r="AZ86" i="10"/>
  <c r="AY86" i="10"/>
  <c r="AX86" i="10"/>
  <c r="AW86" i="10"/>
  <c r="AU86" i="10"/>
  <c r="AT86" i="10"/>
  <c r="AS86" i="10"/>
  <c r="AM86" i="10"/>
  <c r="BA86" i="10" s="1"/>
  <c r="BB86" i="10" s="1"/>
  <c r="BI86" i="10" s="1"/>
  <c r="F86" i="10"/>
  <c r="BJ85" i="10"/>
  <c r="AZ85" i="10"/>
  <c r="AY85" i="10"/>
  <c r="AX85" i="10"/>
  <c r="AW85" i="10"/>
  <c r="AT85" i="10"/>
  <c r="AS85" i="10"/>
  <c r="AM85" i="10"/>
  <c r="BA85" i="10" s="1"/>
  <c r="BB85" i="10" s="1"/>
  <c r="BI85" i="10" s="1"/>
  <c r="AI85" i="10"/>
  <c r="AU85" i="10" s="1"/>
  <c r="F85" i="10"/>
  <c r="BJ84" i="10"/>
  <c r="BA84" i="10"/>
  <c r="BB84" i="10" s="1"/>
  <c r="BI84" i="10" s="1"/>
  <c r="AZ84" i="10"/>
  <c r="AY84" i="10"/>
  <c r="AX84" i="10"/>
  <c r="AW84" i="10"/>
  <c r="AT84" i="10"/>
  <c r="AS84" i="10"/>
  <c r="AI84" i="10"/>
  <c r="AU84" i="10" s="1"/>
  <c r="F84" i="10"/>
  <c r="BJ83" i="10"/>
  <c r="AZ83" i="10"/>
  <c r="AY83" i="10"/>
  <c r="AX83" i="10"/>
  <c r="AW83" i="10"/>
  <c r="AU83" i="10"/>
  <c r="AT83" i="10"/>
  <c r="AS83" i="10"/>
  <c r="AM83" i="10"/>
  <c r="BA83" i="10" s="1"/>
  <c r="BB83" i="10" s="1"/>
  <c r="BI83" i="10" s="1"/>
  <c r="F83" i="10"/>
  <c r="BJ82" i="10"/>
  <c r="BA82" i="10"/>
  <c r="BB82" i="10" s="1"/>
  <c r="BI82" i="10" s="1"/>
  <c r="AZ82" i="10"/>
  <c r="AY82" i="10"/>
  <c r="AX82" i="10"/>
  <c r="AW82" i="10"/>
  <c r="AT82" i="10"/>
  <c r="AS82" i="10"/>
  <c r="AI82" i="10"/>
  <c r="AU82" i="10" s="1"/>
  <c r="F82" i="10"/>
  <c r="BJ81" i="10"/>
  <c r="BA81" i="10"/>
  <c r="BB81" i="10" s="1"/>
  <c r="BI81" i="10" s="1"/>
  <c r="AZ81" i="10"/>
  <c r="AY81" i="10"/>
  <c r="AX81" i="10"/>
  <c r="AW81" i="10"/>
  <c r="AT81" i="10"/>
  <c r="AS81" i="10"/>
  <c r="AI81" i="10"/>
  <c r="AU81" i="10" s="1"/>
  <c r="F81" i="10"/>
  <c r="BJ80" i="10"/>
  <c r="AZ80" i="10"/>
  <c r="AY80" i="10"/>
  <c r="AX80" i="10"/>
  <c r="AW80" i="10"/>
  <c r="AU80" i="10"/>
  <c r="AT80" i="10"/>
  <c r="AS80" i="10"/>
  <c r="AM80" i="10"/>
  <c r="BA80" i="10" s="1"/>
  <c r="BB80" i="10" s="1"/>
  <c r="BI80" i="10" s="1"/>
  <c r="F80" i="10"/>
  <c r="BJ79" i="10"/>
  <c r="BA79" i="10"/>
  <c r="BB79" i="10" s="1"/>
  <c r="BI79" i="10" s="1"/>
  <c r="AZ79" i="10"/>
  <c r="AY79" i="10"/>
  <c r="AX79" i="10"/>
  <c r="AW79" i="10"/>
  <c r="AU79" i="10"/>
  <c r="AT79" i="10"/>
  <c r="AS79" i="10"/>
  <c r="F79" i="10"/>
  <c r="BJ78" i="10"/>
  <c r="AZ78" i="10"/>
  <c r="AY78" i="10"/>
  <c r="AX78" i="10"/>
  <c r="AW78" i="10"/>
  <c r="AU78" i="10"/>
  <c r="AT78" i="10"/>
  <c r="AS78" i="10"/>
  <c r="AM78" i="10"/>
  <c r="BA78" i="10" s="1"/>
  <c r="BB78" i="10" s="1"/>
  <c r="BI78" i="10" s="1"/>
  <c r="F78" i="10"/>
  <c r="BJ77" i="10"/>
  <c r="AZ77" i="10"/>
  <c r="AY77" i="10"/>
  <c r="AX77" i="10"/>
  <c r="AW77" i="10"/>
  <c r="AT77" i="10"/>
  <c r="AS77" i="10"/>
  <c r="AM77" i="10"/>
  <c r="BA77" i="10" s="1"/>
  <c r="BB77" i="10" s="1"/>
  <c r="BI77" i="10" s="1"/>
  <c r="AI77" i="10"/>
  <c r="AU77" i="10" s="1"/>
  <c r="F77" i="10"/>
  <c r="BJ76" i="10"/>
  <c r="BA76" i="10"/>
  <c r="BB76" i="10" s="1"/>
  <c r="BI76" i="10" s="1"/>
  <c r="AZ76" i="10"/>
  <c r="AY76" i="10"/>
  <c r="AX76" i="10"/>
  <c r="AW76" i="10"/>
  <c r="AT76" i="10"/>
  <c r="AS76" i="10"/>
  <c r="AI76" i="10"/>
  <c r="AU76" i="10" s="1"/>
  <c r="F76" i="10"/>
  <c r="BJ75" i="10"/>
  <c r="AZ75" i="10"/>
  <c r="AY75" i="10"/>
  <c r="AX75" i="10"/>
  <c r="AW75" i="10"/>
  <c r="AU75" i="10"/>
  <c r="AT75" i="10"/>
  <c r="AS75" i="10"/>
  <c r="AM75" i="10"/>
  <c r="BA75" i="10" s="1"/>
  <c r="BB75" i="10" s="1"/>
  <c r="BI75" i="10" s="1"/>
  <c r="F75" i="10"/>
  <c r="BJ74" i="10"/>
  <c r="BA74" i="10"/>
  <c r="BB74" i="10" s="1"/>
  <c r="BI74" i="10" s="1"/>
  <c r="AZ74" i="10"/>
  <c r="AY74" i="10"/>
  <c r="AX74" i="10"/>
  <c r="AW74" i="10"/>
  <c r="AT74" i="10"/>
  <c r="AS74" i="10"/>
  <c r="AI74" i="10"/>
  <c r="AU74" i="10" s="1"/>
  <c r="AV74" i="10" s="1"/>
  <c r="F74" i="10"/>
  <c r="BJ73" i="10"/>
  <c r="BA73" i="10"/>
  <c r="BB73" i="10" s="1"/>
  <c r="BI73" i="10" s="1"/>
  <c r="AZ73" i="10"/>
  <c r="AY73" i="10"/>
  <c r="AX73" i="10"/>
  <c r="AW73" i="10"/>
  <c r="AT73" i="10"/>
  <c r="AS73" i="10"/>
  <c r="AI73" i="10"/>
  <c r="AU73" i="10" s="1"/>
  <c r="F73" i="10"/>
  <c r="BJ72" i="10"/>
  <c r="AZ72" i="10"/>
  <c r="AY72" i="10"/>
  <c r="AX72" i="10"/>
  <c r="AW72" i="10"/>
  <c r="AU72" i="10"/>
  <c r="AT72" i="10"/>
  <c r="AS72" i="10"/>
  <c r="AM72" i="10"/>
  <c r="BA72" i="10" s="1"/>
  <c r="BB72" i="10" s="1"/>
  <c r="BI72" i="10" s="1"/>
  <c r="F72" i="10"/>
  <c r="BJ71" i="10"/>
  <c r="BA71" i="10"/>
  <c r="BB71" i="10" s="1"/>
  <c r="BI71" i="10" s="1"/>
  <c r="AZ71" i="10"/>
  <c r="AY71" i="10"/>
  <c r="AX71" i="10"/>
  <c r="AW71" i="10"/>
  <c r="AU71" i="10"/>
  <c r="AT71" i="10"/>
  <c r="AS71" i="10"/>
  <c r="F71" i="10"/>
  <c r="BJ70" i="10"/>
  <c r="AZ70" i="10"/>
  <c r="AY70" i="10"/>
  <c r="AX70" i="10"/>
  <c r="AW70" i="10"/>
  <c r="AU70" i="10"/>
  <c r="AT70" i="10"/>
  <c r="AS70" i="10"/>
  <c r="AM70" i="10"/>
  <c r="BA70" i="10" s="1"/>
  <c r="BB70" i="10" s="1"/>
  <c r="BI70" i="10" s="1"/>
  <c r="F70" i="10"/>
  <c r="BJ69" i="10"/>
  <c r="AZ69" i="10"/>
  <c r="AY69" i="10"/>
  <c r="AX69" i="10"/>
  <c r="AW69" i="10"/>
  <c r="AT69" i="10"/>
  <c r="AS69" i="10"/>
  <c r="AM69" i="10"/>
  <c r="BA69" i="10" s="1"/>
  <c r="BB69" i="10" s="1"/>
  <c r="BI69" i="10" s="1"/>
  <c r="AI69" i="10"/>
  <c r="AU69" i="10" s="1"/>
  <c r="F69" i="10"/>
  <c r="BJ68" i="10"/>
  <c r="BA68" i="10"/>
  <c r="BB68" i="10" s="1"/>
  <c r="BI68" i="10" s="1"/>
  <c r="AZ68" i="10"/>
  <c r="AY68" i="10"/>
  <c r="AX68" i="10"/>
  <c r="AW68" i="10"/>
  <c r="AU68" i="10"/>
  <c r="AT68" i="10"/>
  <c r="AS68" i="10"/>
  <c r="AI68" i="10"/>
  <c r="F68" i="10"/>
  <c r="BJ67" i="10"/>
  <c r="AZ67" i="10"/>
  <c r="AY67" i="10"/>
  <c r="AX67" i="10"/>
  <c r="AW67" i="10"/>
  <c r="AU67" i="10"/>
  <c r="AT67" i="10"/>
  <c r="AS67" i="10"/>
  <c r="AM67" i="10"/>
  <c r="BA67" i="10" s="1"/>
  <c r="BB67" i="10" s="1"/>
  <c r="BI67" i="10" s="1"/>
  <c r="F67" i="10"/>
  <c r="BJ66" i="10"/>
  <c r="BA66" i="10"/>
  <c r="BB66" i="10" s="1"/>
  <c r="BI66" i="10" s="1"/>
  <c r="AZ66" i="10"/>
  <c r="AY66" i="10"/>
  <c r="AX66" i="10"/>
  <c r="AW66" i="10"/>
  <c r="AT66" i="10"/>
  <c r="AS66" i="10"/>
  <c r="AI66" i="10"/>
  <c r="AU66" i="10" s="1"/>
  <c r="F66" i="10"/>
  <c r="BA65" i="10"/>
  <c r="BB65" i="10" s="1"/>
  <c r="BI65" i="10" s="1"/>
  <c r="AZ65" i="10"/>
  <c r="AY65" i="10"/>
  <c r="AX65" i="10"/>
  <c r="AW65" i="10"/>
  <c r="AT65" i="10"/>
  <c r="AS65" i="10"/>
  <c r="AI65" i="10"/>
  <c r="AU65" i="10" s="1"/>
  <c r="F65" i="10"/>
  <c r="BJ64" i="10"/>
  <c r="AZ64" i="10"/>
  <c r="AY64" i="10"/>
  <c r="AX64" i="10"/>
  <c r="AW64" i="10"/>
  <c r="AU64" i="10"/>
  <c r="AT64" i="10"/>
  <c r="AV64" i="10" s="1"/>
  <c r="AS64" i="10"/>
  <c r="AM64" i="10"/>
  <c r="BA64" i="10" s="1"/>
  <c r="BB64" i="10" s="1"/>
  <c r="BI64" i="10" s="1"/>
  <c r="F64" i="10"/>
  <c r="BJ63" i="10"/>
  <c r="BA63" i="10"/>
  <c r="BB63" i="10" s="1"/>
  <c r="BI63" i="10" s="1"/>
  <c r="AZ63" i="10"/>
  <c r="AY63" i="10"/>
  <c r="AX63" i="10"/>
  <c r="AW63" i="10"/>
  <c r="AU63" i="10"/>
  <c r="AT63" i="10"/>
  <c r="AS63" i="10"/>
  <c r="F63" i="10"/>
  <c r="BJ62" i="10"/>
  <c r="AZ62" i="10"/>
  <c r="AY62" i="10"/>
  <c r="AX62" i="10"/>
  <c r="AW62" i="10"/>
  <c r="AU62" i="10"/>
  <c r="AT62" i="10"/>
  <c r="AS62" i="10"/>
  <c r="AM62" i="10"/>
  <c r="BA62" i="10" s="1"/>
  <c r="BB62" i="10" s="1"/>
  <c r="BI62" i="10" s="1"/>
  <c r="F62" i="10"/>
  <c r="BJ61" i="10"/>
  <c r="AZ61" i="10"/>
  <c r="AY61" i="10"/>
  <c r="AX61" i="10"/>
  <c r="AW61" i="10"/>
  <c r="AT61" i="10"/>
  <c r="AS61" i="10"/>
  <c r="AM61" i="10"/>
  <c r="BA61" i="10" s="1"/>
  <c r="BB61" i="10" s="1"/>
  <c r="BI61" i="10" s="1"/>
  <c r="AI61" i="10"/>
  <c r="AU61" i="10" s="1"/>
  <c r="F61" i="10"/>
  <c r="BJ60" i="10"/>
  <c r="BA60" i="10"/>
  <c r="BB60" i="10" s="1"/>
  <c r="BI60" i="10" s="1"/>
  <c r="AZ60" i="10"/>
  <c r="AY60" i="10"/>
  <c r="AX60" i="10"/>
  <c r="AW60" i="10"/>
  <c r="AT60" i="10"/>
  <c r="AS60" i="10"/>
  <c r="AI60" i="10"/>
  <c r="AU60" i="10" s="1"/>
  <c r="F60" i="10"/>
  <c r="BJ59" i="10"/>
  <c r="AZ59" i="10"/>
  <c r="AY59" i="10"/>
  <c r="AX59" i="10"/>
  <c r="AW59" i="10"/>
  <c r="AU59" i="10"/>
  <c r="AT59" i="10"/>
  <c r="AS59" i="10"/>
  <c r="AM59" i="10"/>
  <c r="BA59" i="10" s="1"/>
  <c r="BB59" i="10" s="1"/>
  <c r="BI59" i="10" s="1"/>
  <c r="F59" i="10"/>
  <c r="BJ58" i="10"/>
  <c r="BA58" i="10"/>
  <c r="BB58" i="10" s="1"/>
  <c r="BI58" i="10" s="1"/>
  <c r="AZ58" i="10"/>
  <c r="AY58" i="10"/>
  <c r="AX58" i="10"/>
  <c r="AW58" i="10"/>
  <c r="AT58" i="10"/>
  <c r="AS58" i="10"/>
  <c r="AI58" i="10"/>
  <c r="AU58" i="10" s="1"/>
  <c r="F58" i="10"/>
  <c r="BJ57" i="10"/>
  <c r="BA57" i="10"/>
  <c r="BB57" i="10" s="1"/>
  <c r="BI57" i="10" s="1"/>
  <c r="AZ57" i="10"/>
  <c r="AY57" i="10"/>
  <c r="AX57" i="10"/>
  <c r="AW57" i="10"/>
  <c r="AT57" i="10"/>
  <c r="AS57" i="10"/>
  <c r="AI57" i="10"/>
  <c r="AU57" i="10" s="1"/>
  <c r="F57" i="10"/>
  <c r="BJ56" i="10"/>
  <c r="AZ56" i="10"/>
  <c r="AY56" i="10"/>
  <c r="AX56" i="10"/>
  <c r="AW56" i="10"/>
  <c r="AU56" i="10"/>
  <c r="AT56" i="10"/>
  <c r="AS56" i="10"/>
  <c r="AM56" i="10"/>
  <c r="BA56" i="10" s="1"/>
  <c r="BB56" i="10" s="1"/>
  <c r="BI56" i="10" s="1"/>
  <c r="F56" i="10"/>
  <c r="BJ55" i="10"/>
  <c r="BA55" i="10"/>
  <c r="BB55" i="10" s="1"/>
  <c r="BI55" i="10" s="1"/>
  <c r="AZ55" i="10"/>
  <c r="AY55" i="10"/>
  <c r="AX55" i="10"/>
  <c r="AW55" i="10"/>
  <c r="AU55" i="10"/>
  <c r="AT55" i="10"/>
  <c r="AS55" i="10"/>
  <c r="F55" i="10"/>
  <c r="BJ54" i="10"/>
  <c r="AZ54" i="10"/>
  <c r="AY54" i="10"/>
  <c r="AX54" i="10"/>
  <c r="AW54" i="10"/>
  <c r="AU54" i="10"/>
  <c r="AT54" i="10"/>
  <c r="AS54" i="10"/>
  <c r="AM54" i="10"/>
  <c r="BA54" i="10" s="1"/>
  <c r="BB54" i="10" s="1"/>
  <c r="BI54" i="10" s="1"/>
  <c r="F54" i="10"/>
  <c r="BJ53" i="10"/>
  <c r="AZ53" i="10"/>
  <c r="AY53" i="10"/>
  <c r="AX53" i="10"/>
  <c r="AW53" i="10"/>
  <c r="AT53" i="10"/>
  <c r="AS53" i="10"/>
  <c r="AM53" i="10"/>
  <c r="BA53" i="10" s="1"/>
  <c r="BB53" i="10" s="1"/>
  <c r="BI53" i="10" s="1"/>
  <c r="AI53" i="10"/>
  <c r="AU53" i="10" s="1"/>
  <c r="F53" i="10"/>
  <c r="BJ52" i="10"/>
  <c r="BA52" i="10"/>
  <c r="BB52" i="10" s="1"/>
  <c r="BI52" i="10" s="1"/>
  <c r="AZ52" i="10"/>
  <c r="AY52" i="10"/>
  <c r="AX52" i="10"/>
  <c r="AW52" i="10"/>
  <c r="AT52" i="10"/>
  <c r="AS52" i="10"/>
  <c r="AI52" i="10"/>
  <c r="AU52" i="10" s="1"/>
  <c r="F52" i="10"/>
  <c r="BJ51" i="10"/>
  <c r="AZ51" i="10"/>
  <c r="AY51" i="10"/>
  <c r="AX51" i="10"/>
  <c r="AW51" i="10"/>
  <c r="AU51" i="10"/>
  <c r="AT51" i="10"/>
  <c r="AS51" i="10"/>
  <c r="AM51" i="10"/>
  <c r="BA51" i="10" s="1"/>
  <c r="BB51" i="10" s="1"/>
  <c r="BI51" i="10" s="1"/>
  <c r="F51" i="10"/>
  <c r="BJ50" i="10"/>
  <c r="BA50" i="10"/>
  <c r="BB50" i="10" s="1"/>
  <c r="BI50" i="10" s="1"/>
  <c r="AZ50" i="10"/>
  <c r="AY50" i="10"/>
  <c r="AX50" i="10"/>
  <c r="AW50" i="10"/>
  <c r="AT50" i="10"/>
  <c r="AS50" i="10"/>
  <c r="AI50" i="10"/>
  <c r="AU50" i="10" s="1"/>
  <c r="F50" i="10"/>
  <c r="BJ49" i="10"/>
  <c r="BA49" i="10"/>
  <c r="BB49" i="10" s="1"/>
  <c r="BI49" i="10" s="1"/>
  <c r="AZ49" i="10"/>
  <c r="AY49" i="10"/>
  <c r="AX49" i="10"/>
  <c r="AW49" i="10"/>
  <c r="AT49" i="10"/>
  <c r="AS49" i="10"/>
  <c r="AI49" i="10"/>
  <c r="AU49" i="10" s="1"/>
  <c r="F49" i="10"/>
  <c r="BJ48" i="10"/>
  <c r="AZ48" i="10"/>
  <c r="AY48" i="10"/>
  <c r="AX48" i="10"/>
  <c r="AW48" i="10"/>
  <c r="AU48" i="10"/>
  <c r="AT48" i="10"/>
  <c r="AS48" i="10"/>
  <c r="AM48" i="10"/>
  <c r="BA48" i="10" s="1"/>
  <c r="BB48" i="10" s="1"/>
  <c r="BI48" i="10" s="1"/>
  <c r="F48" i="10"/>
  <c r="BJ47" i="10"/>
  <c r="BA47" i="10"/>
  <c r="BB47" i="10" s="1"/>
  <c r="BI47" i="10" s="1"/>
  <c r="AZ47" i="10"/>
  <c r="AY47" i="10"/>
  <c r="AX47" i="10"/>
  <c r="AW47" i="10"/>
  <c r="AU47" i="10"/>
  <c r="AT47" i="10"/>
  <c r="AS47" i="10"/>
  <c r="F47" i="10"/>
  <c r="BJ42" i="10"/>
  <c r="AZ42" i="10"/>
  <c r="AY42" i="10"/>
  <c r="AX42" i="10"/>
  <c r="AW42" i="10"/>
  <c r="AU42" i="10"/>
  <c r="AT42" i="10"/>
  <c r="AS42" i="10"/>
  <c r="AM42" i="10"/>
  <c r="BA42" i="10" s="1"/>
  <c r="BB42" i="10" s="1"/>
  <c r="BI42" i="10" s="1"/>
  <c r="F42" i="10"/>
  <c r="BJ41" i="10"/>
  <c r="AZ41" i="10"/>
  <c r="AY41" i="10"/>
  <c r="AX41" i="10"/>
  <c r="AW41" i="10"/>
  <c r="AT41" i="10"/>
  <c r="AS41" i="10"/>
  <c r="AM41" i="10"/>
  <c r="BA41" i="10" s="1"/>
  <c r="BB41" i="10" s="1"/>
  <c r="BI41" i="10" s="1"/>
  <c r="AI41" i="10"/>
  <c r="AU41" i="10" s="1"/>
  <c r="F41" i="10"/>
  <c r="BJ40" i="10"/>
  <c r="BA40" i="10"/>
  <c r="BB40" i="10" s="1"/>
  <c r="BI40" i="10" s="1"/>
  <c r="AZ40" i="10"/>
  <c r="AY40" i="10"/>
  <c r="AX40" i="10"/>
  <c r="AW40" i="10"/>
  <c r="AT40" i="10"/>
  <c r="AS40" i="10"/>
  <c r="AI40" i="10"/>
  <c r="AU40" i="10" s="1"/>
  <c r="F40" i="10"/>
  <c r="BJ39" i="10"/>
  <c r="AZ39" i="10"/>
  <c r="AY39" i="10"/>
  <c r="AX39" i="10"/>
  <c r="AW39" i="10"/>
  <c r="AU39" i="10"/>
  <c r="AT39" i="10"/>
  <c r="AS39" i="10"/>
  <c r="AM39" i="10"/>
  <c r="BA39" i="10" s="1"/>
  <c r="BB39" i="10" s="1"/>
  <c r="BI39" i="10" s="1"/>
  <c r="F39" i="10"/>
  <c r="BJ38" i="10"/>
  <c r="BA38" i="10"/>
  <c r="BB38" i="10" s="1"/>
  <c r="BI38" i="10" s="1"/>
  <c r="AZ38" i="10"/>
  <c r="AY38" i="10"/>
  <c r="AX38" i="10"/>
  <c r="AW38" i="10"/>
  <c r="AT38" i="10"/>
  <c r="AS38" i="10"/>
  <c r="AI38" i="10"/>
  <c r="AU38" i="10" s="1"/>
  <c r="F38" i="10"/>
  <c r="BJ37" i="10"/>
  <c r="BA37" i="10"/>
  <c r="BB37" i="10" s="1"/>
  <c r="BI37" i="10" s="1"/>
  <c r="AZ37" i="10"/>
  <c r="AY37" i="10"/>
  <c r="AX37" i="10"/>
  <c r="AW37" i="10"/>
  <c r="AT37" i="10"/>
  <c r="AS37" i="10"/>
  <c r="AI37" i="10"/>
  <c r="AU37" i="10" s="1"/>
  <c r="F37" i="10"/>
  <c r="BJ36" i="10"/>
  <c r="AZ36" i="10"/>
  <c r="AY36" i="10"/>
  <c r="AX36" i="10"/>
  <c r="AW36" i="10"/>
  <c r="AU36" i="10"/>
  <c r="AT36" i="10"/>
  <c r="AS36" i="10"/>
  <c r="AM36" i="10"/>
  <c r="BA36" i="10" s="1"/>
  <c r="BB36" i="10" s="1"/>
  <c r="BI36" i="10" s="1"/>
  <c r="F36" i="10"/>
  <c r="BJ35" i="10"/>
  <c r="BA35" i="10"/>
  <c r="BB35" i="10" s="1"/>
  <c r="BI35" i="10" s="1"/>
  <c r="AZ35" i="10"/>
  <c r="AY35" i="10"/>
  <c r="AX35" i="10"/>
  <c r="AW35" i="10"/>
  <c r="AU35" i="10"/>
  <c r="AT35" i="10"/>
  <c r="AS35" i="10"/>
  <c r="F35" i="10"/>
  <c r="BJ34" i="10"/>
  <c r="AZ34" i="10"/>
  <c r="AY34" i="10"/>
  <c r="AX34" i="10"/>
  <c r="AW34" i="10"/>
  <c r="AU34" i="10"/>
  <c r="AT34" i="10"/>
  <c r="AS34" i="10"/>
  <c r="AM34" i="10"/>
  <c r="BA34" i="10" s="1"/>
  <c r="BB34" i="10" s="1"/>
  <c r="BI34" i="10" s="1"/>
  <c r="F34" i="10"/>
  <c r="BJ33" i="10"/>
  <c r="BA33" i="10"/>
  <c r="BB33" i="10" s="1"/>
  <c r="BI33" i="10" s="1"/>
  <c r="AZ33" i="10"/>
  <c r="AY33" i="10"/>
  <c r="AX33" i="10"/>
  <c r="AW33" i="10"/>
  <c r="AT33" i="10"/>
  <c r="AS33" i="10"/>
  <c r="AM33" i="10"/>
  <c r="AI33" i="10"/>
  <c r="AU33" i="10" s="1"/>
  <c r="F33" i="10"/>
  <c r="BJ32" i="10"/>
  <c r="BA32" i="10"/>
  <c r="BB32" i="10" s="1"/>
  <c r="BI32" i="10" s="1"/>
  <c r="AZ32" i="10"/>
  <c r="AY32" i="10"/>
  <c r="AX32" i="10"/>
  <c r="AW32" i="10"/>
  <c r="AU32" i="10"/>
  <c r="AT32" i="10"/>
  <c r="AS32" i="10"/>
  <c r="AI32" i="10"/>
  <c r="F32" i="10"/>
  <c r="BJ31" i="10"/>
  <c r="AZ31" i="10"/>
  <c r="AY31" i="10"/>
  <c r="AX31" i="10"/>
  <c r="AW31" i="10"/>
  <c r="AU31" i="10"/>
  <c r="AT31" i="10"/>
  <c r="AS31" i="10"/>
  <c r="AM31" i="10"/>
  <c r="BA31" i="10" s="1"/>
  <c r="BB31" i="10" s="1"/>
  <c r="BI31" i="10" s="1"/>
  <c r="F31" i="10"/>
  <c r="BJ30" i="10"/>
  <c r="BA30" i="10"/>
  <c r="BB30" i="10" s="1"/>
  <c r="BI30" i="10" s="1"/>
  <c r="AZ30" i="10"/>
  <c r="AY30" i="10"/>
  <c r="AX30" i="10"/>
  <c r="AW30" i="10"/>
  <c r="AT30" i="10"/>
  <c r="AS30" i="10"/>
  <c r="AI30" i="10"/>
  <c r="AU30" i="10" s="1"/>
  <c r="F30" i="10"/>
  <c r="BJ29" i="10"/>
  <c r="BA29" i="10"/>
  <c r="BB29" i="10" s="1"/>
  <c r="BI29" i="10" s="1"/>
  <c r="AZ29" i="10"/>
  <c r="AY29" i="10"/>
  <c r="AX29" i="10"/>
  <c r="AW29" i="10"/>
  <c r="AT29" i="10"/>
  <c r="AS29" i="10"/>
  <c r="AI29" i="10"/>
  <c r="AU29" i="10" s="1"/>
  <c r="F29" i="10"/>
  <c r="BJ28" i="10"/>
  <c r="AZ28" i="10"/>
  <c r="AY28" i="10"/>
  <c r="AX28" i="10"/>
  <c r="AW28" i="10"/>
  <c r="AU28" i="10"/>
  <c r="AT28" i="10"/>
  <c r="AS28" i="10"/>
  <c r="AM28" i="10"/>
  <c r="BA28" i="10" s="1"/>
  <c r="BB28" i="10" s="1"/>
  <c r="BI28" i="10" s="1"/>
  <c r="F28" i="10"/>
  <c r="BJ27" i="10"/>
  <c r="BA27" i="10"/>
  <c r="BB27" i="10" s="1"/>
  <c r="BI27" i="10" s="1"/>
  <c r="AZ27" i="10"/>
  <c r="AY27" i="10"/>
  <c r="AX27" i="10"/>
  <c r="AW27" i="10"/>
  <c r="AU27" i="10"/>
  <c r="AT27" i="10"/>
  <c r="AS27" i="10"/>
  <c r="F27" i="10"/>
  <c r="BJ26" i="10"/>
  <c r="AZ26" i="10"/>
  <c r="AY26" i="10"/>
  <c r="AX26" i="10"/>
  <c r="AW26" i="10"/>
  <c r="AU26" i="10"/>
  <c r="AT26" i="10"/>
  <c r="AS26" i="10"/>
  <c r="AM26" i="10"/>
  <c r="BA26" i="10" s="1"/>
  <c r="BB26" i="10" s="1"/>
  <c r="BI26" i="10" s="1"/>
  <c r="F26" i="10"/>
  <c r="BJ25" i="10"/>
  <c r="AZ25" i="10"/>
  <c r="AY25" i="10"/>
  <c r="AX25" i="10"/>
  <c r="AW25" i="10"/>
  <c r="AT25" i="10"/>
  <c r="AS25" i="10"/>
  <c r="AM25" i="10"/>
  <c r="BA25" i="10" s="1"/>
  <c r="BB25" i="10" s="1"/>
  <c r="BI25" i="10" s="1"/>
  <c r="AI25" i="10"/>
  <c r="AU25" i="10" s="1"/>
  <c r="F25" i="10"/>
  <c r="BJ24" i="10"/>
  <c r="BA24" i="10"/>
  <c r="BB24" i="10" s="1"/>
  <c r="BI24" i="10" s="1"/>
  <c r="AZ24" i="10"/>
  <c r="AY24" i="10"/>
  <c r="AX24" i="10"/>
  <c r="AW24" i="10"/>
  <c r="AT24" i="10"/>
  <c r="AS24" i="10"/>
  <c r="AI24" i="10"/>
  <c r="AU24" i="10" s="1"/>
  <c r="F24" i="10"/>
  <c r="BJ23" i="10"/>
  <c r="AZ23" i="10"/>
  <c r="AY23" i="10"/>
  <c r="AX23" i="10"/>
  <c r="AW23" i="10"/>
  <c r="AU23" i="10"/>
  <c r="AT23" i="10"/>
  <c r="AS23" i="10"/>
  <c r="AM23" i="10"/>
  <c r="BA23" i="10" s="1"/>
  <c r="BB23" i="10" s="1"/>
  <c r="BI23" i="10" s="1"/>
  <c r="F23" i="10"/>
  <c r="BJ22" i="10"/>
  <c r="BA22" i="10"/>
  <c r="BB22" i="10" s="1"/>
  <c r="BI22" i="10" s="1"/>
  <c r="AZ22" i="10"/>
  <c r="AY22" i="10"/>
  <c r="AX22" i="10"/>
  <c r="AW22" i="10"/>
  <c r="AT22" i="10"/>
  <c r="AS22" i="10"/>
  <c r="AI22" i="10"/>
  <c r="AU22" i="10" s="1"/>
  <c r="F22" i="10"/>
  <c r="BJ21" i="10"/>
  <c r="BA21" i="10"/>
  <c r="BB21" i="10" s="1"/>
  <c r="BI21" i="10" s="1"/>
  <c r="AZ21" i="10"/>
  <c r="AY21" i="10"/>
  <c r="AX21" i="10"/>
  <c r="AW21" i="10"/>
  <c r="AT21" i="10"/>
  <c r="AS21" i="10"/>
  <c r="AI21" i="10"/>
  <c r="AU21" i="10" s="1"/>
  <c r="F21" i="10"/>
  <c r="BJ20" i="10"/>
  <c r="AZ20" i="10"/>
  <c r="AY20" i="10"/>
  <c r="AX20" i="10"/>
  <c r="AW20" i="10"/>
  <c r="AU20" i="10"/>
  <c r="AT20" i="10"/>
  <c r="AS20" i="10"/>
  <c r="AM20" i="10"/>
  <c r="BA20" i="10" s="1"/>
  <c r="BB20" i="10" s="1"/>
  <c r="BI20" i="10" s="1"/>
  <c r="F20" i="10"/>
  <c r="BJ19" i="10"/>
  <c r="BA19" i="10"/>
  <c r="BB19" i="10" s="1"/>
  <c r="BI19" i="10" s="1"/>
  <c r="AZ19" i="10"/>
  <c r="AY19" i="10"/>
  <c r="AX19" i="10"/>
  <c r="AW19" i="10"/>
  <c r="AU19" i="10"/>
  <c r="AT19" i="10"/>
  <c r="AS19" i="10"/>
  <c r="F19" i="10"/>
  <c r="BJ18" i="10"/>
  <c r="AZ18" i="10"/>
  <c r="AY18" i="10"/>
  <c r="AX18" i="10"/>
  <c r="AW18" i="10"/>
  <c r="AU18" i="10"/>
  <c r="AT18" i="10"/>
  <c r="AS18" i="10"/>
  <c r="AM18" i="10"/>
  <c r="BA18" i="10" s="1"/>
  <c r="BB18" i="10" s="1"/>
  <c r="BI18" i="10" s="1"/>
  <c r="F18" i="10"/>
  <c r="BJ17" i="10"/>
  <c r="AZ17" i="10"/>
  <c r="AY17" i="10"/>
  <c r="AX17" i="10"/>
  <c r="AW17" i="10"/>
  <c r="AT17" i="10"/>
  <c r="AS17" i="10"/>
  <c r="AM17" i="10"/>
  <c r="BA17" i="10" s="1"/>
  <c r="BB17" i="10" s="1"/>
  <c r="BI17" i="10" s="1"/>
  <c r="AI17" i="10"/>
  <c r="AU17" i="10" s="1"/>
  <c r="F17" i="10"/>
  <c r="BJ16" i="10"/>
  <c r="BA16" i="10"/>
  <c r="BB16" i="10" s="1"/>
  <c r="BI16" i="10" s="1"/>
  <c r="AZ16" i="10"/>
  <c r="AY16" i="10"/>
  <c r="AX16" i="10"/>
  <c r="AW16" i="10"/>
  <c r="AT16" i="10"/>
  <c r="AS16" i="10"/>
  <c r="AI16" i="10"/>
  <c r="AU16" i="10" s="1"/>
  <c r="F16" i="10"/>
  <c r="BJ15" i="10"/>
  <c r="AZ15" i="10"/>
  <c r="AY15" i="10"/>
  <c r="AX15" i="10"/>
  <c r="AW15" i="10"/>
  <c r="AU15" i="10"/>
  <c r="AT15" i="10"/>
  <c r="AS15" i="10"/>
  <c r="AM15" i="10"/>
  <c r="BA15" i="10" s="1"/>
  <c r="BB15" i="10" s="1"/>
  <c r="BI15" i="10" s="1"/>
  <c r="F15" i="10"/>
  <c r="BJ14" i="10"/>
  <c r="BA14" i="10"/>
  <c r="BB14" i="10" s="1"/>
  <c r="BI14" i="10" s="1"/>
  <c r="AZ14" i="10"/>
  <c r="AY14" i="10"/>
  <c r="AX14" i="10"/>
  <c r="AW14" i="10"/>
  <c r="AT14" i="10"/>
  <c r="AS14" i="10"/>
  <c r="AI14" i="10"/>
  <c r="AU14" i="10" s="1"/>
  <c r="F14" i="10"/>
  <c r="BJ13" i="10"/>
  <c r="BA13" i="10"/>
  <c r="BB13" i="10" s="1"/>
  <c r="BI13" i="10" s="1"/>
  <c r="AZ13" i="10"/>
  <c r="AY13" i="10"/>
  <c r="AX13" i="10"/>
  <c r="AW13" i="10"/>
  <c r="AT13" i="10"/>
  <c r="AS13" i="10"/>
  <c r="AI13" i="10"/>
  <c r="AU13" i="10" s="1"/>
  <c r="F13" i="10"/>
  <c r="BJ12" i="10"/>
  <c r="AZ12" i="10"/>
  <c r="AY12" i="10"/>
  <c r="AX12" i="10"/>
  <c r="AW12" i="10"/>
  <c r="AU12" i="10"/>
  <c r="AT12" i="10"/>
  <c r="AS12" i="10"/>
  <c r="AM12" i="10"/>
  <c r="BA12" i="10" s="1"/>
  <c r="BB12" i="10" s="1"/>
  <c r="BI12" i="10" s="1"/>
  <c r="F12" i="10"/>
  <c r="BJ11" i="10"/>
  <c r="BA11" i="10"/>
  <c r="BB11" i="10" s="1"/>
  <c r="BI11" i="10" s="1"/>
  <c r="AZ11" i="10"/>
  <c r="AY11" i="10"/>
  <c r="AX11" i="10"/>
  <c r="AW11" i="10"/>
  <c r="AU11" i="10"/>
  <c r="AT11" i="10"/>
  <c r="AS11" i="10"/>
  <c r="F11" i="10"/>
  <c r="AW3" i="10"/>
  <c r="AX3" i="10"/>
  <c r="BJ10" i="10"/>
  <c r="AZ10" i="10"/>
  <c r="AY10" i="10"/>
  <c r="AX10" i="10"/>
  <c r="AW10" i="10"/>
  <c r="AU10" i="10"/>
  <c r="AT10" i="10"/>
  <c r="AS10" i="10"/>
  <c r="BJ9" i="10"/>
  <c r="AZ9" i="10"/>
  <c r="AY9" i="10"/>
  <c r="AX9" i="10"/>
  <c r="AW9" i="10"/>
  <c r="AT9" i="10"/>
  <c r="AS9" i="10"/>
  <c r="BJ8" i="10"/>
  <c r="BA8" i="10"/>
  <c r="BB8" i="10" s="1"/>
  <c r="BI8" i="10" s="1"/>
  <c r="AZ8" i="10"/>
  <c r="AY8" i="10"/>
  <c r="AX8" i="10"/>
  <c r="AW8" i="10"/>
  <c r="AT8" i="10"/>
  <c r="AS8" i="10"/>
  <c r="BJ7" i="10"/>
  <c r="AZ7" i="10"/>
  <c r="AY7" i="10"/>
  <c r="AX7" i="10"/>
  <c r="AW7" i="10"/>
  <c r="AU7" i="10"/>
  <c r="AT7" i="10"/>
  <c r="AS7" i="10"/>
  <c r="BJ6" i="10"/>
  <c r="BB6" i="10"/>
  <c r="BI6" i="10" s="1"/>
  <c r="BA6" i="10"/>
  <c r="AZ6" i="10"/>
  <c r="AY6" i="10"/>
  <c r="AX6" i="10"/>
  <c r="AW6" i="10"/>
  <c r="AT6" i="10"/>
  <c r="AS6" i="10"/>
  <c r="BA5" i="10"/>
  <c r="BB5" i="10" s="1"/>
  <c r="BI5" i="10" s="1"/>
  <c r="AZ5" i="10"/>
  <c r="AY5" i="10"/>
  <c r="AX5" i="10"/>
  <c r="AW5" i="10"/>
  <c r="AT5" i="10"/>
  <c r="AS5" i="10"/>
  <c r="AZ4" i="10"/>
  <c r="AY4" i="10"/>
  <c r="AX4" i="10"/>
  <c r="AW4" i="10"/>
  <c r="AU4" i="10"/>
  <c r="AT4" i="10"/>
  <c r="AS4" i="10"/>
  <c r="F10" i="10"/>
  <c r="F9" i="10"/>
  <c r="F8" i="10"/>
  <c r="F7" i="10"/>
  <c r="F6" i="10"/>
  <c r="F5" i="10"/>
  <c r="F4" i="10"/>
  <c r="AU3" i="10"/>
  <c r="BA3" i="10"/>
  <c r="BB3" i="10" s="1"/>
  <c r="BI3" i="10" s="1"/>
  <c r="BE128" i="11"/>
  <c r="BE104" i="11"/>
  <c r="BE92" i="11"/>
  <c r="BE68" i="11"/>
  <c r="BE56" i="11"/>
  <c r="BE50" i="11"/>
  <c r="BE44" i="11"/>
  <c r="BE32" i="11"/>
  <c r="BE26" i="11"/>
  <c r="AM10" i="10"/>
  <c r="BA10" i="10" s="1"/>
  <c r="BB10" i="10" s="1"/>
  <c r="BI10" i="10" s="1"/>
  <c r="AM9" i="10"/>
  <c r="BA9" i="10" s="1"/>
  <c r="BB9" i="10" s="1"/>
  <c r="BI9" i="10" s="1"/>
  <c r="AI9" i="10"/>
  <c r="AU9" i="10" s="1"/>
  <c r="AI8" i="10"/>
  <c r="AU8" i="10" s="1"/>
  <c r="AM7" i="10"/>
  <c r="BA7" i="10" s="1"/>
  <c r="BB7" i="10" s="1"/>
  <c r="BI7" i="10" s="1"/>
  <c r="AI6" i="10"/>
  <c r="AU6" i="10" s="1"/>
  <c r="AI5" i="10"/>
  <c r="AU5" i="10" s="1"/>
  <c r="AM4" i="10"/>
  <c r="BA4" i="10" s="1"/>
  <c r="BB4" i="10" s="1"/>
  <c r="BI4" i="10" s="1"/>
  <c r="F3" i="10"/>
  <c r="AZ3" i="10"/>
  <c r="AY3" i="10"/>
  <c r="AT3" i="10"/>
  <c r="AS3" i="10"/>
  <c r="BS42" i="4"/>
  <c r="BR42" i="4"/>
  <c r="BU42" i="4" s="1"/>
  <c r="CE42" i="4"/>
  <c r="BO42" i="4"/>
  <c r="BN42" i="4"/>
  <c r="BM42" i="4"/>
  <c r="BJ42" i="4"/>
  <c r="BE42" i="4"/>
  <c r="BD42" i="4"/>
  <c r="BF42" i="4" s="1"/>
  <c r="AZ42" i="4"/>
  <c r="AT42" i="4"/>
  <c r="BL42" i="4" s="1"/>
  <c r="AR42" i="4"/>
  <c r="BI42" i="4" s="1"/>
  <c r="AQ42" i="4"/>
  <c r="AI42" i="4"/>
  <c r="BK42" i="4" s="1"/>
  <c r="BS39" i="4"/>
  <c r="BR39" i="4"/>
  <c r="BU39" i="4" s="1"/>
  <c r="CE39" i="4"/>
  <c r="BO39" i="4"/>
  <c r="BN39" i="4"/>
  <c r="BM39" i="4"/>
  <c r="BL39" i="4"/>
  <c r="BJ39" i="4"/>
  <c r="BE39" i="4"/>
  <c r="BD39" i="4"/>
  <c r="BF39" i="4" s="1"/>
  <c r="AZ39" i="4"/>
  <c r="AS39" i="4"/>
  <c r="AR39" i="4"/>
  <c r="BI39" i="4" s="1"/>
  <c r="AQ39" i="4"/>
  <c r="AI39" i="4"/>
  <c r="BS38" i="4"/>
  <c r="BR38" i="4"/>
  <c r="BU38" i="4" s="1"/>
  <c r="CE38" i="4"/>
  <c r="BO38" i="4"/>
  <c r="BN38" i="4"/>
  <c r="BM38" i="4"/>
  <c r="BL38" i="4"/>
  <c r="BJ38" i="4"/>
  <c r="BE38" i="4"/>
  <c r="BD38" i="4"/>
  <c r="BF38" i="4" s="1"/>
  <c r="AZ38" i="4"/>
  <c r="AS38" i="4"/>
  <c r="AR38" i="4"/>
  <c r="BI38" i="4" s="1"/>
  <c r="AQ38" i="4"/>
  <c r="AI38" i="4"/>
  <c r="BS32" i="4"/>
  <c r="BR32" i="4"/>
  <c r="BU32" i="4" s="1"/>
  <c r="CE32" i="4"/>
  <c r="BO32" i="4"/>
  <c r="BN32" i="4"/>
  <c r="BM32" i="4"/>
  <c r="BJ32" i="4"/>
  <c r="BE32" i="4"/>
  <c r="BD32" i="4"/>
  <c r="BF32" i="4" s="1"/>
  <c r="AZ32" i="4"/>
  <c r="AT32" i="4"/>
  <c r="BL32" i="4" s="1"/>
  <c r="AR32" i="4"/>
  <c r="BI32" i="4" s="1"/>
  <c r="AQ32" i="4"/>
  <c r="AI32" i="4"/>
  <c r="BK32" i="4" s="1"/>
  <c r="BS29" i="4"/>
  <c r="BR29" i="4"/>
  <c r="BU29" i="4" s="1"/>
  <c r="CE29" i="4"/>
  <c r="BO29" i="4"/>
  <c r="BN29" i="4"/>
  <c r="BM29" i="4"/>
  <c r="BL29" i="4"/>
  <c r="BJ29" i="4"/>
  <c r="BE29" i="4"/>
  <c r="BD29" i="4"/>
  <c r="BF29" i="4" s="1"/>
  <c r="AZ29" i="4"/>
  <c r="AS29" i="4"/>
  <c r="AR29" i="4"/>
  <c r="BI29" i="4" s="1"/>
  <c r="AQ29" i="4"/>
  <c r="AI29" i="4"/>
  <c r="BS28" i="4"/>
  <c r="BR28" i="4"/>
  <c r="BU28" i="4" s="1"/>
  <c r="CE28" i="4"/>
  <c r="BO28" i="4"/>
  <c r="BN28" i="4"/>
  <c r="BM28" i="4"/>
  <c r="BL28" i="4"/>
  <c r="BJ28" i="4"/>
  <c r="BE28" i="4"/>
  <c r="BD28" i="4"/>
  <c r="BF28" i="4" s="1"/>
  <c r="AZ28" i="4"/>
  <c r="AS28" i="4"/>
  <c r="AR28" i="4"/>
  <c r="BI28" i="4" s="1"/>
  <c r="AQ28" i="4"/>
  <c r="AI28" i="4"/>
  <c r="BS27" i="4"/>
  <c r="BR27" i="4"/>
  <c r="CE27" i="4"/>
  <c r="BO27" i="4"/>
  <c r="BN27" i="4"/>
  <c r="BJ27" i="4"/>
  <c r="BE27" i="4"/>
  <c r="BD27" i="4"/>
  <c r="BF27" i="4" s="1"/>
  <c r="AZ27" i="4"/>
  <c r="AT27" i="4"/>
  <c r="BL27" i="4" s="1"/>
  <c r="AR27" i="4"/>
  <c r="BI27" i="4" s="1"/>
  <c r="AQ27" i="4"/>
  <c r="AI27" i="4"/>
  <c r="BK27" i="4" s="1"/>
  <c r="AC27" i="4"/>
  <c r="AB27" i="4"/>
  <c r="BM27" i="4" s="1"/>
  <c r="BS24" i="4"/>
  <c r="BR24" i="4"/>
  <c r="CE24" i="4"/>
  <c r="BO24" i="4"/>
  <c r="BN24" i="4"/>
  <c r="BL24" i="4"/>
  <c r="BJ24" i="4"/>
  <c r="BE24" i="4"/>
  <c r="BD24" i="4"/>
  <c r="BF24" i="4" s="1"/>
  <c r="AZ24" i="4"/>
  <c r="AS24" i="4"/>
  <c r="AR24" i="4"/>
  <c r="BI24" i="4" s="1"/>
  <c r="AQ24" i="4"/>
  <c r="AI24" i="4"/>
  <c r="AC24" i="4"/>
  <c r="AB24" i="4"/>
  <c r="BM24" i="4" s="1"/>
  <c r="BS23" i="4"/>
  <c r="BR23" i="4"/>
  <c r="CE23" i="4"/>
  <c r="BO23" i="4"/>
  <c r="BN23" i="4"/>
  <c r="BL23" i="4"/>
  <c r="BJ23" i="4"/>
  <c r="BE23" i="4"/>
  <c r="BD23" i="4"/>
  <c r="BF23" i="4" s="1"/>
  <c r="AZ23" i="4"/>
  <c r="AS23" i="4"/>
  <c r="AR23" i="4"/>
  <c r="BI23" i="4" s="1"/>
  <c r="AQ23" i="4"/>
  <c r="AI23" i="4"/>
  <c r="AC23" i="4"/>
  <c r="AB23" i="4"/>
  <c r="BM23" i="4" s="1"/>
  <c r="BS142" i="4"/>
  <c r="BR142" i="4"/>
  <c r="BU142" i="4" s="1"/>
  <c r="CE142" i="4"/>
  <c r="BO142" i="4"/>
  <c r="BN142" i="4"/>
  <c r="BM142" i="4"/>
  <c r="BL142" i="4"/>
  <c r="BJ142" i="4"/>
  <c r="BE142" i="4"/>
  <c r="BD142" i="4"/>
  <c r="BF142" i="4" s="1"/>
  <c r="AZ142" i="4"/>
  <c r="AS142" i="4"/>
  <c r="BK142" i="4" s="1"/>
  <c r="AR142" i="4"/>
  <c r="BI142" i="4" s="1"/>
  <c r="AQ142" i="4"/>
  <c r="BS141" i="4"/>
  <c r="BR141" i="4"/>
  <c r="BU141" i="4" s="1"/>
  <c r="CE141" i="4"/>
  <c r="BO141" i="4"/>
  <c r="BN141" i="4"/>
  <c r="BM141" i="4"/>
  <c r="BL141" i="4"/>
  <c r="BJ141" i="4"/>
  <c r="BE141" i="4"/>
  <c r="BD141" i="4"/>
  <c r="BF141" i="4" s="1"/>
  <c r="AZ141" i="4"/>
  <c r="AS141" i="4"/>
  <c r="BK141" i="4" s="1"/>
  <c r="AR141" i="4"/>
  <c r="BI141" i="4" s="1"/>
  <c r="AQ141" i="4"/>
  <c r="BS134" i="4"/>
  <c r="BR134" i="4"/>
  <c r="BU134" i="4" s="1"/>
  <c r="CE134" i="4"/>
  <c r="BO134" i="4"/>
  <c r="BN134" i="4"/>
  <c r="BM134" i="4"/>
  <c r="BL134" i="4"/>
  <c r="BJ134" i="4"/>
  <c r="BE134" i="4"/>
  <c r="BD134" i="4"/>
  <c r="BF134" i="4" s="1"/>
  <c r="AZ134" i="4"/>
  <c r="AS134" i="4"/>
  <c r="BK134" i="4" s="1"/>
  <c r="AR134" i="4"/>
  <c r="BI134" i="4" s="1"/>
  <c r="AQ134" i="4"/>
  <c r="BS133" i="4"/>
  <c r="BR133" i="4"/>
  <c r="BU133" i="4" s="1"/>
  <c r="CE133" i="4"/>
  <c r="BO133" i="4"/>
  <c r="BN133" i="4"/>
  <c r="BM133" i="4"/>
  <c r="BL133" i="4"/>
  <c r="BJ133" i="4"/>
  <c r="BE133" i="4"/>
  <c r="BD133" i="4"/>
  <c r="BF133" i="4" s="1"/>
  <c r="AZ133" i="4"/>
  <c r="AS133" i="4"/>
  <c r="BK133" i="4" s="1"/>
  <c r="AR133" i="4"/>
  <c r="BI133" i="4" s="1"/>
  <c r="AQ133" i="4"/>
  <c r="BS130" i="4"/>
  <c r="BR130" i="4"/>
  <c r="CE130" i="4"/>
  <c r="BO130" i="4"/>
  <c r="BN130" i="4"/>
  <c r="BL130" i="4"/>
  <c r="BJ130" i="4"/>
  <c r="BE130" i="4"/>
  <c r="BD130" i="4"/>
  <c r="BF130" i="4" s="1"/>
  <c r="AZ130" i="4"/>
  <c r="AS130" i="4"/>
  <c r="BK130" i="4" s="1"/>
  <c r="AR130" i="4"/>
  <c r="BI130" i="4" s="1"/>
  <c r="AQ130" i="4"/>
  <c r="AC130" i="4"/>
  <c r="AB130" i="4"/>
  <c r="BM130" i="4" s="1"/>
  <c r="BS129" i="4"/>
  <c r="BR129" i="4"/>
  <c r="CE129" i="4"/>
  <c r="BO129" i="4"/>
  <c r="BN129" i="4"/>
  <c r="BL129" i="4"/>
  <c r="BJ129" i="4"/>
  <c r="BE129" i="4"/>
  <c r="BD129" i="4"/>
  <c r="BF129" i="4" s="1"/>
  <c r="AZ129" i="4"/>
  <c r="AS129" i="4"/>
  <c r="BK129" i="4" s="1"/>
  <c r="AR129" i="4"/>
  <c r="BI129" i="4" s="1"/>
  <c r="AQ129" i="4"/>
  <c r="AC129" i="4"/>
  <c r="AB129" i="4"/>
  <c r="BM129" i="4" s="1"/>
  <c r="BS174" i="4"/>
  <c r="BR174" i="4"/>
  <c r="BU174" i="4" s="1"/>
  <c r="CE174" i="4"/>
  <c r="BO174" i="4"/>
  <c r="BN174" i="4"/>
  <c r="BM174" i="4"/>
  <c r="BL174" i="4"/>
  <c r="BJ174" i="4"/>
  <c r="BE174" i="4"/>
  <c r="BD174" i="4"/>
  <c r="BF174" i="4" s="1"/>
  <c r="AS174" i="4"/>
  <c r="BK174" i="4" s="1"/>
  <c r="AR174" i="4"/>
  <c r="BI174" i="4" s="1"/>
  <c r="AQ174" i="4"/>
  <c r="BG174" i="4" s="1"/>
  <c r="BS173" i="4"/>
  <c r="BR173" i="4"/>
  <c r="BU173" i="4" s="1"/>
  <c r="CE173" i="4"/>
  <c r="BO173" i="4"/>
  <c r="BN173" i="4"/>
  <c r="BM173" i="4"/>
  <c r="BL173" i="4"/>
  <c r="BJ173" i="4"/>
  <c r="BE173" i="4"/>
  <c r="BD173" i="4"/>
  <c r="BF173" i="4" s="1"/>
  <c r="AS173" i="4"/>
  <c r="BK173" i="4" s="1"/>
  <c r="AR173" i="4"/>
  <c r="BI173" i="4" s="1"/>
  <c r="AQ173" i="4"/>
  <c r="BG173" i="4" s="1"/>
  <c r="BS166" i="4"/>
  <c r="BR166" i="4"/>
  <c r="BU166" i="4" s="1"/>
  <c r="CE166" i="4"/>
  <c r="BO166" i="4"/>
  <c r="BN166" i="4"/>
  <c r="BM166" i="4"/>
  <c r="BL166" i="4"/>
  <c r="BJ166" i="4"/>
  <c r="BE166" i="4"/>
  <c r="BD166" i="4"/>
  <c r="BF166" i="4" s="1"/>
  <c r="AS166" i="4"/>
  <c r="BK166" i="4" s="1"/>
  <c r="AR166" i="4"/>
  <c r="BI166" i="4" s="1"/>
  <c r="AQ166" i="4"/>
  <c r="BG166" i="4" s="1"/>
  <c r="BS165" i="4"/>
  <c r="BR165" i="4"/>
  <c r="BU165" i="4" s="1"/>
  <c r="CE165" i="4"/>
  <c r="BO165" i="4"/>
  <c r="BN165" i="4"/>
  <c r="BM165" i="4"/>
  <c r="BL165" i="4"/>
  <c r="BJ165" i="4"/>
  <c r="BE165" i="4"/>
  <c r="BD165" i="4"/>
  <c r="BF165" i="4" s="1"/>
  <c r="AS165" i="4"/>
  <c r="BK165" i="4" s="1"/>
  <c r="AR165" i="4"/>
  <c r="BI165" i="4" s="1"/>
  <c r="AQ165" i="4"/>
  <c r="BG165" i="4" s="1"/>
  <c r="BS162" i="4"/>
  <c r="BR162" i="4"/>
  <c r="CE162" i="4"/>
  <c r="BO162" i="4"/>
  <c r="BN162" i="4"/>
  <c r="BL162" i="4"/>
  <c r="BJ162" i="4"/>
  <c r="BE162" i="4"/>
  <c r="BD162" i="4"/>
  <c r="BF162" i="4" s="1"/>
  <c r="AS162" i="4"/>
  <c r="BK162" i="4" s="1"/>
  <c r="AR162" i="4"/>
  <c r="BI162" i="4" s="1"/>
  <c r="AQ162" i="4"/>
  <c r="BG162" i="4" s="1"/>
  <c r="AC162" i="4"/>
  <c r="AB162" i="4"/>
  <c r="BM162" i="4" s="1"/>
  <c r="BS161" i="4"/>
  <c r="BR161" i="4"/>
  <c r="CE161" i="4"/>
  <c r="BO161" i="4"/>
  <c r="BN161" i="4"/>
  <c r="BL161" i="4"/>
  <c r="BJ161" i="4"/>
  <c r="BE161" i="4"/>
  <c r="BD161" i="4"/>
  <c r="BF161" i="4" s="1"/>
  <c r="AS161" i="4"/>
  <c r="BK161" i="4" s="1"/>
  <c r="AR161" i="4"/>
  <c r="BI161" i="4" s="1"/>
  <c r="AQ161" i="4"/>
  <c r="BG161" i="4" s="1"/>
  <c r="AC161" i="4"/>
  <c r="AB161" i="4"/>
  <c r="BM161" i="4" s="1"/>
  <c r="BS206" i="4"/>
  <c r="BR206" i="4"/>
  <c r="BU206" i="4" s="1"/>
  <c r="CE206" i="4"/>
  <c r="BO206" i="4"/>
  <c r="BN206" i="4"/>
  <c r="BM206" i="4"/>
  <c r="BL206" i="4"/>
  <c r="BJ206" i="4"/>
  <c r="BE206" i="4"/>
  <c r="BD206" i="4"/>
  <c r="BF206" i="4" s="1"/>
  <c r="AZ206" i="4"/>
  <c r="AS206" i="4"/>
  <c r="BK206" i="4" s="1"/>
  <c r="AR206" i="4"/>
  <c r="BI206" i="4" s="1"/>
  <c r="AQ206" i="4"/>
  <c r="BS205" i="4"/>
  <c r="BR205" i="4"/>
  <c r="BU205" i="4" s="1"/>
  <c r="CE205" i="4"/>
  <c r="BO205" i="4"/>
  <c r="BN205" i="4"/>
  <c r="BM205" i="4"/>
  <c r="BL205" i="4"/>
  <c r="BJ205" i="4"/>
  <c r="BE205" i="4"/>
  <c r="BD205" i="4"/>
  <c r="BF205" i="4" s="1"/>
  <c r="AZ205" i="4"/>
  <c r="AS205" i="4"/>
  <c r="BK205" i="4" s="1"/>
  <c r="AR205" i="4"/>
  <c r="BI205" i="4" s="1"/>
  <c r="AQ205" i="4"/>
  <c r="BS198" i="4"/>
  <c r="BR198" i="4"/>
  <c r="BU198" i="4" s="1"/>
  <c r="CE198" i="4"/>
  <c r="BO198" i="4"/>
  <c r="BN198" i="4"/>
  <c r="BM198" i="4"/>
  <c r="BL198" i="4"/>
  <c r="BJ198" i="4"/>
  <c r="BE198" i="4"/>
  <c r="BD198" i="4"/>
  <c r="BF198" i="4" s="1"/>
  <c r="AZ198" i="4"/>
  <c r="AS198" i="4"/>
  <c r="BK198" i="4" s="1"/>
  <c r="AR198" i="4"/>
  <c r="BI198" i="4" s="1"/>
  <c r="AQ198" i="4"/>
  <c r="BS197" i="4"/>
  <c r="BR197" i="4"/>
  <c r="BU197" i="4" s="1"/>
  <c r="CE197" i="4"/>
  <c r="BO197" i="4"/>
  <c r="BN197" i="4"/>
  <c r="BM197" i="4"/>
  <c r="BL197" i="4"/>
  <c r="BJ197" i="4"/>
  <c r="BE197" i="4"/>
  <c r="BD197" i="4"/>
  <c r="BF197" i="4" s="1"/>
  <c r="AZ197" i="4"/>
  <c r="AS197" i="4"/>
  <c r="BK197" i="4" s="1"/>
  <c r="AR197" i="4"/>
  <c r="BI197" i="4" s="1"/>
  <c r="AQ197" i="4"/>
  <c r="BS194" i="4"/>
  <c r="BR194" i="4"/>
  <c r="CE194" i="4"/>
  <c r="BO194" i="4"/>
  <c r="BN194" i="4"/>
  <c r="BL194" i="4"/>
  <c r="BJ194" i="4"/>
  <c r="BE194" i="4"/>
  <c r="BD194" i="4"/>
  <c r="BF194" i="4" s="1"/>
  <c r="AZ194" i="4"/>
  <c r="AS194" i="4"/>
  <c r="BK194" i="4" s="1"/>
  <c r="AR194" i="4"/>
  <c r="BI194" i="4" s="1"/>
  <c r="AQ194" i="4"/>
  <c r="AC194" i="4"/>
  <c r="AB194" i="4"/>
  <c r="BM194" i="4" s="1"/>
  <c r="BS193" i="4"/>
  <c r="BR193" i="4"/>
  <c r="CE193" i="4"/>
  <c r="BO193" i="4"/>
  <c r="BN193" i="4"/>
  <c r="BL193" i="4"/>
  <c r="BJ193" i="4"/>
  <c r="BE193" i="4"/>
  <c r="BD193" i="4"/>
  <c r="BF193" i="4" s="1"/>
  <c r="AZ193" i="4"/>
  <c r="AS193" i="4"/>
  <c r="BK193" i="4" s="1"/>
  <c r="AR193" i="4"/>
  <c r="BI193" i="4" s="1"/>
  <c r="AQ193" i="4"/>
  <c r="AC193" i="4"/>
  <c r="AB193" i="4"/>
  <c r="BM193" i="4" s="1"/>
  <c r="BS248" i="4"/>
  <c r="BR248" i="4"/>
  <c r="BU248" i="4" s="1"/>
  <c r="CE248" i="4"/>
  <c r="BO248" i="4"/>
  <c r="BN248" i="4"/>
  <c r="BM248" i="4"/>
  <c r="BJ248" i="4"/>
  <c r="BE248" i="4"/>
  <c r="BD248" i="4"/>
  <c r="BF248" i="4" s="1"/>
  <c r="AZ248" i="4"/>
  <c r="AT248" i="4"/>
  <c r="BL248" i="4" s="1"/>
  <c r="AR248" i="4"/>
  <c r="BI248" i="4" s="1"/>
  <c r="AQ248" i="4"/>
  <c r="AI248" i="4"/>
  <c r="BK248" i="4" s="1"/>
  <c r="BS245" i="4"/>
  <c r="BR245" i="4"/>
  <c r="BU245" i="4" s="1"/>
  <c r="CE245" i="4"/>
  <c r="BO245" i="4"/>
  <c r="BN245" i="4"/>
  <c r="BM245" i="4"/>
  <c r="BL245" i="4"/>
  <c r="BJ245" i="4"/>
  <c r="BE245" i="4"/>
  <c r="BD245" i="4"/>
  <c r="BF245" i="4" s="1"/>
  <c r="AZ245" i="4"/>
  <c r="AS245" i="4"/>
  <c r="AR245" i="4"/>
  <c r="BI245" i="4" s="1"/>
  <c r="AQ245" i="4"/>
  <c r="AI245" i="4"/>
  <c r="BS244" i="4"/>
  <c r="BR244" i="4"/>
  <c r="BU244" i="4" s="1"/>
  <c r="CE244" i="4"/>
  <c r="BO244" i="4"/>
  <c r="BN244" i="4"/>
  <c r="BM244" i="4"/>
  <c r="BL244" i="4"/>
  <c r="BJ244" i="4"/>
  <c r="BE244" i="4"/>
  <c r="BD244" i="4"/>
  <c r="BF244" i="4" s="1"/>
  <c r="AZ244" i="4"/>
  <c r="AS244" i="4"/>
  <c r="AR244" i="4"/>
  <c r="BI244" i="4" s="1"/>
  <c r="AQ244" i="4"/>
  <c r="AI244" i="4"/>
  <c r="BS238" i="4"/>
  <c r="BR238" i="4"/>
  <c r="BU238" i="4" s="1"/>
  <c r="CE238" i="4"/>
  <c r="BO238" i="4"/>
  <c r="BN238" i="4"/>
  <c r="BM238" i="4"/>
  <c r="BJ238" i="4"/>
  <c r="BE238" i="4"/>
  <c r="BD238" i="4"/>
  <c r="BF238" i="4" s="1"/>
  <c r="AZ238" i="4"/>
  <c r="AT238" i="4"/>
  <c r="BL238" i="4" s="1"/>
  <c r="AR238" i="4"/>
  <c r="BI238" i="4" s="1"/>
  <c r="AQ238" i="4"/>
  <c r="AI238" i="4"/>
  <c r="BK238" i="4" s="1"/>
  <c r="BS235" i="4"/>
  <c r="BR235" i="4"/>
  <c r="BU235" i="4" s="1"/>
  <c r="CE235" i="4"/>
  <c r="BO235" i="4"/>
  <c r="BN235" i="4"/>
  <c r="BM235" i="4"/>
  <c r="BL235" i="4"/>
  <c r="BJ235" i="4"/>
  <c r="BE235" i="4"/>
  <c r="BD235" i="4"/>
  <c r="BF235" i="4" s="1"/>
  <c r="AZ235" i="4"/>
  <c r="AS235" i="4"/>
  <c r="AR235" i="4"/>
  <c r="BI235" i="4" s="1"/>
  <c r="AQ235" i="4"/>
  <c r="AI235" i="4"/>
  <c r="BS234" i="4"/>
  <c r="BR234" i="4"/>
  <c r="BU234" i="4" s="1"/>
  <c r="CE234" i="4"/>
  <c r="BO234" i="4"/>
  <c r="BN234" i="4"/>
  <c r="BM234" i="4"/>
  <c r="BL234" i="4"/>
  <c r="BJ234" i="4"/>
  <c r="BE234" i="4"/>
  <c r="BD234" i="4"/>
  <c r="BF234" i="4" s="1"/>
  <c r="AZ234" i="4"/>
  <c r="AS234" i="4"/>
  <c r="AR234" i="4"/>
  <c r="BI234" i="4" s="1"/>
  <c r="AQ234" i="4"/>
  <c r="AI234" i="4"/>
  <c r="BS233" i="4"/>
  <c r="BR233" i="4"/>
  <c r="CE233" i="4"/>
  <c r="BO233" i="4"/>
  <c r="BN233" i="4"/>
  <c r="BJ233" i="4"/>
  <c r="BE233" i="4"/>
  <c r="BD233" i="4"/>
  <c r="BF233" i="4" s="1"/>
  <c r="AZ233" i="4"/>
  <c r="AT233" i="4"/>
  <c r="BL233" i="4" s="1"/>
  <c r="AR233" i="4"/>
  <c r="BI233" i="4" s="1"/>
  <c r="AQ233" i="4"/>
  <c r="AI233" i="4"/>
  <c r="BK233" i="4" s="1"/>
  <c r="AC233" i="4"/>
  <c r="AB233" i="4"/>
  <c r="BM233" i="4" s="1"/>
  <c r="BS230" i="4"/>
  <c r="BR230" i="4"/>
  <c r="CE230" i="4"/>
  <c r="BO230" i="4"/>
  <c r="BN230" i="4"/>
  <c r="BL230" i="4"/>
  <c r="BJ230" i="4"/>
  <c r="BE230" i="4"/>
  <c r="BD230" i="4"/>
  <c r="BF230" i="4" s="1"/>
  <c r="AZ230" i="4"/>
  <c r="AS230" i="4"/>
  <c r="AR230" i="4"/>
  <c r="BI230" i="4" s="1"/>
  <c r="AQ230" i="4"/>
  <c r="AI230" i="4"/>
  <c r="AC230" i="4"/>
  <c r="AB230" i="4"/>
  <c r="BM230" i="4" s="1"/>
  <c r="BS229" i="4"/>
  <c r="BR229" i="4"/>
  <c r="CE229" i="4"/>
  <c r="BO229" i="4"/>
  <c r="BN229" i="4"/>
  <c r="BL229" i="4"/>
  <c r="BJ229" i="4"/>
  <c r="BE229" i="4"/>
  <c r="BD229" i="4"/>
  <c r="BF229" i="4" s="1"/>
  <c r="AZ229" i="4"/>
  <c r="AS229" i="4"/>
  <c r="AR229" i="4"/>
  <c r="BI229" i="4" s="1"/>
  <c r="AQ229" i="4"/>
  <c r="AI229" i="4"/>
  <c r="AC229" i="4"/>
  <c r="AB229" i="4"/>
  <c r="BM229" i="4" s="1"/>
  <c r="AZ228" i="4"/>
  <c r="AZ225" i="4"/>
  <c r="AZ224" i="4"/>
  <c r="AZ218" i="4"/>
  <c r="AZ215" i="4"/>
  <c r="AZ214" i="4"/>
  <c r="AZ213" i="4"/>
  <c r="AZ210" i="4"/>
  <c r="AZ209" i="4"/>
  <c r="BS228" i="4"/>
  <c r="BR228" i="4"/>
  <c r="BU228" i="4" s="1"/>
  <c r="CE228" i="4"/>
  <c r="BO228" i="4"/>
  <c r="BN228" i="4"/>
  <c r="BM228" i="4"/>
  <c r="BJ228" i="4"/>
  <c r="BE228" i="4"/>
  <c r="BD228" i="4"/>
  <c r="BF228" i="4" s="1"/>
  <c r="AT228" i="4"/>
  <c r="BL228" i="4" s="1"/>
  <c r="AR228" i="4"/>
  <c r="BI228" i="4" s="1"/>
  <c r="AQ228" i="4"/>
  <c r="AI228" i="4"/>
  <c r="BK228" i="4" s="1"/>
  <c r="BS225" i="4"/>
  <c r="BR225" i="4"/>
  <c r="BU225" i="4" s="1"/>
  <c r="CE225" i="4"/>
  <c r="BO225" i="4"/>
  <c r="BN225" i="4"/>
  <c r="BM225" i="4"/>
  <c r="BL225" i="4"/>
  <c r="BJ225" i="4"/>
  <c r="BE225" i="4"/>
  <c r="BD225" i="4"/>
  <c r="BF225" i="4" s="1"/>
  <c r="AS225" i="4"/>
  <c r="AR225" i="4"/>
  <c r="BI225" i="4" s="1"/>
  <c r="AQ225" i="4"/>
  <c r="AI225" i="4"/>
  <c r="BS224" i="4"/>
  <c r="BR224" i="4"/>
  <c r="BU224" i="4" s="1"/>
  <c r="CE224" i="4"/>
  <c r="BO224" i="4"/>
  <c r="BN224" i="4"/>
  <c r="BM224" i="4"/>
  <c r="BL224" i="4"/>
  <c r="BJ224" i="4"/>
  <c r="BE224" i="4"/>
  <c r="BD224" i="4"/>
  <c r="BF224" i="4" s="1"/>
  <c r="AS224" i="4"/>
  <c r="AR224" i="4"/>
  <c r="BI224" i="4" s="1"/>
  <c r="AQ224" i="4"/>
  <c r="AI224" i="4"/>
  <c r="BS218" i="4"/>
  <c r="BR218" i="4"/>
  <c r="BU218" i="4" s="1"/>
  <c r="CE218" i="4"/>
  <c r="BO218" i="4"/>
  <c r="BN218" i="4"/>
  <c r="BM218" i="4"/>
  <c r="BJ218" i="4"/>
  <c r="BE218" i="4"/>
  <c r="BD218" i="4"/>
  <c r="BF218" i="4" s="1"/>
  <c r="AT218" i="4"/>
  <c r="BL218" i="4" s="1"/>
  <c r="AR218" i="4"/>
  <c r="BI218" i="4" s="1"/>
  <c r="AQ218" i="4"/>
  <c r="AI218" i="4"/>
  <c r="BK218" i="4" s="1"/>
  <c r="BS215" i="4"/>
  <c r="BR215" i="4"/>
  <c r="BU215" i="4" s="1"/>
  <c r="CE215" i="4"/>
  <c r="BO215" i="4"/>
  <c r="BN215" i="4"/>
  <c r="BM215" i="4"/>
  <c r="BL215" i="4"/>
  <c r="BJ215" i="4"/>
  <c r="BE215" i="4"/>
  <c r="BD215" i="4"/>
  <c r="BF215" i="4" s="1"/>
  <c r="AS215" i="4"/>
  <c r="AR215" i="4"/>
  <c r="BI215" i="4" s="1"/>
  <c r="AQ215" i="4"/>
  <c r="AI215" i="4"/>
  <c r="BS214" i="4"/>
  <c r="BR214" i="4"/>
  <c r="BU214" i="4" s="1"/>
  <c r="CE214" i="4"/>
  <c r="BO214" i="4"/>
  <c r="BN214" i="4"/>
  <c r="BM214" i="4"/>
  <c r="BL214" i="4"/>
  <c r="BJ214" i="4"/>
  <c r="BE214" i="4"/>
  <c r="BD214" i="4"/>
  <c r="BF214" i="4" s="1"/>
  <c r="AS214" i="4"/>
  <c r="AR214" i="4"/>
  <c r="BI214" i="4" s="1"/>
  <c r="AQ214" i="4"/>
  <c r="AI214" i="4"/>
  <c r="BS213" i="4"/>
  <c r="BR213" i="4"/>
  <c r="CE213" i="4"/>
  <c r="BO213" i="4"/>
  <c r="BN213" i="4"/>
  <c r="BJ213" i="4"/>
  <c r="BE213" i="4"/>
  <c r="BD213" i="4"/>
  <c r="BF213" i="4" s="1"/>
  <c r="BL213" i="4"/>
  <c r="BI213" i="4"/>
  <c r="AI213" i="4"/>
  <c r="BK213" i="4" s="1"/>
  <c r="AC213" i="4"/>
  <c r="AB213" i="4"/>
  <c r="BM213" i="4" s="1"/>
  <c r="BS210" i="4"/>
  <c r="BR210" i="4"/>
  <c r="CE210" i="4"/>
  <c r="BO210" i="4"/>
  <c r="BN210" i="4"/>
  <c r="BL210" i="4"/>
  <c r="BJ210" i="4"/>
  <c r="BE210" i="4"/>
  <c r="BD210" i="4"/>
  <c r="BF210" i="4" s="1"/>
  <c r="AS210" i="4"/>
  <c r="AR210" i="4"/>
  <c r="BI210" i="4" s="1"/>
  <c r="AQ210" i="4"/>
  <c r="AI210" i="4"/>
  <c r="AC210" i="4"/>
  <c r="AB210" i="4"/>
  <c r="BM210" i="4" s="1"/>
  <c r="BS209" i="4"/>
  <c r="BR209" i="4"/>
  <c r="CE209" i="4"/>
  <c r="BO209" i="4"/>
  <c r="BN209" i="4"/>
  <c r="BL209" i="4"/>
  <c r="BJ209" i="4"/>
  <c r="BE209" i="4"/>
  <c r="BD209" i="4"/>
  <c r="BF209" i="4" s="1"/>
  <c r="AS209" i="4"/>
  <c r="AR209" i="4"/>
  <c r="BI209" i="4" s="1"/>
  <c r="AQ209" i="4"/>
  <c r="AI209" i="4"/>
  <c r="AC209" i="4"/>
  <c r="AB209" i="4"/>
  <c r="BM209" i="4" s="1"/>
  <c r="BS262" i="4"/>
  <c r="BR262" i="4"/>
  <c r="BU262" i="4" s="1"/>
  <c r="CE262" i="4"/>
  <c r="BO262" i="4"/>
  <c r="BN262" i="4"/>
  <c r="BM262" i="4"/>
  <c r="BL262" i="4"/>
  <c r="BJ262" i="4"/>
  <c r="BE262" i="4"/>
  <c r="BD262" i="4"/>
  <c r="BF262" i="4" s="1"/>
  <c r="AZ262" i="4"/>
  <c r="AS262" i="4"/>
  <c r="BK262" i="4" s="1"/>
  <c r="AR262" i="4"/>
  <c r="BI262" i="4" s="1"/>
  <c r="AQ262" i="4"/>
  <c r="BS261" i="4"/>
  <c r="BR261" i="4"/>
  <c r="BU261" i="4" s="1"/>
  <c r="CE261" i="4"/>
  <c r="BO261" i="4"/>
  <c r="BN261" i="4"/>
  <c r="BM261" i="4"/>
  <c r="BL261" i="4"/>
  <c r="BJ261" i="4"/>
  <c r="BE261" i="4"/>
  <c r="BD261" i="4"/>
  <c r="BF261" i="4" s="1"/>
  <c r="AZ261" i="4"/>
  <c r="AS261" i="4"/>
  <c r="BK261" i="4" s="1"/>
  <c r="AR261" i="4"/>
  <c r="BI261" i="4" s="1"/>
  <c r="AQ261" i="4"/>
  <c r="BS254" i="4"/>
  <c r="BR254" i="4"/>
  <c r="BU254" i="4" s="1"/>
  <c r="CE254" i="4"/>
  <c r="BO254" i="4"/>
  <c r="BN254" i="4"/>
  <c r="BM254" i="4"/>
  <c r="BL254" i="4"/>
  <c r="BJ254" i="4"/>
  <c r="BE254" i="4"/>
  <c r="BD254" i="4"/>
  <c r="BF254" i="4" s="1"/>
  <c r="AZ254" i="4"/>
  <c r="AS254" i="4"/>
  <c r="BK254" i="4" s="1"/>
  <c r="AR254" i="4"/>
  <c r="BI254" i="4" s="1"/>
  <c r="AQ254" i="4"/>
  <c r="BS253" i="4"/>
  <c r="BR253" i="4"/>
  <c r="BU253" i="4" s="1"/>
  <c r="CE253" i="4"/>
  <c r="BO253" i="4"/>
  <c r="BN253" i="4"/>
  <c r="BM253" i="4"/>
  <c r="BL253" i="4"/>
  <c r="BJ253" i="4"/>
  <c r="BE253" i="4"/>
  <c r="BD253" i="4"/>
  <c r="BF253" i="4" s="1"/>
  <c r="AZ253" i="4"/>
  <c r="AS253" i="4"/>
  <c r="BK253" i="4" s="1"/>
  <c r="AR253" i="4"/>
  <c r="BI253" i="4" s="1"/>
  <c r="AQ253" i="4"/>
  <c r="BS250" i="4"/>
  <c r="BR250" i="4"/>
  <c r="CE250" i="4"/>
  <c r="BO250" i="4"/>
  <c r="BN250" i="4"/>
  <c r="BL250" i="4"/>
  <c r="BJ250" i="4"/>
  <c r="BE250" i="4"/>
  <c r="BD250" i="4"/>
  <c r="BF250" i="4" s="1"/>
  <c r="AZ250" i="4"/>
  <c r="AS250" i="4"/>
  <c r="BK250" i="4" s="1"/>
  <c r="AR250" i="4"/>
  <c r="BI250" i="4" s="1"/>
  <c r="AQ250" i="4"/>
  <c r="AC250" i="4"/>
  <c r="AB250" i="4"/>
  <c r="BM250" i="4" s="1"/>
  <c r="BS249" i="4"/>
  <c r="BR249" i="4"/>
  <c r="CE249" i="4"/>
  <c r="BO249" i="4"/>
  <c r="BN249" i="4"/>
  <c r="BL249" i="4"/>
  <c r="BJ249" i="4"/>
  <c r="BE249" i="4"/>
  <c r="BD249" i="4"/>
  <c r="BF249" i="4" s="1"/>
  <c r="AZ249" i="4"/>
  <c r="AS249" i="4"/>
  <c r="BK249" i="4" s="1"/>
  <c r="AR249" i="4"/>
  <c r="BI249" i="4" s="1"/>
  <c r="AQ249" i="4"/>
  <c r="AC249" i="4"/>
  <c r="AB249" i="4"/>
  <c r="BM249" i="4" s="1"/>
  <c r="BB50" i="13"/>
  <c r="AS50" i="13"/>
  <c r="AR50" i="13"/>
  <c r="AQ50" i="13"/>
  <c r="AP50" i="13"/>
  <c r="AM50" i="13"/>
  <c r="AL50" i="13"/>
  <c r="AC50" i="13"/>
  <c r="AN50" i="13" s="1"/>
  <c r="BB49" i="13"/>
  <c r="AS49" i="13"/>
  <c r="AR49" i="13"/>
  <c r="AQ49" i="13"/>
  <c r="AP49" i="13"/>
  <c r="AM49" i="13"/>
  <c r="AL49" i="13"/>
  <c r="AC49" i="13"/>
  <c r="AN49" i="13" s="1"/>
  <c r="BB48" i="13"/>
  <c r="AS48" i="13"/>
  <c r="AR48" i="13"/>
  <c r="AQ48" i="13"/>
  <c r="AP48" i="13"/>
  <c r="AM48" i="13"/>
  <c r="AL48" i="13"/>
  <c r="AC48" i="13"/>
  <c r="AN48" i="13" s="1"/>
  <c r="AO48" i="13" s="1"/>
  <c r="BB47" i="13"/>
  <c r="AS47" i="13"/>
  <c r="AR47" i="13"/>
  <c r="AQ47" i="13"/>
  <c r="AP47" i="13"/>
  <c r="AN47" i="13"/>
  <c r="AM47" i="13"/>
  <c r="AL47" i="13"/>
  <c r="BB46" i="13"/>
  <c r="AS46" i="13"/>
  <c r="AR46" i="13"/>
  <c r="AQ46" i="13"/>
  <c r="AP46" i="13"/>
  <c r="AN46" i="13"/>
  <c r="AM46" i="13"/>
  <c r="AL46" i="13"/>
  <c r="AC46" i="13"/>
  <c r="BB45" i="13"/>
  <c r="AS45" i="13"/>
  <c r="AR45" i="13"/>
  <c r="AQ45" i="13"/>
  <c r="AP45" i="13"/>
  <c r="AM45" i="13"/>
  <c r="AL45" i="13"/>
  <c r="AC45" i="13"/>
  <c r="AN45" i="13" s="1"/>
  <c r="BB44" i="13"/>
  <c r="AS44" i="13"/>
  <c r="AR44" i="13"/>
  <c r="AQ44" i="13"/>
  <c r="AP44" i="13"/>
  <c r="AN44" i="13"/>
  <c r="AM44" i="13"/>
  <c r="AL44" i="13"/>
  <c r="AC44" i="13"/>
  <c r="BB43" i="13"/>
  <c r="AS43" i="13"/>
  <c r="AR43" i="13"/>
  <c r="AQ43" i="13"/>
  <c r="AP43" i="13"/>
  <c r="AN43" i="13"/>
  <c r="AM43" i="13"/>
  <c r="AL43" i="13"/>
  <c r="BB42" i="13"/>
  <c r="AS42" i="13"/>
  <c r="AR42" i="13"/>
  <c r="AQ42" i="13"/>
  <c r="AP42" i="13"/>
  <c r="AM42" i="13"/>
  <c r="AL42" i="13"/>
  <c r="AC42" i="13"/>
  <c r="AN42" i="13" s="1"/>
  <c r="BB41" i="13"/>
  <c r="AS41" i="13"/>
  <c r="AR41" i="13"/>
  <c r="AQ41" i="13"/>
  <c r="AP41" i="13"/>
  <c r="AM41" i="13"/>
  <c r="AL41" i="13"/>
  <c r="AC41" i="13"/>
  <c r="AN41" i="13" s="1"/>
  <c r="BB40" i="13"/>
  <c r="AS40" i="13"/>
  <c r="AR40" i="13"/>
  <c r="AQ40" i="13"/>
  <c r="AP40" i="13"/>
  <c r="AM40" i="13"/>
  <c r="AL40" i="13"/>
  <c r="AC40" i="13"/>
  <c r="AN40" i="13" s="1"/>
  <c r="BB39" i="13"/>
  <c r="AS39" i="13"/>
  <c r="AR39" i="13"/>
  <c r="AQ39" i="13"/>
  <c r="AP39" i="13"/>
  <c r="AN39" i="13"/>
  <c r="AO39" i="13" s="1"/>
  <c r="AM39" i="13"/>
  <c r="AL39" i="13"/>
  <c r="BB38" i="13"/>
  <c r="AS38" i="13"/>
  <c r="AR38" i="13"/>
  <c r="AQ38" i="13"/>
  <c r="AP38" i="13"/>
  <c r="AM38" i="13"/>
  <c r="AL38" i="13"/>
  <c r="AC38" i="13"/>
  <c r="AN38" i="13" s="1"/>
  <c r="BB37" i="13"/>
  <c r="AS37" i="13"/>
  <c r="AR37" i="13"/>
  <c r="AQ37" i="13"/>
  <c r="AP37" i="13"/>
  <c r="AM37" i="13"/>
  <c r="AL37" i="13"/>
  <c r="AC37" i="13"/>
  <c r="AN37" i="13" s="1"/>
  <c r="BB36" i="13"/>
  <c r="AS36" i="13"/>
  <c r="AR36" i="13"/>
  <c r="AQ36" i="13"/>
  <c r="AP36" i="13"/>
  <c r="AM36" i="13"/>
  <c r="AL36" i="13"/>
  <c r="AC36" i="13"/>
  <c r="AN36" i="13" s="1"/>
  <c r="BB35" i="13"/>
  <c r="AS35" i="13"/>
  <c r="AR35" i="13"/>
  <c r="AQ35" i="13"/>
  <c r="AP35" i="13"/>
  <c r="AN35" i="13"/>
  <c r="AM35" i="13"/>
  <c r="AL35" i="13"/>
  <c r="BB34" i="13"/>
  <c r="AS34" i="13"/>
  <c r="AR34" i="13"/>
  <c r="AQ34" i="13"/>
  <c r="AP34" i="13"/>
  <c r="AM34" i="13"/>
  <c r="AL34" i="13"/>
  <c r="AC34" i="13"/>
  <c r="AN34" i="13" s="1"/>
  <c r="BB33" i="13"/>
  <c r="AS33" i="13"/>
  <c r="AR33" i="13"/>
  <c r="AQ33" i="13"/>
  <c r="AP33" i="13"/>
  <c r="AM33" i="13"/>
  <c r="AL33" i="13"/>
  <c r="AC33" i="13"/>
  <c r="AN33" i="13" s="1"/>
  <c r="BB32" i="13"/>
  <c r="AS32" i="13"/>
  <c r="AR32" i="13"/>
  <c r="AQ32" i="13"/>
  <c r="AP32" i="13"/>
  <c r="AM32" i="13"/>
  <c r="AL32" i="13"/>
  <c r="AC32" i="13"/>
  <c r="AN32" i="13" s="1"/>
  <c r="BB31" i="13"/>
  <c r="AS31" i="13"/>
  <c r="AR31" i="13"/>
  <c r="AQ31" i="13"/>
  <c r="AP31" i="13"/>
  <c r="AN31" i="13"/>
  <c r="AM31" i="13"/>
  <c r="AL31" i="13"/>
  <c r="BB30" i="13"/>
  <c r="AS30" i="13"/>
  <c r="AR30" i="13"/>
  <c r="AQ30" i="13"/>
  <c r="AP30" i="13"/>
  <c r="AM30" i="13"/>
  <c r="AL30" i="13"/>
  <c r="AC30" i="13"/>
  <c r="AN30" i="13" s="1"/>
  <c r="BB29" i="13"/>
  <c r="AS29" i="13"/>
  <c r="AR29" i="13"/>
  <c r="AQ29" i="13"/>
  <c r="AP29" i="13"/>
  <c r="AN29" i="13"/>
  <c r="AM29" i="13"/>
  <c r="AL29" i="13"/>
  <c r="AC29" i="13"/>
  <c r="BB28" i="13"/>
  <c r="AS28" i="13"/>
  <c r="AR28" i="13"/>
  <c r="AQ28" i="13"/>
  <c r="AP28" i="13"/>
  <c r="AM28" i="13"/>
  <c r="AL28" i="13"/>
  <c r="AC28" i="13"/>
  <c r="AN28" i="13" s="1"/>
  <c r="BB27" i="13"/>
  <c r="AS27" i="13"/>
  <c r="AR27" i="13"/>
  <c r="AQ27" i="13"/>
  <c r="AP27" i="13"/>
  <c r="AN27" i="13"/>
  <c r="AM27" i="13"/>
  <c r="AL27" i="13"/>
  <c r="BB26" i="13"/>
  <c r="AS26" i="13"/>
  <c r="AR26" i="13"/>
  <c r="AQ26" i="13"/>
  <c r="AP26" i="13"/>
  <c r="AM26" i="13"/>
  <c r="AL26" i="13"/>
  <c r="AC26" i="13"/>
  <c r="AN26" i="13" s="1"/>
  <c r="BB25" i="13"/>
  <c r="AS25" i="13"/>
  <c r="AR25" i="13"/>
  <c r="AQ25" i="13"/>
  <c r="AP25" i="13"/>
  <c r="AM25" i="13"/>
  <c r="AL25" i="13"/>
  <c r="AC25" i="13"/>
  <c r="AN25" i="13" s="1"/>
  <c r="BB24" i="13"/>
  <c r="AS24" i="13"/>
  <c r="AR24" i="13"/>
  <c r="AQ24" i="13"/>
  <c r="AP24" i="13"/>
  <c r="AM24" i="13"/>
  <c r="AL24" i="13"/>
  <c r="AC24" i="13"/>
  <c r="AN24" i="13" s="1"/>
  <c r="BB23" i="13"/>
  <c r="AS23" i="13"/>
  <c r="AR23" i="13"/>
  <c r="AQ23" i="13"/>
  <c r="AP23" i="13"/>
  <c r="AN23" i="13"/>
  <c r="AM23" i="13"/>
  <c r="AL23" i="13"/>
  <c r="BB22" i="13"/>
  <c r="AS22" i="13"/>
  <c r="AR22" i="13"/>
  <c r="AQ22" i="13"/>
  <c r="AP22" i="13"/>
  <c r="AM22" i="13"/>
  <c r="AL22" i="13"/>
  <c r="AC22" i="13"/>
  <c r="AN22" i="13" s="1"/>
  <c r="BB21" i="13"/>
  <c r="AS21" i="13"/>
  <c r="AR21" i="13"/>
  <c r="AQ21" i="13"/>
  <c r="AP21" i="13"/>
  <c r="AM21" i="13"/>
  <c r="AL21" i="13"/>
  <c r="AC21" i="13"/>
  <c r="AN21" i="13" s="1"/>
  <c r="BB20" i="13"/>
  <c r="AS20" i="13"/>
  <c r="AR20" i="13"/>
  <c r="AQ20" i="13"/>
  <c r="AP20" i="13"/>
  <c r="AM20" i="13"/>
  <c r="AL20" i="13"/>
  <c r="AC20" i="13"/>
  <c r="AN20" i="13" s="1"/>
  <c r="BB19" i="13"/>
  <c r="AS19" i="13"/>
  <c r="AR19" i="13"/>
  <c r="AQ19" i="13"/>
  <c r="AP19" i="13"/>
  <c r="AN19" i="13"/>
  <c r="AO19" i="13" s="1"/>
  <c r="AM19" i="13"/>
  <c r="AL19" i="13"/>
  <c r="BB18" i="13"/>
  <c r="AS18" i="13"/>
  <c r="AR18" i="13"/>
  <c r="AQ18" i="13"/>
  <c r="AP18" i="13"/>
  <c r="AM18" i="13"/>
  <c r="AL18" i="13"/>
  <c r="AC18" i="13"/>
  <c r="AN18" i="13" s="1"/>
  <c r="BB17" i="13"/>
  <c r="AS17" i="13"/>
  <c r="AR17" i="13"/>
  <c r="AQ17" i="13"/>
  <c r="AP17" i="13"/>
  <c r="AN17" i="13"/>
  <c r="AM17" i="13"/>
  <c r="AL17" i="13"/>
  <c r="AC17" i="13"/>
  <c r="BB16" i="13"/>
  <c r="AS16" i="13"/>
  <c r="AR16" i="13"/>
  <c r="AQ16" i="13"/>
  <c r="AP16" i="13"/>
  <c r="AM16" i="13"/>
  <c r="AL16" i="13"/>
  <c r="AC16" i="13"/>
  <c r="AN16" i="13" s="1"/>
  <c r="BB15" i="13"/>
  <c r="AS15" i="13"/>
  <c r="AR15" i="13"/>
  <c r="AQ15" i="13"/>
  <c r="AP15" i="13"/>
  <c r="AN15" i="13"/>
  <c r="AM15" i="13"/>
  <c r="AL15" i="13"/>
  <c r="BB14" i="13"/>
  <c r="AS14" i="13"/>
  <c r="AR14" i="13"/>
  <c r="AQ14" i="13"/>
  <c r="AP14" i="13"/>
  <c r="AN14" i="13"/>
  <c r="AO14" i="13" s="1"/>
  <c r="AM14" i="13"/>
  <c r="AL14" i="13"/>
  <c r="BB13" i="13"/>
  <c r="AS13" i="13"/>
  <c r="AR13" i="13"/>
  <c r="AQ13" i="13"/>
  <c r="AP13" i="13"/>
  <c r="AM13" i="13"/>
  <c r="AL13" i="13"/>
  <c r="BB12" i="13"/>
  <c r="AS12" i="13"/>
  <c r="AR12" i="13"/>
  <c r="AQ12" i="13"/>
  <c r="AP12" i="13"/>
  <c r="AM12" i="13"/>
  <c r="AL12" i="13"/>
  <c r="BB11" i="13"/>
  <c r="AS11" i="13"/>
  <c r="AR11" i="13"/>
  <c r="AQ11" i="13"/>
  <c r="AP11" i="13"/>
  <c r="AN11" i="13"/>
  <c r="AM11" i="13"/>
  <c r="AL11" i="13"/>
  <c r="BB10" i="13"/>
  <c r="AS10" i="13"/>
  <c r="AR10" i="13"/>
  <c r="AQ10" i="13"/>
  <c r="AP10" i="13"/>
  <c r="AM10" i="13"/>
  <c r="AL10" i="13"/>
  <c r="BB9" i="13"/>
  <c r="AS9" i="13"/>
  <c r="AR9" i="13"/>
  <c r="AQ9" i="13"/>
  <c r="AP9" i="13"/>
  <c r="AM9" i="13"/>
  <c r="AL9" i="13"/>
  <c r="BB8" i="13"/>
  <c r="AS8" i="13"/>
  <c r="AR8" i="13"/>
  <c r="AQ8" i="13"/>
  <c r="AP8" i="13"/>
  <c r="AM8" i="13"/>
  <c r="AL8" i="13"/>
  <c r="BB7" i="13"/>
  <c r="AS7" i="13"/>
  <c r="AR7" i="13"/>
  <c r="AQ7" i="13"/>
  <c r="AP7" i="13"/>
  <c r="AN7" i="13"/>
  <c r="AM7" i="13"/>
  <c r="AL7" i="13"/>
  <c r="BB6" i="13"/>
  <c r="AS6" i="13"/>
  <c r="AR6" i="13"/>
  <c r="AQ6" i="13"/>
  <c r="AP6" i="13"/>
  <c r="AM6" i="13"/>
  <c r="AL6" i="13"/>
  <c r="BB5" i="13"/>
  <c r="AS5" i="13"/>
  <c r="AR5" i="13"/>
  <c r="AQ5" i="13"/>
  <c r="AP5" i="13"/>
  <c r="AM5" i="13"/>
  <c r="AL5" i="13"/>
  <c r="BB4" i="13"/>
  <c r="AS4" i="13"/>
  <c r="AR4" i="13"/>
  <c r="AQ4" i="13"/>
  <c r="AP4" i="13"/>
  <c r="AM4" i="13"/>
  <c r="AL4" i="13"/>
  <c r="AC14" i="13"/>
  <c r="AC13" i="13"/>
  <c r="AN13" i="13" s="1"/>
  <c r="AO13" i="13" s="1"/>
  <c r="AC12" i="13"/>
  <c r="AN12" i="13" s="1"/>
  <c r="AC10" i="13"/>
  <c r="AN10" i="13" s="1"/>
  <c r="AC9" i="13"/>
  <c r="AN9" i="13" s="1"/>
  <c r="AC8" i="13"/>
  <c r="AN8" i="13" s="1"/>
  <c r="AC6" i="13"/>
  <c r="AN6" i="13" s="1"/>
  <c r="AO6" i="13" s="1"/>
  <c r="AW6" i="13" s="1"/>
  <c r="AC5" i="13"/>
  <c r="AN5" i="13" s="1"/>
  <c r="AC4" i="13"/>
  <c r="AN4" i="13" s="1"/>
  <c r="AO4" i="13" s="1"/>
  <c r="AP3" i="13"/>
  <c r="BB3" i="13"/>
  <c r="AQ3" i="13"/>
  <c r="AS3" i="13"/>
  <c r="AR3" i="13"/>
  <c r="AM3" i="13"/>
  <c r="AL3" i="13"/>
  <c r="AX78" i="6"/>
  <c r="AW78" i="6"/>
  <c r="AU78" i="6"/>
  <c r="AR78" i="6"/>
  <c r="AQ78" i="6"/>
  <c r="AM78" i="6"/>
  <c r="AH78" i="6"/>
  <c r="AV78" i="6" s="1"/>
  <c r="AG78" i="6"/>
  <c r="I78" i="6"/>
  <c r="AX77" i="6"/>
  <c r="AW77" i="6"/>
  <c r="AV77" i="6"/>
  <c r="AU77" i="6"/>
  <c r="AR77" i="6"/>
  <c r="AQ77" i="6"/>
  <c r="AM77" i="6"/>
  <c r="AG77" i="6"/>
  <c r="AS77" i="6" s="1"/>
  <c r="I77" i="6"/>
  <c r="AX76" i="6"/>
  <c r="AW76" i="6"/>
  <c r="AU76" i="6"/>
  <c r="AR76" i="6"/>
  <c r="AQ76" i="6"/>
  <c r="AM76" i="6"/>
  <c r="AH76" i="6"/>
  <c r="AV76" i="6" s="1"/>
  <c r="AG76" i="6"/>
  <c r="AS76" i="6"/>
  <c r="I76" i="6"/>
  <c r="AX75" i="6"/>
  <c r="AW75" i="6"/>
  <c r="AV75" i="6"/>
  <c r="AU75" i="6"/>
  <c r="AR75" i="6"/>
  <c r="AQ75" i="6"/>
  <c r="AM75" i="6"/>
  <c r="AG75" i="6"/>
  <c r="I75" i="6"/>
  <c r="AX62" i="6"/>
  <c r="AW62" i="6"/>
  <c r="AV62" i="6"/>
  <c r="AU62" i="6"/>
  <c r="AR62" i="6"/>
  <c r="AQ62" i="6"/>
  <c r="AM62" i="6"/>
  <c r="AH62" i="6"/>
  <c r="AG62" i="6"/>
  <c r="AS62" i="6" s="1"/>
  <c r="I62" i="6"/>
  <c r="AX61" i="6"/>
  <c r="AW61" i="6"/>
  <c r="AV61" i="6"/>
  <c r="AU61" i="6"/>
  <c r="AR61" i="6"/>
  <c r="AQ61" i="6"/>
  <c r="AM61" i="6"/>
  <c r="AG61" i="6"/>
  <c r="AS61" i="6" s="1"/>
  <c r="I61" i="6"/>
  <c r="AX60" i="6"/>
  <c r="AW60" i="6"/>
  <c r="AU60" i="6"/>
  <c r="AR60" i="6"/>
  <c r="AQ60" i="6"/>
  <c r="AM60" i="6"/>
  <c r="AS60" i="6" s="1"/>
  <c r="AH60" i="6"/>
  <c r="AV60" i="6" s="1"/>
  <c r="AG60" i="6"/>
  <c r="I60" i="6"/>
  <c r="AX59" i="6"/>
  <c r="AW59" i="6"/>
  <c r="AV59" i="6"/>
  <c r="AU59" i="6"/>
  <c r="AR59" i="6"/>
  <c r="AQ59" i="6"/>
  <c r="AM59" i="6"/>
  <c r="AG59" i="6"/>
  <c r="AS59" i="6" s="1"/>
  <c r="I59" i="6"/>
  <c r="AX46" i="6"/>
  <c r="AW46" i="6"/>
  <c r="AU46" i="6"/>
  <c r="AR46" i="6"/>
  <c r="AQ46" i="6"/>
  <c r="AM46" i="6"/>
  <c r="AH46" i="6"/>
  <c r="AV46" i="6" s="1"/>
  <c r="AG46" i="6"/>
  <c r="AS46" i="6" s="1"/>
  <c r="I46" i="6"/>
  <c r="AX45" i="6"/>
  <c r="AW45" i="6"/>
  <c r="AV45" i="6"/>
  <c r="AU45" i="6"/>
  <c r="AR45" i="6"/>
  <c r="AQ45" i="6"/>
  <c r="AM45" i="6"/>
  <c r="AG45" i="6"/>
  <c r="AS45" i="6" s="1"/>
  <c r="I45" i="6"/>
  <c r="AX44" i="6"/>
  <c r="AW44" i="6"/>
  <c r="AU44" i="6"/>
  <c r="AR44" i="6"/>
  <c r="AQ44" i="6"/>
  <c r="AM44" i="6"/>
  <c r="AH44" i="6"/>
  <c r="AV44" i="6" s="1"/>
  <c r="AG44" i="6"/>
  <c r="AS44" i="6" s="1"/>
  <c r="AT44" i="6" s="1"/>
  <c r="I44" i="6"/>
  <c r="AX43" i="6"/>
  <c r="AW43" i="6"/>
  <c r="AV43" i="6"/>
  <c r="AU43" i="6"/>
  <c r="AR43" i="6"/>
  <c r="AQ43" i="6"/>
  <c r="AM43" i="6"/>
  <c r="AG43" i="6"/>
  <c r="I43" i="6"/>
  <c r="AX30" i="6"/>
  <c r="AW30" i="6"/>
  <c r="AU30" i="6"/>
  <c r="AR30" i="6"/>
  <c r="AQ30" i="6"/>
  <c r="AM30" i="6"/>
  <c r="AH30" i="6"/>
  <c r="AV30" i="6" s="1"/>
  <c r="AG30" i="6"/>
  <c r="I30" i="6"/>
  <c r="AX29" i="6"/>
  <c r="AW29" i="6"/>
  <c r="AV29" i="6"/>
  <c r="AU29" i="6"/>
  <c r="AR29" i="6"/>
  <c r="AQ29" i="6"/>
  <c r="AM29" i="6"/>
  <c r="AG29" i="6"/>
  <c r="AS29" i="6"/>
  <c r="I29" i="6"/>
  <c r="AX28" i="6"/>
  <c r="AW28" i="6"/>
  <c r="AU28" i="6"/>
  <c r="AR28" i="6"/>
  <c r="AQ28" i="6"/>
  <c r="AM28" i="6"/>
  <c r="AH28" i="6"/>
  <c r="AV28" i="6" s="1"/>
  <c r="AG28" i="6"/>
  <c r="AS28" i="6"/>
  <c r="AT28" i="6" s="1"/>
  <c r="I28" i="6"/>
  <c r="AX27" i="6"/>
  <c r="AW27" i="6"/>
  <c r="AV27" i="6"/>
  <c r="AU27" i="6"/>
  <c r="AR27" i="6"/>
  <c r="AQ27" i="6"/>
  <c r="AM27" i="6"/>
  <c r="AG27" i="6"/>
  <c r="I27" i="6"/>
  <c r="AX20" i="6"/>
  <c r="AW20" i="6"/>
  <c r="AV20" i="6"/>
  <c r="AU20" i="6"/>
  <c r="AR20" i="6"/>
  <c r="AQ20" i="6"/>
  <c r="AH20" i="6"/>
  <c r="AG20" i="6"/>
  <c r="AS20" i="6" s="1"/>
  <c r="I20" i="6"/>
  <c r="AX19" i="6"/>
  <c r="AW19" i="6"/>
  <c r="AV19" i="6"/>
  <c r="AU19" i="6"/>
  <c r="AR19" i="6"/>
  <c r="AQ19" i="6"/>
  <c r="AG19" i="6"/>
  <c r="AS19" i="6"/>
  <c r="I19" i="6"/>
  <c r="AX12" i="6"/>
  <c r="AW12" i="6"/>
  <c r="AU12" i="6"/>
  <c r="AR12" i="6"/>
  <c r="AQ12" i="6"/>
  <c r="AM12" i="6"/>
  <c r="AH12" i="6"/>
  <c r="AV12" i="6" s="1"/>
  <c r="AG12" i="6"/>
  <c r="AS12" i="6" s="1"/>
  <c r="AT12" i="6" s="1"/>
  <c r="I12" i="6"/>
  <c r="AX11" i="6"/>
  <c r="AW11" i="6"/>
  <c r="AV11" i="6"/>
  <c r="AU11" i="6"/>
  <c r="AR11" i="6"/>
  <c r="AQ11" i="6"/>
  <c r="AM11" i="6"/>
  <c r="AG11" i="6"/>
  <c r="AS11" i="6" s="1"/>
  <c r="AT11" i="6" s="1"/>
  <c r="I11" i="6"/>
  <c r="AX4" i="6"/>
  <c r="AW4" i="6"/>
  <c r="AU4" i="6"/>
  <c r="AR4" i="6"/>
  <c r="AQ4" i="6"/>
  <c r="AM4" i="6"/>
  <c r="AH4" i="6"/>
  <c r="AV4" i="6" s="1"/>
  <c r="AG4" i="6"/>
  <c r="AS4" i="6"/>
  <c r="AT4" i="6" s="1"/>
  <c r="I4" i="6"/>
  <c r="AX3" i="6"/>
  <c r="AW3" i="6"/>
  <c r="AV3" i="6"/>
  <c r="AU3" i="6"/>
  <c r="AR3" i="6"/>
  <c r="AQ3" i="6"/>
  <c r="AM3" i="6"/>
  <c r="AG3" i="6"/>
  <c r="I3" i="6"/>
  <c r="AA62" i="11"/>
  <c r="AA61" i="11"/>
  <c r="AY61" i="11" s="1"/>
  <c r="AA60" i="11"/>
  <c r="AA59" i="11"/>
  <c r="AY59" i="11" s="1"/>
  <c r="AA58" i="11"/>
  <c r="AA57" i="11"/>
  <c r="AY57" i="11" s="1"/>
  <c r="AA56" i="11"/>
  <c r="AY56" i="11" s="1"/>
  <c r="AA55" i="11"/>
  <c r="AY55" i="11" s="1"/>
  <c r="CB46" i="11"/>
  <c r="BC46" i="11"/>
  <c r="BB46" i="11"/>
  <c r="BA46" i="11"/>
  <c r="AZ46" i="11"/>
  <c r="AY46" i="11"/>
  <c r="AW46" i="11"/>
  <c r="AV46" i="11"/>
  <c r="AU46" i="11"/>
  <c r="AO46" i="11"/>
  <c r="BD46" i="11" s="1"/>
  <c r="BE46" i="11" s="1"/>
  <c r="CB45" i="11"/>
  <c r="BC45" i="11"/>
  <c r="BB45" i="11"/>
  <c r="BA45" i="11"/>
  <c r="AZ45" i="11"/>
  <c r="AY45" i="11"/>
  <c r="AV45" i="11"/>
  <c r="AU45" i="11"/>
  <c r="AO45" i="11"/>
  <c r="BD45" i="11" s="1"/>
  <c r="BE45" i="11" s="1"/>
  <c r="AK45" i="11"/>
  <c r="AW45" i="11" s="1"/>
  <c r="CB44" i="11"/>
  <c r="BD44" i="11"/>
  <c r="BC44" i="11"/>
  <c r="BB44" i="11"/>
  <c r="BA44" i="11"/>
  <c r="AZ44" i="11"/>
  <c r="AY44" i="11"/>
  <c r="AV44" i="11"/>
  <c r="AU44" i="11"/>
  <c r="AK44" i="11"/>
  <c r="AW44" i="11" s="1"/>
  <c r="CB43" i="11"/>
  <c r="BC43" i="11"/>
  <c r="BB43" i="11"/>
  <c r="BA43" i="11"/>
  <c r="AZ43" i="11"/>
  <c r="AY43" i="11"/>
  <c r="AW43" i="11"/>
  <c r="AV43" i="11"/>
  <c r="AU43" i="11"/>
  <c r="AO43" i="11"/>
  <c r="BD43" i="11" s="1"/>
  <c r="BE43" i="11" s="1"/>
  <c r="CB42" i="11"/>
  <c r="BD42" i="11"/>
  <c r="BE42" i="11" s="1"/>
  <c r="BC42" i="11"/>
  <c r="BB42" i="11"/>
  <c r="BA42" i="11"/>
  <c r="AZ42" i="11"/>
  <c r="AY42" i="11"/>
  <c r="AV42" i="11"/>
  <c r="AU42" i="11"/>
  <c r="AK42" i="11"/>
  <c r="AW42" i="11" s="1"/>
  <c r="CB41" i="11"/>
  <c r="BD41" i="11"/>
  <c r="BF41" i="11" s="1"/>
  <c r="BW41" i="11" s="1"/>
  <c r="BC41" i="11"/>
  <c r="BB41" i="11"/>
  <c r="BA41" i="11"/>
  <c r="AZ41" i="11"/>
  <c r="AY41" i="11"/>
  <c r="AV41" i="11"/>
  <c r="AU41" i="11"/>
  <c r="AK41" i="11"/>
  <c r="AW41" i="11" s="1"/>
  <c r="CB40" i="11"/>
  <c r="BC40" i="11"/>
  <c r="BB40" i="11"/>
  <c r="BA40" i="11"/>
  <c r="AZ40" i="11"/>
  <c r="AY40" i="11"/>
  <c r="AW40" i="11"/>
  <c r="AV40" i="11"/>
  <c r="AU40" i="11"/>
  <c r="AO40" i="11"/>
  <c r="BD40" i="11" s="1"/>
  <c r="BE40" i="11" s="1"/>
  <c r="CB39" i="11"/>
  <c r="BD39" i="11"/>
  <c r="BE39" i="11" s="1"/>
  <c r="BC39" i="11"/>
  <c r="BB39" i="11"/>
  <c r="BA39" i="11"/>
  <c r="AZ39" i="11"/>
  <c r="AY39" i="11"/>
  <c r="AW39" i="11"/>
  <c r="AV39" i="11"/>
  <c r="AU39" i="11"/>
  <c r="CB54" i="11"/>
  <c r="BC54" i="11"/>
  <c r="BB54" i="11"/>
  <c r="BA54" i="11"/>
  <c r="AZ54" i="11"/>
  <c r="AY54" i="11"/>
  <c r="AW54" i="11"/>
  <c r="AV54" i="11"/>
  <c r="AU54" i="11"/>
  <c r="AO54" i="11"/>
  <c r="BD54" i="11" s="1"/>
  <c r="BE54" i="11" s="1"/>
  <c r="CB53" i="11"/>
  <c r="BC53" i="11"/>
  <c r="BB53" i="11"/>
  <c r="BA53" i="11"/>
  <c r="AZ53" i="11"/>
  <c r="AY53" i="11"/>
  <c r="AV53" i="11"/>
  <c r="AU53" i="11"/>
  <c r="AO53" i="11"/>
  <c r="BD53" i="11" s="1"/>
  <c r="BF53" i="11" s="1"/>
  <c r="BW53" i="11" s="1"/>
  <c r="AK53" i="11"/>
  <c r="AW53" i="11" s="1"/>
  <c r="CB52" i="11"/>
  <c r="BD52" i="11"/>
  <c r="BE52" i="11" s="1"/>
  <c r="BC52" i="11"/>
  <c r="BB52" i="11"/>
  <c r="BA52" i="11"/>
  <c r="AZ52" i="11"/>
  <c r="AY52" i="11"/>
  <c r="AV52" i="11"/>
  <c r="AU52" i="11"/>
  <c r="AK52" i="11"/>
  <c r="AW52" i="11" s="1"/>
  <c r="CB51" i="11"/>
  <c r="BC51" i="11"/>
  <c r="BB51" i="11"/>
  <c r="BA51" i="11"/>
  <c r="AZ51" i="11"/>
  <c r="AY51" i="11"/>
  <c r="AW51" i="11"/>
  <c r="AV51" i="11"/>
  <c r="AU51" i="11"/>
  <c r="AO51" i="11"/>
  <c r="BD51" i="11" s="1"/>
  <c r="BE51" i="11" s="1"/>
  <c r="CB50" i="11"/>
  <c r="BD50" i="11"/>
  <c r="BF50" i="11" s="1"/>
  <c r="BW50" i="11" s="1"/>
  <c r="BC50" i="11"/>
  <c r="BB50" i="11"/>
  <c r="BA50" i="11"/>
  <c r="AZ50" i="11"/>
  <c r="AY50" i="11"/>
  <c r="AV50" i="11"/>
  <c r="AU50" i="11"/>
  <c r="AK50" i="11"/>
  <c r="AW50" i="11" s="1"/>
  <c r="CB49" i="11"/>
  <c r="BD49" i="11"/>
  <c r="BF49" i="11" s="1"/>
  <c r="BW49" i="11" s="1"/>
  <c r="BC49" i="11"/>
  <c r="BB49" i="11"/>
  <c r="BA49" i="11"/>
  <c r="AZ49" i="11"/>
  <c r="AY49" i="11"/>
  <c r="AV49" i="11"/>
  <c r="AU49" i="11"/>
  <c r="AK49" i="11"/>
  <c r="AW49" i="11" s="1"/>
  <c r="AX49" i="11" s="1"/>
  <c r="CB48" i="11"/>
  <c r="BY48" i="11" s="1"/>
  <c r="BC48" i="11"/>
  <c r="BB48" i="11"/>
  <c r="BA48" i="11"/>
  <c r="AZ48" i="11"/>
  <c r="AY48" i="11"/>
  <c r="AW48" i="11"/>
  <c r="AV48" i="11"/>
  <c r="AU48" i="11"/>
  <c r="AO48" i="11"/>
  <c r="BD48" i="11" s="1"/>
  <c r="BE48" i="11" s="1"/>
  <c r="CB47" i="11"/>
  <c r="BD47" i="11"/>
  <c r="BF47" i="11" s="1"/>
  <c r="BW47" i="11" s="1"/>
  <c r="BC47" i="11"/>
  <c r="BB47" i="11"/>
  <c r="BA47" i="11"/>
  <c r="AZ47" i="11"/>
  <c r="AY47" i="11"/>
  <c r="AW47" i="11"/>
  <c r="AV47" i="11"/>
  <c r="AU47" i="11"/>
  <c r="AK130" i="11"/>
  <c r="AW130" i="11" s="1"/>
  <c r="AK129" i="11"/>
  <c r="AW129" i="11" s="1"/>
  <c r="AK128" i="11"/>
  <c r="AW128" i="11" s="1"/>
  <c r="AK102" i="11"/>
  <c r="AK101" i="11"/>
  <c r="AW101" i="11" s="1"/>
  <c r="AK100" i="11"/>
  <c r="AW100" i="11" s="1"/>
  <c r="AK82" i="11"/>
  <c r="AW82" i="11" s="1"/>
  <c r="AK81" i="11"/>
  <c r="AW81" i="11" s="1"/>
  <c r="AK80" i="11"/>
  <c r="AK38" i="11"/>
  <c r="AK37" i="11"/>
  <c r="AW37" i="11" s="1"/>
  <c r="AK36" i="11"/>
  <c r="CB128" i="11"/>
  <c r="BD128" i="11"/>
  <c r="BF128" i="11" s="1"/>
  <c r="BW128" i="11" s="1"/>
  <c r="BC128" i="11"/>
  <c r="BB128" i="11"/>
  <c r="BA128" i="11"/>
  <c r="AZ128" i="11"/>
  <c r="AY128" i="11"/>
  <c r="AV128" i="11"/>
  <c r="AU128" i="11"/>
  <c r="AO126" i="11"/>
  <c r="BD126" i="11" s="1"/>
  <c r="BF126" i="11" s="1"/>
  <c r="BW126" i="11" s="1"/>
  <c r="AO125" i="11"/>
  <c r="BD125" i="11" s="1"/>
  <c r="BE125" i="11" s="1"/>
  <c r="AK125" i="11"/>
  <c r="AW125" i="11" s="1"/>
  <c r="AK124" i="11"/>
  <c r="AW124" i="11" s="1"/>
  <c r="AO123" i="11"/>
  <c r="BD123" i="11" s="1"/>
  <c r="BF123" i="11" s="1"/>
  <c r="BW123" i="11" s="1"/>
  <c r="AK122" i="11"/>
  <c r="AW122" i="11" s="1"/>
  <c r="AK121" i="11"/>
  <c r="AO120" i="11"/>
  <c r="AO118" i="11"/>
  <c r="BD118" i="11" s="1"/>
  <c r="AO117" i="11"/>
  <c r="BD117" i="11" s="1"/>
  <c r="BE117" i="11" s="1"/>
  <c r="AK117" i="11"/>
  <c r="AW117" i="11" s="1"/>
  <c r="AK116" i="11"/>
  <c r="AW116" i="11" s="1"/>
  <c r="AO115" i="11"/>
  <c r="BD115" i="11" s="1"/>
  <c r="BE115" i="11" s="1"/>
  <c r="AK114" i="11"/>
  <c r="AW114" i="11" s="1"/>
  <c r="AK113" i="11"/>
  <c r="AO112" i="11"/>
  <c r="BD112" i="11" s="1"/>
  <c r="BE112" i="11" s="1"/>
  <c r="AO110" i="11"/>
  <c r="AO109" i="11"/>
  <c r="BD109" i="11" s="1"/>
  <c r="BE109" i="11" s="1"/>
  <c r="AK109" i="11"/>
  <c r="AW109" i="11" s="1"/>
  <c r="AK108" i="11"/>
  <c r="AW108" i="11" s="1"/>
  <c r="AO107" i="11"/>
  <c r="BD107" i="11" s="1"/>
  <c r="BE107" i="11" s="1"/>
  <c r="AK106" i="11"/>
  <c r="AW106" i="11" s="1"/>
  <c r="AK105" i="11"/>
  <c r="AW105" i="11" s="1"/>
  <c r="AO104" i="11"/>
  <c r="BD104" i="11" s="1"/>
  <c r="CB100" i="11"/>
  <c r="BD100" i="11"/>
  <c r="BC100" i="11"/>
  <c r="BB100" i="11"/>
  <c r="BA100" i="11"/>
  <c r="AZ100" i="11"/>
  <c r="AY100" i="11"/>
  <c r="AV100" i="11"/>
  <c r="AU100" i="11"/>
  <c r="AO98" i="11"/>
  <c r="AO97" i="11"/>
  <c r="BD97" i="11" s="1"/>
  <c r="BE97" i="11" s="1"/>
  <c r="AK97" i="11"/>
  <c r="AW97" i="11" s="1"/>
  <c r="AK96" i="11"/>
  <c r="AW96" i="11" s="1"/>
  <c r="AO95" i="11"/>
  <c r="AK94" i="11"/>
  <c r="AW94" i="11" s="1"/>
  <c r="AK93" i="11"/>
  <c r="AW93" i="11" s="1"/>
  <c r="AO92" i="11"/>
  <c r="BD92" i="11" s="1"/>
  <c r="AO78" i="11"/>
  <c r="BD78" i="11" s="1"/>
  <c r="BE78" i="11" s="1"/>
  <c r="AO77" i="11"/>
  <c r="BD77" i="11" s="1"/>
  <c r="BF77" i="11" s="1"/>
  <c r="BW77" i="11" s="1"/>
  <c r="AK77" i="11"/>
  <c r="AW77" i="11" s="1"/>
  <c r="AK76" i="11"/>
  <c r="AW76" i="11" s="1"/>
  <c r="AO75" i="11"/>
  <c r="AK74" i="11"/>
  <c r="AW74" i="11" s="1"/>
  <c r="AK73" i="11"/>
  <c r="AW73" i="11" s="1"/>
  <c r="AO72" i="11"/>
  <c r="BD72" i="11" s="1"/>
  <c r="BE72" i="11" s="1"/>
  <c r="AO90" i="11"/>
  <c r="AO89" i="11"/>
  <c r="BD89" i="11" s="1"/>
  <c r="BE89" i="11" s="1"/>
  <c r="AK89" i="11"/>
  <c r="AW89" i="11" s="1"/>
  <c r="AK88" i="11"/>
  <c r="AW88" i="11" s="1"/>
  <c r="AO87" i="11"/>
  <c r="BD87" i="11" s="1"/>
  <c r="BE87" i="11" s="1"/>
  <c r="AK86" i="11"/>
  <c r="AW86" i="11" s="1"/>
  <c r="AK85" i="11"/>
  <c r="AW85" i="11" s="1"/>
  <c r="AO84" i="11"/>
  <c r="BD84" i="11" s="1"/>
  <c r="AW80" i="11"/>
  <c r="CB81" i="11"/>
  <c r="BD81" i="11"/>
  <c r="BC81" i="11"/>
  <c r="BB81" i="11"/>
  <c r="BA81" i="11"/>
  <c r="AZ81" i="11"/>
  <c r="AY81" i="11"/>
  <c r="AV81" i="11"/>
  <c r="AU81" i="11"/>
  <c r="AO70" i="11"/>
  <c r="BD70" i="11" s="1"/>
  <c r="BE70" i="11" s="1"/>
  <c r="AO69" i="11"/>
  <c r="BD69" i="11" s="1"/>
  <c r="BE69" i="11" s="1"/>
  <c r="AK69" i="11"/>
  <c r="AW69" i="11" s="1"/>
  <c r="AK68" i="11"/>
  <c r="AW68" i="11" s="1"/>
  <c r="AO67" i="11"/>
  <c r="BD67" i="11" s="1"/>
  <c r="AK66" i="11"/>
  <c r="AW66" i="11" s="1"/>
  <c r="AK65" i="11"/>
  <c r="AW65" i="11" s="1"/>
  <c r="AO64" i="11"/>
  <c r="BD64" i="11" s="1"/>
  <c r="BE64" i="11" s="1"/>
  <c r="AO62" i="11"/>
  <c r="BD62" i="11" s="1"/>
  <c r="BE62" i="11" s="1"/>
  <c r="AO61" i="11"/>
  <c r="BD61" i="11" s="1"/>
  <c r="BF61" i="11" s="1"/>
  <c r="BW61" i="11" s="1"/>
  <c r="AK61" i="11"/>
  <c r="AW61" i="11" s="1"/>
  <c r="AK60" i="11"/>
  <c r="AW60" i="11" s="1"/>
  <c r="AO59" i="11"/>
  <c r="BD59" i="11" s="1"/>
  <c r="BE59" i="11" s="1"/>
  <c r="AK58" i="11"/>
  <c r="AW58" i="11" s="1"/>
  <c r="AK57" i="11"/>
  <c r="AW57" i="11" s="1"/>
  <c r="AO56" i="11"/>
  <c r="BD56" i="11" s="1"/>
  <c r="AW38" i="11"/>
  <c r="CB37" i="11"/>
  <c r="BD37" i="11"/>
  <c r="BC37" i="11"/>
  <c r="BB37" i="11"/>
  <c r="BA37" i="11"/>
  <c r="AZ37" i="11"/>
  <c r="AY37" i="11"/>
  <c r="AV37" i="11"/>
  <c r="AU37" i="11"/>
  <c r="AW36" i="11"/>
  <c r="AO34" i="11"/>
  <c r="BD34" i="11" s="1"/>
  <c r="BE34" i="11" s="1"/>
  <c r="AO33" i="11"/>
  <c r="BD33" i="11" s="1"/>
  <c r="BE33" i="11" s="1"/>
  <c r="AK33" i="11"/>
  <c r="AW33" i="11" s="1"/>
  <c r="AK32" i="11"/>
  <c r="AW32" i="11" s="1"/>
  <c r="AO31" i="11"/>
  <c r="BD31" i="11" s="1"/>
  <c r="BE31" i="11" s="1"/>
  <c r="AK30" i="11"/>
  <c r="AW30" i="11" s="1"/>
  <c r="AK29" i="11"/>
  <c r="AW29" i="11" s="1"/>
  <c r="AO28" i="11"/>
  <c r="BD28" i="11" s="1"/>
  <c r="BE28" i="11" s="1"/>
  <c r="AO26" i="11"/>
  <c r="BD26" i="11" s="1"/>
  <c r="AO25" i="11"/>
  <c r="BD25" i="11" s="1"/>
  <c r="BE25" i="11" s="1"/>
  <c r="AK25" i="11"/>
  <c r="AW25" i="11" s="1"/>
  <c r="AK24" i="11"/>
  <c r="AW24" i="11" s="1"/>
  <c r="AO23" i="11"/>
  <c r="BD23" i="11" s="1"/>
  <c r="BF23" i="11" s="1"/>
  <c r="BW23" i="11" s="1"/>
  <c r="AK22" i="11"/>
  <c r="AW22" i="11" s="1"/>
  <c r="AK21" i="11"/>
  <c r="AW21" i="11" s="1"/>
  <c r="AO20" i="11"/>
  <c r="BD20" i="11" s="1"/>
  <c r="BE20" i="11" s="1"/>
  <c r="AO18" i="11"/>
  <c r="BD18" i="11" s="1"/>
  <c r="BE18" i="11" s="1"/>
  <c r="AO17" i="11"/>
  <c r="BD17" i="11" s="1"/>
  <c r="AK17" i="11"/>
  <c r="AW17" i="11" s="1"/>
  <c r="AK16" i="11"/>
  <c r="AW16" i="11" s="1"/>
  <c r="AO15" i="11"/>
  <c r="BD15" i="11" s="1"/>
  <c r="BF15" i="11" s="1"/>
  <c r="BW15" i="11" s="1"/>
  <c r="AK14" i="11"/>
  <c r="AW14" i="11" s="1"/>
  <c r="AK13" i="11"/>
  <c r="AW13" i="11" s="1"/>
  <c r="AO12" i="11"/>
  <c r="BD12" i="11" s="1"/>
  <c r="BE12" i="11" s="1"/>
  <c r="CB10" i="11"/>
  <c r="BC10" i="11"/>
  <c r="BB10" i="11"/>
  <c r="BA10" i="11"/>
  <c r="AZ10" i="11"/>
  <c r="AY10" i="11"/>
  <c r="AW10" i="11"/>
  <c r="AV10" i="11"/>
  <c r="AU10" i="11"/>
  <c r="CB9" i="11"/>
  <c r="BC9" i="11"/>
  <c r="BB9" i="11"/>
  <c r="BA9" i="11"/>
  <c r="AZ9" i="11"/>
  <c r="AY9" i="11"/>
  <c r="AV9" i="11"/>
  <c r="AU9" i="11"/>
  <c r="CB8" i="11"/>
  <c r="BD8" i="11"/>
  <c r="BE8" i="11" s="1"/>
  <c r="BC8" i="11"/>
  <c r="BB8" i="11"/>
  <c r="BA8" i="11"/>
  <c r="AZ8" i="11"/>
  <c r="AY8" i="11"/>
  <c r="AV8" i="11"/>
  <c r="AU8" i="11"/>
  <c r="CB7" i="11"/>
  <c r="BC7" i="11"/>
  <c r="BB7" i="11"/>
  <c r="BA7" i="11"/>
  <c r="AZ7" i="11"/>
  <c r="AY7" i="11"/>
  <c r="AW7" i="11"/>
  <c r="AV7" i="11"/>
  <c r="AU7" i="11"/>
  <c r="CB6" i="11"/>
  <c r="BD6" i="11"/>
  <c r="BE6" i="11" s="1"/>
  <c r="BC6" i="11"/>
  <c r="BB6" i="11"/>
  <c r="BA6" i="11"/>
  <c r="AZ6" i="11"/>
  <c r="AY6" i="11"/>
  <c r="AV6" i="11"/>
  <c r="AU6" i="11"/>
  <c r="CB5" i="11"/>
  <c r="BD5" i="11"/>
  <c r="BE5" i="11" s="1"/>
  <c r="BC5" i="11"/>
  <c r="BB5" i="11"/>
  <c r="BA5" i="11"/>
  <c r="AZ5" i="11"/>
  <c r="AY5" i="11"/>
  <c r="AV5" i="11"/>
  <c r="AU5" i="11"/>
  <c r="AK5" i="11"/>
  <c r="AW5" i="11" s="1"/>
  <c r="AO4" i="11"/>
  <c r="BD4" i="11" s="1"/>
  <c r="BE4" i="11" s="1"/>
  <c r="AO10" i="11"/>
  <c r="BD10" i="11" s="1"/>
  <c r="AO9" i="11"/>
  <c r="BD9" i="11" s="1"/>
  <c r="BE9" i="11" s="1"/>
  <c r="AK9" i="11"/>
  <c r="AW9" i="11" s="1"/>
  <c r="AK8" i="11"/>
  <c r="AW8" i="11" s="1"/>
  <c r="AO7" i="11"/>
  <c r="BD7" i="11" s="1"/>
  <c r="BE7" i="11" s="1"/>
  <c r="AK6" i="11"/>
  <c r="AW6" i="11" s="1"/>
  <c r="AU4" i="11"/>
  <c r="AV4" i="11"/>
  <c r="AW4" i="11"/>
  <c r="AY4" i="11"/>
  <c r="AZ4" i="11"/>
  <c r="BA4" i="11"/>
  <c r="BB4" i="11"/>
  <c r="BC4" i="11"/>
  <c r="CB4" i="11"/>
  <c r="CB130" i="11"/>
  <c r="CB129" i="11"/>
  <c r="CB127" i="11"/>
  <c r="CB126" i="11"/>
  <c r="CB125" i="11"/>
  <c r="CB124" i="11"/>
  <c r="CB123" i="11"/>
  <c r="CB122" i="11"/>
  <c r="CB121" i="11"/>
  <c r="CB120" i="11"/>
  <c r="CB119" i="11"/>
  <c r="CB118" i="11"/>
  <c r="CB117" i="11"/>
  <c r="CB116" i="11"/>
  <c r="CB115" i="11"/>
  <c r="CB114" i="11"/>
  <c r="CB113" i="11"/>
  <c r="CB112" i="11"/>
  <c r="CB111" i="11"/>
  <c r="CB110" i="11"/>
  <c r="CB109" i="11"/>
  <c r="CB108" i="11"/>
  <c r="CB107" i="11"/>
  <c r="CB106" i="11"/>
  <c r="CB105" i="11"/>
  <c r="CB104" i="11"/>
  <c r="CB103" i="11"/>
  <c r="CB102" i="11"/>
  <c r="CB101" i="11"/>
  <c r="CB99" i="11"/>
  <c r="CB98" i="11"/>
  <c r="CB97" i="11"/>
  <c r="CB96" i="11"/>
  <c r="CB95" i="11"/>
  <c r="CB94" i="11"/>
  <c r="CB93" i="11"/>
  <c r="CB92" i="11"/>
  <c r="CB91" i="11"/>
  <c r="CB90" i="11"/>
  <c r="CB89" i="11"/>
  <c r="CB88" i="11"/>
  <c r="CB87" i="11"/>
  <c r="CB86" i="11"/>
  <c r="CB85" i="11"/>
  <c r="CB84" i="11"/>
  <c r="CB83" i="11"/>
  <c r="CB82" i="11"/>
  <c r="CB80" i="11"/>
  <c r="CB79" i="11"/>
  <c r="CB78" i="11"/>
  <c r="CB77" i="11"/>
  <c r="CB76" i="11"/>
  <c r="CB75" i="11"/>
  <c r="CB74" i="11"/>
  <c r="CB73" i="11"/>
  <c r="CB72" i="11"/>
  <c r="CB71" i="11"/>
  <c r="CB70" i="11"/>
  <c r="CB69" i="11"/>
  <c r="CB68" i="11"/>
  <c r="CB67" i="11"/>
  <c r="CB66" i="11"/>
  <c r="CB65" i="11"/>
  <c r="CB64" i="11"/>
  <c r="CB63" i="11"/>
  <c r="CB62" i="11"/>
  <c r="CB61" i="11"/>
  <c r="CB60" i="11"/>
  <c r="CB59" i="11"/>
  <c r="CB58" i="11"/>
  <c r="CB57" i="11"/>
  <c r="CB56" i="11"/>
  <c r="CB55" i="11"/>
  <c r="CB38" i="11"/>
  <c r="CB36" i="11"/>
  <c r="CB35" i="11"/>
  <c r="CB34" i="11"/>
  <c r="CB33" i="11"/>
  <c r="CB32" i="11"/>
  <c r="CB31" i="11"/>
  <c r="CB30" i="11"/>
  <c r="CB29" i="11"/>
  <c r="CB28" i="11"/>
  <c r="CB27" i="11"/>
  <c r="CB26" i="11"/>
  <c r="CB25" i="11"/>
  <c r="CB24" i="11"/>
  <c r="CB23" i="11"/>
  <c r="CB22" i="11"/>
  <c r="CB21" i="11"/>
  <c r="CB20" i="11"/>
  <c r="CB19" i="11"/>
  <c r="CB18" i="11"/>
  <c r="CB17" i="11"/>
  <c r="CB16" i="11"/>
  <c r="CB15" i="11"/>
  <c r="CB14" i="11"/>
  <c r="CB13" i="11"/>
  <c r="CB12" i="11"/>
  <c r="CB11" i="11"/>
  <c r="CB3" i="11"/>
  <c r="BD130" i="11"/>
  <c r="BC130" i="11"/>
  <c r="BB130" i="11"/>
  <c r="BA130" i="11"/>
  <c r="AZ130" i="11"/>
  <c r="AY130" i="11"/>
  <c r="AV130" i="11"/>
  <c r="AU130" i="11"/>
  <c r="BD129" i="11"/>
  <c r="BC129" i="11"/>
  <c r="BB129" i="11"/>
  <c r="BA129" i="11"/>
  <c r="AZ129" i="11"/>
  <c r="AV129" i="11"/>
  <c r="AU129" i="11"/>
  <c r="BD127" i="11"/>
  <c r="BE127" i="11" s="1"/>
  <c r="BC127" i="11"/>
  <c r="BB127" i="11"/>
  <c r="BA127" i="11"/>
  <c r="AZ127" i="11"/>
  <c r="AV127" i="11"/>
  <c r="AU127" i="11"/>
  <c r="BC126" i="11"/>
  <c r="BB126" i="11"/>
  <c r="BA126" i="11"/>
  <c r="AZ126" i="11"/>
  <c r="AY126" i="11"/>
  <c r="AV126" i="11"/>
  <c r="AU126" i="11"/>
  <c r="BC125" i="11"/>
  <c r="BB125" i="11"/>
  <c r="BA125" i="11"/>
  <c r="AZ125" i="11"/>
  <c r="AY125" i="11"/>
  <c r="AV125" i="11"/>
  <c r="AU125" i="11"/>
  <c r="BC124" i="11"/>
  <c r="BB124" i="11"/>
  <c r="BA124" i="11"/>
  <c r="AZ124" i="11"/>
  <c r="AY124" i="11"/>
  <c r="AV124" i="11"/>
  <c r="AU124" i="11"/>
  <c r="BC123" i="11"/>
  <c r="BB123" i="11"/>
  <c r="BA123" i="11"/>
  <c r="AZ123" i="11"/>
  <c r="AY123" i="11"/>
  <c r="AV123" i="11"/>
  <c r="AU123" i="11"/>
  <c r="BC122" i="11"/>
  <c r="BB122" i="11"/>
  <c r="BA122" i="11"/>
  <c r="AZ122" i="11"/>
  <c r="AY122" i="11"/>
  <c r="AV122" i="11"/>
  <c r="AU122" i="11"/>
  <c r="BC121" i="11"/>
  <c r="BB121" i="11"/>
  <c r="BA121" i="11"/>
  <c r="AZ121" i="11"/>
  <c r="AY121" i="11"/>
  <c r="AV121" i="11"/>
  <c r="AU121" i="11"/>
  <c r="BC120" i="11"/>
  <c r="BB120" i="11"/>
  <c r="BA120" i="11"/>
  <c r="AZ120" i="11"/>
  <c r="AY120" i="11"/>
  <c r="AV120" i="11"/>
  <c r="AU120" i="11"/>
  <c r="BD119" i="11"/>
  <c r="BF119" i="11" s="1"/>
  <c r="BW119" i="11" s="1"/>
  <c r="BC119" i="11"/>
  <c r="BB119" i="11"/>
  <c r="BA119" i="11"/>
  <c r="AZ119" i="11"/>
  <c r="AY119" i="11"/>
  <c r="AV119" i="11"/>
  <c r="AU119" i="11"/>
  <c r="BC118" i="11"/>
  <c r="BB118" i="11"/>
  <c r="BA118" i="11"/>
  <c r="AZ118" i="11"/>
  <c r="AY118" i="11"/>
  <c r="AV118" i="11"/>
  <c r="AU118" i="11"/>
  <c r="BC117" i="11"/>
  <c r="BB117" i="11"/>
  <c r="BA117" i="11"/>
  <c r="AZ117" i="11"/>
  <c r="AY117" i="11"/>
  <c r="AV117" i="11"/>
  <c r="AU117" i="11"/>
  <c r="BC116" i="11"/>
  <c r="BB116" i="11"/>
  <c r="BA116" i="11"/>
  <c r="AZ116" i="11"/>
  <c r="AY116" i="11"/>
  <c r="AV116" i="11"/>
  <c r="AU116" i="11"/>
  <c r="BC115" i="11"/>
  <c r="BB115" i="11"/>
  <c r="BA115" i="11"/>
  <c r="AZ115" i="11"/>
  <c r="AY115" i="11"/>
  <c r="AV115" i="11"/>
  <c r="AU115" i="11"/>
  <c r="BC114" i="11"/>
  <c r="BB114" i="11"/>
  <c r="BA114" i="11"/>
  <c r="AZ114" i="11"/>
  <c r="AY114" i="11"/>
  <c r="AV114" i="11"/>
  <c r="AU114" i="11"/>
  <c r="BC113" i="11"/>
  <c r="BB113" i="11"/>
  <c r="BA113" i="11"/>
  <c r="AZ113" i="11"/>
  <c r="AY113" i="11"/>
  <c r="AV113" i="11"/>
  <c r="AU113" i="11"/>
  <c r="BC112" i="11"/>
  <c r="BB112" i="11"/>
  <c r="BA112" i="11"/>
  <c r="AZ112" i="11"/>
  <c r="AY112" i="11"/>
  <c r="AV112" i="11"/>
  <c r="AU112" i="11"/>
  <c r="BD111" i="11"/>
  <c r="BC111" i="11"/>
  <c r="BB111" i="11"/>
  <c r="BA111" i="11"/>
  <c r="AZ111" i="11"/>
  <c r="AY111" i="11"/>
  <c r="AV111" i="11"/>
  <c r="AU111" i="11"/>
  <c r="BC110" i="11"/>
  <c r="BB110" i="11"/>
  <c r="BA110" i="11"/>
  <c r="AZ110" i="11"/>
  <c r="AY110" i="11"/>
  <c r="AV110" i="11"/>
  <c r="AU110" i="11"/>
  <c r="BC109" i="11"/>
  <c r="BB109" i="11"/>
  <c r="BA109" i="11"/>
  <c r="AZ109" i="11"/>
  <c r="AY109" i="11"/>
  <c r="AV109" i="11"/>
  <c r="AU109" i="11"/>
  <c r="BC108" i="11"/>
  <c r="BB108" i="11"/>
  <c r="BA108" i="11"/>
  <c r="AZ108" i="11"/>
  <c r="AY108" i="11"/>
  <c r="AV108" i="11"/>
  <c r="AU108" i="11"/>
  <c r="BC107" i="11"/>
  <c r="BB107" i="11"/>
  <c r="BA107" i="11"/>
  <c r="AZ107" i="11"/>
  <c r="AY107" i="11"/>
  <c r="AV107" i="11"/>
  <c r="AU107" i="11"/>
  <c r="BC106" i="11"/>
  <c r="BB106" i="11"/>
  <c r="BA106" i="11"/>
  <c r="AZ106" i="11"/>
  <c r="AY106" i="11"/>
  <c r="AV106" i="11"/>
  <c r="AU106" i="11"/>
  <c r="BC105" i="11"/>
  <c r="BB105" i="11"/>
  <c r="BA105" i="11"/>
  <c r="AZ105" i="11"/>
  <c r="AY105" i="11"/>
  <c r="AV105" i="11"/>
  <c r="AU105" i="11"/>
  <c r="BC104" i="11"/>
  <c r="BB104" i="11"/>
  <c r="BA104" i="11"/>
  <c r="AZ104" i="11"/>
  <c r="AY104" i="11"/>
  <c r="AV104" i="11"/>
  <c r="AU104" i="11"/>
  <c r="BD103" i="11"/>
  <c r="BE103" i="11" s="1"/>
  <c r="BC103" i="11"/>
  <c r="BB103" i="11"/>
  <c r="BA103" i="11"/>
  <c r="AZ103" i="11"/>
  <c r="AY103" i="11"/>
  <c r="AV103" i="11"/>
  <c r="AU103" i="11"/>
  <c r="BD102" i="11"/>
  <c r="BE102" i="11" s="1"/>
  <c r="BC102" i="11"/>
  <c r="BB102" i="11"/>
  <c r="BA102" i="11"/>
  <c r="AZ102" i="11"/>
  <c r="AY102" i="11"/>
  <c r="AV102" i="11"/>
  <c r="AU102" i="11"/>
  <c r="BD101" i="11"/>
  <c r="BE101" i="11" s="1"/>
  <c r="BC101" i="11"/>
  <c r="BB101" i="11"/>
  <c r="BA101" i="11"/>
  <c r="AZ101" i="11"/>
  <c r="AV101" i="11"/>
  <c r="AU101" i="11"/>
  <c r="BD99" i="11"/>
  <c r="BE99" i="11" s="1"/>
  <c r="BC99" i="11"/>
  <c r="BB99" i="11"/>
  <c r="BA99" i="11"/>
  <c r="AZ99" i="11"/>
  <c r="AV99" i="11"/>
  <c r="AU99" i="11"/>
  <c r="BC98" i="11"/>
  <c r="BB98" i="11"/>
  <c r="BA98" i="11"/>
  <c r="AZ98" i="11"/>
  <c r="AY98" i="11"/>
  <c r="AV98" i="11"/>
  <c r="AU98" i="11"/>
  <c r="BC97" i="11"/>
  <c r="BB97" i="11"/>
  <c r="BA97" i="11"/>
  <c r="AZ97" i="11"/>
  <c r="AY97" i="11"/>
  <c r="AV97" i="11"/>
  <c r="AU97" i="11"/>
  <c r="BC96" i="11"/>
  <c r="BB96" i="11"/>
  <c r="BA96" i="11"/>
  <c r="AZ96" i="11"/>
  <c r="AY96" i="11"/>
  <c r="AV96" i="11"/>
  <c r="AU96" i="11"/>
  <c r="BD95" i="11"/>
  <c r="BE95" i="11" s="1"/>
  <c r="BC95" i="11"/>
  <c r="BB95" i="11"/>
  <c r="BA95" i="11"/>
  <c r="AZ95" i="11"/>
  <c r="AY95" i="11"/>
  <c r="AV95" i="11"/>
  <c r="AU95" i="11"/>
  <c r="BC94" i="11"/>
  <c r="BB94" i="11"/>
  <c r="BA94" i="11"/>
  <c r="AZ94" i="11"/>
  <c r="AY94" i="11"/>
  <c r="AV94" i="11"/>
  <c r="AU94" i="11"/>
  <c r="BC93" i="11"/>
  <c r="BB93" i="11"/>
  <c r="BA93" i="11"/>
  <c r="AZ93" i="11"/>
  <c r="AY93" i="11"/>
  <c r="AV93" i="11"/>
  <c r="AU93" i="11"/>
  <c r="BC92" i="11"/>
  <c r="BB92" i="11"/>
  <c r="BA92" i="11"/>
  <c r="AZ92" i="11"/>
  <c r="AY92" i="11"/>
  <c r="AV92" i="11"/>
  <c r="AU92" i="11"/>
  <c r="BD91" i="11"/>
  <c r="BE91" i="11" s="1"/>
  <c r="BC91" i="11"/>
  <c r="BB91" i="11"/>
  <c r="BA91" i="11"/>
  <c r="AZ91" i="11"/>
  <c r="AY91" i="11"/>
  <c r="AV91" i="11"/>
  <c r="AU91" i="11"/>
  <c r="BC90" i="11"/>
  <c r="BB90" i="11"/>
  <c r="BA90" i="11"/>
  <c r="AZ90" i="11"/>
  <c r="AY90" i="11"/>
  <c r="AV90" i="11"/>
  <c r="AU90" i="11"/>
  <c r="BC89" i="11"/>
  <c r="BB89" i="11"/>
  <c r="BA89" i="11"/>
  <c r="AZ89" i="11"/>
  <c r="AY89" i="11"/>
  <c r="AV89" i="11"/>
  <c r="AU89" i="11"/>
  <c r="BC88" i="11"/>
  <c r="BB88" i="11"/>
  <c r="BA88" i="11"/>
  <c r="AZ88" i="11"/>
  <c r="AY88" i="11"/>
  <c r="AV88" i="11"/>
  <c r="AU88" i="11"/>
  <c r="BC87" i="11"/>
  <c r="BB87" i="11"/>
  <c r="BA87" i="11"/>
  <c r="AZ87" i="11"/>
  <c r="AY87" i="11"/>
  <c r="AV87" i="11"/>
  <c r="AU87" i="11"/>
  <c r="BC86" i="11"/>
  <c r="BB86" i="11"/>
  <c r="BA86" i="11"/>
  <c r="AZ86" i="11"/>
  <c r="AY86" i="11"/>
  <c r="AV86" i="11"/>
  <c r="AU86" i="11"/>
  <c r="BC85" i="11"/>
  <c r="BB85" i="11"/>
  <c r="BA85" i="11"/>
  <c r="AZ85" i="11"/>
  <c r="AY85" i="11"/>
  <c r="AV85" i="11"/>
  <c r="AU85" i="11"/>
  <c r="BC84" i="11"/>
  <c r="BB84" i="11"/>
  <c r="BA84" i="11"/>
  <c r="AZ84" i="11"/>
  <c r="AY84" i="11"/>
  <c r="AV84" i="11"/>
  <c r="AU84" i="11"/>
  <c r="BD83" i="11"/>
  <c r="BE83" i="11" s="1"/>
  <c r="BC83" i="11"/>
  <c r="BB83" i="11"/>
  <c r="BA83" i="11"/>
  <c r="AZ83" i="11"/>
  <c r="AY83" i="11"/>
  <c r="AV83" i="11"/>
  <c r="AU83" i="11"/>
  <c r="BD82" i="11"/>
  <c r="BE82" i="11" s="1"/>
  <c r="BC82" i="11"/>
  <c r="BB82" i="11"/>
  <c r="BA82" i="11"/>
  <c r="AZ82" i="11"/>
  <c r="AY82" i="11"/>
  <c r="AV82" i="11"/>
  <c r="AU82" i="11"/>
  <c r="BD80" i="11"/>
  <c r="BE80" i="11" s="1"/>
  <c r="BC80" i="11"/>
  <c r="BB80" i="11"/>
  <c r="BA80" i="11"/>
  <c r="AZ80" i="11"/>
  <c r="AV80" i="11"/>
  <c r="AU80" i="11"/>
  <c r="BD79" i="11"/>
  <c r="BE79" i="11" s="1"/>
  <c r="BC79" i="11"/>
  <c r="BB79" i="11"/>
  <c r="BA79" i="11"/>
  <c r="AZ79" i="11"/>
  <c r="AV79" i="11"/>
  <c r="AU79" i="11"/>
  <c r="BC78" i="11"/>
  <c r="BB78" i="11"/>
  <c r="BA78" i="11"/>
  <c r="AZ78" i="11"/>
  <c r="AY78" i="11"/>
  <c r="AV78" i="11"/>
  <c r="AU78" i="11"/>
  <c r="BC77" i="11"/>
  <c r="BB77" i="11"/>
  <c r="BA77" i="11"/>
  <c r="AZ77" i="11"/>
  <c r="AY77" i="11"/>
  <c r="AV77" i="11"/>
  <c r="AU77" i="11"/>
  <c r="BC76" i="11"/>
  <c r="BB76" i="11"/>
  <c r="BA76" i="11"/>
  <c r="AZ76" i="11"/>
  <c r="AY76" i="11"/>
  <c r="AV76" i="11"/>
  <c r="AU76" i="11"/>
  <c r="BD75" i="11"/>
  <c r="BE75" i="11" s="1"/>
  <c r="BC75" i="11"/>
  <c r="BB75" i="11"/>
  <c r="BA75" i="11"/>
  <c r="AZ75" i="11"/>
  <c r="AY75" i="11"/>
  <c r="AV75" i="11"/>
  <c r="AU75" i="11"/>
  <c r="BC74" i="11"/>
  <c r="BB74" i="11"/>
  <c r="BA74" i="11"/>
  <c r="AZ74" i="11"/>
  <c r="AY74" i="11"/>
  <c r="AV74" i="11"/>
  <c r="AU74" i="11"/>
  <c r="BC73" i="11"/>
  <c r="BB73" i="11"/>
  <c r="BA73" i="11"/>
  <c r="AZ73" i="11"/>
  <c r="AY73" i="11"/>
  <c r="AV73" i="11"/>
  <c r="AU73" i="11"/>
  <c r="BC72" i="11"/>
  <c r="BB72" i="11"/>
  <c r="BA72" i="11"/>
  <c r="AZ72" i="11"/>
  <c r="AY72" i="11"/>
  <c r="AV72" i="11"/>
  <c r="AU72" i="11"/>
  <c r="BD71" i="11"/>
  <c r="BC71" i="11"/>
  <c r="BB71" i="11"/>
  <c r="BA71" i="11"/>
  <c r="AZ71" i="11"/>
  <c r="AY71" i="11"/>
  <c r="AV71" i="11"/>
  <c r="AU71" i="11"/>
  <c r="BC70" i="11"/>
  <c r="BB70" i="11"/>
  <c r="BA70" i="11"/>
  <c r="AZ70" i="11"/>
  <c r="AY70" i="11"/>
  <c r="AV70" i="11"/>
  <c r="AU70" i="11"/>
  <c r="BC69" i="11"/>
  <c r="BB69" i="11"/>
  <c r="BA69" i="11"/>
  <c r="AZ69" i="11"/>
  <c r="AY69" i="11"/>
  <c r="AV69" i="11"/>
  <c r="AU69" i="11"/>
  <c r="BC68" i="11"/>
  <c r="BB68" i="11"/>
  <c r="BA68" i="11"/>
  <c r="AZ68" i="11"/>
  <c r="AY68" i="11"/>
  <c r="AV68" i="11"/>
  <c r="AU68" i="11"/>
  <c r="BC67" i="11"/>
  <c r="BB67" i="11"/>
  <c r="BA67" i="11"/>
  <c r="AZ67" i="11"/>
  <c r="AY67" i="11"/>
  <c r="AV67" i="11"/>
  <c r="AU67" i="11"/>
  <c r="BC66" i="11"/>
  <c r="BB66" i="11"/>
  <c r="BA66" i="11"/>
  <c r="AZ66" i="11"/>
  <c r="AY66" i="11"/>
  <c r="AV66" i="11"/>
  <c r="AU66" i="11"/>
  <c r="BC65" i="11"/>
  <c r="BB65" i="11"/>
  <c r="BA65" i="11"/>
  <c r="AZ65" i="11"/>
  <c r="AY65" i="11"/>
  <c r="AV65" i="11"/>
  <c r="AU65" i="11"/>
  <c r="BC64" i="11"/>
  <c r="BB64" i="11"/>
  <c r="BA64" i="11"/>
  <c r="AZ64" i="11"/>
  <c r="AY64" i="11"/>
  <c r="AV64" i="11"/>
  <c r="AU64" i="11"/>
  <c r="BD63" i="11"/>
  <c r="BF63" i="11" s="1"/>
  <c r="BW63" i="11" s="1"/>
  <c r="BC63" i="11"/>
  <c r="BB63" i="11"/>
  <c r="BA63" i="11"/>
  <c r="AZ63" i="11"/>
  <c r="AY63" i="11"/>
  <c r="AV63" i="11"/>
  <c r="AU63" i="11"/>
  <c r="BC62" i="11"/>
  <c r="BB62" i="11"/>
  <c r="BA62" i="11"/>
  <c r="AZ62" i="11"/>
  <c r="AY62" i="11"/>
  <c r="AV62" i="11"/>
  <c r="AU62" i="11"/>
  <c r="BC61" i="11"/>
  <c r="BB61" i="11"/>
  <c r="BA61" i="11"/>
  <c r="AZ61" i="11"/>
  <c r="AV61" i="11"/>
  <c r="AU61" i="11"/>
  <c r="BC60" i="11"/>
  <c r="BB60" i="11"/>
  <c r="BA60" i="11"/>
  <c r="AZ60" i="11"/>
  <c r="AY60" i="11"/>
  <c r="AV60" i="11"/>
  <c r="AU60" i="11"/>
  <c r="BC59" i="11"/>
  <c r="BB59" i="11"/>
  <c r="BA59" i="11"/>
  <c r="AZ59" i="11"/>
  <c r="AV59" i="11"/>
  <c r="AU59" i="11"/>
  <c r="BC58" i="11"/>
  <c r="BB58" i="11"/>
  <c r="BA58" i="11"/>
  <c r="AZ58" i="11"/>
  <c r="AY58" i="11"/>
  <c r="AV58" i="11"/>
  <c r="AU58" i="11"/>
  <c r="BC57" i="11"/>
  <c r="BB57" i="11"/>
  <c r="BA57" i="11"/>
  <c r="AZ57" i="11"/>
  <c r="AV57" i="11"/>
  <c r="AU57" i="11"/>
  <c r="BC56" i="11"/>
  <c r="BB56" i="11"/>
  <c r="BA56" i="11"/>
  <c r="AZ56" i="11"/>
  <c r="AV56" i="11"/>
  <c r="AU56" i="11"/>
  <c r="BD55" i="11"/>
  <c r="BE55" i="11" s="1"/>
  <c r="BC55" i="11"/>
  <c r="BB55" i="11"/>
  <c r="BA55" i="11"/>
  <c r="AZ55" i="11"/>
  <c r="AV55" i="11"/>
  <c r="AU55" i="11"/>
  <c r="BD38" i="11"/>
  <c r="BF38" i="11" s="1"/>
  <c r="BW38" i="11" s="1"/>
  <c r="BC38" i="11"/>
  <c r="BB38" i="11"/>
  <c r="BA38" i="11"/>
  <c r="AZ38" i="11"/>
  <c r="AY38" i="11"/>
  <c r="AV38" i="11"/>
  <c r="AU38" i="11"/>
  <c r="BD36" i="11"/>
  <c r="BE36" i="11" s="1"/>
  <c r="BC36" i="11"/>
  <c r="BB36" i="11"/>
  <c r="BA36" i="11"/>
  <c r="AZ36" i="11"/>
  <c r="AV36" i="11"/>
  <c r="AU36" i="11"/>
  <c r="BD35" i="11"/>
  <c r="BE35" i="11" s="1"/>
  <c r="BC35" i="11"/>
  <c r="BB35" i="11"/>
  <c r="BA35" i="11"/>
  <c r="AZ35" i="11"/>
  <c r="AV35" i="11"/>
  <c r="AU35" i="11"/>
  <c r="BC34" i="11"/>
  <c r="BB34" i="11"/>
  <c r="BA34" i="11"/>
  <c r="AZ34" i="11"/>
  <c r="AY34" i="11"/>
  <c r="AV34" i="11"/>
  <c r="AU34" i="11"/>
  <c r="BC33" i="11"/>
  <c r="BB33" i="11"/>
  <c r="BA33" i="11"/>
  <c r="AZ33" i="11"/>
  <c r="AY33" i="11"/>
  <c r="AV33" i="11"/>
  <c r="AU33" i="11"/>
  <c r="BC32" i="11"/>
  <c r="BB32" i="11"/>
  <c r="BA32" i="11"/>
  <c r="AZ32" i="11"/>
  <c r="AY32" i="11"/>
  <c r="AV32" i="11"/>
  <c r="AU32" i="11"/>
  <c r="BC31" i="11"/>
  <c r="BB31" i="11"/>
  <c r="BA31" i="11"/>
  <c r="AZ31" i="11"/>
  <c r="AY31" i="11"/>
  <c r="AV31" i="11"/>
  <c r="AU31" i="11"/>
  <c r="BC30" i="11"/>
  <c r="BB30" i="11"/>
  <c r="BA30" i="11"/>
  <c r="AZ30" i="11"/>
  <c r="AY30" i="11"/>
  <c r="AV30" i="11"/>
  <c r="AU30" i="11"/>
  <c r="BC29" i="11"/>
  <c r="BB29" i="11"/>
  <c r="BA29" i="11"/>
  <c r="AZ29" i="11"/>
  <c r="AY29" i="11"/>
  <c r="AV29" i="11"/>
  <c r="AU29" i="11"/>
  <c r="BC28" i="11"/>
  <c r="BB28" i="11"/>
  <c r="BA28" i="11"/>
  <c r="AZ28" i="11"/>
  <c r="AY28" i="11"/>
  <c r="AV28" i="11"/>
  <c r="AU28" i="11"/>
  <c r="BD27" i="11"/>
  <c r="BE27" i="11" s="1"/>
  <c r="BC27" i="11"/>
  <c r="BB27" i="11"/>
  <c r="BA27" i="11"/>
  <c r="AZ27" i="11"/>
  <c r="AY27" i="11"/>
  <c r="AV27" i="11"/>
  <c r="AU27" i="11"/>
  <c r="BC26" i="11"/>
  <c r="BB26" i="11"/>
  <c r="BA26" i="11"/>
  <c r="AZ26" i="11"/>
  <c r="AY26" i="11"/>
  <c r="AV26" i="11"/>
  <c r="AU26" i="11"/>
  <c r="BC25" i="11"/>
  <c r="BB25" i="11"/>
  <c r="BA25" i="11"/>
  <c r="AZ25" i="11"/>
  <c r="AY25" i="11"/>
  <c r="AV25" i="11"/>
  <c r="AU25" i="11"/>
  <c r="BC24" i="11"/>
  <c r="BB24" i="11"/>
  <c r="BA24" i="11"/>
  <c r="AZ24" i="11"/>
  <c r="AY24" i="11"/>
  <c r="AV24" i="11"/>
  <c r="AU24" i="11"/>
  <c r="BC23" i="11"/>
  <c r="BB23" i="11"/>
  <c r="BA23" i="11"/>
  <c r="AZ23" i="11"/>
  <c r="AY23" i="11"/>
  <c r="AV23" i="11"/>
  <c r="AU23" i="11"/>
  <c r="BC22" i="11"/>
  <c r="BB22" i="11"/>
  <c r="BA22" i="11"/>
  <c r="AZ22" i="11"/>
  <c r="AY22" i="11"/>
  <c r="AV22" i="11"/>
  <c r="AU22" i="11"/>
  <c r="BC21" i="11"/>
  <c r="BB21" i="11"/>
  <c r="BA21" i="11"/>
  <c r="AZ21" i="11"/>
  <c r="AY21" i="11"/>
  <c r="AV21" i="11"/>
  <c r="AU21" i="11"/>
  <c r="BC20" i="11"/>
  <c r="BB20" i="11"/>
  <c r="BA20" i="11"/>
  <c r="AZ20" i="11"/>
  <c r="AY20" i="11"/>
  <c r="AV20" i="11"/>
  <c r="AU20" i="11"/>
  <c r="BD19" i="11"/>
  <c r="BE19" i="11" s="1"/>
  <c r="BC19" i="11"/>
  <c r="BB19" i="11"/>
  <c r="BA19" i="11"/>
  <c r="AZ19" i="11"/>
  <c r="AY19" i="11"/>
  <c r="AV19" i="11"/>
  <c r="AU19" i="11"/>
  <c r="BC18" i="11"/>
  <c r="BB18" i="11"/>
  <c r="BA18" i="11"/>
  <c r="AZ18" i="11"/>
  <c r="AY18" i="11"/>
  <c r="AV18" i="11"/>
  <c r="AU18" i="11"/>
  <c r="BC17" i="11"/>
  <c r="BB17" i="11"/>
  <c r="BA17" i="11"/>
  <c r="AZ17" i="11"/>
  <c r="AY17" i="11"/>
  <c r="AV17" i="11"/>
  <c r="AU17" i="11"/>
  <c r="BC16" i="11"/>
  <c r="BB16" i="11"/>
  <c r="BA16" i="11"/>
  <c r="AZ16" i="11"/>
  <c r="AY16" i="11"/>
  <c r="AV16" i="11"/>
  <c r="AU16" i="11"/>
  <c r="BC15" i="11"/>
  <c r="BB15" i="11"/>
  <c r="BA15" i="11"/>
  <c r="AZ15" i="11"/>
  <c r="AY15" i="11"/>
  <c r="AV15" i="11"/>
  <c r="AU15" i="11"/>
  <c r="BC14" i="11"/>
  <c r="BB14" i="11"/>
  <c r="BA14" i="11"/>
  <c r="AZ14" i="11"/>
  <c r="AY14" i="11"/>
  <c r="AV14" i="11"/>
  <c r="AU14" i="11"/>
  <c r="BC13" i="11"/>
  <c r="BB13" i="11"/>
  <c r="BA13" i="11"/>
  <c r="AZ13" i="11"/>
  <c r="AY13" i="11"/>
  <c r="AV13" i="11"/>
  <c r="AU13" i="11"/>
  <c r="BC12" i="11"/>
  <c r="BB12" i="11"/>
  <c r="BA12" i="11"/>
  <c r="AZ12" i="11"/>
  <c r="AY12" i="11"/>
  <c r="AV12" i="11"/>
  <c r="AU12" i="11"/>
  <c r="BD11" i="11"/>
  <c r="BE11" i="11" s="1"/>
  <c r="BC11" i="11"/>
  <c r="BB11" i="11"/>
  <c r="BA11" i="11"/>
  <c r="AZ11" i="11"/>
  <c r="AY11" i="11"/>
  <c r="AV11" i="11"/>
  <c r="AU11" i="11"/>
  <c r="AY129" i="11"/>
  <c r="AY127" i="11"/>
  <c r="AW127" i="11"/>
  <c r="AW126" i="11"/>
  <c r="BD124" i="11"/>
  <c r="AW123" i="11"/>
  <c r="BD122" i="11"/>
  <c r="BF122" i="11" s="1"/>
  <c r="BW122" i="11" s="1"/>
  <c r="BD121" i="11"/>
  <c r="BE121" i="11" s="1"/>
  <c r="AW121" i="11"/>
  <c r="BD120" i="11"/>
  <c r="BF120" i="11" s="1"/>
  <c r="BW120" i="11" s="1"/>
  <c r="AW120" i="11"/>
  <c r="AW119" i="11"/>
  <c r="AW118" i="11"/>
  <c r="BD116" i="11"/>
  <c r="BF116" i="11" s="1"/>
  <c r="BW116" i="11" s="1"/>
  <c r="AW115" i="11"/>
  <c r="BD114" i="11"/>
  <c r="BF114" i="11" s="1"/>
  <c r="BW114" i="11" s="1"/>
  <c r="BD113" i="11"/>
  <c r="BE113" i="11" s="1"/>
  <c r="AW113" i="11"/>
  <c r="AW112" i="11"/>
  <c r="AW111" i="11"/>
  <c r="BD110" i="11"/>
  <c r="BF110" i="11" s="1"/>
  <c r="BW110" i="11" s="1"/>
  <c r="AW110" i="11"/>
  <c r="BD108" i="11"/>
  <c r="BE108" i="11" s="1"/>
  <c r="AW107" i="11"/>
  <c r="BD106" i="11"/>
  <c r="BD105" i="11"/>
  <c r="BE105" i="11" s="1"/>
  <c r="AW104" i="11"/>
  <c r="AW103" i="11"/>
  <c r="AW102" i="11"/>
  <c r="AY101" i="11"/>
  <c r="AY99" i="11"/>
  <c r="AW99" i="11"/>
  <c r="BD98" i="11"/>
  <c r="BE98" i="11" s="1"/>
  <c r="AW98" i="11"/>
  <c r="BD96" i="11"/>
  <c r="BE96" i="11" s="1"/>
  <c r="AW95" i="11"/>
  <c r="BD94" i="11"/>
  <c r="BE94" i="11" s="1"/>
  <c r="BD93" i="11"/>
  <c r="AW92" i="11"/>
  <c r="AW91" i="11"/>
  <c r="BD90" i="11"/>
  <c r="BE90" i="11" s="1"/>
  <c r="AW90" i="11"/>
  <c r="BD88" i="11"/>
  <c r="AW87" i="11"/>
  <c r="BD86" i="11"/>
  <c r="BE86" i="11" s="1"/>
  <c r="BD85" i="11"/>
  <c r="BE85" i="11" s="1"/>
  <c r="AW84" i="11"/>
  <c r="AW83" i="11"/>
  <c r="AY80" i="11"/>
  <c r="AY79" i="11"/>
  <c r="AW79" i="11"/>
  <c r="AW78" i="11"/>
  <c r="BD76" i="11"/>
  <c r="BE76" i="11" s="1"/>
  <c r="AW75" i="11"/>
  <c r="BD74" i="11"/>
  <c r="BF74" i="11" s="1"/>
  <c r="BW74" i="11" s="1"/>
  <c r="BD73" i="11"/>
  <c r="BE73" i="11" s="1"/>
  <c r="AW72" i="11"/>
  <c r="AW71" i="11"/>
  <c r="AW70" i="11"/>
  <c r="BD68" i="11"/>
  <c r="AW67" i="11"/>
  <c r="BD66" i="11"/>
  <c r="BE66" i="11" s="1"/>
  <c r="BD65" i="11"/>
  <c r="BE65" i="11" s="1"/>
  <c r="AW64" i="11"/>
  <c r="AW63" i="11"/>
  <c r="AW62" i="11"/>
  <c r="BD60" i="11"/>
  <c r="AW59" i="11"/>
  <c r="BD58" i="11"/>
  <c r="BD57" i="11"/>
  <c r="BE57" i="11" s="1"/>
  <c r="AW56" i="11"/>
  <c r="AW55" i="11"/>
  <c r="AY36" i="11"/>
  <c r="AY35" i="11"/>
  <c r="AW35" i="11"/>
  <c r="AW34" i="11"/>
  <c r="BD32" i="11"/>
  <c r="AW31" i="11"/>
  <c r="BD30" i="11"/>
  <c r="BE30" i="11" s="1"/>
  <c r="BD29" i="11"/>
  <c r="BE29" i="11" s="1"/>
  <c r="AW28" i="11"/>
  <c r="AW27" i="11"/>
  <c r="AW26" i="11"/>
  <c r="BD24" i="11"/>
  <c r="BE24" i="11" s="1"/>
  <c r="AW23" i="11"/>
  <c r="BD22" i="11"/>
  <c r="BE22" i="11" s="1"/>
  <c r="BD21" i="11"/>
  <c r="AW20" i="11"/>
  <c r="AW19" i="11"/>
  <c r="AW18" i="11"/>
  <c r="BD16" i="11"/>
  <c r="BE16" i="11" s="1"/>
  <c r="AW15" i="11"/>
  <c r="BD14" i="11"/>
  <c r="BE14" i="11" s="1"/>
  <c r="BD13" i="11"/>
  <c r="BF13" i="11" s="1"/>
  <c r="BW13" i="11" s="1"/>
  <c r="AW12" i="11"/>
  <c r="AW11" i="11"/>
  <c r="BA3" i="11"/>
  <c r="BD3" i="11"/>
  <c r="BC3" i="11"/>
  <c r="BB3" i="11"/>
  <c r="AZ3" i="11"/>
  <c r="AV3" i="11"/>
  <c r="AU3" i="11"/>
  <c r="AY3" i="11"/>
  <c r="AJ82" i="15"/>
  <c r="AW82" i="15" s="1"/>
  <c r="AX82" i="15" s="1"/>
  <c r="AG82" i="15"/>
  <c r="AT82" i="15" s="1"/>
  <c r="AJ81" i="15"/>
  <c r="AW81" i="15" s="1"/>
  <c r="AX81" i="15" s="1"/>
  <c r="AJ80" i="15"/>
  <c r="AW80" i="15" s="1"/>
  <c r="AX80" i="15" s="1"/>
  <c r="AF80" i="15"/>
  <c r="AR80" i="15" s="1"/>
  <c r="AF79" i="15"/>
  <c r="AR79" i="15" s="1"/>
  <c r="AJ78" i="15"/>
  <c r="AW78" i="15" s="1"/>
  <c r="AX78" i="15" s="1"/>
  <c r="AF78" i="15"/>
  <c r="AR78" i="15" s="1"/>
  <c r="AG77" i="15"/>
  <c r="AT77" i="15" s="1"/>
  <c r="AF77" i="15"/>
  <c r="AR77" i="15" s="1"/>
  <c r="AJ76" i="15"/>
  <c r="AW76" i="15" s="1"/>
  <c r="AX76" i="15" s="1"/>
  <c r="AG76" i="15"/>
  <c r="AT76" i="15" s="1"/>
  <c r="AJ75" i="15"/>
  <c r="AW75" i="15" s="1"/>
  <c r="AX75" i="15" s="1"/>
  <c r="AF75" i="15"/>
  <c r="AR75" i="15" s="1"/>
  <c r="AJ74" i="15"/>
  <c r="AW74" i="15" s="1"/>
  <c r="AX74" i="15" s="1"/>
  <c r="AG74" i="15"/>
  <c r="AT74" i="15" s="1"/>
  <c r="AF74" i="15"/>
  <c r="AR74" i="15" s="1"/>
  <c r="AG73" i="15"/>
  <c r="AT73" i="15" s="1"/>
  <c r="AF73" i="15"/>
  <c r="AR73" i="15" s="1"/>
  <c r="AG72" i="15"/>
  <c r="AT72" i="15" s="1"/>
  <c r="AG67" i="15"/>
  <c r="AT67" i="15" s="1"/>
  <c r="AG66" i="15"/>
  <c r="AT66" i="15" s="1"/>
  <c r="AG64" i="15"/>
  <c r="AT64" i="15" s="1"/>
  <c r="AG63" i="15"/>
  <c r="AT63" i="15" s="1"/>
  <c r="AJ72" i="15"/>
  <c r="AW72" i="15" s="1"/>
  <c r="AX72" i="15" s="1"/>
  <c r="AJ71" i="15"/>
  <c r="AW71" i="15" s="1"/>
  <c r="AX71" i="15" s="1"/>
  <c r="AJ70" i="15"/>
  <c r="AW70" i="15" s="1"/>
  <c r="AX70" i="15" s="1"/>
  <c r="AJ68" i="15"/>
  <c r="AW68" i="15" s="1"/>
  <c r="AX68" i="15" s="1"/>
  <c r="BH68" i="15" s="1"/>
  <c r="AJ66" i="15"/>
  <c r="AW66" i="15" s="1"/>
  <c r="AX66" i="15" s="1"/>
  <c r="BH66" i="15" s="1"/>
  <c r="AJ65" i="15"/>
  <c r="AW65" i="15" s="1"/>
  <c r="AX65" i="15" s="1"/>
  <c r="AJ64" i="15"/>
  <c r="AW64" i="15" s="1"/>
  <c r="AX64" i="15" s="1"/>
  <c r="AF70" i="15"/>
  <c r="AR70" i="15" s="1"/>
  <c r="AF69" i="15"/>
  <c r="AR69" i="15" s="1"/>
  <c r="AF68" i="15"/>
  <c r="AR68" i="15" s="1"/>
  <c r="AF67" i="15"/>
  <c r="AR67" i="15" s="1"/>
  <c r="AF65" i="15"/>
  <c r="AR65" i="15" s="1"/>
  <c r="AF64" i="15"/>
  <c r="AR64" i="15" s="1"/>
  <c r="AF63" i="15"/>
  <c r="AR63" i="15" s="1"/>
  <c r="AZ82" i="15"/>
  <c r="AY82" i="15"/>
  <c r="AV82" i="15"/>
  <c r="AR82" i="15"/>
  <c r="AQ82" i="15"/>
  <c r="AP82" i="15"/>
  <c r="AZ81" i="15"/>
  <c r="AY81" i="15"/>
  <c r="AV81" i="15"/>
  <c r="AT81" i="15"/>
  <c r="AR81" i="15"/>
  <c r="AQ81" i="15"/>
  <c r="AP81" i="15"/>
  <c r="AZ80" i="15"/>
  <c r="AY80" i="15"/>
  <c r="AV80" i="15"/>
  <c r="AT80" i="15"/>
  <c r="AQ80" i="15"/>
  <c r="AP80" i="15"/>
  <c r="AZ79" i="15"/>
  <c r="AY79" i="15"/>
  <c r="AW79" i="15"/>
  <c r="AX79" i="15" s="1"/>
  <c r="AV79" i="15"/>
  <c r="AT79" i="15"/>
  <c r="AQ79" i="15"/>
  <c r="AP79" i="15"/>
  <c r="AZ78" i="15"/>
  <c r="AY78" i="15"/>
  <c r="AV78" i="15"/>
  <c r="AT78" i="15"/>
  <c r="AQ78" i="15"/>
  <c r="AP78" i="15"/>
  <c r="AZ77" i="15"/>
  <c r="AY77" i="15"/>
  <c r="AW77" i="15"/>
  <c r="AX77" i="15" s="1"/>
  <c r="AV77" i="15"/>
  <c r="AQ77" i="15"/>
  <c r="AP77" i="15"/>
  <c r="AZ76" i="15"/>
  <c r="AY76" i="15"/>
  <c r="AV76" i="15"/>
  <c r="AR76" i="15"/>
  <c r="AQ76" i="15"/>
  <c r="AP76" i="15"/>
  <c r="AZ75" i="15"/>
  <c r="AY75" i="15"/>
  <c r="AV75" i="15"/>
  <c r="AT75" i="15"/>
  <c r="AQ75" i="15"/>
  <c r="AP75" i="15"/>
  <c r="AZ74" i="15"/>
  <c r="AY74" i="15"/>
  <c r="AV74" i="15"/>
  <c r="AQ74" i="15"/>
  <c r="AP74" i="15"/>
  <c r="AZ73" i="15"/>
  <c r="AY73" i="15"/>
  <c r="AW73" i="15"/>
  <c r="AX73" i="15" s="1"/>
  <c r="BH73" i="15" s="1"/>
  <c r="AV73" i="15"/>
  <c r="AQ73" i="15"/>
  <c r="AP73" i="15"/>
  <c r="AZ72" i="15"/>
  <c r="AY72" i="15"/>
  <c r="AV72" i="15"/>
  <c r="AR72" i="15"/>
  <c r="AQ72" i="15"/>
  <c r="AP72" i="15"/>
  <c r="AZ71" i="15"/>
  <c r="AY71" i="15"/>
  <c r="AV71" i="15"/>
  <c r="AT71" i="15"/>
  <c r="AR71" i="15"/>
  <c r="AQ71" i="15"/>
  <c r="AP71" i="15"/>
  <c r="AZ70" i="15"/>
  <c r="AY70" i="15"/>
  <c r="AV70" i="15"/>
  <c r="AT70" i="15"/>
  <c r="AQ70" i="15"/>
  <c r="AP70" i="15"/>
  <c r="AZ69" i="15"/>
  <c r="AY69" i="15"/>
  <c r="AW69" i="15"/>
  <c r="AX69" i="15" s="1"/>
  <c r="BH69" i="15" s="1"/>
  <c r="AV69" i="15"/>
  <c r="AT69" i="15"/>
  <c r="AQ69" i="15"/>
  <c r="AP69" i="15"/>
  <c r="AZ68" i="15"/>
  <c r="AY68" i="15"/>
  <c r="AV68" i="15"/>
  <c r="AT68" i="15"/>
  <c r="AQ68" i="15"/>
  <c r="AP68" i="15"/>
  <c r="AZ67" i="15"/>
  <c r="AY67" i="15"/>
  <c r="AW67" i="15"/>
  <c r="AX67" i="15" s="1"/>
  <c r="BH67" i="15" s="1"/>
  <c r="AV67" i="15"/>
  <c r="AQ67" i="15"/>
  <c r="AP67" i="15"/>
  <c r="AZ66" i="15"/>
  <c r="AY66" i="15"/>
  <c r="AV66" i="15"/>
  <c r="AR66" i="15"/>
  <c r="AQ66" i="15"/>
  <c r="AP66" i="15"/>
  <c r="AZ65" i="15"/>
  <c r="AY65" i="15"/>
  <c r="AV65" i="15"/>
  <c r="AT65" i="15"/>
  <c r="AQ65" i="15"/>
  <c r="AP65" i="15"/>
  <c r="AZ64" i="15"/>
  <c r="AY64" i="15"/>
  <c r="AV64" i="15"/>
  <c r="AQ64" i="15"/>
  <c r="AP64" i="15"/>
  <c r="AZ63" i="15"/>
  <c r="AY63" i="15"/>
  <c r="AW63" i="15"/>
  <c r="AX63" i="15" s="1"/>
  <c r="AV63" i="15"/>
  <c r="AQ63" i="15"/>
  <c r="AP63" i="15"/>
  <c r="AV62" i="15"/>
  <c r="AV61" i="15"/>
  <c r="AV60" i="15"/>
  <c r="AV59" i="15"/>
  <c r="AV58" i="15"/>
  <c r="AV57" i="15"/>
  <c r="AV56" i="15"/>
  <c r="AV55" i="15"/>
  <c r="AV54" i="15"/>
  <c r="AV53" i="15"/>
  <c r="AV52" i="15"/>
  <c r="AV51" i="15"/>
  <c r="AV50" i="15"/>
  <c r="AV49" i="15"/>
  <c r="AV48" i="15"/>
  <c r="AV47" i="15"/>
  <c r="AV46" i="15"/>
  <c r="AV45" i="15"/>
  <c r="AV44" i="15"/>
  <c r="AV43" i="15"/>
  <c r="AV42" i="15"/>
  <c r="AV41" i="15"/>
  <c r="AV40" i="15"/>
  <c r="AV39" i="15"/>
  <c r="AV38" i="15"/>
  <c r="AV37" i="15"/>
  <c r="AV36" i="15"/>
  <c r="AV35" i="15"/>
  <c r="AV34" i="15"/>
  <c r="AV33" i="15"/>
  <c r="AV32" i="15"/>
  <c r="AV31" i="15"/>
  <c r="AV30" i="15"/>
  <c r="AV29" i="15"/>
  <c r="AV28" i="15"/>
  <c r="AV27" i="15"/>
  <c r="AV26" i="15"/>
  <c r="AV25" i="15"/>
  <c r="AV24" i="15"/>
  <c r="AV23" i="15"/>
  <c r="AV22" i="15"/>
  <c r="AV21" i="15"/>
  <c r="AV20" i="15"/>
  <c r="AV19" i="15"/>
  <c r="AV18" i="15"/>
  <c r="AV17" i="15"/>
  <c r="AV16" i="15"/>
  <c r="AV15" i="15"/>
  <c r="AV14" i="15"/>
  <c r="AV13" i="15"/>
  <c r="AV12" i="15"/>
  <c r="AV11" i="15"/>
  <c r="AV10" i="15"/>
  <c r="AV9" i="15"/>
  <c r="AV8" i="15"/>
  <c r="AV7" i="15"/>
  <c r="AV6" i="15"/>
  <c r="AV5" i="15"/>
  <c r="AV4" i="15"/>
  <c r="AV3" i="15"/>
  <c r="AZ62" i="15"/>
  <c r="AY62" i="15"/>
  <c r="AT62" i="15"/>
  <c r="AR62" i="15"/>
  <c r="AQ62" i="15"/>
  <c r="AP62" i="15"/>
  <c r="AJ62" i="15"/>
  <c r="AW62" i="15" s="1"/>
  <c r="AX62" i="15" s="1"/>
  <c r="AZ61" i="15"/>
  <c r="AY61" i="15"/>
  <c r="AT61" i="15"/>
  <c r="AR61" i="15"/>
  <c r="AQ61" i="15"/>
  <c r="AP61" i="15"/>
  <c r="AJ61" i="15"/>
  <c r="AW61" i="15" s="1"/>
  <c r="AX61" i="15" s="1"/>
  <c r="AZ60" i="15"/>
  <c r="AY60" i="15"/>
  <c r="AT60" i="15"/>
  <c r="AQ60" i="15"/>
  <c r="AP60" i="15"/>
  <c r="AJ60" i="15"/>
  <c r="AW60" i="15" s="1"/>
  <c r="AX60" i="15" s="1"/>
  <c r="AF60" i="15"/>
  <c r="AR60" i="15" s="1"/>
  <c r="AZ59" i="15"/>
  <c r="AY59" i="15"/>
  <c r="AW59" i="15"/>
  <c r="AX59" i="15" s="1"/>
  <c r="AT59" i="15"/>
  <c r="AQ59" i="15"/>
  <c r="AP59" i="15"/>
  <c r="AF59" i="15"/>
  <c r="AR59" i="15" s="1"/>
  <c r="AZ58" i="15"/>
  <c r="AY58" i="15"/>
  <c r="AT58" i="15"/>
  <c r="AQ58" i="15"/>
  <c r="AP58" i="15"/>
  <c r="AJ58" i="15"/>
  <c r="AW58" i="15" s="1"/>
  <c r="AX58" i="15" s="1"/>
  <c r="AF58" i="15"/>
  <c r="AR58" i="15" s="1"/>
  <c r="AZ57" i="15"/>
  <c r="AY57" i="15"/>
  <c r="AW57" i="15"/>
  <c r="AX57" i="15" s="1"/>
  <c r="AT57" i="15"/>
  <c r="AQ57" i="15"/>
  <c r="AP57" i="15"/>
  <c r="AF57" i="15"/>
  <c r="AR57" i="15" s="1"/>
  <c r="AZ56" i="15"/>
  <c r="AY56" i="15"/>
  <c r="AT56" i="15"/>
  <c r="AR56" i="15"/>
  <c r="AQ56" i="15"/>
  <c r="AP56" i="15"/>
  <c r="AJ56" i="15"/>
  <c r="AW56" i="15" s="1"/>
  <c r="AX56" i="15" s="1"/>
  <c r="AZ55" i="15"/>
  <c r="AY55" i="15"/>
  <c r="AT55" i="15"/>
  <c r="AQ55" i="15"/>
  <c r="AP55" i="15"/>
  <c r="AJ55" i="15"/>
  <c r="AW55" i="15" s="1"/>
  <c r="AX55" i="15" s="1"/>
  <c r="AF55" i="15"/>
  <c r="AR55" i="15" s="1"/>
  <c r="AZ54" i="15"/>
  <c r="AY54" i="15"/>
  <c r="AT54" i="15"/>
  <c r="AQ54" i="15"/>
  <c r="AP54" i="15"/>
  <c r="AJ54" i="15"/>
  <c r="AW54" i="15" s="1"/>
  <c r="AX54" i="15" s="1"/>
  <c r="AF54" i="15"/>
  <c r="AR54" i="15" s="1"/>
  <c r="AZ53" i="15"/>
  <c r="AY53" i="15"/>
  <c r="AW53" i="15"/>
  <c r="AX53" i="15" s="1"/>
  <c r="BH53" i="15" s="1"/>
  <c r="AT53" i="15"/>
  <c r="AQ53" i="15"/>
  <c r="AP53" i="15"/>
  <c r="AF53" i="15"/>
  <c r="AR53" i="15" s="1"/>
  <c r="AZ52" i="15"/>
  <c r="AY52" i="15"/>
  <c r="AT52" i="15"/>
  <c r="AR52" i="15"/>
  <c r="AQ52" i="15"/>
  <c r="AP52" i="15"/>
  <c r="AJ52" i="15"/>
  <c r="AW52" i="15" s="1"/>
  <c r="AX52" i="15" s="1"/>
  <c r="BH52" i="15" s="1"/>
  <c r="AZ51" i="15"/>
  <c r="AY51" i="15"/>
  <c r="AT51" i="15"/>
  <c r="AR51" i="15"/>
  <c r="AQ51" i="15"/>
  <c r="AP51" i="15"/>
  <c r="AJ51" i="15"/>
  <c r="AW51" i="15" s="1"/>
  <c r="AX51" i="15" s="1"/>
  <c r="AZ50" i="15"/>
  <c r="AY50" i="15"/>
  <c r="AT50" i="15"/>
  <c r="AQ50" i="15"/>
  <c r="AP50" i="15"/>
  <c r="AJ50" i="15"/>
  <c r="AW50" i="15" s="1"/>
  <c r="AX50" i="15" s="1"/>
  <c r="AF50" i="15"/>
  <c r="AR50" i="15" s="1"/>
  <c r="AZ49" i="15"/>
  <c r="AY49" i="15"/>
  <c r="AW49" i="15"/>
  <c r="AX49" i="15" s="1"/>
  <c r="BH49" i="15" s="1"/>
  <c r="AT49" i="15"/>
  <c r="AQ49" i="15"/>
  <c r="AP49" i="15"/>
  <c r="AF49" i="15"/>
  <c r="AR49" i="15" s="1"/>
  <c r="AZ48" i="15"/>
  <c r="AY48" i="15"/>
  <c r="AT48" i="15"/>
  <c r="AQ48" i="15"/>
  <c r="AP48" i="15"/>
  <c r="AJ48" i="15"/>
  <c r="AW48" i="15" s="1"/>
  <c r="AX48" i="15" s="1"/>
  <c r="BH48" i="15" s="1"/>
  <c r="AF48" i="15"/>
  <c r="AR48" i="15" s="1"/>
  <c r="AZ47" i="15"/>
  <c r="AY47" i="15"/>
  <c r="AW47" i="15"/>
  <c r="AX47" i="15" s="1"/>
  <c r="BH47" i="15" s="1"/>
  <c r="AT47" i="15"/>
  <c r="AQ47" i="15"/>
  <c r="AP47" i="15"/>
  <c r="AF47" i="15"/>
  <c r="AR47" i="15" s="1"/>
  <c r="AZ46" i="15"/>
  <c r="AY46" i="15"/>
  <c r="AT46" i="15"/>
  <c r="AR46" i="15"/>
  <c r="AQ46" i="15"/>
  <c r="AP46" i="15"/>
  <c r="AJ46" i="15"/>
  <c r="AW46" i="15" s="1"/>
  <c r="AX46" i="15" s="1"/>
  <c r="BH46" i="15" s="1"/>
  <c r="AZ45" i="15"/>
  <c r="AY45" i="15"/>
  <c r="AT45" i="15"/>
  <c r="AQ45" i="15"/>
  <c r="AP45" i="15"/>
  <c r="AJ45" i="15"/>
  <c r="AW45" i="15" s="1"/>
  <c r="AX45" i="15" s="1"/>
  <c r="AF45" i="15"/>
  <c r="AR45" i="15" s="1"/>
  <c r="AZ44" i="15"/>
  <c r="AY44" i="15"/>
  <c r="AT44" i="15"/>
  <c r="AQ44" i="15"/>
  <c r="AP44" i="15"/>
  <c r="AJ44" i="15"/>
  <c r="AW44" i="15" s="1"/>
  <c r="AX44" i="15" s="1"/>
  <c r="AF44" i="15"/>
  <c r="AR44" i="15" s="1"/>
  <c r="AZ43" i="15"/>
  <c r="AY43" i="15"/>
  <c r="AW43" i="15"/>
  <c r="AX43" i="15" s="1"/>
  <c r="BH43" i="15" s="1"/>
  <c r="AT43" i="15"/>
  <c r="AQ43" i="15"/>
  <c r="AP43" i="15"/>
  <c r="AF43" i="15"/>
  <c r="AR43" i="15" s="1"/>
  <c r="AZ42" i="15"/>
  <c r="AY42" i="15"/>
  <c r="AT42" i="15"/>
  <c r="AR42" i="15"/>
  <c r="AQ42" i="15"/>
  <c r="AP42" i="15"/>
  <c r="AJ42" i="15"/>
  <c r="AW42" i="15" s="1"/>
  <c r="AX42" i="15" s="1"/>
  <c r="AZ41" i="15"/>
  <c r="AY41" i="15"/>
  <c r="AT41" i="15"/>
  <c r="AR41" i="15"/>
  <c r="AQ41" i="15"/>
  <c r="AP41" i="15"/>
  <c r="AJ41" i="15"/>
  <c r="AW41" i="15" s="1"/>
  <c r="AX41" i="15" s="1"/>
  <c r="BG41" i="15" s="1"/>
  <c r="AZ40" i="15"/>
  <c r="AY40" i="15"/>
  <c r="AT40" i="15"/>
  <c r="AQ40" i="15"/>
  <c r="AP40" i="15"/>
  <c r="AJ40" i="15"/>
  <c r="AW40" i="15" s="1"/>
  <c r="AX40" i="15" s="1"/>
  <c r="BI40" i="15" s="1"/>
  <c r="AF40" i="15"/>
  <c r="AR40" i="15" s="1"/>
  <c r="AZ39" i="15"/>
  <c r="AY39" i="15"/>
  <c r="AW39" i="15"/>
  <c r="AX39" i="15" s="1"/>
  <c r="BI39" i="15" s="1"/>
  <c r="AT39" i="15"/>
  <c r="AQ39" i="15"/>
  <c r="AP39" i="15"/>
  <c r="AF39" i="15"/>
  <c r="AR39" i="15" s="1"/>
  <c r="AZ38" i="15"/>
  <c r="AY38" i="15"/>
  <c r="AT38" i="15"/>
  <c r="AQ38" i="15"/>
  <c r="AP38" i="15"/>
  <c r="AJ38" i="15"/>
  <c r="AW38" i="15" s="1"/>
  <c r="AX38" i="15" s="1"/>
  <c r="BG38" i="15" s="1"/>
  <c r="AF38" i="15"/>
  <c r="AR38" i="15" s="1"/>
  <c r="AZ37" i="15"/>
  <c r="AY37" i="15"/>
  <c r="AW37" i="15"/>
  <c r="AX37" i="15" s="1"/>
  <c r="AT37" i="15"/>
  <c r="AQ37" i="15"/>
  <c r="AP37" i="15"/>
  <c r="AF37" i="15"/>
  <c r="AR37" i="15" s="1"/>
  <c r="AZ36" i="15"/>
  <c r="AY36" i="15"/>
  <c r="AT36" i="15"/>
  <c r="AR36" i="15"/>
  <c r="AQ36" i="15"/>
  <c r="AP36" i="15"/>
  <c r="AJ36" i="15"/>
  <c r="AW36" i="15" s="1"/>
  <c r="AX36" i="15" s="1"/>
  <c r="AZ35" i="15"/>
  <c r="AY35" i="15"/>
  <c r="AT35" i="15"/>
  <c r="AQ35" i="15"/>
  <c r="AP35" i="15"/>
  <c r="AJ35" i="15"/>
  <c r="AW35" i="15" s="1"/>
  <c r="AX35" i="15" s="1"/>
  <c r="BG35" i="15" s="1"/>
  <c r="AF35" i="15"/>
  <c r="AR35" i="15" s="1"/>
  <c r="AZ34" i="15"/>
  <c r="AY34" i="15"/>
  <c r="AT34" i="15"/>
  <c r="AQ34" i="15"/>
  <c r="AP34" i="15"/>
  <c r="AJ34" i="15"/>
  <c r="AW34" i="15" s="1"/>
  <c r="AX34" i="15" s="1"/>
  <c r="BI34" i="15" s="1"/>
  <c r="AF34" i="15"/>
  <c r="AR34" i="15" s="1"/>
  <c r="AZ33" i="15"/>
  <c r="AY33" i="15"/>
  <c r="AW33" i="15"/>
  <c r="AX33" i="15" s="1"/>
  <c r="BG33" i="15" s="1"/>
  <c r="AT33" i="15"/>
  <c r="AQ33" i="15"/>
  <c r="AP33" i="15"/>
  <c r="AF33" i="15"/>
  <c r="AR33" i="15" s="1"/>
  <c r="AZ32" i="15"/>
  <c r="AY32" i="15"/>
  <c r="AT32" i="15"/>
  <c r="AR32" i="15"/>
  <c r="AQ32" i="15"/>
  <c r="AP32" i="15"/>
  <c r="AJ32" i="15"/>
  <c r="AW32" i="15" s="1"/>
  <c r="AX32" i="15" s="1"/>
  <c r="AZ31" i="15"/>
  <c r="AY31" i="15"/>
  <c r="AT31" i="15"/>
  <c r="AR31" i="15"/>
  <c r="AQ31" i="15"/>
  <c r="AP31" i="15"/>
  <c r="AJ31" i="15"/>
  <c r="AW31" i="15" s="1"/>
  <c r="AX31" i="15" s="1"/>
  <c r="AZ30" i="15"/>
  <c r="AY30" i="15"/>
  <c r="AT30" i="15"/>
  <c r="AQ30" i="15"/>
  <c r="AP30" i="15"/>
  <c r="AJ30" i="15"/>
  <c r="AW30" i="15" s="1"/>
  <c r="AX30" i="15" s="1"/>
  <c r="AF30" i="15"/>
  <c r="AR30" i="15" s="1"/>
  <c r="AZ29" i="15"/>
  <c r="AY29" i="15"/>
  <c r="AW29" i="15"/>
  <c r="AX29" i="15" s="1"/>
  <c r="AT29" i="15"/>
  <c r="AQ29" i="15"/>
  <c r="AP29" i="15"/>
  <c r="AF29" i="15"/>
  <c r="AR29" i="15" s="1"/>
  <c r="AZ28" i="15"/>
  <c r="AY28" i="15"/>
  <c r="AT28" i="15"/>
  <c r="AQ28" i="15"/>
  <c r="AP28" i="15"/>
  <c r="AJ28" i="15"/>
  <c r="AW28" i="15" s="1"/>
  <c r="AX28" i="15" s="1"/>
  <c r="AF28" i="15"/>
  <c r="AR28" i="15" s="1"/>
  <c r="AZ27" i="15"/>
  <c r="AY27" i="15"/>
  <c r="AW27" i="15"/>
  <c r="AX27" i="15" s="1"/>
  <c r="AT27" i="15"/>
  <c r="AQ27" i="15"/>
  <c r="AP27" i="15"/>
  <c r="AF27" i="15"/>
  <c r="AR27" i="15" s="1"/>
  <c r="AZ26" i="15"/>
  <c r="AY26" i="15"/>
  <c r="AT26" i="15"/>
  <c r="AR26" i="15"/>
  <c r="AQ26" i="15"/>
  <c r="AP26" i="15"/>
  <c r="AJ26" i="15"/>
  <c r="AW26" i="15" s="1"/>
  <c r="AX26" i="15" s="1"/>
  <c r="AZ25" i="15"/>
  <c r="AY25" i="15"/>
  <c r="AT25" i="15"/>
  <c r="AQ25" i="15"/>
  <c r="AP25" i="15"/>
  <c r="AJ25" i="15"/>
  <c r="AW25" i="15" s="1"/>
  <c r="AX25" i="15" s="1"/>
  <c r="AF25" i="15"/>
  <c r="AR25" i="15" s="1"/>
  <c r="AZ24" i="15"/>
  <c r="AY24" i="15"/>
  <c r="AT24" i="15"/>
  <c r="AQ24" i="15"/>
  <c r="AP24" i="15"/>
  <c r="AJ24" i="15"/>
  <c r="AW24" i="15" s="1"/>
  <c r="AX24" i="15" s="1"/>
  <c r="AF24" i="15"/>
  <c r="AR24" i="15" s="1"/>
  <c r="AZ23" i="15"/>
  <c r="AY23" i="15"/>
  <c r="AW23" i="15"/>
  <c r="AX23" i="15" s="1"/>
  <c r="AT23" i="15"/>
  <c r="AQ23" i="15"/>
  <c r="AP23" i="15"/>
  <c r="AF23" i="15"/>
  <c r="AR23" i="15" s="1"/>
  <c r="AZ22" i="15"/>
  <c r="AY22" i="15"/>
  <c r="AT22" i="15"/>
  <c r="AR22" i="15"/>
  <c r="AQ22" i="15"/>
  <c r="AP22" i="15"/>
  <c r="AJ22" i="15"/>
  <c r="AW22" i="15" s="1"/>
  <c r="AX22" i="15" s="1"/>
  <c r="AZ21" i="15"/>
  <c r="AY21" i="15"/>
  <c r="AT21" i="15"/>
  <c r="AR21" i="15"/>
  <c r="AQ21" i="15"/>
  <c r="AP21" i="15"/>
  <c r="AJ21" i="15"/>
  <c r="AW21" i="15" s="1"/>
  <c r="AX21" i="15" s="1"/>
  <c r="AZ20" i="15"/>
  <c r="AY20" i="15"/>
  <c r="AT20" i="15"/>
  <c r="AQ20" i="15"/>
  <c r="AP20" i="15"/>
  <c r="AJ20" i="15"/>
  <c r="AW20" i="15" s="1"/>
  <c r="AX20" i="15" s="1"/>
  <c r="AF20" i="15"/>
  <c r="AR20" i="15" s="1"/>
  <c r="AZ19" i="15"/>
  <c r="AY19" i="15"/>
  <c r="AW19" i="15"/>
  <c r="AX19" i="15" s="1"/>
  <c r="AT19" i="15"/>
  <c r="AQ19" i="15"/>
  <c r="AP19" i="15"/>
  <c r="AF19" i="15"/>
  <c r="AR19" i="15" s="1"/>
  <c r="AZ18" i="15"/>
  <c r="AY18" i="15"/>
  <c r="AT18" i="15"/>
  <c r="AQ18" i="15"/>
  <c r="AP18" i="15"/>
  <c r="AJ18" i="15"/>
  <c r="AW18" i="15" s="1"/>
  <c r="AX18" i="15" s="1"/>
  <c r="AF18" i="15"/>
  <c r="AR18" i="15" s="1"/>
  <c r="AZ17" i="15"/>
  <c r="AY17" i="15"/>
  <c r="AW17" i="15"/>
  <c r="AX17" i="15" s="1"/>
  <c r="BI17" i="15" s="1"/>
  <c r="AT17" i="15"/>
  <c r="AQ17" i="15"/>
  <c r="AP17" i="15"/>
  <c r="AF17" i="15"/>
  <c r="AR17" i="15" s="1"/>
  <c r="AZ16" i="15"/>
  <c r="AY16" i="15"/>
  <c r="AT16" i="15"/>
  <c r="AR16" i="15"/>
  <c r="AQ16" i="15"/>
  <c r="AP16" i="15"/>
  <c r="AJ16" i="15"/>
  <c r="AW16" i="15" s="1"/>
  <c r="AX16" i="15" s="1"/>
  <c r="AZ15" i="15"/>
  <c r="AY15" i="15"/>
  <c r="AT15" i="15"/>
  <c r="AQ15" i="15"/>
  <c r="AP15" i="15"/>
  <c r="AJ15" i="15"/>
  <c r="AW15" i="15" s="1"/>
  <c r="AX15" i="15" s="1"/>
  <c r="BI15" i="15" s="1"/>
  <c r="AF15" i="15"/>
  <c r="AR15" i="15" s="1"/>
  <c r="AZ14" i="15"/>
  <c r="AY14" i="15"/>
  <c r="AT14" i="15"/>
  <c r="AQ14" i="15"/>
  <c r="AP14" i="15"/>
  <c r="AJ14" i="15"/>
  <c r="AW14" i="15" s="1"/>
  <c r="AX14" i="15" s="1"/>
  <c r="BI14" i="15" s="1"/>
  <c r="AF14" i="15"/>
  <c r="AR14" i="15" s="1"/>
  <c r="AZ13" i="15"/>
  <c r="AY13" i="15"/>
  <c r="AW13" i="15"/>
  <c r="AX13" i="15" s="1"/>
  <c r="AT13" i="15"/>
  <c r="AQ13" i="15"/>
  <c r="AP13" i="15"/>
  <c r="AF13" i="15"/>
  <c r="AR13" i="15" s="1"/>
  <c r="AZ12" i="15"/>
  <c r="AY12" i="15"/>
  <c r="AT12" i="15"/>
  <c r="AR12" i="15"/>
  <c r="AQ12" i="15"/>
  <c r="AP12" i="15"/>
  <c r="AZ11" i="15"/>
  <c r="AY11" i="15"/>
  <c r="AT11" i="15"/>
  <c r="AR11" i="15"/>
  <c r="AQ11" i="15"/>
  <c r="AP11" i="15"/>
  <c r="AZ10" i="15"/>
  <c r="AY10" i="15"/>
  <c r="AT10" i="15"/>
  <c r="AQ10" i="15"/>
  <c r="AP10" i="15"/>
  <c r="AZ9" i="15"/>
  <c r="AY9" i="15"/>
  <c r="AT9" i="15"/>
  <c r="AQ9" i="15"/>
  <c r="AP9" i="15"/>
  <c r="AZ8" i="15"/>
  <c r="AY8" i="15"/>
  <c r="AT8" i="15"/>
  <c r="AQ8" i="15"/>
  <c r="AP8" i="15"/>
  <c r="AZ7" i="15"/>
  <c r="AY7" i="15"/>
  <c r="AW7" i="15"/>
  <c r="AX7" i="15" s="1"/>
  <c r="AT7" i="15"/>
  <c r="AQ7" i="15"/>
  <c r="AP7" i="15"/>
  <c r="AZ6" i="15"/>
  <c r="AY6" i="15"/>
  <c r="AT6" i="15"/>
  <c r="AR6" i="15"/>
  <c r="AQ6" i="15"/>
  <c r="AP6" i="15"/>
  <c r="AZ5" i="15"/>
  <c r="AY5" i="15"/>
  <c r="AT5" i="15"/>
  <c r="AQ5" i="15"/>
  <c r="AP5" i="15"/>
  <c r="AZ4" i="15"/>
  <c r="AY4" i="15"/>
  <c r="AT4" i="15"/>
  <c r="AQ4" i="15"/>
  <c r="AP4" i="15"/>
  <c r="AJ12" i="15"/>
  <c r="AW12" i="15" s="1"/>
  <c r="AJ11" i="15"/>
  <c r="AW11" i="15" s="1"/>
  <c r="AX11" i="15" s="1"/>
  <c r="AF10" i="15"/>
  <c r="AR10" i="15" s="1"/>
  <c r="AJ10" i="15"/>
  <c r="AW10" i="15" s="1"/>
  <c r="AX10" i="15" s="1"/>
  <c r="AW9" i="15"/>
  <c r="AX9" i="15" s="1"/>
  <c r="AF9" i="15"/>
  <c r="AR9" i="15" s="1"/>
  <c r="AJ8" i="15"/>
  <c r="AW8" i="15" s="1"/>
  <c r="AX8" i="15" s="1"/>
  <c r="AF8" i="15"/>
  <c r="AR8" i="15" s="1"/>
  <c r="AF7" i="15"/>
  <c r="AR7" i="15" s="1"/>
  <c r="AJ6" i="15"/>
  <c r="AW6" i="15" s="1"/>
  <c r="AX6" i="15" s="1"/>
  <c r="AJ5" i="15"/>
  <c r="AW5" i="15" s="1"/>
  <c r="AX5" i="15" s="1"/>
  <c r="AJ4" i="15"/>
  <c r="AW4" i="15" s="1"/>
  <c r="AX4" i="15" s="1"/>
  <c r="AF5" i="15"/>
  <c r="AR5" i="15" s="1"/>
  <c r="AF4" i="15"/>
  <c r="AR4" i="15" s="1"/>
  <c r="AW3" i="15"/>
  <c r="AX3" i="15" s="1"/>
  <c r="AZ3" i="15"/>
  <c r="AY3" i="15"/>
  <c r="AQ3" i="15"/>
  <c r="AP3" i="15"/>
  <c r="AT3" i="15"/>
  <c r="AF3" i="15"/>
  <c r="AO11" i="13" l="1"/>
  <c r="AO26" i="13"/>
  <c r="AT14" i="13"/>
  <c r="AO17" i="13"/>
  <c r="AO44" i="13"/>
  <c r="AW44" i="13" s="1"/>
  <c r="AO29" i="13"/>
  <c r="AO27" i="13"/>
  <c r="AO28" i="13"/>
  <c r="AO33" i="13"/>
  <c r="AW33" i="13" s="1"/>
  <c r="AO49" i="13"/>
  <c r="BG234" i="4"/>
  <c r="BH234" i="4" s="1"/>
  <c r="BG134" i="4"/>
  <c r="BH134" i="4" s="1"/>
  <c r="BY134" i="4" s="1"/>
  <c r="BZ134" i="4" s="1"/>
  <c r="CA134" i="4" s="1"/>
  <c r="CF134" i="4" s="1"/>
  <c r="BG225" i="4"/>
  <c r="BH225" i="4" s="1"/>
  <c r="BY225" i="4" s="1"/>
  <c r="BZ225" i="4" s="1"/>
  <c r="CA225" i="4" s="1"/>
  <c r="CF225" i="4" s="1"/>
  <c r="BU129" i="4"/>
  <c r="BG42" i="4"/>
  <c r="BH42" i="4" s="1"/>
  <c r="CB42" i="4" s="1"/>
  <c r="CC42" i="4" s="1"/>
  <c r="CD42" i="4" s="1"/>
  <c r="BG197" i="4"/>
  <c r="BH197" i="4" s="1"/>
  <c r="CB197" i="4" s="1"/>
  <c r="CC197" i="4" s="1"/>
  <c r="CD197" i="4" s="1"/>
  <c r="BG205" i="4"/>
  <c r="BH205" i="4" s="1"/>
  <c r="CB205" i="4" s="1"/>
  <c r="CC205" i="4" s="1"/>
  <c r="CD205" i="4" s="1"/>
  <c r="BK234" i="4"/>
  <c r="BG209" i="4"/>
  <c r="BH209" i="4" s="1"/>
  <c r="BY209" i="4" s="1"/>
  <c r="BZ209" i="4" s="1"/>
  <c r="CA209" i="4" s="1"/>
  <c r="CF209" i="4" s="1"/>
  <c r="BK215" i="4"/>
  <c r="BG233" i="4"/>
  <c r="BH233" i="4" s="1"/>
  <c r="CB233" i="4" s="1"/>
  <c r="CC233" i="4" s="1"/>
  <c r="BG142" i="4"/>
  <c r="BH142" i="4" s="1"/>
  <c r="CB142" i="4" s="1"/>
  <c r="CC142" i="4" s="1"/>
  <c r="CD142" i="4" s="1"/>
  <c r="BU23" i="4"/>
  <c r="BU24" i="4"/>
  <c r="BK28" i="4"/>
  <c r="BG38" i="4"/>
  <c r="BH38" i="4" s="1"/>
  <c r="BY38" i="4" s="1"/>
  <c r="BZ38" i="4" s="1"/>
  <c r="CA38" i="4" s="1"/>
  <c r="CF38" i="4" s="1"/>
  <c r="BG215" i="4"/>
  <c r="BH215" i="4" s="1"/>
  <c r="BU130" i="4"/>
  <c r="BG39" i="4"/>
  <c r="BH39" i="4" s="1"/>
  <c r="BY39" i="4" s="1"/>
  <c r="BZ39" i="4" s="1"/>
  <c r="CA39" i="4" s="1"/>
  <c r="CF39" i="4" s="1"/>
  <c r="BH173" i="4"/>
  <c r="CB173" i="4" s="1"/>
  <c r="CC173" i="4" s="1"/>
  <c r="CD173" i="4" s="1"/>
  <c r="BG249" i="4"/>
  <c r="BH249" i="4" s="1"/>
  <c r="CB249" i="4" s="1"/>
  <c r="CC249" i="4" s="1"/>
  <c r="BG261" i="4"/>
  <c r="BH261" i="4" s="1"/>
  <c r="BY261" i="4" s="1"/>
  <c r="BZ261" i="4" s="1"/>
  <c r="CA261" i="4" s="1"/>
  <c r="CF261" i="4" s="1"/>
  <c r="BG229" i="4"/>
  <c r="BH229" i="4" s="1"/>
  <c r="BU193" i="4"/>
  <c r="BG32" i="4"/>
  <c r="BH32" i="4" s="1"/>
  <c r="BY32" i="4" s="1"/>
  <c r="BZ32" i="4" s="1"/>
  <c r="CA32" i="4" s="1"/>
  <c r="CF32" i="4" s="1"/>
  <c r="BU194" i="4"/>
  <c r="BG228" i="4"/>
  <c r="BH228" i="4" s="1"/>
  <c r="CB228" i="4" s="1"/>
  <c r="CC228" i="4" s="1"/>
  <c r="CD228" i="4" s="1"/>
  <c r="BK230" i="4"/>
  <c r="BG198" i="4"/>
  <c r="BH198" i="4" s="1"/>
  <c r="BG133" i="4"/>
  <c r="BH133" i="4" s="1"/>
  <c r="BY133" i="4" s="1"/>
  <c r="BZ133" i="4" s="1"/>
  <c r="CA133" i="4" s="1"/>
  <c r="CF133" i="4" s="1"/>
  <c r="BK24" i="4"/>
  <c r="BU27" i="4"/>
  <c r="BK29" i="4"/>
  <c r="BK225" i="4"/>
  <c r="BK229" i="4"/>
  <c r="BG244" i="4"/>
  <c r="BH244" i="4" s="1"/>
  <c r="BK245" i="4"/>
  <c r="BK23" i="4"/>
  <c r="BG24" i="4"/>
  <c r="BH24" i="4" s="1"/>
  <c r="BY24" i="4" s="1"/>
  <c r="BZ24" i="4" s="1"/>
  <c r="CA24" i="4" s="1"/>
  <c r="CF24" i="4" s="1"/>
  <c r="BG27" i="4"/>
  <c r="BH27" i="4" s="1"/>
  <c r="CB27" i="4" s="1"/>
  <c r="CC27" i="4" s="1"/>
  <c r="BQ53" i="11"/>
  <c r="BT53" i="11"/>
  <c r="BF21" i="11"/>
  <c r="BW21" i="11" s="1"/>
  <c r="BE21" i="11"/>
  <c r="BF58" i="11"/>
  <c r="BW58" i="11" s="1"/>
  <c r="BE58" i="11"/>
  <c r="BK16" i="11"/>
  <c r="BQ16" i="11"/>
  <c r="BN63" i="11"/>
  <c r="BN78" i="11"/>
  <c r="BT94" i="11"/>
  <c r="BK110" i="11"/>
  <c r="BT110" i="11"/>
  <c r="BF111" i="11"/>
  <c r="BW111" i="11" s="1"/>
  <c r="BE111" i="11"/>
  <c r="BN120" i="11"/>
  <c r="BF129" i="11"/>
  <c r="BW129" i="11" s="1"/>
  <c r="BE129" i="11"/>
  <c r="BF17" i="11"/>
  <c r="BW17" i="11" s="1"/>
  <c r="BE17" i="11"/>
  <c r="BN128" i="11"/>
  <c r="BQ128" i="11"/>
  <c r="BR128" i="11" s="1"/>
  <c r="BS128" i="11" s="1"/>
  <c r="BN49" i="11"/>
  <c r="BQ49" i="11"/>
  <c r="BT52" i="11"/>
  <c r="AT76" i="6"/>
  <c r="AO12" i="13"/>
  <c r="AW12" i="13" s="1"/>
  <c r="AX12" i="13" s="1"/>
  <c r="AY12" i="13" s="1"/>
  <c r="AZ12" i="13" s="1"/>
  <c r="BU213" i="4"/>
  <c r="BE38" i="11"/>
  <c r="BE74" i="11"/>
  <c r="BE110" i="11"/>
  <c r="BY26" i="17"/>
  <c r="BZ26" i="17" s="1"/>
  <c r="CA26" i="17" s="1"/>
  <c r="BS26" i="17"/>
  <c r="BT26" i="17" s="1"/>
  <c r="BU26" i="17" s="1"/>
  <c r="BP26" i="17"/>
  <c r="BQ26" i="17" s="1"/>
  <c r="BR26" i="17" s="1"/>
  <c r="CP26" i="17" s="1"/>
  <c r="CR26" i="17" s="1"/>
  <c r="BV26" i="17"/>
  <c r="BW26" i="17" s="1"/>
  <c r="BX26" i="17" s="1"/>
  <c r="CB26" i="17"/>
  <c r="CC26" i="17" s="1"/>
  <c r="CD26" i="17" s="1"/>
  <c r="CE26" i="17"/>
  <c r="CF26" i="17" s="1"/>
  <c r="CG26" i="17" s="1"/>
  <c r="BQ3" i="11"/>
  <c r="BF3" i="11"/>
  <c r="BW3" i="11" s="1"/>
  <c r="BE3" i="11"/>
  <c r="BN79" i="11"/>
  <c r="BF93" i="11"/>
  <c r="BW93" i="11" s="1"/>
  <c r="BE93" i="11"/>
  <c r="BN127" i="11"/>
  <c r="BT127" i="11"/>
  <c r="BT22" i="11"/>
  <c r="BN74" i="11"/>
  <c r="BQ84" i="11"/>
  <c r="BK90" i="11"/>
  <c r="BN105" i="11"/>
  <c r="BT116" i="11"/>
  <c r="BF84" i="11"/>
  <c r="BW84" i="11" s="1"/>
  <c r="BE84" i="11"/>
  <c r="BF118" i="11"/>
  <c r="BW118" i="11" s="1"/>
  <c r="BE118" i="11"/>
  <c r="AT60" i="6"/>
  <c r="AO38" i="13"/>
  <c r="AT38" i="13" s="1"/>
  <c r="AU38" i="13" s="1"/>
  <c r="AV38" i="13" s="1"/>
  <c r="BE116" i="11"/>
  <c r="BY6" i="17"/>
  <c r="BZ6" i="17" s="1"/>
  <c r="CA6" i="17" s="1"/>
  <c r="CH6" i="17"/>
  <c r="CI6" i="17" s="1"/>
  <c r="CJ6" i="17" s="1"/>
  <c r="CL6" i="17" s="1"/>
  <c r="CO6" i="17" s="1"/>
  <c r="CB6" i="17"/>
  <c r="CC6" i="17" s="1"/>
  <c r="CD6" i="17" s="1"/>
  <c r="BS6" i="17"/>
  <c r="BT6" i="17" s="1"/>
  <c r="BU6" i="17" s="1"/>
  <c r="L18" i="18"/>
  <c r="O9" i="18"/>
  <c r="BT36" i="11"/>
  <c r="BF88" i="11"/>
  <c r="BW88" i="11" s="1"/>
  <c r="BE88" i="11"/>
  <c r="BQ99" i="11"/>
  <c r="BN99" i="11"/>
  <c r="BF106" i="11"/>
  <c r="BW106" i="11" s="1"/>
  <c r="BE106" i="11"/>
  <c r="BQ129" i="11"/>
  <c r="BK12" i="11"/>
  <c r="BN12" i="11"/>
  <c r="BT23" i="11"/>
  <c r="BT34" i="11"/>
  <c r="BF71" i="11"/>
  <c r="BW71" i="11" s="1"/>
  <c r="BE71" i="11"/>
  <c r="BQ85" i="11"/>
  <c r="BT102" i="11"/>
  <c r="BN106" i="11"/>
  <c r="BN122" i="11"/>
  <c r="BQ122" i="11"/>
  <c r="BF130" i="11"/>
  <c r="BW130" i="11" s="1"/>
  <c r="BE130" i="11"/>
  <c r="BF37" i="11"/>
  <c r="BW37" i="11" s="1"/>
  <c r="BE37" i="11"/>
  <c r="BF100" i="11"/>
  <c r="BW100" i="11" s="1"/>
  <c r="BE100" i="11"/>
  <c r="BE122" i="11"/>
  <c r="CE6" i="17"/>
  <c r="CF6" i="17" s="1"/>
  <c r="CG6" i="17" s="1"/>
  <c r="BF60" i="11"/>
  <c r="BW60" i="11" s="1"/>
  <c r="BE60" i="11"/>
  <c r="BK13" i="11"/>
  <c r="BN13" i="11"/>
  <c r="BT13" i="11"/>
  <c r="BQ19" i="11"/>
  <c r="AT27" i="13"/>
  <c r="CH26" i="17"/>
  <c r="CI26" i="17" s="1"/>
  <c r="CJ26" i="17" s="1"/>
  <c r="CL26" i="17" s="1"/>
  <c r="CO26" i="17" s="1"/>
  <c r="BN43" i="11"/>
  <c r="BO43" i="11" s="1"/>
  <c r="BP43" i="11" s="1"/>
  <c r="BF124" i="11"/>
  <c r="BW124" i="11" s="1"/>
  <c r="BE124" i="11"/>
  <c r="BT14" i="11"/>
  <c r="BK30" i="11"/>
  <c r="BQ30" i="11"/>
  <c r="BN30" i="11"/>
  <c r="BK87" i="11"/>
  <c r="BN87" i="11"/>
  <c r="BQ87" i="11"/>
  <c r="BN92" i="11"/>
  <c r="BQ103" i="11"/>
  <c r="BF10" i="11"/>
  <c r="BW10" i="11" s="1"/>
  <c r="BE10" i="11"/>
  <c r="BF67" i="11"/>
  <c r="BW67" i="11" s="1"/>
  <c r="BE67" i="11"/>
  <c r="BF81" i="11"/>
  <c r="BW81" i="11" s="1"/>
  <c r="BE81" i="11"/>
  <c r="BC28" i="6"/>
  <c r="AO10" i="13"/>
  <c r="AW10" i="13" s="1"/>
  <c r="AW14" i="13"/>
  <c r="BP15" i="17"/>
  <c r="BQ15" i="17" s="1"/>
  <c r="BR15" i="17" s="1"/>
  <c r="CP15" i="17" s="1"/>
  <c r="CR15" i="17" s="1"/>
  <c r="CU15" i="17" s="1"/>
  <c r="BV15" i="17"/>
  <c r="BW15" i="17" s="1"/>
  <c r="BX15" i="17" s="1"/>
  <c r="CE15" i="17"/>
  <c r="CF15" i="17" s="1"/>
  <c r="CG15" i="17" s="1"/>
  <c r="CH15" i="17"/>
  <c r="CI15" i="17" s="1"/>
  <c r="CJ15" i="17" s="1"/>
  <c r="CL15" i="17" s="1"/>
  <c r="CO15" i="17" s="1"/>
  <c r="BY15" i="17"/>
  <c r="BZ15" i="17" s="1"/>
  <c r="CA15" i="17" s="1"/>
  <c r="BS15" i="17"/>
  <c r="BT15" i="17" s="1"/>
  <c r="BU15" i="17" s="1"/>
  <c r="BE15" i="11"/>
  <c r="BE63" i="11"/>
  <c r="BE123" i="11"/>
  <c r="AV7" i="10"/>
  <c r="BC7" i="10" s="1"/>
  <c r="BD7" i="10" s="1"/>
  <c r="BE7" i="10" s="1"/>
  <c r="CE22" i="17"/>
  <c r="CF22" i="17" s="1"/>
  <c r="CG22" i="17" s="1"/>
  <c r="BK24" i="11"/>
  <c r="BQ58" i="11"/>
  <c r="BK96" i="11"/>
  <c r="BK112" i="11"/>
  <c r="BN9" i="11"/>
  <c r="BK37" i="11"/>
  <c r="BT37" i="11"/>
  <c r="AX53" i="11"/>
  <c r="BN53" i="11" s="1"/>
  <c r="BO53" i="11" s="1"/>
  <c r="BP53" i="11" s="1"/>
  <c r="BQ39" i="11"/>
  <c r="BT42" i="11"/>
  <c r="BN56" i="11"/>
  <c r="BQ56" i="11"/>
  <c r="AS43" i="6"/>
  <c r="AT43" i="6" s="1"/>
  <c r="AO7" i="13"/>
  <c r="AO16" i="13"/>
  <c r="AW16" i="13" s="1"/>
  <c r="AO23" i="13"/>
  <c r="AW23" i="13" s="1"/>
  <c r="BK209" i="4"/>
  <c r="BK210" i="4"/>
  <c r="BK214" i="4"/>
  <c r="BU229" i="4"/>
  <c r="BG230" i="4"/>
  <c r="BH230" i="4" s="1"/>
  <c r="BG235" i="4"/>
  <c r="BH235" i="4" s="1"/>
  <c r="BK244" i="4"/>
  <c r="BG245" i="4"/>
  <c r="BH245" i="4" s="1"/>
  <c r="BG129" i="4"/>
  <c r="BH129" i="4" s="1"/>
  <c r="BG130" i="4"/>
  <c r="BH130" i="4" s="1"/>
  <c r="CB130" i="4" s="1"/>
  <c r="CC130" i="4" s="1"/>
  <c r="BG28" i="4"/>
  <c r="BH28" i="4" s="1"/>
  <c r="BY28" i="4" s="1"/>
  <c r="BZ28" i="4" s="1"/>
  <c r="CA28" i="4" s="1"/>
  <c r="CF28" i="4" s="1"/>
  <c r="BV4" i="17"/>
  <c r="BW4" i="17" s="1"/>
  <c r="BX4" i="17" s="1"/>
  <c r="BV22" i="17"/>
  <c r="BW22" i="17" s="1"/>
  <c r="BX22" i="17" s="1"/>
  <c r="BK48" i="11"/>
  <c r="BT48" i="11"/>
  <c r="BN51" i="11"/>
  <c r="BQ51" i="11"/>
  <c r="BQ45" i="11"/>
  <c r="AT19" i="6"/>
  <c r="AT28" i="13"/>
  <c r="AT33" i="13"/>
  <c r="AW48" i="13"/>
  <c r="AX48" i="13" s="1"/>
  <c r="AY48" i="13" s="1"/>
  <c r="AZ48" i="13" s="1"/>
  <c r="BU209" i="4"/>
  <c r="BU210" i="4"/>
  <c r="BK224" i="4"/>
  <c r="BU230" i="4"/>
  <c r="BU233" i="4"/>
  <c r="BG193" i="4"/>
  <c r="BH193" i="4" s="1"/>
  <c r="BG194" i="4"/>
  <c r="BH194" i="4" s="1"/>
  <c r="BY194" i="4" s="1"/>
  <c r="BZ194" i="4" s="1"/>
  <c r="CA194" i="4" s="1"/>
  <c r="CF194" i="4" s="1"/>
  <c r="BG206" i="4"/>
  <c r="BH206" i="4" s="1"/>
  <c r="BU162" i="4"/>
  <c r="BG23" i="4"/>
  <c r="BH23" i="4" s="1"/>
  <c r="BY23" i="4" s="1"/>
  <c r="BZ23" i="4" s="1"/>
  <c r="CA23" i="4" s="1"/>
  <c r="CF23" i="4" s="1"/>
  <c r="BK39" i="4"/>
  <c r="BE23" i="11"/>
  <c r="BE41" i="11"/>
  <c r="BE47" i="11"/>
  <c r="BE53" i="11"/>
  <c r="BE77" i="11"/>
  <c r="BE119" i="11"/>
  <c r="CE4" i="17"/>
  <c r="CF4" i="17" s="1"/>
  <c r="CG4" i="17" s="1"/>
  <c r="CR17" i="17"/>
  <c r="BV21" i="17"/>
  <c r="BW21" i="17" s="1"/>
  <c r="BX21" i="17" s="1"/>
  <c r="CH22" i="17"/>
  <c r="CI22" i="17" s="1"/>
  <c r="CJ22" i="17" s="1"/>
  <c r="CL22" i="17" s="1"/>
  <c r="CO22" i="17" s="1"/>
  <c r="P8" i="18"/>
  <c r="BQ15" i="11"/>
  <c r="BK20" i="11"/>
  <c r="BK31" i="11"/>
  <c r="BN62" i="11"/>
  <c r="BN67" i="11"/>
  <c r="BQ67" i="11"/>
  <c r="BT67" i="11"/>
  <c r="BQ72" i="11"/>
  <c r="BK83" i="11"/>
  <c r="BN93" i="11"/>
  <c r="BN109" i="11"/>
  <c r="BK114" i="11"/>
  <c r="BN114" i="11"/>
  <c r="BQ114" i="11"/>
  <c r="BQ81" i="11"/>
  <c r="BK81" i="11"/>
  <c r="BN81" i="11"/>
  <c r="AX128" i="11"/>
  <c r="BN50" i="11"/>
  <c r="BT50" i="11"/>
  <c r="BT54" i="11"/>
  <c r="BK41" i="11"/>
  <c r="BT41" i="11"/>
  <c r="BQ41" i="11"/>
  <c r="BN44" i="11"/>
  <c r="AS3" i="6"/>
  <c r="AT3" i="6" s="1"/>
  <c r="BC3" i="6" s="1"/>
  <c r="BD3" i="6" s="1"/>
  <c r="BE3" i="6" s="1"/>
  <c r="AZ12" i="6"/>
  <c r="BA12" i="6" s="1"/>
  <c r="BB12" i="6" s="1"/>
  <c r="AS27" i="6"/>
  <c r="AT27" i="6" s="1"/>
  <c r="AS30" i="6"/>
  <c r="AS75" i="6"/>
  <c r="AS78" i="6"/>
  <c r="AT10" i="13"/>
  <c r="AU10" i="13" s="1"/>
  <c r="AV10" i="13" s="1"/>
  <c r="AO37" i="13"/>
  <c r="AW37" i="13" s="1"/>
  <c r="AX37" i="13" s="1"/>
  <c r="AY37" i="13" s="1"/>
  <c r="AZ37" i="13" s="1"/>
  <c r="BG250" i="4"/>
  <c r="BH250" i="4" s="1"/>
  <c r="BG224" i="4"/>
  <c r="BH224" i="4" s="1"/>
  <c r="BK235" i="4"/>
  <c r="BG238" i="4"/>
  <c r="BH238" i="4" s="1"/>
  <c r="BY238" i="4" s="1"/>
  <c r="BZ238" i="4" s="1"/>
  <c r="CA238" i="4" s="1"/>
  <c r="CF238" i="4" s="1"/>
  <c r="BG248" i="4"/>
  <c r="BH248" i="4" s="1"/>
  <c r="BU161" i="4"/>
  <c r="BG141" i="4"/>
  <c r="BH141" i="4" s="1"/>
  <c r="BG29" i="4"/>
  <c r="BH29" i="4" s="1"/>
  <c r="BK38" i="4"/>
  <c r="BE114" i="11"/>
  <c r="BE120" i="11"/>
  <c r="BE126" i="11"/>
  <c r="AV67" i="10"/>
  <c r="BC67" i="10" s="1"/>
  <c r="BD67" i="10" s="1"/>
  <c r="BE67" i="10" s="1"/>
  <c r="BS5" i="17"/>
  <c r="BT5" i="17" s="1"/>
  <c r="BU5" i="17" s="1"/>
  <c r="BY5" i="17"/>
  <c r="BZ5" i="17" s="1"/>
  <c r="CA5" i="17" s="1"/>
  <c r="BP7" i="17"/>
  <c r="BQ7" i="17" s="1"/>
  <c r="BR7" i="17" s="1"/>
  <c r="CP7" i="17" s="1"/>
  <c r="BV5" i="17"/>
  <c r="BW5" i="17" s="1"/>
  <c r="BX5" i="17" s="1"/>
  <c r="BY22" i="17"/>
  <c r="BZ22" i="17" s="1"/>
  <c r="CA22" i="17" s="1"/>
  <c r="L37" i="18"/>
  <c r="O11" i="18"/>
  <c r="AW11" i="13"/>
  <c r="AW19" i="13"/>
  <c r="AO25" i="13"/>
  <c r="AW25" i="13" s="1"/>
  <c r="AX25" i="13" s="1"/>
  <c r="AY25" i="13" s="1"/>
  <c r="AZ25" i="13" s="1"/>
  <c r="AO30" i="13"/>
  <c r="AT30" i="13" s="1"/>
  <c r="AU30" i="13" s="1"/>
  <c r="AV30" i="13" s="1"/>
  <c r="AO34" i="13"/>
  <c r="AT34" i="13" s="1"/>
  <c r="AU34" i="13" s="1"/>
  <c r="AV34" i="13" s="1"/>
  <c r="AO41" i="13"/>
  <c r="AW41" i="13" s="1"/>
  <c r="AX41" i="13" s="1"/>
  <c r="AY41" i="13" s="1"/>
  <c r="AZ41" i="13" s="1"/>
  <c r="BE13" i="11"/>
  <c r="BE49" i="11"/>
  <c r="BK49" i="11" s="1"/>
  <c r="BE61" i="11"/>
  <c r="BV19" i="17"/>
  <c r="BW19" i="17" s="1"/>
  <c r="BX19" i="17" s="1"/>
  <c r="CB21" i="17"/>
  <c r="CC21" i="17" s="1"/>
  <c r="CD21" i="17" s="1"/>
  <c r="CE21" i="17"/>
  <c r="CF21" i="17" s="1"/>
  <c r="CG21" i="17" s="1"/>
  <c r="L29" i="18"/>
  <c r="O10" i="18"/>
  <c r="CG3" i="19"/>
  <c r="K29" i="18"/>
  <c r="K18" i="18"/>
  <c r="K37" i="18"/>
  <c r="K9" i="18"/>
  <c r="L9" i="18"/>
  <c r="CR25" i="17"/>
  <c r="CU24" i="17"/>
  <c r="CT24" i="17"/>
  <c r="CS24" i="17"/>
  <c r="CU21" i="17"/>
  <c r="CT21" i="17"/>
  <c r="CS21" i="17"/>
  <c r="CR22" i="17"/>
  <c r="CU23" i="17"/>
  <c r="CT23" i="17"/>
  <c r="CS23" i="17"/>
  <c r="CU26" i="17"/>
  <c r="CT26" i="17"/>
  <c r="CS26" i="17"/>
  <c r="CR16" i="17"/>
  <c r="CS16" i="17" s="1"/>
  <c r="CR18" i="17"/>
  <c r="CT18" i="17" s="1"/>
  <c r="CT15" i="17"/>
  <c r="CS15" i="17"/>
  <c r="CR20" i="17"/>
  <c r="CU17" i="17"/>
  <c r="CT17" i="17"/>
  <c r="CS17" i="17"/>
  <c r="CR19" i="17"/>
  <c r="CU18" i="17"/>
  <c r="CE9" i="17"/>
  <c r="CF9" i="17" s="1"/>
  <c r="CG9" i="17" s="1"/>
  <c r="CR11" i="17"/>
  <c r="CT11" i="17" s="1"/>
  <c r="CR12" i="17"/>
  <c r="CU12" i="17" s="1"/>
  <c r="CB9" i="17"/>
  <c r="CC9" i="17" s="1"/>
  <c r="CD9" i="17" s="1"/>
  <c r="CH9" i="17"/>
  <c r="CI9" i="17" s="1"/>
  <c r="CJ9" i="17" s="1"/>
  <c r="CL9" i="17" s="1"/>
  <c r="CO9" i="17" s="1"/>
  <c r="BP9" i="17"/>
  <c r="BQ9" i="17" s="1"/>
  <c r="BR9" i="17" s="1"/>
  <c r="CP9" i="17" s="1"/>
  <c r="BV9" i="17"/>
  <c r="BW9" i="17" s="1"/>
  <c r="BX9" i="17" s="1"/>
  <c r="CR14" i="17"/>
  <c r="CU14" i="17" s="1"/>
  <c r="BS9" i="17"/>
  <c r="BT9" i="17" s="1"/>
  <c r="BU9" i="17" s="1"/>
  <c r="CR9" i="17" s="1"/>
  <c r="CT12" i="17"/>
  <c r="CU11" i="17"/>
  <c r="CR10" i="17"/>
  <c r="CR13" i="17"/>
  <c r="CR7" i="17"/>
  <c r="CU7" i="17" s="1"/>
  <c r="BP6" i="17"/>
  <c r="BQ6" i="17" s="1"/>
  <c r="BR6" i="17" s="1"/>
  <c r="CP6" i="17" s="1"/>
  <c r="CR6" i="17" s="1"/>
  <c r="CR4" i="17"/>
  <c r="CR5" i="17"/>
  <c r="CR8" i="17"/>
  <c r="CH3" i="17"/>
  <c r="CI3" i="17" s="1"/>
  <c r="CJ3" i="17" s="1"/>
  <c r="CL3" i="17" s="1"/>
  <c r="CO3" i="17" s="1"/>
  <c r="BP3" i="17"/>
  <c r="BQ3" i="17" s="1"/>
  <c r="BR3" i="17" s="1"/>
  <c r="CP3" i="17" s="1"/>
  <c r="BS3" i="17"/>
  <c r="BT3" i="17" s="1"/>
  <c r="BU3" i="17" s="1"/>
  <c r="BV3" i="17"/>
  <c r="BW3" i="17" s="1"/>
  <c r="BX3" i="17" s="1"/>
  <c r="CB3" i="17"/>
  <c r="CC3" i="17" s="1"/>
  <c r="CD3" i="17" s="1"/>
  <c r="CE3" i="17"/>
  <c r="CF3" i="17" s="1"/>
  <c r="CG3" i="17" s="1"/>
  <c r="BH161" i="4"/>
  <c r="CB161" i="4" s="1"/>
  <c r="CC161" i="4" s="1"/>
  <c r="BH162" i="4"/>
  <c r="BY162" i="4" s="1"/>
  <c r="BZ162" i="4" s="1"/>
  <c r="CA162" i="4" s="1"/>
  <c r="CF162" i="4" s="1"/>
  <c r="BH165" i="4"/>
  <c r="BY165" i="4" s="1"/>
  <c r="BZ165" i="4" s="1"/>
  <c r="CA165" i="4" s="1"/>
  <c r="CF165" i="4" s="1"/>
  <c r="BH174" i="4"/>
  <c r="BY174" i="4" s="1"/>
  <c r="BZ174" i="4" s="1"/>
  <c r="CA174" i="4" s="1"/>
  <c r="CF174" i="4" s="1"/>
  <c r="AT59" i="6"/>
  <c r="AT75" i="6"/>
  <c r="AZ75" i="6" s="1"/>
  <c r="BA75" i="6" s="1"/>
  <c r="BB75" i="6" s="1"/>
  <c r="BC76" i="6"/>
  <c r="BD76" i="6" s="1"/>
  <c r="BE76" i="6" s="1"/>
  <c r="AS32" i="15"/>
  <c r="BA32" i="15" s="1"/>
  <c r="BB32" i="15" s="1"/>
  <c r="BC32" i="15" s="1"/>
  <c r="AS31" i="15"/>
  <c r="BA31" i="15" s="1"/>
  <c r="BB31" i="15" s="1"/>
  <c r="BC31" i="15" s="1"/>
  <c r="AS36" i="15"/>
  <c r="BA36" i="15" s="1"/>
  <c r="BB36" i="15" s="1"/>
  <c r="BC36" i="15" s="1"/>
  <c r="AS37" i="15"/>
  <c r="BA37" i="15" s="1"/>
  <c r="BB37" i="15" s="1"/>
  <c r="BC37" i="15" s="1"/>
  <c r="AS59" i="15"/>
  <c r="BA59" i="15" s="1"/>
  <c r="BB59" i="15" s="1"/>
  <c r="BC59" i="15" s="1"/>
  <c r="AS47" i="15"/>
  <c r="BA47" i="15" s="1"/>
  <c r="BB47" i="15" s="1"/>
  <c r="BC47" i="15" s="1"/>
  <c r="AS21" i="15"/>
  <c r="BD21" i="15" s="1"/>
  <c r="BE21" i="15" s="1"/>
  <c r="BF21" i="15" s="1"/>
  <c r="AS72" i="15"/>
  <c r="BA72" i="15" s="1"/>
  <c r="BB72" i="15" s="1"/>
  <c r="BC72" i="15" s="1"/>
  <c r="AV43" i="10"/>
  <c r="BC43" i="10" s="1"/>
  <c r="BD43" i="10" s="1"/>
  <c r="BE43" i="10" s="1"/>
  <c r="AV44" i="10"/>
  <c r="BC44" i="10" s="1"/>
  <c r="BD44" i="10" s="1"/>
  <c r="BE44" i="10" s="1"/>
  <c r="BF44" i="10"/>
  <c r="BG44" i="10" s="1"/>
  <c r="BH44" i="10" s="1"/>
  <c r="AV46" i="10"/>
  <c r="BC46" i="10" s="1"/>
  <c r="BD46" i="10" s="1"/>
  <c r="BE46" i="10" s="1"/>
  <c r="BC45" i="10"/>
  <c r="BD45" i="10" s="1"/>
  <c r="BE45" i="10" s="1"/>
  <c r="BF45" i="10"/>
  <c r="BG45" i="10" s="1"/>
  <c r="BH45" i="10" s="1"/>
  <c r="BL45" i="10" s="1"/>
  <c r="AV18" i="10"/>
  <c r="BF18" i="10" s="1"/>
  <c r="BG18" i="10" s="1"/>
  <c r="BH18" i="10" s="1"/>
  <c r="AV34" i="10"/>
  <c r="BC34" i="10" s="1"/>
  <c r="BD34" i="10" s="1"/>
  <c r="BE34" i="10" s="1"/>
  <c r="AV81" i="10"/>
  <c r="BF81" i="10" s="1"/>
  <c r="BG81" i="10" s="1"/>
  <c r="BH81" i="10" s="1"/>
  <c r="AV8" i="10"/>
  <c r="BC8" i="10" s="1"/>
  <c r="BD8" i="10" s="1"/>
  <c r="BE8" i="10" s="1"/>
  <c r="AV4" i="10"/>
  <c r="BF4" i="10" s="1"/>
  <c r="BG4" i="10" s="1"/>
  <c r="BH4" i="10" s="1"/>
  <c r="AV16" i="10"/>
  <c r="BC16" i="10" s="1"/>
  <c r="BD16" i="10" s="1"/>
  <c r="BE16" i="10" s="1"/>
  <c r="AV19" i="10"/>
  <c r="BF19" i="10" s="1"/>
  <c r="BG19" i="10" s="1"/>
  <c r="BH19" i="10" s="1"/>
  <c r="AV5" i="10"/>
  <c r="BC5" i="10" s="1"/>
  <c r="BD5" i="10" s="1"/>
  <c r="BE5" i="10" s="1"/>
  <c r="AV9" i="10"/>
  <c r="BF9" i="10" s="1"/>
  <c r="BG9" i="10" s="1"/>
  <c r="BH9" i="10" s="1"/>
  <c r="AV10" i="10"/>
  <c r="BC10" i="10" s="1"/>
  <c r="BD10" i="10" s="1"/>
  <c r="BE10" i="10" s="1"/>
  <c r="AV22" i="10"/>
  <c r="BC22" i="10" s="1"/>
  <c r="BD22" i="10" s="1"/>
  <c r="BE22" i="10" s="1"/>
  <c r="AV27" i="10"/>
  <c r="BF27" i="10" s="1"/>
  <c r="BG27" i="10" s="1"/>
  <c r="BH27" i="10" s="1"/>
  <c r="AV47" i="10"/>
  <c r="BC47" i="10" s="1"/>
  <c r="BD47" i="10" s="1"/>
  <c r="BE47" i="10" s="1"/>
  <c r="AV55" i="10"/>
  <c r="BF55" i="10" s="1"/>
  <c r="BG55" i="10" s="1"/>
  <c r="BH55" i="10" s="1"/>
  <c r="BL55" i="10" s="1"/>
  <c r="AV79" i="10"/>
  <c r="BC79" i="10" s="1"/>
  <c r="BD79" i="10" s="1"/>
  <c r="BE79" i="10" s="1"/>
  <c r="AV82" i="10"/>
  <c r="AV6" i="10"/>
  <c r="BC6" i="10" s="1"/>
  <c r="BD6" i="10" s="1"/>
  <c r="BE6" i="10" s="1"/>
  <c r="AV90" i="10"/>
  <c r="BF90" i="10" s="1"/>
  <c r="BG90" i="10" s="1"/>
  <c r="BH90" i="10" s="1"/>
  <c r="AV92" i="10"/>
  <c r="BC92" i="10" s="1"/>
  <c r="BD92" i="10" s="1"/>
  <c r="BE92" i="10" s="1"/>
  <c r="AV12" i="10"/>
  <c r="BC12" i="10" s="1"/>
  <c r="BD12" i="10" s="1"/>
  <c r="BE12" i="10" s="1"/>
  <c r="AV30" i="10"/>
  <c r="BF30" i="10" s="1"/>
  <c r="BG30" i="10" s="1"/>
  <c r="BH30" i="10" s="1"/>
  <c r="AV36" i="10"/>
  <c r="BC36" i="10" s="1"/>
  <c r="BD36" i="10" s="1"/>
  <c r="BE36" i="10" s="1"/>
  <c r="AV39" i="10"/>
  <c r="BF39" i="10" s="1"/>
  <c r="BG39" i="10" s="1"/>
  <c r="BH39" i="10" s="1"/>
  <c r="AV42" i="10"/>
  <c r="BC42" i="10" s="1"/>
  <c r="BD42" i="10" s="1"/>
  <c r="BE42" i="10" s="1"/>
  <c r="AV59" i="10"/>
  <c r="BC59" i="10" s="1"/>
  <c r="BD59" i="10" s="1"/>
  <c r="BE59" i="10" s="1"/>
  <c r="AV62" i="10"/>
  <c r="BF62" i="10" s="1"/>
  <c r="BG62" i="10" s="1"/>
  <c r="BH62" i="10" s="1"/>
  <c r="AV93" i="10"/>
  <c r="BC93" i="10" s="1"/>
  <c r="BD93" i="10" s="1"/>
  <c r="BE93" i="10" s="1"/>
  <c r="BC82" i="10"/>
  <c r="BD82" i="10" s="1"/>
  <c r="BE82" i="10" s="1"/>
  <c r="AV13" i="10"/>
  <c r="BF13" i="10" s="1"/>
  <c r="BG13" i="10" s="1"/>
  <c r="BH13" i="10" s="1"/>
  <c r="AV14" i="10"/>
  <c r="BC14" i="10" s="1"/>
  <c r="BD14" i="10" s="1"/>
  <c r="BE14" i="10" s="1"/>
  <c r="BF34" i="10"/>
  <c r="BG34" i="10" s="1"/>
  <c r="BH34" i="10" s="1"/>
  <c r="AV37" i="10"/>
  <c r="BF37" i="10" s="1"/>
  <c r="BG37" i="10" s="1"/>
  <c r="BH37" i="10" s="1"/>
  <c r="AV40" i="10"/>
  <c r="BC40" i="10" s="1"/>
  <c r="BD40" i="10" s="1"/>
  <c r="BE40" i="10" s="1"/>
  <c r="AV41" i="10"/>
  <c r="BC41" i="10" s="1"/>
  <c r="BD41" i="10" s="1"/>
  <c r="BE41" i="10" s="1"/>
  <c r="AV63" i="10"/>
  <c r="BF63" i="10" s="1"/>
  <c r="BG63" i="10" s="1"/>
  <c r="BH63" i="10" s="1"/>
  <c r="AV69" i="10"/>
  <c r="BC69" i="10" s="1"/>
  <c r="BD69" i="10" s="1"/>
  <c r="BE69" i="10" s="1"/>
  <c r="AV73" i="10"/>
  <c r="BC73" i="10" s="1"/>
  <c r="BD73" i="10" s="1"/>
  <c r="BE73" i="10" s="1"/>
  <c r="AV83" i="10"/>
  <c r="BC83" i="10" s="1"/>
  <c r="BD83" i="10" s="1"/>
  <c r="BE83" i="10" s="1"/>
  <c r="AV17" i="10"/>
  <c r="BC17" i="10" s="1"/>
  <c r="BD17" i="10" s="1"/>
  <c r="BE17" i="10" s="1"/>
  <c r="AV20" i="10"/>
  <c r="BC20" i="10" s="1"/>
  <c r="BD20" i="10" s="1"/>
  <c r="BE20" i="10" s="1"/>
  <c r="AV23" i="10"/>
  <c r="BF23" i="10" s="1"/>
  <c r="BG23" i="10" s="1"/>
  <c r="BH23" i="10" s="1"/>
  <c r="AV26" i="10"/>
  <c r="BF26" i="10" s="1"/>
  <c r="BG26" i="10" s="1"/>
  <c r="BH26" i="10" s="1"/>
  <c r="AV28" i="10"/>
  <c r="BF28" i="10" s="1"/>
  <c r="BG28" i="10" s="1"/>
  <c r="BH28" i="10" s="1"/>
  <c r="AV29" i="10"/>
  <c r="BF29" i="10" s="1"/>
  <c r="BG29" i="10" s="1"/>
  <c r="BH29" i="10" s="1"/>
  <c r="AV31" i="10"/>
  <c r="BC31" i="10" s="1"/>
  <c r="BD31" i="10" s="1"/>
  <c r="BE31" i="10" s="1"/>
  <c r="AV51" i="10"/>
  <c r="BC51" i="10" s="1"/>
  <c r="BD51" i="10" s="1"/>
  <c r="BE51" i="10" s="1"/>
  <c r="AV54" i="10"/>
  <c r="BC54" i="10" s="1"/>
  <c r="BD54" i="10" s="1"/>
  <c r="BE54" i="10" s="1"/>
  <c r="AV66" i="10"/>
  <c r="BC66" i="10" s="1"/>
  <c r="BD66" i="10" s="1"/>
  <c r="BE66" i="10" s="1"/>
  <c r="AV70" i="10"/>
  <c r="BF70" i="10" s="1"/>
  <c r="BG70" i="10" s="1"/>
  <c r="BH70" i="10" s="1"/>
  <c r="AV77" i="10"/>
  <c r="BC77" i="10" s="1"/>
  <c r="BD77" i="10" s="1"/>
  <c r="BE77" i="10" s="1"/>
  <c r="AV86" i="10"/>
  <c r="BC86" i="10" s="1"/>
  <c r="BD86" i="10" s="1"/>
  <c r="BE86" i="10" s="1"/>
  <c r="AV89" i="10"/>
  <c r="BC89" i="10" s="1"/>
  <c r="BD89" i="10" s="1"/>
  <c r="BE89" i="10" s="1"/>
  <c r="AV91" i="10"/>
  <c r="BF91" i="10" s="1"/>
  <c r="BG91" i="10" s="1"/>
  <c r="BH91" i="10" s="1"/>
  <c r="AV96" i="10"/>
  <c r="BF96" i="10" s="1"/>
  <c r="BG96" i="10" s="1"/>
  <c r="BH96" i="10" s="1"/>
  <c r="BC4" i="10"/>
  <c r="BD4" i="10" s="1"/>
  <c r="BE4" i="10" s="1"/>
  <c r="AV11" i="10"/>
  <c r="BC11" i="10" s="1"/>
  <c r="BD11" i="10" s="1"/>
  <c r="BE11" i="10" s="1"/>
  <c r="AV15" i="10"/>
  <c r="BF15" i="10" s="1"/>
  <c r="BG15" i="10" s="1"/>
  <c r="BH15" i="10" s="1"/>
  <c r="AV21" i="10"/>
  <c r="BC21" i="10" s="1"/>
  <c r="BD21" i="10" s="1"/>
  <c r="BE21" i="10" s="1"/>
  <c r="AV24" i="10"/>
  <c r="BF24" i="10" s="1"/>
  <c r="BG24" i="10" s="1"/>
  <c r="BH24" i="10" s="1"/>
  <c r="AV25" i="10"/>
  <c r="BF25" i="10" s="1"/>
  <c r="BG25" i="10" s="1"/>
  <c r="BH25" i="10" s="1"/>
  <c r="AV32" i="10"/>
  <c r="BF32" i="10" s="1"/>
  <c r="BG32" i="10" s="1"/>
  <c r="BH32" i="10" s="1"/>
  <c r="AV33" i="10"/>
  <c r="AV35" i="10"/>
  <c r="BF35" i="10" s="1"/>
  <c r="BG35" i="10" s="1"/>
  <c r="BH35" i="10" s="1"/>
  <c r="BL35" i="10" s="1"/>
  <c r="AV38" i="10"/>
  <c r="BC38" i="10" s="1"/>
  <c r="BD38" i="10" s="1"/>
  <c r="BE38" i="10" s="1"/>
  <c r="AV65" i="10"/>
  <c r="BF65" i="10" s="1"/>
  <c r="BG65" i="10" s="1"/>
  <c r="BH65" i="10" s="1"/>
  <c r="AV68" i="10"/>
  <c r="BF68" i="10" s="1"/>
  <c r="BG68" i="10" s="1"/>
  <c r="BH68" i="10" s="1"/>
  <c r="AV71" i="10"/>
  <c r="BF71" i="10" s="1"/>
  <c r="BG71" i="10" s="1"/>
  <c r="BH71" i="10" s="1"/>
  <c r="BC74" i="10"/>
  <c r="BD74" i="10" s="1"/>
  <c r="BE74" i="10" s="1"/>
  <c r="AV88" i="10"/>
  <c r="BC88" i="10" s="1"/>
  <c r="BD88" i="10" s="1"/>
  <c r="BE88" i="10" s="1"/>
  <c r="AV95" i="10"/>
  <c r="BC95" i="10" s="1"/>
  <c r="BD95" i="10" s="1"/>
  <c r="BE95" i="10" s="1"/>
  <c r="AV97" i="10"/>
  <c r="BC97" i="10" s="1"/>
  <c r="BD97" i="10" s="1"/>
  <c r="BE97" i="10" s="1"/>
  <c r="BC96" i="10"/>
  <c r="BD96" i="10" s="1"/>
  <c r="BE96" i="10" s="1"/>
  <c r="AV98" i="10"/>
  <c r="BF98" i="10" s="1"/>
  <c r="BG98" i="10" s="1"/>
  <c r="BH98" i="10" s="1"/>
  <c r="AV78" i="10"/>
  <c r="BF78" i="10" s="1"/>
  <c r="BG78" i="10" s="1"/>
  <c r="BH78" i="10" s="1"/>
  <c r="AV84" i="10"/>
  <c r="BF84" i="10" s="1"/>
  <c r="BG84" i="10" s="1"/>
  <c r="BH84" i="10" s="1"/>
  <c r="AV87" i="10"/>
  <c r="BF87" i="10" s="1"/>
  <c r="BG87" i="10" s="1"/>
  <c r="BH87" i="10" s="1"/>
  <c r="AV94" i="10"/>
  <c r="BF94" i="10" s="1"/>
  <c r="BG94" i="10" s="1"/>
  <c r="BH94" i="10" s="1"/>
  <c r="AV75" i="10"/>
  <c r="BF75" i="10" s="1"/>
  <c r="BG75" i="10" s="1"/>
  <c r="BH75" i="10" s="1"/>
  <c r="AV85" i="10"/>
  <c r="BC85" i="10" s="1"/>
  <c r="BD85" i="10" s="1"/>
  <c r="BE85" i="10" s="1"/>
  <c r="BF92" i="10"/>
  <c r="BG92" i="10" s="1"/>
  <c r="BH92" i="10" s="1"/>
  <c r="BC64" i="10"/>
  <c r="BD64" i="10" s="1"/>
  <c r="BE64" i="10" s="1"/>
  <c r="AV80" i="10"/>
  <c r="BF80" i="10" s="1"/>
  <c r="BG80" i="10" s="1"/>
  <c r="BH80" i="10" s="1"/>
  <c r="BF83" i="10"/>
  <c r="BG83" i="10" s="1"/>
  <c r="BH83" i="10" s="1"/>
  <c r="BF64" i="10"/>
  <c r="BG64" i="10" s="1"/>
  <c r="BH64" i="10" s="1"/>
  <c r="AV72" i="10"/>
  <c r="BC72" i="10" s="1"/>
  <c r="BD72" i="10" s="1"/>
  <c r="BE72" i="10" s="1"/>
  <c r="AV76" i="10"/>
  <c r="BF76" i="10" s="1"/>
  <c r="BG76" i="10" s="1"/>
  <c r="BH76" i="10" s="1"/>
  <c r="BF86" i="10"/>
  <c r="BG86" i="10" s="1"/>
  <c r="BH86" i="10" s="1"/>
  <c r="BF74" i="10"/>
  <c r="BG74" i="10" s="1"/>
  <c r="BH74" i="10" s="1"/>
  <c r="BF77" i="10"/>
  <c r="BG77" i="10" s="1"/>
  <c r="BH77" i="10" s="1"/>
  <c r="BF82" i="10"/>
  <c r="BG82" i="10" s="1"/>
  <c r="BH82" i="10" s="1"/>
  <c r="AV56" i="10"/>
  <c r="BC56" i="10" s="1"/>
  <c r="BD56" i="10" s="1"/>
  <c r="BE56" i="10" s="1"/>
  <c r="AV60" i="10"/>
  <c r="BC60" i="10" s="1"/>
  <c r="BD60" i="10" s="1"/>
  <c r="BE60" i="10" s="1"/>
  <c r="AV61" i="10"/>
  <c r="BC61" i="10" s="1"/>
  <c r="BD61" i="10" s="1"/>
  <c r="BE61" i="10" s="1"/>
  <c r="BC55" i="10"/>
  <c r="BD55" i="10" s="1"/>
  <c r="BE55" i="10" s="1"/>
  <c r="AV57" i="10"/>
  <c r="BC57" i="10" s="1"/>
  <c r="BD57" i="10" s="1"/>
  <c r="BE57" i="10" s="1"/>
  <c r="AV58" i="10"/>
  <c r="BF58" i="10" s="1"/>
  <c r="BG58" i="10" s="1"/>
  <c r="BH58" i="10" s="1"/>
  <c r="BF47" i="10"/>
  <c r="BG47" i="10" s="1"/>
  <c r="BH47" i="10" s="1"/>
  <c r="AV49" i="10"/>
  <c r="BC49" i="10" s="1"/>
  <c r="BD49" i="10" s="1"/>
  <c r="BE49" i="10" s="1"/>
  <c r="AV50" i="10"/>
  <c r="BF50" i="10" s="1"/>
  <c r="BG50" i="10" s="1"/>
  <c r="BH50" i="10" s="1"/>
  <c r="AV48" i="10"/>
  <c r="BF48" i="10" s="1"/>
  <c r="BG48" i="10" s="1"/>
  <c r="BH48" i="10" s="1"/>
  <c r="AV52" i="10"/>
  <c r="BF52" i="10" s="1"/>
  <c r="BG52" i="10" s="1"/>
  <c r="BH52" i="10" s="1"/>
  <c r="AV53" i="10"/>
  <c r="BF53" i="10" s="1"/>
  <c r="BG53" i="10" s="1"/>
  <c r="BH53" i="10" s="1"/>
  <c r="BF54" i="10"/>
  <c r="BG54" i="10" s="1"/>
  <c r="BH54" i="10" s="1"/>
  <c r="BC35" i="10"/>
  <c r="BD35" i="10" s="1"/>
  <c r="BE35" i="10" s="1"/>
  <c r="BF36" i="10"/>
  <c r="BG36" i="10" s="1"/>
  <c r="BH36" i="10" s="1"/>
  <c r="BF41" i="10"/>
  <c r="BG41" i="10" s="1"/>
  <c r="BH41" i="10" s="1"/>
  <c r="BC33" i="10"/>
  <c r="BD33" i="10" s="1"/>
  <c r="BE33" i="10" s="1"/>
  <c r="BF33" i="10"/>
  <c r="BG33" i="10" s="1"/>
  <c r="BH33" i="10" s="1"/>
  <c r="BC26" i="10"/>
  <c r="BD26" i="10" s="1"/>
  <c r="BE26" i="10" s="1"/>
  <c r="BC24" i="10"/>
  <c r="BD24" i="10" s="1"/>
  <c r="BE24" i="10" s="1"/>
  <c r="BF16" i="10"/>
  <c r="BG16" i="10" s="1"/>
  <c r="BH16" i="10" s="1"/>
  <c r="BF11" i="10"/>
  <c r="BG11" i="10" s="1"/>
  <c r="BH11" i="10" s="1"/>
  <c r="BF17" i="10"/>
  <c r="BG17" i="10" s="1"/>
  <c r="BH17" i="10" s="1"/>
  <c r="BC9" i="10"/>
  <c r="BD9" i="10" s="1"/>
  <c r="BE9" i="10" s="1"/>
  <c r="BF5" i="10"/>
  <c r="BG5" i="10" s="1"/>
  <c r="BH5" i="10" s="1"/>
  <c r="AV3" i="10"/>
  <c r="BH166" i="4"/>
  <c r="CB166" i="4" s="1"/>
  <c r="CC166" i="4" s="1"/>
  <c r="CD166" i="4" s="1"/>
  <c r="BG210" i="4"/>
  <c r="BH210" i="4" s="1"/>
  <c r="BG218" i="4"/>
  <c r="BH218" i="4" s="1"/>
  <c r="CB218" i="4" s="1"/>
  <c r="CC218" i="4" s="1"/>
  <c r="CD218" i="4" s="1"/>
  <c r="BG213" i="4"/>
  <c r="BH213" i="4" s="1"/>
  <c r="BY213" i="4" s="1"/>
  <c r="BZ213" i="4" s="1"/>
  <c r="CA213" i="4" s="1"/>
  <c r="CF213" i="4" s="1"/>
  <c r="BG214" i="4"/>
  <c r="BH214" i="4" s="1"/>
  <c r="BG262" i="4"/>
  <c r="BH262" i="4" s="1"/>
  <c r="CB262" i="4" s="1"/>
  <c r="CC262" i="4" s="1"/>
  <c r="CD262" i="4" s="1"/>
  <c r="BU249" i="4"/>
  <c r="BU250" i="4"/>
  <c r="BG253" i="4"/>
  <c r="BH253" i="4" s="1"/>
  <c r="BY253" i="4" s="1"/>
  <c r="BZ253" i="4" s="1"/>
  <c r="CA253" i="4" s="1"/>
  <c r="CF253" i="4" s="1"/>
  <c r="BG254" i="4"/>
  <c r="BH254" i="4" s="1"/>
  <c r="BY254" i="4" s="1"/>
  <c r="BZ254" i="4" s="1"/>
  <c r="CA254" i="4" s="1"/>
  <c r="CF254" i="4" s="1"/>
  <c r="AO45" i="13"/>
  <c r="AW45" i="13" s="1"/>
  <c r="AX45" i="13" s="1"/>
  <c r="AY45" i="13" s="1"/>
  <c r="AZ45" i="13" s="1"/>
  <c r="AO46" i="13"/>
  <c r="AW46" i="13" s="1"/>
  <c r="AO50" i="13"/>
  <c r="AW50" i="13" s="1"/>
  <c r="AX50" i="13" s="1"/>
  <c r="AY50" i="13" s="1"/>
  <c r="AZ50" i="13" s="1"/>
  <c r="AO42" i="13"/>
  <c r="AW42" i="13" s="1"/>
  <c r="AX42" i="13" s="1"/>
  <c r="AY42" i="13" s="1"/>
  <c r="AZ42" i="13" s="1"/>
  <c r="AT49" i="13"/>
  <c r="AU49" i="13" s="1"/>
  <c r="AV49" i="13" s="1"/>
  <c r="AT39" i="13"/>
  <c r="AU39" i="13" s="1"/>
  <c r="AV39" i="13" s="1"/>
  <c r="AW39" i="13"/>
  <c r="AX39" i="13" s="1"/>
  <c r="AY39" i="13" s="1"/>
  <c r="AZ39" i="13" s="1"/>
  <c r="AO43" i="13"/>
  <c r="AW43" i="13" s="1"/>
  <c r="AX43" i="13" s="1"/>
  <c r="AY43" i="13" s="1"/>
  <c r="AZ43" i="13" s="1"/>
  <c r="AW49" i="13"/>
  <c r="AX49" i="13" s="1"/>
  <c r="AY49" i="13" s="1"/>
  <c r="AZ49" i="13" s="1"/>
  <c r="AO40" i="13"/>
  <c r="AW40" i="13" s="1"/>
  <c r="AX40" i="13" s="1"/>
  <c r="AY40" i="13" s="1"/>
  <c r="AZ40" i="13" s="1"/>
  <c r="AT44" i="13"/>
  <c r="AU44" i="13" s="1"/>
  <c r="AV44" i="13" s="1"/>
  <c r="AO47" i="13"/>
  <c r="AT47" i="13" s="1"/>
  <c r="AU47" i="13" s="1"/>
  <c r="AV47" i="13" s="1"/>
  <c r="AT48" i="13"/>
  <c r="AU48" i="13" s="1"/>
  <c r="AV48" i="13" s="1"/>
  <c r="AX44" i="13"/>
  <c r="AY44" i="13" s="1"/>
  <c r="AZ44" i="13" s="1"/>
  <c r="AX46" i="13"/>
  <c r="AY46" i="13" s="1"/>
  <c r="AZ46" i="13" s="1"/>
  <c r="AO35" i="13"/>
  <c r="AW35" i="13" s="1"/>
  <c r="AX35" i="13" s="1"/>
  <c r="AY35" i="13" s="1"/>
  <c r="AZ35" i="13" s="1"/>
  <c r="AW38" i="13"/>
  <c r="AX38" i="13" s="1"/>
  <c r="AY38" i="13" s="1"/>
  <c r="AZ38" i="13" s="1"/>
  <c r="AO36" i="13"/>
  <c r="AT36" i="13" s="1"/>
  <c r="AU36" i="13" s="1"/>
  <c r="AV36" i="13" s="1"/>
  <c r="AO31" i="13"/>
  <c r="AW31" i="13" s="1"/>
  <c r="AX31" i="13" s="1"/>
  <c r="AY31" i="13" s="1"/>
  <c r="AZ31" i="13" s="1"/>
  <c r="AO32" i="13"/>
  <c r="AT32" i="13" s="1"/>
  <c r="AU32" i="13" s="1"/>
  <c r="AV32" i="13" s="1"/>
  <c r="AW34" i="13"/>
  <c r="AX34" i="13" s="1"/>
  <c r="AY34" i="13" s="1"/>
  <c r="AZ34" i="13" s="1"/>
  <c r="AU33" i="13"/>
  <c r="AV33" i="13" s="1"/>
  <c r="AX33" i="13"/>
  <c r="AY33" i="13" s="1"/>
  <c r="AZ33" i="13" s="1"/>
  <c r="AU27" i="13"/>
  <c r="AV27" i="13" s="1"/>
  <c r="AW28" i="13"/>
  <c r="AX28" i="13" s="1"/>
  <c r="AY28" i="13" s="1"/>
  <c r="AZ28" i="13" s="1"/>
  <c r="AW27" i="13"/>
  <c r="AX27" i="13" s="1"/>
  <c r="AY27" i="13" s="1"/>
  <c r="AZ27" i="13" s="1"/>
  <c r="AT29" i="13"/>
  <c r="AU29" i="13" s="1"/>
  <c r="AV29" i="13" s="1"/>
  <c r="AW29" i="13"/>
  <c r="AX29" i="13" s="1"/>
  <c r="AY29" i="13" s="1"/>
  <c r="AZ29" i="13" s="1"/>
  <c r="AU28" i="13"/>
  <c r="AV28" i="13" s="1"/>
  <c r="AT17" i="13"/>
  <c r="AU17" i="13" s="1"/>
  <c r="AV17" i="13" s="1"/>
  <c r="AT19" i="13"/>
  <c r="AU19" i="13" s="1"/>
  <c r="AV19" i="13" s="1"/>
  <c r="AO21" i="13"/>
  <c r="AW21" i="13" s="1"/>
  <c r="AO18" i="13"/>
  <c r="AW18" i="13" s="1"/>
  <c r="AX18" i="13" s="1"/>
  <c r="AY18" i="13" s="1"/>
  <c r="AZ18" i="13" s="1"/>
  <c r="AO20" i="13"/>
  <c r="AW20" i="13" s="1"/>
  <c r="AX20" i="13" s="1"/>
  <c r="AY20" i="13" s="1"/>
  <c r="AZ20" i="13" s="1"/>
  <c r="AO22" i="13"/>
  <c r="AW22" i="13" s="1"/>
  <c r="AX22" i="13" s="1"/>
  <c r="AY22" i="13" s="1"/>
  <c r="AZ22" i="13" s="1"/>
  <c r="AT23" i="13"/>
  <c r="AU23" i="13" s="1"/>
  <c r="AV23" i="13" s="1"/>
  <c r="AO24" i="13"/>
  <c r="AT24" i="13" s="1"/>
  <c r="AU24" i="13" s="1"/>
  <c r="AV24" i="13" s="1"/>
  <c r="AO15" i="13"/>
  <c r="AT15" i="13" s="1"/>
  <c r="AU15" i="13" s="1"/>
  <c r="AV15" i="13" s="1"/>
  <c r="AT16" i="13"/>
  <c r="AU16" i="13" s="1"/>
  <c r="AV16" i="13" s="1"/>
  <c r="AX23" i="13"/>
  <c r="AY23" i="13" s="1"/>
  <c r="AZ23" i="13" s="1"/>
  <c r="AT18" i="13"/>
  <c r="AU18" i="13" s="1"/>
  <c r="AV18" i="13" s="1"/>
  <c r="AT26" i="13"/>
  <c r="AU26" i="13" s="1"/>
  <c r="AV26" i="13" s="1"/>
  <c r="AX16" i="13"/>
  <c r="AY16" i="13" s="1"/>
  <c r="AZ16" i="13" s="1"/>
  <c r="AW17" i="13"/>
  <c r="AX17" i="13" s="1"/>
  <c r="AY17" i="13" s="1"/>
  <c r="AZ17" i="13" s="1"/>
  <c r="BC17" i="13" s="1"/>
  <c r="AX19" i="13"/>
  <c r="AY19" i="13" s="1"/>
  <c r="AZ19" i="13" s="1"/>
  <c r="AX21" i="13"/>
  <c r="AY21" i="13" s="1"/>
  <c r="AZ21" i="13" s="1"/>
  <c r="AW26" i="13"/>
  <c r="AX26" i="13" s="1"/>
  <c r="AY26" i="13" s="1"/>
  <c r="AZ26" i="13" s="1"/>
  <c r="AT4" i="13"/>
  <c r="AU4" i="13" s="1"/>
  <c r="AV4" i="13" s="1"/>
  <c r="AO8" i="13"/>
  <c r="AT8" i="13" s="1"/>
  <c r="AU8" i="13" s="1"/>
  <c r="AV8" i="13" s="1"/>
  <c r="AW4" i="13"/>
  <c r="AX4" i="13" s="1"/>
  <c r="AY4" i="13" s="1"/>
  <c r="AZ4" i="13" s="1"/>
  <c r="AO5" i="13"/>
  <c r="AW5" i="13" s="1"/>
  <c r="AX5" i="13" s="1"/>
  <c r="AY5" i="13" s="1"/>
  <c r="AZ5" i="13" s="1"/>
  <c r="AX6" i="13"/>
  <c r="AY6" i="13" s="1"/>
  <c r="AZ6" i="13" s="1"/>
  <c r="AT6" i="13"/>
  <c r="AU6" i="13" s="1"/>
  <c r="AV6" i="13" s="1"/>
  <c r="AO9" i="13"/>
  <c r="AW9" i="13" s="1"/>
  <c r="AX9" i="13" s="1"/>
  <c r="AY9" i="13" s="1"/>
  <c r="AZ9" i="13" s="1"/>
  <c r="AT11" i="13"/>
  <c r="AU11" i="13" s="1"/>
  <c r="AV11" i="13" s="1"/>
  <c r="AT12" i="13"/>
  <c r="AU12" i="13" s="1"/>
  <c r="AV12" i="13" s="1"/>
  <c r="AW13" i="13"/>
  <c r="AX13" i="13" s="1"/>
  <c r="AY13" i="13" s="1"/>
  <c r="AZ13" i="13" s="1"/>
  <c r="AU14" i="13"/>
  <c r="AV14" i="13" s="1"/>
  <c r="AT13" i="13"/>
  <c r="AU13" i="13" s="1"/>
  <c r="AV13" i="13" s="1"/>
  <c r="AX10" i="13"/>
  <c r="AY10" i="13" s="1"/>
  <c r="AZ10" i="13" s="1"/>
  <c r="AX14" i="13"/>
  <c r="AY14" i="13" s="1"/>
  <c r="AZ14" i="13" s="1"/>
  <c r="AX11" i="13"/>
  <c r="AY11" i="13" s="1"/>
  <c r="AZ11" i="13" s="1"/>
  <c r="AN3" i="13"/>
  <c r="AO3" i="13" s="1"/>
  <c r="AW3" i="13" s="1"/>
  <c r="AZ60" i="6"/>
  <c r="BA60" i="6" s="1"/>
  <c r="BB60" i="6" s="1"/>
  <c r="BC60" i="6"/>
  <c r="BD60" i="6" s="1"/>
  <c r="BE60" i="6" s="1"/>
  <c r="AZ76" i="6"/>
  <c r="BA76" i="6" s="1"/>
  <c r="BB76" i="6" s="1"/>
  <c r="BL76" i="6" s="1"/>
  <c r="AT77" i="6"/>
  <c r="BC77" i="6" s="1"/>
  <c r="BD77" i="6" s="1"/>
  <c r="BE77" i="6" s="1"/>
  <c r="AT78" i="6"/>
  <c r="BC78" i="6" s="1"/>
  <c r="BD78" i="6" s="1"/>
  <c r="BE78" i="6" s="1"/>
  <c r="BI76" i="6"/>
  <c r="BJ76" i="6" s="1"/>
  <c r="BK76" i="6" s="1"/>
  <c r="BO76" i="6" s="1"/>
  <c r="BP76" i="6" s="1"/>
  <c r="BF76" i="6"/>
  <c r="BG76" i="6" s="1"/>
  <c r="BH76" i="6" s="1"/>
  <c r="AT61" i="6"/>
  <c r="BC61" i="6" s="1"/>
  <c r="BD61" i="6" s="1"/>
  <c r="BE61" i="6" s="1"/>
  <c r="AT62" i="6"/>
  <c r="BC62" i="6" s="1"/>
  <c r="BD62" i="6" s="1"/>
  <c r="BE62" i="6" s="1"/>
  <c r="BC59" i="6"/>
  <c r="BD59" i="6" s="1"/>
  <c r="BE59" i="6" s="1"/>
  <c r="BF59" i="6"/>
  <c r="BG59" i="6" s="1"/>
  <c r="BH59" i="6" s="1"/>
  <c r="AZ59" i="6"/>
  <c r="BA59" i="6" s="1"/>
  <c r="BB59" i="6" s="1"/>
  <c r="AZ62" i="6"/>
  <c r="BA62" i="6" s="1"/>
  <c r="BB62" i="6" s="1"/>
  <c r="BI59" i="6"/>
  <c r="BJ59" i="6" s="1"/>
  <c r="BK59" i="6" s="1"/>
  <c r="BO59" i="6" s="1"/>
  <c r="BP59" i="6" s="1"/>
  <c r="BI60" i="6"/>
  <c r="BJ60" i="6" s="1"/>
  <c r="BK60" i="6" s="1"/>
  <c r="BO60" i="6" s="1"/>
  <c r="BP60" i="6" s="1"/>
  <c r="BF60" i="6"/>
  <c r="BG60" i="6" s="1"/>
  <c r="BH60" i="6" s="1"/>
  <c r="BC44" i="6"/>
  <c r="BD44" i="6" s="1"/>
  <c r="BE44" i="6" s="1"/>
  <c r="AT45" i="6"/>
  <c r="BC45" i="6" s="1"/>
  <c r="BD45" i="6" s="1"/>
  <c r="BE45" i="6" s="1"/>
  <c r="AT46" i="6"/>
  <c r="AZ46" i="6" s="1"/>
  <c r="BA46" i="6" s="1"/>
  <c r="BB46" i="6" s="1"/>
  <c r="BC46" i="6"/>
  <c r="BD46" i="6" s="1"/>
  <c r="BE46" i="6" s="1"/>
  <c r="AZ44" i="6"/>
  <c r="BA44" i="6" s="1"/>
  <c r="BB44" i="6" s="1"/>
  <c r="BI46" i="6"/>
  <c r="BJ46" i="6" s="1"/>
  <c r="BK46" i="6" s="1"/>
  <c r="BO46" i="6" s="1"/>
  <c r="BP46" i="6" s="1"/>
  <c r="BI44" i="6"/>
  <c r="BJ44" i="6" s="1"/>
  <c r="BK44" i="6" s="1"/>
  <c r="BO44" i="6" s="1"/>
  <c r="BP44" i="6" s="1"/>
  <c r="BF46" i="6"/>
  <c r="BF44" i="6"/>
  <c r="BG44" i="6" s="1"/>
  <c r="BH44" i="6" s="1"/>
  <c r="BG46" i="6"/>
  <c r="BH46" i="6" s="1"/>
  <c r="AT30" i="6"/>
  <c r="AZ30" i="6" s="1"/>
  <c r="BA30" i="6" s="1"/>
  <c r="BB30" i="6" s="1"/>
  <c r="BD28" i="6"/>
  <c r="BE28" i="6" s="1"/>
  <c r="AT29" i="6"/>
  <c r="BC29" i="6" s="1"/>
  <c r="BD29" i="6" s="1"/>
  <c r="BE29" i="6" s="1"/>
  <c r="AZ28" i="6"/>
  <c r="BA28" i="6" s="1"/>
  <c r="BB28" i="6" s="1"/>
  <c r="BF29" i="6"/>
  <c r="BG29" i="6" s="1"/>
  <c r="BH29" i="6" s="1"/>
  <c r="BI28" i="6"/>
  <c r="BJ28" i="6" s="1"/>
  <c r="BK28" i="6" s="1"/>
  <c r="BO28" i="6" s="1"/>
  <c r="BP28" i="6" s="1"/>
  <c r="BF28" i="6"/>
  <c r="BG28" i="6" s="1"/>
  <c r="BH28" i="6" s="1"/>
  <c r="AT20" i="6"/>
  <c r="BC20" i="6" s="1"/>
  <c r="BD20" i="6" s="1"/>
  <c r="BE20" i="6" s="1"/>
  <c r="BC19" i="6"/>
  <c r="BD19" i="6" s="1"/>
  <c r="BE19" i="6" s="1"/>
  <c r="BF19" i="6"/>
  <c r="BG19" i="6" s="1"/>
  <c r="BH19" i="6" s="1"/>
  <c r="AZ19" i="6"/>
  <c r="BA19" i="6" s="1"/>
  <c r="BB19" i="6" s="1"/>
  <c r="BI19" i="6"/>
  <c r="BJ19" i="6" s="1"/>
  <c r="BK19" i="6" s="1"/>
  <c r="BO19" i="6" s="1"/>
  <c r="BP19" i="6" s="1"/>
  <c r="AZ11" i="6"/>
  <c r="BF12" i="6"/>
  <c r="BC12" i="6"/>
  <c r="BD12" i="6" s="1"/>
  <c r="BE12" i="6" s="1"/>
  <c r="BI11" i="6"/>
  <c r="BJ11" i="6" s="1"/>
  <c r="BK11" i="6" s="1"/>
  <c r="BO11" i="6" s="1"/>
  <c r="BP11" i="6" s="1"/>
  <c r="BF11" i="6"/>
  <c r="BG11" i="6" s="1"/>
  <c r="BH11" i="6" s="1"/>
  <c r="BC11" i="6"/>
  <c r="BD11" i="6" s="1"/>
  <c r="BE11" i="6" s="1"/>
  <c r="BI12" i="6"/>
  <c r="BJ12" i="6" s="1"/>
  <c r="BK12" i="6" s="1"/>
  <c r="BO12" i="6" s="1"/>
  <c r="BP12" i="6" s="1"/>
  <c r="BA11" i="6"/>
  <c r="BB11" i="6" s="1"/>
  <c r="BG12" i="6"/>
  <c r="BH12" i="6" s="1"/>
  <c r="BI3" i="6"/>
  <c r="BJ3" i="6" s="1"/>
  <c r="BK3" i="6" s="1"/>
  <c r="BO3" i="6" s="1"/>
  <c r="BP3" i="6" s="1"/>
  <c r="AZ4" i="6"/>
  <c r="BA4" i="6" s="1"/>
  <c r="BB4" i="6" s="1"/>
  <c r="BF3" i="6"/>
  <c r="BG3" i="6" s="1"/>
  <c r="BH3" i="6" s="1"/>
  <c r="AZ3" i="6"/>
  <c r="BA3" i="6" s="1"/>
  <c r="BB3" i="6" s="1"/>
  <c r="BC4" i="6"/>
  <c r="BD4" i="6" s="1"/>
  <c r="BE4" i="6" s="1"/>
  <c r="BI4" i="6"/>
  <c r="BJ4" i="6" s="1"/>
  <c r="BK4" i="6" s="1"/>
  <c r="BO4" i="6" s="1"/>
  <c r="BP4" i="6" s="1"/>
  <c r="BF4" i="6"/>
  <c r="BG4" i="6" s="1"/>
  <c r="BH4" i="6" s="1"/>
  <c r="BH128" i="11"/>
  <c r="BI128" i="11" s="1"/>
  <c r="BJ128" i="11" s="1"/>
  <c r="BH4" i="11"/>
  <c r="BF56" i="11"/>
  <c r="BW56" i="11" s="1"/>
  <c r="AX50" i="11"/>
  <c r="BQ50" i="11" s="1"/>
  <c r="AX48" i="11"/>
  <c r="AX52" i="11"/>
  <c r="BQ52" i="11" s="1"/>
  <c r="BH54" i="11"/>
  <c r="BH51" i="11"/>
  <c r="BF39" i="11"/>
  <c r="BW39" i="11" s="1"/>
  <c r="AX43" i="11"/>
  <c r="BK43" i="11" s="1"/>
  <c r="AX39" i="11"/>
  <c r="BN39" i="11" s="1"/>
  <c r="AX40" i="11"/>
  <c r="AX41" i="11"/>
  <c r="BN41" i="11" s="1"/>
  <c r="AX42" i="11"/>
  <c r="AX44" i="11"/>
  <c r="BQ44" i="11" s="1"/>
  <c r="AX45" i="11"/>
  <c r="BT45" i="11" s="1"/>
  <c r="AX46" i="11"/>
  <c r="BU48" i="11"/>
  <c r="BV48" i="11" s="1"/>
  <c r="BO49" i="11"/>
  <c r="BP49" i="11" s="1"/>
  <c r="BF42" i="11"/>
  <c r="BW42" i="11" s="1"/>
  <c r="BF52" i="11"/>
  <c r="BW52" i="11" s="1"/>
  <c r="BF43" i="11"/>
  <c r="BW43" i="11" s="1"/>
  <c r="BF45" i="11"/>
  <c r="BW45" i="11" s="1"/>
  <c r="BF40" i="11"/>
  <c r="BW40" i="11" s="1"/>
  <c r="BF46" i="11"/>
  <c r="BW46" i="11" s="1"/>
  <c r="BF44" i="11"/>
  <c r="BW44" i="11" s="1"/>
  <c r="BR49" i="11"/>
  <c r="BS49" i="11" s="1"/>
  <c r="BF48" i="11"/>
  <c r="BW48" i="11" s="1"/>
  <c r="BO50" i="11"/>
  <c r="BP50" i="11" s="1"/>
  <c r="BF51" i="11"/>
  <c r="BW51" i="11" s="1"/>
  <c r="BF54" i="11"/>
  <c r="BW54" i="11" s="1"/>
  <c r="BR53" i="11"/>
  <c r="BS53" i="11" s="1"/>
  <c r="AX47" i="11"/>
  <c r="BQ47" i="11" s="1"/>
  <c r="AX51" i="11"/>
  <c r="AX54" i="11"/>
  <c r="BN54" i="11" s="1"/>
  <c r="BO128" i="11"/>
  <c r="BP128" i="11" s="1"/>
  <c r="AX100" i="11"/>
  <c r="BQ100" i="11" s="1"/>
  <c r="AX81" i="11"/>
  <c r="BT81" i="11" s="1"/>
  <c r="AX37" i="11"/>
  <c r="AX6" i="11"/>
  <c r="BK6" i="11" s="1"/>
  <c r="AX10" i="11"/>
  <c r="BF8" i="11"/>
  <c r="BW8" i="11" s="1"/>
  <c r="AX5" i="11"/>
  <c r="BT5" i="11" s="1"/>
  <c r="BF7" i="11"/>
  <c r="BW7" i="11" s="1"/>
  <c r="AX9" i="11"/>
  <c r="BT9" i="11" s="1"/>
  <c r="BF6" i="11"/>
  <c r="BW6" i="11" s="1"/>
  <c r="AX8" i="11"/>
  <c r="BN8" i="11" s="1"/>
  <c r="BF5" i="11"/>
  <c r="BW5" i="11" s="1"/>
  <c r="AX7" i="11"/>
  <c r="BF9" i="11"/>
  <c r="BW9" i="11" s="1"/>
  <c r="AX20" i="11"/>
  <c r="AX83" i="11"/>
  <c r="BT83" i="11" s="1"/>
  <c r="AX22" i="11"/>
  <c r="BN22" i="11" s="1"/>
  <c r="AX94" i="11"/>
  <c r="BK94" i="11" s="1"/>
  <c r="AX35" i="11"/>
  <c r="BQ35" i="11" s="1"/>
  <c r="BF33" i="11"/>
  <c r="BW33" i="11" s="1"/>
  <c r="AX13" i="11"/>
  <c r="BQ13" i="11" s="1"/>
  <c r="AX33" i="11"/>
  <c r="BQ33" i="11" s="1"/>
  <c r="AX103" i="11"/>
  <c r="BN103" i="11" s="1"/>
  <c r="AX119" i="11"/>
  <c r="BQ119" i="11" s="1"/>
  <c r="AX88" i="11"/>
  <c r="BQ88" i="11" s="1"/>
  <c r="AX19" i="11"/>
  <c r="BK19" i="11" s="1"/>
  <c r="BF83" i="11"/>
  <c r="BW83" i="11" s="1"/>
  <c r="AX26" i="11"/>
  <c r="BQ26" i="11" s="1"/>
  <c r="AX68" i="11"/>
  <c r="AX95" i="11"/>
  <c r="BQ95" i="11" s="1"/>
  <c r="AX98" i="11"/>
  <c r="BN98" i="11" s="1"/>
  <c r="AX99" i="11"/>
  <c r="AX121" i="11"/>
  <c r="BK121" i="11" s="1"/>
  <c r="AX124" i="11"/>
  <c r="BK124" i="11" s="1"/>
  <c r="BF12" i="11"/>
  <c r="BW12" i="11" s="1"/>
  <c r="BF113" i="11"/>
  <c r="BW113" i="11" s="1"/>
  <c r="AX113" i="11"/>
  <c r="BN113" i="11" s="1"/>
  <c r="BF35" i="11"/>
  <c r="BW35" i="11" s="1"/>
  <c r="BF4" i="11"/>
  <c r="BW4" i="11" s="1"/>
  <c r="AX4" i="11"/>
  <c r="BQ4" i="11" s="1"/>
  <c r="AX18" i="11"/>
  <c r="BK18" i="11" s="1"/>
  <c r="AX64" i="11"/>
  <c r="BF90" i="11"/>
  <c r="BW90" i="11" s="1"/>
  <c r="BF16" i="11"/>
  <c r="BW16" i="11" s="1"/>
  <c r="BF55" i="11"/>
  <c r="BW55" i="11" s="1"/>
  <c r="BF66" i="11"/>
  <c r="BW66" i="11" s="1"/>
  <c r="BF97" i="11"/>
  <c r="BW97" i="11" s="1"/>
  <c r="BF18" i="11"/>
  <c r="BW18" i="11" s="1"/>
  <c r="AX32" i="11"/>
  <c r="AX55" i="11"/>
  <c r="BQ55" i="11" s="1"/>
  <c r="BF76" i="11"/>
  <c r="BW76" i="11" s="1"/>
  <c r="BF94" i="11"/>
  <c r="BW94" i="11" s="1"/>
  <c r="AX107" i="11"/>
  <c r="BK107" i="11" s="1"/>
  <c r="BF14" i="11"/>
  <c r="BW14" i="11" s="1"/>
  <c r="BF34" i="11"/>
  <c r="BW34" i="11" s="1"/>
  <c r="BF87" i="11"/>
  <c r="BW87" i="11" s="1"/>
  <c r="AX12" i="11"/>
  <c r="AX62" i="11"/>
  <c r="BF98" i="11"/>
  <c r="BW98" i="11" s="1"/>
  <c r="AX14" i="11"/>
  <c r="BQ14" i="11" s="1"/>
  <c r="AX29" i="11"/>
  <c r="BT29" i="11" s="1"/>
  <c r="BF30" i="11"/>
  <c r="BW30" i="11" s="1"/>
  <c r="BF64" i="11"/>
  <c r="BW64" i="11" s="1"/>
  <c r="BF103" i="11"/>
  <c r="BW103" i="11" s="1"/>
  <c r="BF107" i="11"/>
  <c r="BW107" i="11" s="1"/>
  <c r="BF109" i="11"/>
  <c r="BW109" i="11" s="1"/>
  <c r="BF121" i="11"/>
  <c r="BW121" i="11" s="1"/>
  <c r="AX129" i="11"/>
  <c r="BK129" i="11" s="1"/>
  <c r="AX30" i="11"/>
  <c r="BT30" i="11" s="1"/>
  <c r="AX34" i="11"/>
  <c r="BK34" i="11" s="1"/>
  <c r="AX36" i="11"/>
  <c r="BK36" i="11" s="1"/>
  <c r="AX57" i="11"/>
  <c r="BK57" i="11" s="1"/>
  <c r="AX76" i="11"/>
  <c r="BT76" i="11" s="1"/>
  <c r="AX87" i="11"/>
  <c r="AX104" i="11"/>
  <c r="BN104" i="11" s="1"/>
  <c r="AX23" i="11"/>
  <c r="BN23" i="11" s="1"/>
  <c r="AX28" i="11"/>
  <c r="AX58" i="11"/>
  <c r="BN58" i="11" s="1"/>
  <c r="BF80" i="11"/>
  <c r="BW80" i="11" s="1"/>
  <c r="BF115" i="11"/>
  <c r="BW115" i="11" s="1"/>
  <c r="AX74" i="11"/>
  <c r="BF24" i="11"/>
  <c r="BW24" i="11" s="1"/>
  <c r="BF112" i="11"/>
  <c r="BW112" i="11" s="1"/>
  <c r="BF68" i="11"/>
  <c r="BW68" i="11" s="1"/>
  <c r="BF11" i="11"/>
  <c r="BW11" i="11" s="1"/>
  <c r="BF29" i="11"/>
  <c r="BW29" i="11" s="1"/>
  <c r="BF72" i="11"/>
  <c r="BW72" i="11" s="1"/>
  <c r="BF85" i="11"/>
  <c r="BW85" i="11" s="1"/>
  <c r="BF62" i="11"/>
  <c r="BW62" i="11" s="1"/>
  <c r="BF96" i="11"/>
  <c r="BW96" i="11" s="1"/>
  <c r="BF102" i="11"/>
  <c r="BW102" i="11" s="1"/>
  <c r="BF125" i="11"/>
  <c r="BW125" i="11" s="1"/>
  <c r="BF127" i="11"/>
  <c r="BW127" i="11" s="1"/>
  <c r="BF57" i="11"/>
  <c r="BW57" i="11" s="1"/>
  <c r="BF92" i="11"/>
  <c r="BW92" i="11" s="1"/>
  <c r="BF105" i="11"/>
  <c r="BW105" i="11" s="1"/>
  <c r="BF117" i="11"/>
  <c r="BW117" i="11" s="1"/>
  <c r="BF70" i="11"/>
  <c r="BW70" i="11" s="1"/>
  <c r="BF78" i="11"/>
  <c r="BW78" i="11" s="1"/>
  <c r="BF86" i="11"/>
  <c r="BW86" i="11" s="1"/>
  <c r="BF101" i="11"/>
  <c r="BW101" i="11" s="1"/>
  <c r="AX24" i="11"/>
  <c r="AX27" i="11"/>
  <c r="BN27" i="11" s="1"/>
  <c r="BF36" i="11"/>
  <c r="BW36" i="11" s="1"/>
  <c r="AX70" i="11"/>
  <c r="BK70" i="11" s="1"/>
  <c r="AX78" i="11"/>
  <c r="BT78" i="11" s="1"/>
  <c r="AX80" i="11"/>
  <c r="BK80" i="11" s="1"/>
  <c r="AX85" i="11"/>
  <c r="BK85" i="11" s="1"/>
  <c r="AX86" i="11"/>
  <c r="BN86" i="11" s="1"/>
  <c r="AX96" i="11"/>
  <c r="BT96" i="11" s="1"/>
  <c r="AX101" i="11"/>
  <c r="BK101" i="11" s="1"/>
  <c r="AX105" i="11"/>
  <c r="BT105" i="11" s="1"/>
  <c r="AX112" i="11"/>
  <c r="AX117" i="11"/>
  <c r="AX125" i="11"/>
  <c r="BT125" i="11" s="1"/>
  <c r="AX127" i="11"/>
  <c r="BK127" i="11" s="1"/>
  <c r="AX16" i="11"/>
  <c r="BF19" i="11"/>
  <c r="BW19" i="11" s="1"/>
  <c r="BF20" i="11"/>
  <c r="BW20" i="11" s="1"/>
  <c r="AX59" i="11"/>
  <c r="BN59" i="11" s="1"/>
  <c r="AX60" i="11"/>
  <c r="BK60" i="11" s="1"/>
  <c r="AX75" i="11"/>
  <c r="BT75" i="11" s="1"/>
  <c r="AX82" i="11"/>
  <c r="BK82" i="11" s="1"/>
  <c r="AX111" i="11"/>
  <c r="AX120" i="11"/>
  <c r="BK120" i="11" s="1"/>
  <c r="BF69" i="11"/>
  <c r="BW69" i="11" s="1"/>
  <c r="AX17" i="11"/>
  <c r="AX11" i="11"/>
  <c r="BN11" i="11" s="1"/>
  <c r="AX21" i="11"/>
  <c r="BN21" i="11" s="1"/>
  <c r="AX25" i="11"/>
  <c r="BT25" i="11" s="1"/>
  <c r="AX15" i="11"/>
  <c r="BN15" i="11" s="1"/>
  <c r="AX31" i="11"/>
  <c r="BN31" i="11" s="1"/>
  <c r="BF79" i="11"/>
  <c r="BW79" i="11" s="1"/>
  <c r="BF108" i="11"/>
  <c r="BW108" i="11" s="1"/>
  <c r="AX56" i="11"/>
  <c r="BF91" i="11"/>
  <c r="BW91" i="11" s="1"/>
  <c r="BF25" i="11"/>
  <c r="BW25" i="11" s="1"/>
  <c r="BF27" i="11"/>
  <c r="BW27" i="11" s="1"/>
  <c r="BF31" i="11"/>
  <c r="BW31" i="11" s="1"/>
  <c r="BF73" i="11"/>
  <c r="BW73" i="11" s="1"/>
  <c r="BF89" i="11"/>
  <c r="BW89" i="11" s="1"/>
  <c r="AX38" i="11"/>
  <c r="BT38" i="11" s="1"/>
  <c r="BF59" i="11"/>
  <c r="BW59" i="11" s="1"/>
  <c r="AX63" i="11"/>
  <c r="BK63" i="11" s="1"/>
  <c r="BF22" i="11"/>
  <c r="BW22" i="11" s="1"/>
  <c r="BF26" i="11"/>
  <c r="BW26" i="11" s="1"/>
  <c r="BF28" i="11"/>
  <c r="BW28" i="11" s="1"/>
  <c r="BF32" i="11"/>
  <c r="BW32" i="11" s="1"/>
  <c r="BF65" i="11"/>
  <c r="BW65" i="11" s="1"/>
  <c r="AX69" i="11"/>
  <c r="BQ69" i="11" s="1"/>
  <c r="AX71" i="11"/>
  <c r="BQ71" i="11" s="1"/>
  <c r="AX72" i="11"/>
  <c r="BF82" i="11"/>
  <c r="BW82" i="11" s="1"/>
  <c r="AX65" i="11"/>
  <c r="AX66" i="11"/>
  <c r="BK66" i="11" s="1"/>
  <c r="BF75" i="11"/>
  <c r="BW75" i="11" s="1"/>
  <c r="AX77" i="11"/>
  <c r="AX84" i="11"/>
  <c r="BK84" i="11" s="1"/>
  <c r="AX89" i="11"/>
  <c r="BT89" i="11" s="1"/>
  <c r="AX90" i="11"/>
  <c r="BF95" i="11"/>
  <c r="BW95" i="11" s="1"/>
  <c r="BF99" i="11"/>
  <c r="BW99" i="11" s="1"/>
  <c r="AX61" i="11"/>
  <c r="BK61" i="11" s="1"/>
  <c r="AX67" i="11"/>
  <c r="BK67" i="11" s="1"/>
  <c r="AX73" i="11"/>
  <c r="BK73" i="11" s="1"/>
  <c r="AX79" i="11"/>
  <c r="BT79" i="11" s="1"/>
  <c r="AX91" i="11"/>
  <c r="BQ91" i="11" s="1"/>
  <c r="AX92" i="11"/>
  <c r="AX108" i="11"/>
  <c r="AX109" i="11"/>
  <c r="BK109" i="11" s="1"/>
  <c r="AX114" i="11"/>
  <c r="BT114" i="11" s="1"/>
  <c r="AX118" i="11"/>
  <c r="BT118" i="11" s="1"/>
  <c r="AX93" i="11"/>
  <c r="BK93" i="11" s="1"/>
  <c r="AX97" i="11"/>
  <c r="BT97" i="11" s="1"/>
  <c r="BF104" i="11"/>
  <c r="BW104" i="11" s="1"/>
  <c r="AX102" i="11"/>
  <c r="BK102" i="11" s="1"/>
  <c r="AX110" i="11"/>
  <c r="AX106" i="11"/>
  <c r="BT106" i="11" s="1"/>
  <c r="AX115" i="11"/>
  <c r="BQ115" i="11" s="1"/>
  <c r="AX116" i="11"/>
  <c r="BK116" i="11" s="1"/>
  <c r="AX123" i="11"/>
  <c r="BT123" i="11" s="1"/>
  <c r="AX126" i="11"/>
  <c r="BK126" i="11" s="1"/>
  <c r="AX122" i="11"/>
  <c r="AX130" i="11"/>
  <c r="BK130" i="11" s="1"/>
  <c r="AS71" i="15"/>
  <c r="BD71" i="15" s="1"/>
  <c r="BE71" i="15" s="1"/>
  <c r="BF71" i="15" s="1"/>
  <c r="AS76" i="15"/>
  <c r="BA76" i="15" s="1"/>
  <c r="BB76" i="15" s="1"/>
  <c r="BC76" i="15" s="1"/>
  <c r="AS25" i="15"/>
  <c r="BA25" i="15" s="1"/>
  <c r="BB25" i="15" s="1"/>
  <c r="BC25" i="15" s="1"/>
  <c r="AS54" i="15"/>
  <c r="BA54" i="15" s="1"/>
  <c r="BB54" i="15" s="1"/>
  <c r="BC54" i="15" s="1"/>
  <c r="AS39" i="15"/>
  <c r="BA39" i="15" s="1"/>
  <c r="BB39" i="15" s="1"/>
  <c r="BC39" i="15" s="1"/>
  <c r="BH40" i="15"/>
  <c r="AS53" i="15"/>
  <c r="BA53" i="15" s="1"/>
  <c r="BB53" i="15" s="1"/>
  <c r="BC53" i="15" s="1"/>
  <c r="BG69" i="15"/>
  <c r="BD54" i="15"/>
  <c r="BE54" i="15" s="1"/>
  <c r="BF54" i="15" s="1"/>
  <c r="BH51" i="15"/>
  <c r="BI51" i="15"/>
  <c r="BI13" i="15"/>
  <c r="BG13" i="15"/>
  <c r="AS24" i="15"/>
  <c r="BD24" i="15" s="1"/>
  <c r="BE24" i="15" s="1"/>
  <c r="BF24" i="15" s="1"/>
  <c r="AS60" i="15"/>
  <c r="BA60" i="15" s="1"/>
  <c r="BB60" i="15" s="1"/>
  <c r="BC60" i="15" s="1"/>
  <c r="AS66" i="15"/>
  <c r="BD66" i="15" s="1"/>
  <c r="BE66" i="15" s="1"/>
  <c r="BF66" i="15" s="1"/>
  <c r="AS20" i="15"/>
  <c r="BD20" i="15" s="1"/>
  <c r="BE20" i="15" s="1"/>
  <c r="BF20" i="15" s="1"/>
  <c r="AS30" i="15"/>
  <c r="AS38" i="15"/>
  <c r="BA38" i="15" s="1"/>
  <c r="BB38" i="15" s="1"/>
  <c r="BC38" i="15" s="1"/>
  <c r="AS40" i="15"/>
  <c r="BD40" i="15" s="1"/>
  <c r="BE40" i="15" s="1"/>
  <c r="BF40" i="15" s="1"/>
  <c r="BH41" i="15"/>
  <c r="BI43" i="15"/>
  <c r="AS45" i="15"/>
  <c r="BD45" i="15" s="1"/>
  <c r="BE45" i="15" s="1"/>
  <c r="BF45" i="15" s="1"/>
  <c r="AS58" i="15"/>
  <c r="BD58" i="15" s="1"/>
  <c r="BE58" i="15" s="1"/>
  <c r="BF58" i="15" s="1"/>
  <c r="AS73" i="15"/>
  <c r="BD73" i="15" s="1"/>
  <c r="BE73" i="15" s="1"/>
  <c r="BF73" i="15" s="1"/>
  <c r="AS27" i="15"/>
  <c r="BA27" i="15" s="1"/>
  <c r="BB27" i="15" s="1"/>
  <c r="BC27" i="15" s="1"/>
  <c r="AS34" i="15"/>
  <c r="BA34" i="15" s="1"/>
  <c r="BB34" i="15" s="1"/>
  <c r="BC34" i="15" s="1"/>
  <c r="AS41" i="15"/>
  <c r="BA41" i="15" s="1"/>
  <c r="BB41" i="15" s="1"/>
  <c r="BC41" i="15" s="1"/>
  <c r="AS51" i="15"/>
  <c r="AS29" i="15"/>
  <c r="BD29" i="15" s="1"/>
  <c r="BE29" i="15" s="1"/>
  <c r="BF29" i="15" s="1"/>
  <c r="AS43" i="15"/>
  <c r="BA43" i="15" s="1"/>
  <c r="BB43" i="15" s="1"/>
  <c r="BC43" i="15" s="1"/>
  <c r="AS44" i="15"/>
  <c r="BD44" i="15" s="1"/>
  <c r="BE44" i="15" s="1"/>
  <c r="BF44" i="15" s="1"/>
  <c r="AS48" i="15"/>
  <c r="BD48" i="15" s="1"/>
  <c r="BE48" i="15" s="1"/>
  <c r="BF48" i="15" s="1"/>
  <c r="AS50" i="15"/>
  <c r="BA50" i="15" s="1"/>
  <c r="BB50" i="15" s="1"/>
  <c r="BC50" i="15" s="1"/>
  <c r="AS56" i="15"/>
  <c r="BA56" i="15" s="1"/>
  <c r="BB56" i="15" s="1"/>
  <c r="BC56" i="15" s="1"/>
  <c r="AS57" i="15"/>
  <c r="BA57" i="15" s="1"/>
  <c r="BB57" i="15" s="1"/>
  <c r="BC57" i="15" s="1"/>
  <c r="AS62" i="15"/>
  <c r="BA62" i="15" s="1"/>
  <c r="BB62" i="15" s="1"/>
  <c r="BC62" i="15" s="1"/>
  <c r="AS75" i="15"/>
  <c r="BA75" i="15" s="1"/>
  <c r="BB75" i="15" s="1"/>
  <c r="BC75" i="15" s="1"/>
  <c r="AW3" i="11"/>
  <c r="AX3" i="11" s="1"/>
  <c r="BK3" i="11" s="1"/>
  <c r="BI69" i="15"/>
  <c r="BH74" i="15"/>
  <c r="BI74" i="15"/>
  <c r="AS74" i="15"/>
  <c r="BA74" i="15" s="1"/>
  <c r="BB74" i="15" s="1"/>
  <c r="BC74" i="15" s="1"/>
  <c r="AS77" i="15"/>
  <c r="BD77" i="15" s="1"/>
  <c r="BE77" i="15" s="1"/>
  <c r="BF77" i="15" s="1"/>
  <c r="AS81" i="15"/>
  <c r="BA81" i="15" s="1"/>
  <c r="BB81" i="15" s="1"/>
  <c r="BC81" i="15" s="1"/>
  <c r="AS82" i="15"/>
  <c r="BA82" i="15" s="1"/>
  <c r="BB82" i="15" s="1"/>
  <c r="BC82" i="15" s="1"/>
  <c r="BH64" i="15"/>
  <c r="BG64" i="15"/>
  <c r="AS80" i="15"/>
  <c r="BA80" i="15" s="1"/>
  <c r="BB80" i="15" s="1"/>
  <c r="BC80" i="15" s="1"/>
  <c r="AS67" i="15"/>
  <c r="BD67" i="15" s="1"/>
  <c r="BE67" i="15" s="1"/>
  <c r="BF67" i="15" s="1"/>
  <c r="AS64" i="15"/>
  <c r="BA64" i="15" s="1"/>
  <c r="BB64" i="15" s="1"/>
  <c r="BC64" i="15" s="1"/>
  <c r="AS78" i="15"/>
  <c r="BA78" i="15" s="1"/>
  <c r="BB78" i="15" s="1"/>
  <c r="BC78" i="15" s="1"/>
  <c r="AS79" i="15"/>
  <c r="BA79" i="15" s="1"/>
  <c r="BB79" i="15" s="1"/>
  <c r="BC79" i="15" s="1"/>
  <c r="AS70" i="15"/>
  <c r="BA70" i="15" s="1"/>
  <c r="BB70" i="15" s="1"/>
  <c r="BC70" i="15" s="1"/>
  <c r="AS68" i="15"/>
  <c r="BA68" i="15" s="1"/>
  <c r="BB68" i="15" s="1"/>
  <c r="BC68" i="15" s="1"/>
  <c r="AS65" i="15"/>
  <c r="BD65" i="15" s="1"/>
  <c r="BE65" i="15" s="1"/>
  <c r="BF65" i="15" s="1"/>
  <c r="AS63" i="15"/>
  <c r="BD63" i="15" s="1"/>
  <c r="BE63" i="15" s="1"/>
  <c r="BF63" i="15" s="1"/>
  <c r="BI65" i="15"/>
  <c r="BG65" i="15"/>
  <c r="BH65" i="15"/>
  <c r="BG76" i="15"/>
  <c r="BI76" i="15"/>
  <c r="BH76" i="15"/>
  <c r="BG71" i="15"/>
  <c r="BI71" i="15"/>
  <c r="BH71" i="15"/>
  <c r="BG72" i="15"/>
  <c r="BI72" i="15"/>
  <c r="BG77" i="15"/>
  <c r="BI77" i="15"/>
  <c r="BH77" i="15"/>
  <c r="BI81" i="15"/>
  <c r="BH81" i="15"/>
  <c r="BG81" i="15"/>
  <c r="BI82" i="15"/>
  <c r="BH82" i="15"/>
  <c r="BG82" i="15"/>
  <c r="BI64" i="15"/>
  <c r="BI67" i="15"/>
  <c r="BG67" i="15"/>
  <c r="BG68" i="15"/>
  <c r="BH78" i="15"/>
  <c r="BG78" i="15"/>
  <c r="BI79" i="15"/>
  <c r="BH79" i="15"/>
  <c r="BG79" i="15"/>
  <c r="BI80" i="15"/>
  <c r="BH80" i="15"/>
  <c r="BG80" i="15"/>
  <c r="BI66" i="15"/>
  <c r="BG66" i="15"/>
  <c r="BG63" i="15"/>
  <c r="BI63" i="15"/>
  <c r="BG70" i="15"/>
  <c r="BI70" i="15"/>
  <c r="BG75" i="15"/>
  <c r="BI75" i="15"/>
  <c r="BH63" i="15"/>
  <c r="BI68" i="15"/>
  <c r="AS69" i="15"/>
  <c r="BD69" i="15" s="1"/>
  <c r="BE69" i="15" s="1"/>
  <c r="BF69" i="15" s="1"/>
  <c r="BH70" i="15"/>
  <c r="BH72" i="15"/>
  <c r="BG73" i="15"/>
  <c r="BI73" i="15"/>
  <c r="BG74" i="15"/>
  <c r="BH75" i="15"/>
  <c r="BI78" i="15"/>
  <c r="BG59" i="15"/>
  <c r="BH59" i="15"/>
  <c r="AS61" i="15"/>
  <c r="BD61" i="15" s="1"/>
  <c r="BH45" i="15"/>
  <c r="BG45" i="15"/>
  <c r="BI45" i="15"/>
  <c r="BH44" i="15"/>
  <c r="BI44" i="15"/>
  <c r="BG44" i="15"/>
  <c r="AS46" i="15"/>
  <c r="BG47" i="15"/>
  <c r="BI50" i="15"/>
  <c r="BG50" i="15"/>
  <c r="AS52" i="15"/>
  <c r="BA52" i="15" s="1"/>
  <c r="BG53" i="15"/>
  <c r="BH54" i="15"/>
  <c r="BG54" i="15"/>
  <c r="BH55" i="15"/>
  <c r="BG55" i="15"/>
  <c r="BI55" i="15"/>
  <c r="BI47" i="15"/>
  <c r="BI53" i="15"/>
  <c r="BI62" i="15"/>
  <c r="BH62" i="15"/>
  <c r="BG62" i="15"/>
  <c r="BG46" i="15"/>
  <c r="BI46" i="15"/>
  <c r="BG48" i="15"/>
  <c r="BI49" i="15"/>
  <c r="BG49" i="15"/>
  <c r="BH50" i="15"/>
  <c r="BG52" i="15"/>
  <c r="BI52" i="15"/>
  <c r="BI54" i="15"/>
  <c r="BI57" i="15"/>
  <c r="BH57" i="15"/>
  <c r="BG57" i="15"/>
  <c r="BI58" i="15"/>
  <c r="BH58" i="15"/>
  <c r="BG58" i="15"/>
  <c r="BH61" i="15"/>
  <c r="BG61" i="15"/>
  <c r="BI61" i="15"/>
  <c r="BG43" i="15"/>
  <c r="BI48" i="15"/>
  <c r="AS49" i="15"/>
  <c r="BA49" i="15" s="1"/>
  <c r="BG51" i="15"/>
  <c r="AS55" i="15"/>
  <c r="BD55" i="15" s="1"/>
  <c r="BI56" i="15"/>
  <c r="BH56" i="15"/>
  <c r="BG56" i="15"/>
  <c r="BG60" i="15"/>
  <c r="BI60" i="15"/>
  <c r="BH60" i="15"/>
  <c r="BI59" i="15"/>
  <c r="BH35" i="15"/>
  <c r="BH39" i="15"/>
  <c r="BI35" i="15"/>
  <c r="AS26" i="15"/>
  <c r="BD26" i="15" s="1"/>
  <c r="BI37" i="15"/>
  <c r="BH37" i="15"/>
  <c r="BG37" i="15"/>
  <c r="BI23" i="15"/>
  <c r="BG23" i="15"/>
  <c r="BH23" i="15"/>
  <c r="BI25" i="15"/>
  <c r="BG25" i="15"/>
  <c r="BH25" i="15"/>
  <c r="AS28" i="15"/>
  <c r="BD28" i="15" s="1"/>
  <c r="AS35" i="15"/>
  <c r="BD35" i="15" s="1"/>
  <c r="BH36" i="15"/>
  <c r="BG36" i="15"/>
  <c r="BI36" i="15"/>
  <c r="BI38" i="15"/>
  <c r="BH38" i="15"/>
  <c r="BG27" i="15"/>
  <c r="BH27" i="15"/>
  <c r="BI27" i="15"/>
  <c r="BH29" i="15"/>
  <c r="BI29" i="15"/>
  <c r="BG29" i="15"/>
  <c r="BG34" i="15"/>
  <c r="BH34" i="15"/>
  <c r="AS23" i="15"/>
  <c r="BA23" i="15" s="1"/>
  <c r="BH26" i="15"/>
  <c r="BG26" i="15"/>
  <c r="BI26" i="15"/>
  <c r="BH30" i="15"/>
  <c r="BG30" i="15"/>
  <c r="BI30" i="15"/>
  <c r="BI24" i="15"/>
  <c r="BG24" i="15"/>
  <c r="BH24" i="15"/>
  <c r="BG28" i="15"/>
  <c r="BI28" i="15"/>
  <c r="BH28" i="15"/>
  <c r="BI31" i="15"/>
  <c r="BH31" i="15"/>
  <c r="BG31" i="15"/>
  <c r="BI32" i="15"/>
  <c r="BH32" i="15"/>
  <c r="BG32" i="15"/>
  <c r="BH42" i="15"/>
  <c r="BG42" i="15"/>
  <c r="BI41" i="15"/>
  <c r="AS42" i="15"/>
  <c r="BD42" i="15" s="1"/>
  <c r="BH33" i="15"/>
  <c r="AS33" i="15"/>
  <c r="BA33" i="15" s="1"/>
  <c r="BI33" i="15"/>
  <c r="BG39" i="15"/>
  <c r="BG40" i="15"/>
  <c r="BI42" i="15"/>
  <c r="BG14" i="15"/>
  <c r="BG15" i="15"/>
  <c r="AS13" i="15"/>
  <c r="AS14" i="15"/>
  <c r="AS15" i="15"/>
  <c r="BD15" i="15" s="1"/>
  <c r="AS19" i="15"/>
  <c r="BA19" i="15" s="1"/>
  <c r="BB19" i="15" s="1"/>
  <c r="BC19" i="15" s="1"/>
  <c r="BI20" i="15"/>
  <c r="BH20" i="15"/>
  <c r="BG20" i="15"/>
  <c r="BH18" i="15"/>
  <c r="BG18" i="15"/>
  <c r="BI19" i="15"/>
  <c r="BH19" i="15"/>
  <c r="BG19" i="15"/>
  <c r="BI21" i="15"/>
  <c r="BH21" i="15"/>
  <c r="BH13" i="15"/>
  <c r="BH14" i="15"/>
  <c r="BH15" i="15"/>
  <c r="AS16" i="15"/>
  <c r="BD16" i="15" s="1"/>
  <c r="BE16" i="15" s="1"/>
  <c r="BF16" i="15" s="1"/>
  <c r="BH17" i="15"/>
  <c r="BG17" i="15"/>
  <c r="BI18" i="15"/>
  <c r="BG21" i="15"/>
  <c r="AS22" i="15"/>
  <c r="BD22" i="15" s="1"/>
  <c r="BG16" i="15"/>
  <c r="BI16" i="15"/>
  <c r="BH16" i="15"/>
  <c r="AS17" i="15"/>
  <c r="BA17" i="15" s="1"/>
  <c r="AS18" i="15"/>
  <c r="BG22" i="15"/>
  <c r="BI22" i="15"/>
  <c r="BH22" i="15"/>
  <c r="AX12" i="15"/>
  <c r="BI12" i="15" s="1"/>
  <c r="BH5" i="15"/>
  <c r="AS4" i="15"/>
  <c r="BD4" i="15" s="1"/>
  <c r="BI3" i="15"/>
  <c r="BG4" i="15"/>
  <c r="BI4" i="15"/>
  <c r="AS5" i="15"/>
  <c r="AS9" i="15"/>
  <c r="BG8" i="15"/>
  <c r="BI8" i="15"/>
  <c r="BH8" i="15"/>
  <c r="BI11" i="15"/>
  <c r="BG11" i="15"/>
  <c r="BI7" i="15"/>
  <c r="BG7" i="15"/>
  <c r="AS7" i="15"/>
  <c r="AS8" i="15"/>
  <c r="BD8" i="15" s="1"/>
  <c r="BI9" i="15"/>
  <c r="BG9" i="15"/>
  <c r="BG6" i="15"/>
  <c r="BI6" i="15"/>
  <c r="BH6" i="15"/>
  <c r="BH9" i="15"/>
  <c r="AS12" i="15"/>
  <c r="BD12" i="15" s="1"/>
  <c r="BH12" i="15"/>
  <c r="BG10" i="15"/>
  <c r="BI10" i="15"/>
  <c r="BH10" i="15"/>
  <c r="AS11" i="15"/>
  <c r="BH4" i="15"/>
  <c r="BI5" i="15"/>
  <c r="BG5" i="15"/>
  <c r="BH7" i="15"/>
  <c r="BH11" i="15"/>
  <c r="AS6" i="15"/>
  <c r="AS10" i="15"/>
  <c r="BA10" i="15" s="1"/>
  <c r="BG3" i="15"/>
  <c r="BH3" i="15"/>
  <c r="AR3" i="15"/>
  <c r="AS3" i="15" s="1"/>
  <c r="BA3" i="15" s="1"/>
  <c r="AZ62" i="4"/>
  <c r="AZ59" i="4"/>
  <c r="AZ58" i="4"/>
  <c r="AZ52" i="4"/>
  <c r="AZ49" i="4"/>
  <c r="AZ48" i="4"/>
  <c r="AZ47" i="4"/>
  <c r="AZ44" i="4"/>
  <c r="AZ43" i="4"/>
  <c r="BS62" i="4"/>
  <c r="BR62" i="4"/>
  <c r="BU62" i="4" s="1"/>
  <c r="CE62" i="4"/>
  <c r="BO62" i="4"/>
  <c r="BN62" i="4"/>
  <c r="BM62" i="4"/>
  <c r="BJ62" i="4"/>
  <c r="BE62" i="4"/>
  <c r="BD62" i="4"/>
  <c r="BF62" i="4" s="1"/>
  <c r="AT62" i="4"/>
  <c r="BL62" i="4" s="1"/>
  <c r="AR62" i="4"/>
  <c r="BI62" i="4" s="1"/>
  <c r="AQ62" i="4"/>
  <c r="AI62" i="4"/>
  <c r="BK62" i="4" s="1"/>
  <c r="BS59" i="4"/>
  <c r="BR59" i="4"/>
  <c r="BU59" i="4" s="1"/>
  <c r="CE59" i="4"/>
  <c r="BO59" i="4"/>
  <c r="BN59" i="4"/>
  <c r="BM59" i="4"/>
  <c r="BL59" i="4"/>
  <c r="BJ59" i="4"/>
  <c r="BE59" i="4"/>
  <c r="BD59" i="4"/>
  <c r="BF59" i="4" s="1"/>
  <c r="AS59" i="4"/>
  <c r="AR59" i="4"/>
  <c r="BI59" i="4" s="1"/>
  <c r="AQ59" i="4"/>
  <c r="AI59" i="4"/>
  <c r="BS58" i="4"/>
  <c r="BR58" i="4"/>
  <c r="BU58" i="4" s="1"/>
  <c r="CE58" i="4"/>
  <c r="BO58" i="4"/>
  <c r="BN58" i="4"/>
  <c r="BM58" i="4"/>
  <c r="BL58" i="4"/>
  <c r="BJ58" i="4"/>
  <c r="BE58" i="4"/>
  <c r="BD58" i="4"/>
  <c r="BF58" i="4" s="1"/>
  <c r="AS58" i="4"/>
  <c r="AR58" i="4"/>
  <c r="BI58" i="4" s="1"/>
  <c r="AQ58" i="4"/>
  <c r="AI58" i="4"/>
  <c r="BS52" i="4"/>
  <c r="BR52" i="4"/>
  <c r="BU52" i="4" s="1"/>
  <c r="CE52" i="4"/>
  <c r="BO52" i="4"/>
  <c r="BN52" i="4"/>
  <c r="BM52" i="4"/>
  <c r="BJ52" i="4"/>
  <c r="BE52" i="4"/>
  <c r="BD52" i="4"/>
  <c r="BF52" i="4" s="1"/>
  <c r="AT52" i="4"/>
  <c r="BL52" i="4" s="1"/>
  <c r="AR52" i="4"/>
  <c r="BI52" i="4" s="1"/>
  <c r="AQ52" i="4"/>
  <c r="AI52" i="4"/>
  <c r="BK52" i="4" s="1"/>
  <c r="BS49" i="4"/>
  <c r="BR49" i="4"/>
  <c r="BU49" i="4" s="1"/>
  <c r="CE49" i="4"/>
  <c r="BO49" i="4"/>
  <c r="BN49" i="4"/>
  <c r="BM49" i="4"/>
  <c r="BL49" i="4"/>
  <c r="BJ49" i="4"/>
  <c r="BE49" i="4"/>
  <c r="BD49" i="4"/>
  <c r="BF49" i="4" s="1"/>
  <c r="AS49" i="4"/>
  <c r="AR49" i="4"/>
  <c r="BI49" i="4" s="1"/>
  <c r="AQ49" i="4"/>
  <c r="AI49" i="4"/>
  <c r="BS48" i="4"/>
  <c r="BR48" i="4"/>
  <c r="BU48" i="4" s="1"/>
  <c r="CE48" i="4"/>
  <c r="BO48" i="4"/>
  <c r="BN48" i="4"/>
  <c r="BM48" i="4"/>
  <c r="BL48" i="4"/>
  <c r="BJ48" i="4"/>
  <c r="BE48" i="4"/>
  <c r="BD48" i="4"/>
  <c r="BF48" i="4" s="1"/>
  <c r="AS48" i="4"/>
  <c r="AR48" i="4"/>
  <c r="BI48" i="4" s="1"/>
  <c r="AQ48" i="4"/>
  <c r="AI48" i="4"/>
  <c r="BS47" i="4"/>
  <c r="BR47" i="4"/>
  <c r="CE47" i="4"/>
  <c r="BO47" i="4"/>
  <c r="BN47" i="4"/>
  <c r="BJ47" i="4"/>
  <c r="BE47" i="4"/>
  <c r="BD47" i="4"/>
  <c r="BF47" i="4" s="1"/>
  <c r="AT47" i="4"/>
  <c r="BL47" i="4" s="1"/>
  <c r="AR47" i="4"/>
  <c r="BI47" i="4" s="1"/>
  <c r="AQ47" i="4"/>
  <c r="AI47" i="4"/>
  <c r="BK47" i="4" s="1"/>
  <c r="AC47" i="4"/>
  <c r="AB47" i="4"/>
  <c r="BM47" i="4" s="1"/>
  <c r="BS44" i="4"/>
  <c r="BR44" i="4"/>
  <c r="CE44" i="4"/>
  <c r="BO44" i="4"/>
  <c r="BN44" i="4"/>
  <c r="BL44" i="4"/>
  <c r="BJ44" i="4"/>
  <c r="BE44" i="4"/>
  <c r="BD44" i="4"/>
  <c r="BF44" i="4" s="1"/>
  <c r="AS44" i="4"/>
  <c r="AR44" i="4"/>
  <c r="BI44" i="4" s="1"/>
  <c r="AQ44" i="4"/>
  <c r="AI44" i="4"/>
  <c r="AC44" i="4"/>
  <c r="AB44" i="4"/>
  <c r="BM44" i="4" s="1"/>
  <c r="BS43" i="4"/>
  <c r="BR43" i="4"/>
  <c r="CE43" i="4"/>
  <c r="BO43" i="4"/>
  <c r="BN43" i="4"/>
  <c r="BL43" i="4"/>
  <c r="BJ43" i="4"/>
  <c r="BE43" i="4"/>
  <c r="BD43" i="4"/>
  <c r="BF43" i="4" s="1"/>
  <c r="AS43" i="4"/>
  <c r="AR43" i="4"/>
  <c r="BI43" i="4" s="1"/>
  <c r="AQ43" i="4"/>
  <c r="AI43" i="4"/>
  <c r="AC43" i="4"/>
  <c r="AB43" i="4"/>
  <c r="BM43" i="4" s="1"/>
  <c r="BB8" i="3"/>
  <c r="BB7" i="3"/>
  <c r="BB6" i="3"/>
  <c r="BD8" i="3"/>
  <c r="BD7" i="3"/>
  <c r="BD6" i="3"/>
  <c r="BF20" i="3"/>
  <c r="BE20" i="3"/>
  <c r="BD20" i="3"/>
  <c r="BB20" i="3"/>
  <c r="AX20" i="3"/>
  <c r="AW20" i="3"/>
  <c r="AT20" i="3"/>
  <c r="AO20" i="3"/>
  <c r="BC20" i="3" s="1"/>
  <c r="AN20" i="3"/>
  <c r="BA20" i="3" s="1"/>
  <c r="AM20" i="3"/>
  <c r="I20" i="3"/>
  <c r="H20" i="3"/>
  <c r="BF19" i="3"/>
  <c r="BE19" i="3"/>
  <c r="BD19" i="3"/>
  <c r="BB19" i="3"/>
  <c r="AX19" i="3"/>
  <c r="AW19" i="3"/>
  <c r="AT19" i="3"/>
  <c r="AO19" i="3"/>
  <c r="BC19" i="3" s="1"/>
  <c r="AN19" i="3"/>
  <c r="BA19" i="3" s="1"/>
  <c r="AM19" i="3"/>
  <c r="I19" i="3"/>
  <c r="H19" i="3"/>
  <c r="BF18" i="3"/>
  <c r="BE18" i="3"/>
  <c r="BD18" i="3"/>
  <c r="BB18" i="3"/>
  <c r="AX18" i="3"/>
  <c r="AW18" i="3"/>
  <c r="AT18" i="3"/>
  <c r="AO18" i="3"/>
  <c r="BC18" i="3" s="1"/>
  <c r="AN18" i="3"/>
  <c r="BA18" i="3" s="1"/>
  <c r="AM18" i="3"/>
  <c r="I18" i="3"/>
  <c r="H18" i="3"/>
  <c r="BF14" i="3"/>
  <c r="BE14" i="3"/>
  <c r="BD14" i="3"/>
  <c r="BB14" i="3"/>
  <c r="AX14" i="3"/>
  <c r="AW14" i="3"/>
  <c r="AT14" i="3"/>
  <c r="AO14" i="3"/>
  <c r="BC14" i="3" s="1"/>
  <c r="AN14" i="3"/>
  <c r="BA14" i="3" s="1"/>
  <c r="AM14" i="3"/>
  <c r="I14" i="3"/>
  <c r="H14" i="3"/>
  <c r="BF13" i="3"/>
  <c r="BE13" i="3"/>
  <c r="BD13" i="3"/>
  <c r="BB13" i="3"/>
  <c r="AX13" i="3"/>
  <c r="AW13" i="3"/>
  <c r="AT13" i="3"/>
  <c r="AO13" i="3"/>
  <c r="BC13" i="3" s="1"/>
  <c r="AN13" i="3"/>
  <c r="BA13" i="3" s="1"/>
  <c r="AM13" i="3"/>
  <c r="I13" i="3"/>
  <c r="H13" i="3"/>
  <c r="BF12" i="3"/>
  <c r="BE12" i="3"/>
  <c r="BD12" i="3"/>
  <c r="BB12" i="3"/>
  <c r="AX12" i="3"/>
  <c r="AW12" i="3"/>
  <c r="AT12" i="3"/>
  <c r="AO12" i="3"/>
  <c r="BC12" i="3" s="1"/>
  <c r="AN12" i="3"/>
  <c r="BA12" i="3" s="1"/>
  <c r="AM12" i="3"/>
  <c r="I12" i="3"/>
  <c r="H12" i="3"/>
  <c r="BF8" i="3"/>
  <c r="BE8" i="3"/>
  <c r="AX8" i="3"/>
  <c r="AW8" i="3"/>
  <c r="AT8" i="3"/>
  <c r="AO8" i="3"/>
  <c r="BC8" i="3" s="1"/>
  <c r="AN8" i="3"/>
  <c r="BA8" i="3" s="1"/>
  <c r="AM8" i="3"/>
  <c r="I8" i="3"/>
  <c r="H8" i="3"/>
  <c r="BF7" i="3"/>
  <c r="BE7" i="3"/>
  <c r="AX7" i="3"/>
  <c r="AW7" i="3"/>
  <c r="AT7" i="3"/>
  <c r="AO7" i="3"/>
  <c r="BC7" i="3" s="1"/>
  <c r="AN7" i="3"/>
  <c r="BA7" i="3" s="1"/>
  <c r="AM7" i="3"/>
  <c r="I7" i="3"/>
  <c r="H7" i="3"/>
  <c r="BF6" i="3"/>
  <c r="BE6" i="3"/>
  <c r="AX6" i="3"/>
  <c r="AW6" i="3"/>
  <c r="AT6" i="3"/>
  <c r="AO6" i="3"/>
  <c r="BC6" i="3" s="1"/>
  <c r="AN6" i="3"/>
  <c r="BA6" i="3" s="1"/>
  <c r="AM6" i="3"/>
  <c r="I6" i="3"/>
  <c r="H6" i="3"/>
  <c r="AI22" i="4"/>
  <c r="AI19" i="4"/>
  <c r="AI18" i="4"/>
  <c r="AI12" i="4"/>
  <c r="AI9" i="4"/>
  <c r="AI8" i="4"/>
  <c r="AI7" i="4"/>
  <c r="AI4" i="4"/>
  <c r="AI3" i="4"/>
  <c r="BK8" i="11" l="1"/>
  <c r="AT25" i="13"/>
  <c r="AU25" i="13" s="1"/>
  <c r="AV25" i="13" s="1"/>
  <c r="AW30" i="13"/>
  <c r="AX30" i="13" s="1"/>
  <c r="AY30" i="13" s="1"/>
  <c r="AZ30" i="13" s="1"/>
  <c r="BC30" i="13" s="1"/>
  <c r="AT43" i="13"/>
  <c r="AU43" i="13" s="1"/>
  <c r="AV43" i="13" s="1"/>
  <c r="AW36" i="13"/>
  <c r="AX36" i="13" s="1"/>
  <c r="AY36" i="13" s="1"/>
  <c r="AZ36" i="13" s="1"/>
  <c r="AT42" i="13"/>
  <c r="AU42" i="13" s="1"/>
  <c r="AV42" i="13" s="1"/>
  <c r="AT5" i="13"/>
  <c r="AU5" i="13" s="1"/>
  <c r="AV5" i="13" s="1"/>
  <c r="BC5" i="13" s="1"/>
  <c r="AT45" i="13"/>
  <c r="AU45" i="13" s="1"/>
  <c r="AV45" i="13" s="1"/>
  <c r="BC23" i="13"/>
  <c r="BC10" i="13"/>
  <c r="AY13" i="3"/>
  <c r="CB215" i="4"/>
  <c r="CC215" i="4" s="1"/>
  <c r="CD215" i="4" s="1"/>
  <c r="CB29" i="4"/>
  <c r="CC29" i="4" s="1"/>
  <c r="CD29" i="4" s="1"/>
  <c r="CB23" i="4"/>
  <c r="CC23" i="4" s="1"/>
  <c r="CD23" i="4" s="1"/>
  <c r="CH23" i="4" s="1"/>
  <c r="BG43" i="4"/>
  <c r="BH43" i="4" s="1"/>
  <c r="BY43" i="4" s="1"/>
  <c r="BZ43" i="4" s="1"/>
  <c r="CA43" i="4" s="1"/>
  <c r="CF43" i="4" s="1"/>
  <c r="BY142" i="4"/>
  <c r="BZ142" i="4" s="1"/>
  <c r="CA142" i="4" s="1"/>
  <c r="CF142" i="4" s="1"/>
  <c r="CH142" i="4" s="1"/>
  <c r="CB230" i="4"/>
  <c r="CC230" i="4" s="1"/>
  <c r="CD230" i="4" s="1"/>
  <c r="CD130" i="4"/>
  <c r="CB165" i="4"/>
  <c r="CC165" i="4" s="1"/>
  <c r="CD165" i="4" s="1"/>
  <c r="CH165" i="4" s="1"/>
  <c r="CB235" i="4"/>
  <c r="CC235" i="4" s="1"/>
  <c r="CD235" i="4" s="1"/>
  <c r="CB133" i="4"/>
  <c r="CC133" i="4" s="1"/>
  <c r="CD133" i="4" s="1"/>
  <c r="CH133" i="4" s="1"/>
  <c r="CB234" i="4"/>
  <c r="CC234" i="4" s="1"/>
  <c r="CD234" i="4" s="1"/>
  <c r="CB134" i="4"/>
  <c r="CC134" i="4" s="1"/>
  <c r="CD134" i="4" s="1"/>
  <c r="CH134" i="4" s="1"/>
  <c r="BK58" i="4"/>
  <c r="CB238" i="4"/>
  <c r="CC238" i="4" s="1"/>
  <c r="CD238" i="4" s="1"/>
  <c r="CH238" i="4" s="1"/>
  <c r="CB209" i="4"/>
  <c r="CC209" i="4" s="1"/>
  <c r="CD209" i="4" s="1"/>
  <c r="CH209" i="4" s="1"/>
  <c r="BG44" i="4"/>
  <c r="BH44" i="4" s="1"/>
  <c r="BY44" i="4" s="1"/>
  <c r="BZ44" i="4" s="1"/>
  <c r="CA44" i="4" s="1"/>
  <c r="CF44" i="4" s="1"/>
  <c r="CB248" i="4"/>
  <c r="CC248" i="4" s="1"/>
  <c r="CD248" i="4" s="1"/>
  <c r="BY248" i="4"/>
  <c r="BZ248" i="4" s="1"/>
  <c r="CA248" i="4" s="1"/>
  <c r="CF248" i="4" s="1"/>
  <c r="CB174" i="4"/>
  <c r="CC174" i="4" s="1"/>
  <c r="CD174" i="4" s="1"/>
  <c r="CH174" i="4" s="1"/>
  <c r="BY27" i="4"/>
  <c r="BZ27" i="4" s="1"/>
  <c r="CA27" i="4" s="1"/>
  <c r="CF27" i="4" s="1"/>
  <c r="BY228" i="4"/>
  <c r="BZ228" i="4" s="1"/>
  <c r="CA228" i="4" s="1"/>
  <c r="CF228" i="4" s="1"/>
  <c r="CH228" i="4" s="1"/>
  <c r="CB38" i="4"/>
  <c r="CC38" i="4" s="1"/>
  <c r="CD38" i="4" s="1"/>
  <c r="CH38" i="4" s="1"/>
  <c r="CD27" i="4"/>
  <c r="BY173" i="4"/>
  <c r="BZ173" i="4" s="1"/>
  <c r="CA173" i="4" s="1"/>
  <c r="CF173" i="4" s="1"/>
  <c r="CH173" i="4" s="1"/>
  <c r="BY218" i="4"/>
  <c r="BZ218" i="4" s="1"/>
  <c r="CA218" i="4" s="1"/>
  <c r="CF218" i="4" s="1"/>
  <c r="CH218" i="4" s="1"/>
  <c r="CB214" i="4"/>
  <c r="CC214" i="4" s="1"/>
  <c r="CD214" i="4" s="1"/>
  <c r="CD233" i="4"/>
  <c r="CB229" i="4"/>
  <c r="CC229" i="4" s="1"/>
  <c r="CD229" i="4" s="1"/>
  <c r="CB162" i="4"/>
  <c r="CC162" i="4" s="1"/>
  <c r="CD162" i="4" s="1"/>
  <c r="CH162" i="4" s="1"/>
  <c r="BG59" i="4"/>
  <c r="BH59" i="4" s="1"/>
  <c r="CB253" i="4"/>
  <c r="CC253" i="4" s="1"/>
  <c r="CD253" i="4" s="1"/>
  <c r="CH253" i="4" s="1"/>
  <c r="BY161" i="4"/>
  <c r="BZ161" i="4" s="1"/>
  <c r="CA161" i="4" s="1"/>
  <c r="CF161" i="4" s="1"/>
  <c r="CB28" i="4"/>
  <c r="CC28" i="4" s="1"/>
  <c r="CD28" i="4" s="1"/>
  <c r="CH28" i="4" s="1"/>
  <c r="CB244" i="4"/>
  <c r="CC244" i="4" s="1"/>
  <c r="CD244" i="4" s="1"/>
  <c r="BY206" i="4"/>
  <c r="BZ206" i="4" s="1"/>
  <c r="CA206" i="4" s="1"/>
  <c r="CF206" i="4" s="1"/>
  <c r="CB206" i="4"/>
  <c r="CC206" i="4" s="1"/>
  <c r="CD206" i="4" s="1"/>
  <c r="CB198" i="4"/>
  <c r="CC198" i="4" s="1"/>
  <c r="CD198" i="4" s="1"/>
  <c r="BY198" i="4"/>
  <c r="BZ198" i="4" s="1"/>
  <c r="CA198" i="4" s="1"/>
  <c r="CF198" i="4" s="1"/>
  <c r="CB32" i="4"/>
  <c r="CC32" i="4" s="1"/>
  <c r="CD32" i="4" s="1"/>
  <c r="CH32" i="4" s="1"/>
  <c r="CB24" i="4"/>
  <c r="CC24" i="4" s="1"/>
  <c r="CD24" i="4" s="1"/>
  <c r="CH24" i="4" s="1"/>
  <c r="BY235" i="4"/>
  <c r="BZ235" i="4" s="1"/>
  <c r="CA235" i="4" s="1"/>
  <c r="CF235" i="4" s="1"/>
  <c r="BU44" i="4"/>
  <c r="BK48" i="4"/>
  <c r="BG62" i="4"/>
  <c r="BH62" i="4" s="1"/>
  <c r="CD161" i="4"/>
  <c r="BY129" i="4"/>
  <c r="BZ129" i="4" s="1"/>
  <c r="CA129" i="4" s="1"/>
  <c r="CF129" i="4" s="1"/>
  <c r="CB129" i="4"/>
  <c r="CC129" i="4" s="1"/>
  <c r="CD129" i="4" s="1"/>
  <c r="BI43" i="6"/>
  <c r="BJ43" i="6" s="1"/>
  <c r="BK43" i="6" s="1"/>
  <c r="BO43" i="6" s="1"/>
  <c r="BP43" i="6" s="1"/>
  <c r="BC43" i="6"/>
  <c r="BD43" i="6" s="1"/>
  <c r="BE43" i="6" s="1"/>
  <c r="BY141" i="4"/>
  <c r="BZ141" i="4" s="1"/>
  <c r="CA141" i="4" s="1"/>
  <c r="CF141" i="4" s="1"/>
  <c r="CB141" i="4"/>
  <c r="CC141" i="4" s="1"/>
  <c r="CD141" i="4" s="1"/>
  <c r="BY250" i="4"/>
  <c r="BZ250" i="4" s="1"/>
  <c r="CA250" i="4" s="1"/>
  <c r="CF250" i="4" s="1"/>
  <c r="CB250" i="4"/>
  <c r="CC250" i="4" s="1"/>
  <c r="CD250" i="4" s="1"/>
  <c r="BC27" i="6"/>
  <c r="BD27" i="6" s="1"/>
  <c r="BE27" i="6" s="1"/>
  <c r="AZ27" i="6"/>
  <c r="BA27" i="6" s="1"/>
  <c r="BB27" i="6" s="1"/>
  <c r="BF27" i="6"/>
  <c r="BG27" i="6" s="1"/>
  <c r="BH27" i="6" s="1"/>
  <c r="CB245" i="4"/>
  <c r="CC245" i="4" s="1"/>
  <c r="CD245" i="4" s="1"/>
  <c r="BY245" i="4"/>
  <c r="BZ245" i="4" s="1"/>
  <c r="CA245" i="4" s="1"/>
  <c r="CF245" i="4" s="1"/>
  <c r="CB193" i="4"/>
  <c r="CC193" i="4" s="1"/>
  <c r="CD193" i="4" s="1"/>
  <c r="BY193" i="4"/>
  <c r="BZ193" i="4" s="1"/>
  <c r="CA193" i="4" s="1"/>
  <c r="CF193" i="4" s="1"/>
  <c r="BT77" i="11"/>
  <c r="BQ77" i="11"/>
  <c r="BN17" i="11"/>
  <c r="BO17" i="11" s="1"/>
  <c r="BP17" i="11" s="1"/>
  <c r="BK17" i="11"/>
  <c r="BK100" i="11"/>
  <c r="BN123" i="11"/>
  <c r="BN71" i="11"/>
  <c r="BQ113" i="11"/>
  <c r="BK76" i="11"/>
  <c r="BL76" i="11" s="1"/>
  <c r="BM76" i="11" s="1"/>
  <c r="BQ46" i="11"/>
  <c r="BN46" i="11"/>
  <c r="BY214" i="4"/>
  <c r="BZ214" i="4" s="1"/>
  <c r="CA214" i="4" s="1"/>
  <c r="CF214" i="4" s="1"/>
  <c r="BY233" i="4"/>
  <c r="BZ233" i="4" s="1"/>
  <c r="CA233" i="4" s="1"/>
  <c r="CF233" i="4" s="1"/>
  <c r="BF8" i="10"/>
  <c r="BG8" i="10" s="1"/>
  <c r="BH8" i="10" s="1"/>
  <c r="BL8" i="10" s="1"/>
  <c r="CB224" i="4"/>
  <c r="CC224" i="4" s="1"/>
  <c r="CD224" i="4" s="1"/>
  <c r="BY130" i="4"/>
  <c r="BZ130" i="4" s="1"/>
  <c r="CA130" i="4" s="1"/>
  <c r="CF130" i="4" s="1"/>
  <c r="BT59" i="11"/>
  <c r="BQ54" i="11"/>
  <c r="BT47" i="11"/>
  <c r="BT98" i="11"/>
  <c r="BU98" i="11" s="1"/>
  <c r="BV98" i="11" s="1"/>
  <c r="BT93" i="11"/>
  <c r="BU93" i="11" s="1"/>
  <c r="BV93" i="11" s="1"/>
  <c r="BN83" i="11"/>
  <c r="BN38" i="11"/>
  <c r="BT26" i="11"/>
  <c r="BT15" i="11"/>
  <c r="BT39" i="11"/>
  <c r="BN5" i="11"/>
  <c r="BO5" i="11" s="1"/>
  <c r="BP5" i="11" s="1"/>
  <c r="BK123" i="11"/>
  <c r="BN107" i="11"/>
  <c r="BT86" i="11"/>
  <c r="BT71" i="11"/>
  <c r="BQ124" i="11"/>
  <c r="BR124" i="11" s="1"/>
  <c r="BS124" i="11" s="1"/>
  <c r="BT113" i="11"/>
  <c r="BU113" i="11" s="1"/>
  <c r="BV113" i="11" s="1"/>
  <c r="BT66" i="11"/>
  <c r="BN14" i="11"/>
  <c r="BT61" i="11"/>
  <c r="BK106" i="11"/>
  <c r="BT85" i="11"/>
  <c r="BU85" i="11" s="1"/>
  <c r="BV85" i="11" s="1"/>
  <c r="BQ34" i="11"/>
  <c r="BN36" i="11"/>
  <c r="BT4" i="11"/>
  <c r="BQ116" i="11"/>
  <c r="BQ105" i="11"/>
  <c r="BK69" i="11"/>
  <c r="BL69" i="11" s="1"/>
  <c r="BM69" i="11" s="1"/>
  <c r="BQ22" i="11"/>
  <c r="BR22" i="11" s="1"/>
  <c r="BS22" i="11" s="1"/>
  <c r="BT35" i="11"/>
  <c r="BN3" i="11"/>
  <c r="BK78" i="11"/>
  <c r="BQ63" i="11"/>
  <c r="BT108" i="11"/>
  <c r="BQ108" i="11"/>
  <c r="BR108" i="11" s="1"/>
  <c r="BS108" i="11" s="1"/>
  <c r="BN7" i="11"/>
  <c r="BT7" i="11"/>
  <c r="BN40" i="11"/>
  <c r="BO40" i="11" s="1"/>
  <c r="BP40" i="11" s="1"/>
  <c r="BT40" i="11"/>
  <c r="BC45" i="13"/>
  <c r="BQ92" i="11"/>
  <c r="BR92" i="11" s="1"/>
  <c r="BS92" i="11" s="1"/>
  <c r="BT92" i="11"/>
  <c r="BT117" i="11"/>
  <c r="BQ117" i="11"/>
  <c r="BT28" i="11"/>
  <c r="BQ28" i="11"/>
  <c r="BR28" i="11" s="1"/>
  <c r="BS28" i="11" s="1"/>
  <c r="BH103" i="11"/>
  <c r="BI103" i="11" s="1"/>
  <c r="BJ103" i="11" s="1"/>
  <c r="BK103" i="11"/>
  <c r="BK10" i="11"/>
  <c r="BT10" i="11"/>
  <c r="BF30" i="6"/>
  <c r="BG30" i="6" s="1"/>
  <c r="BH30" i="6" s="1"/>
  <c r="BI29" i="6"/>
  <c r="BJ29" i="6" s="1"/>
  <c r="BK29" i="6" s="1"/>
  <c r="BO29" i="6" s="1"/>
  <c r="BP29" i="6" s="1"/>
  <c r="BC11" i="13"/>
  <c r="AT41" i="13"/>
  <c r="AU41" i="13" s="1"/>
  <c r="AV41" i="13" s="1"/>
  <c r="BF79" i="10"/>
  <c r="BG79" i="10" s="1"/>
  <c r="BH79" i="10" s="1"/>
  <c r="BL34" i="10"/>
  <c r="BQ59" i="11"/>
  <c r="BK54" i="11"/>
  <c r="BK47" i="11"/>
  <c r="BL47" i="11" s="1"/>
  <c r="BM47" i="11" s="1"/>
  <c r="BK98" i="11"/>
  <c r="BQ83" i="11"/>
  <c r="BR83" i="11" s="1"/>
  <c r="BS83" i="11" s="1"/>
  <c r="BK15" i="11"/>
  <c r="BL15" i="11" s="1"/>
  <c r="BM15" i="11" s="1"/>
  <c r="BQ57" i="11"/>
  <c r="BK39" i="11"/>
  <c r="BK5" i="11"/>
  <c r="BN118" i="11"/>
  <c r="BQ107" i="11"/>
  <c r="BK71" i="11"/>
  <c r="BL71" i="11" s="1"/>
  <c r="BM71" i="11" s="1"/>
  <c r="BK29" i="11"/>
  <c r="BQ97" i="11"/>
  <c r="BN117" i="11"/>
  <c r="BN85" i="11"/>
  <c r="BN70" i="11"/>
  <c r="BN34" i="11"/>
  <c r="BO34" i="11" s="1"/>
  <c r="BP34" i="11" s="1"/>
  <c r="BT18" i="11"/>
  <c r="BQ36" i="11"/>
  <c r="BN116" i="11"/>
  <c r="BK95" i="11"/>
  <c r="BN84" i="11"/>
  <c r="BK22" i="11"/>
  <c r="BL22" i="11" s="1"/>
  <c r="BM22" i="11" s="1"/>
  <c r="BK35" i="11"/>
  <c r="BT3" i="11"/>
  <c r="BT6" i="11"/>
  <c r="BT126" i="11"/>
  <c r="BT104" i="11"/>
  <c r="BU104" i="11" s="1"/>
  <c r="BV104" i="11" s="1"/>
  <c r="BK89" i="11"/>
  <c r="BL89" i="11" s="1"/>
  <c r="BM89" i="11" s="1"/>
  <c r="BN73" i="11"/>
  <c r="BT63" i="11"/>
  <c r="BQ21" i="11"/>
  <c r="BT11" i="11"/>
  <c r="BK27" i="11"/>
  <c r="BL27" i="11" s="1"/>
  <c r="BM27" i="11" s="1"/>
  <c r="BT27" i="11"/>
  <c r="BU27" i="11" s="1"/>
  <c r="BV27" i="11" s="1"/>
  <c r="BN32" i="11"/>
  <c r="BK32" i="11"/>
  <c r="BH88" i="11"/>
  <c r="BK88" i="11"/>
  <c r="BQ125" i="11"/>
  <c r="BR125" i="11" s="1"/>
  <c r="BS125" i="11" s="1"/>
  <c r="P10" i="18"/>
  <c r="P9" i="18"/>
  <c r="BQ27" i="11"/>
  <c r="BD72" i="15"/>
  <c r="BE72" i="15" s="1"/>
  <c r="BF72" i="15" s="1"/>
  <c r="BQ24" i="11"/>
  <c r="BN24" i="11"/>
  <c r="BH58" i="11"/>
  <c r="BI58" i="11" s="1"/>
  <c r="BJ58" i="11" s="1"/>
  <c r="BK58" i="11"/>
  <c r="BQ94" i="11"/>
  <c r="BN94" i="11"/>
  <c r="BK115" i="11"/>
  <c r="BN115" i="11"/>
  <c r="BQ112" i="11"/>
  <c r="BN112" i="11"/>
  <c r="BN68" i="11"/>
  <c r="BQ68" i="11"/>
  <c r="BQ65" i="11"/>
  <c r="BK65" i="11"/>
  <c r="BK111" i="11"/>
  <c r="BL111" i="11" s="1"/>
  <c r="BM111" i="11" s="1"/>
  <c r="BQ111" i="11"/>
  <c r="BF67" i="10"/>
  <c r="BG67" i="10" s="1"/>
  <c r="BH67" i="10" s="1"/>
  <c r="BY197" i="4"/>
  <c r="BZ197" i="4" s="1"/>
  <c r="CA197" i="4" s="1"/>
  <c r="CF197" i="4" s="1"/>
  <c r="CH197" i="4" s="1"/>
  <c r="BK59" i="11"/>
  <c r="BK44" i="11"/>
  <c r="BL44" i="11" s="1"/>
  <c r="BM44" i="11" s="1"/>
  <c r="BN47" i="11"/>
  <c r="BO47" i="11" s="1"/>
  <c r="BP47" i="11" s="1"/>
  <c r="BN125" i="11"/>
  <c r="BQ98" i="11"/>
  <c r="BT88" i="11"/>
  <c r="BK77" i="11"/>
  <c r="BT31" i="11"/>
  <c r="BU31" i="11" s="1"/>
  <c r="BV31" i="11" s="1"/>
  <c r="CB39" i="4"/>
  <c r="CC39" i="4" s="1"/>
  <c r="CD39" i="4" s="1"/>
  <c r="CH39" i="4" s="1"/>
  <c r="BQ130" i="11"/>
  <c r="BQ118" i="11"/>
  <c r="BT107" i="11"/>
  <c r="BT82" i="11"/>
  <c r="BT65" i="11"/>
  <c r="BN29" i="11"/>
  <c r="BO29" i="11" s="1"/>
  <c r="BP29" i="11" s="1"/>
  <c r="BQ7" i="11"/>
  <c r="BT119" i="11"/>
  <c r="BN108" i="11"/>
  <c r="BN97" i="11"/>
  <c r="BT60" i="11"/>
  <c r="BU60" i="11" s="1"/>
  <c r="BV60" i="11" s="1"/>
  <c r="BK117" i="11"/>
  <c r="BL117" i="11" s="1"/>
  <c r="BM117" i="11" s="1"/>
  <c r="BN18" i="11"/>
  <c r="BQ121" i="11"/>
  <c r="BN111" i="11"/>
  <c r="BN95" i="11"/>
  <c r="BT84" i="11"/>
  <c r="BU84" i="11" s="1"/>
  <c r="BV84" i="11" s="1"/>
  <c r="BN33" i="11"/>
  <c r="BO33" i="11" s="1"/>
  <c r="BP33" i="11" s="1"/>
  <c r="BT17" i="11"/>
  <c r="BN35" i="11"/>
  <c r="BT46" i="11"/>
  <c r="BT49" i="11"/>
  <c r="BQ6" i="11"/>
  <c r="BR6" i="11" s="1"/>
  <c r="BS6" i="11" s="1"/>
  <c r="BN126" i="11"/>
  <c r="BO126" i="11" s="1"/>
  <c r="BP126" i="11" s="1"/>
  <c r="BT115" i="11"/>
  <c r="BK104" i="11"/>
  <c r="BK21" i="11"/>
  <c r="BN61" i="11"/>
  <c r="BO61" i="11" s="1"/>
  <c r="BP61" i="11" s="1"/>
  <c r="BQ61" i="11"/>
  <c r="BR61" i="11" s="1"/>
  <c r="BS61" i="11" s="1"/>
  <c r="BQ86" i="11"/>
  <c r="BK86" i="11"/>
  <c r="BH113" i="11"/>
  <c r="BK113" i="11"/>
  <c r="BR57" i="11"/>
  <c r="BS57" i="11" s="1"/>
  <c r="BK64" i="11"/>
  <c r="BL64" i="11" s="1"/>
  <c r="BM64" i="11" s="1"/>
  <c r="BN64" i="11"/>
  <c r="BC12" i="13"/>
  <c r="BN66" i="11"/>
  <c r="BQ66" i="11"/>
  <c r="BN25" i="11"/>
  <c r="BO25" i="11" s="1"/>
  <c r="BP25" i="11" s="1"/>
  <c r="BQ25" i="11"/>
  <c r="BR25" i="11" s="1"/>
  <c r="BS25" i="11" s="1"/>
  <c r="BK62" i="11"/>
  <c r="BT62" i="11"/>
  <c r="BK4" i="11"/>
  <c r="BN4" i="11"/>
  <c r="BO4" i="11" s="1"/>
  <c r="BP4" i="11" s="1"/>
  <c r="BK26" i="11"/>
  <c r="BL26" i="11" s="1"/>
  <c r="BM26" i="11" s="1"/>
  <c r="BN26" i="11"/>
  <c r="BC25" i="13"/>
  <c r="AT35" i="13"/>
  <c r="AU35" i="13" s="1"/>
  <c r="AV35" i="13" s="1"/>
  <c r="BG49" i="4"/>
  <c r="BH49" i="4" s="1"/>
  <c r="BY49" i="4" s="1"/>
  <c r="BZ49" i="4" s="1"/>
  <c r="CA49" i="4" s="1"/>
  <c r="CF49" i="4" s="1"/>
  <c r="BK122" i="11"/>
  <c r="BT122" i="11"/>
  <c r="BU122" i="11" s="1"/>
  <c r="BV122" i="11" s="1"/>
  <c r="BN110" i="11"/>
  <c r="BQ110" i="11"/>
  <c r="BQ73" i="11"/>
  <c r="BT73" i="11"/>
  <c r="BQ89" i="11"/>
  <c r="BR89" i="11" s="1"/>
  <c r="BS89" i="11" s="1"/>
  <c r="BN89" i="11"/>
  <c r="BO89" i="11" s="1"/>
  <c r="BP89" i="11" s="1"/>
  <c r="BT56" i="11"/>
  <c r="BK56" i="11"/>
  <c r="BT16" i="11"/>
  <c r="BN16" i="11"/>
  <c r="BN101" i="11"/>
  <c r="BQ101" i="11"/>
  <c r="BR101" i="11" s="1"/>
  <c r="BS101" i="11" s="1"/>
  <c r="BH70" i="11"/>
  <c r="BQ70" i="11"/>
  <c r="BT70" i="11"/>
  <c r="BT74" i="11"/>
  <c r="BT12" i="11"/>
  <c r="BQ12" i="11"/>
  <c r="BH20" i="11"/>
  <c r="BQ20" i="11"/>
  <c r="BN20" i="11"/>
  <c r="BN37" i="11"/>
  <c r="BQ37" i="11"/>
  <c r="BK51" i="11"/>
  <c r="BT51" i="11"/>
  <c r="BK42" i="11"/>
  <c r="BN42" i="11"/>
  <c r="BO42" i="11" s="1"/>
  <c r="BP42" i="11" s="1"/>
  <c r="BH62" i="11"/>
  <c r="BL48" i="11"/>
  <c r="BM48" i="11" s="1"/>
  <c r="CC48" i="11" s="1"/>
  <c r="AZ29" i="6"/>
  <c r="BA29" i="6" s="1"/>
  <c r="BB29" i="6" s="1"/>
  <c r="BC30" i="6"/>
  <c r="BD30" i="6" s="1"/>
  <c r="BE30" i="6" s="1"/>
  <c r="BL30" i="6" s="1"/>
  <c r="BI75" i="6"/>
  <c r="BJ75" i="6" s="1"/>
  <c r="BK75" i="6" s="1"/>
  <c r="BO75" i="6" s="1"/>
  <c r="BP75" i="6" s="1"/>
  <c r="BC13" i="13"/>
  <c r="AW24" i="13"/>
  <c r="AX24" i="13" s="1"/>
  <c r="AY24" i="13" s="1"/>
  <c r="AZ24" i="13" s="1"/>
  <c r="BC24" i="13" s="1"/>
  <c r="CD249" i="4"/>
  <c r="BC52" i="10"/>
  <c r="BD52" i="10" s="1"/>
  <c r="BE52" i="10" s="1"/>
  <c r="BF59" i="10"/>
  <c r="BG59" i="10" s="1"/>
  <c r="BH59" i="10" s="1"/>
  <c r="BL59" i="10" s="1"/>
  <c r="BF88" i="10"/>
  <c r="BG88" i="10" s="1"/>
  <c r="BH88" i="10" s="1"/>
  <c r="BC71" i="10"/>
  <c r="BD71" i="10" s="1"/>
  <c r="BE71" i="10" s="1"/>
  <c r="BF14" i="10"/>
  <c r="BG14" i="10" s="1"/>
  <c r="BH14" i="10" s="1"/>
  <c r="BL14" i="10" s="1"/>
  <c r="BL44" i="10"/>
  <c r="CS11" i="17"/>
  <c r="BT44" i="11"/>
  <c r="BK50" i="11"/>
  <c r="BK125" i="11"/>
  <c r="BQ109" i="11"/>
  <c r="BR109" i="11" s="1"/>
  <c r="BS109" i="11" s="1"/>
  <c r="BN88" i="11"/>
  <c r="BO88" i="11" s="1"/>
  <c r="BP88" i="11" s="1"/>
  <c r="BN77" i="11"/>
  <c r="BQ31" i="11"/>
  <c r="BT20" i="11"/>
  <c r="P11" i="18"/>
  <c r="BN57" i="11"/>
  <c r="BO57" i="11" s="1"/>
  <c r="BP57" i="11" s="1"/>
  <c r="BQ48" i="11"/>
  <c r="BR48" i="11" s="1"/>
  <c r="BS48" i="11" s="1"/>
  <c r="BQ42" i="11"/>
  <c r="BR42" i="11" s="1"/>
  <c r="BS42" i="11" s="1"/>
  <c r="BN100" i="11"/>
  <c r="BK9" i="11"/>
  <c r="BK118" i="11"/>
  <c r="BQ96" i="11"/>
  <c r="BR96" i="11" s="1"/>
  <c r="BS96" i="11" s="1"/>
  <c r="BN82" i="11"/>
  <c r="BO82" i="11" s="1"/>
  <c r="BP82" i="11" s="1"/>
  <c r="BN65" i="11"/>
  <c r="BQ29" i="11"/>
  <c r="BK7" i="11"/>
  <c r="BN119" i="11"/>
  <c r="BK108" i="11"/>
  <c r="BK97" i="11"/>
  <c r="BL97" i="11" s="1"/>
  <c r="BM97" i="11" s="1"/>
  <c r="BN76" i="11"/>
  <c r="BQ60" i="11"/>
  <c r="BK25" i="11"/>
  <c r="BQ43" i="11"/>
  <c r="BT19" i="11"/>
  <c r="BU19" i="11" s="1"/>
  <c r="BV19" i="11" s="1"/>
  <c r="BT101" i="11"/>
  <c r="BU101" i="11" s="1"/>
  <c r="BV101" i="11" s="1"/>
  <c r="BQ106" i="11"/>
  <c r="BQ64" i="11"/>
  <c r="BN28" i="11"/>
  <c r="BQ18" i="11"/>
  <c r="BQ40" i="11"/>
  <c r="BR40" i="11" s="1"/>
  <c r="BS40" i="11" s="1"/>
  <c r="BT121" i="11"/>
  <c r="BU121" i="11" s="1"/>
  <c r="BV121" i="11" s="1"/>
  <c r="BT111" i="11"/>
  <c r="BT95" i="11"/>
  <c r="BK74" i="11"/>
  <c r="BK33" i="11"/>
  <c r="BQ17" i="11"/>
  <c r="BR17" i="11" s="1"/>
  <c r="BS17" i="11" s="1"/>
  <c r="BK46" i="11"/>
  <c r="BL46" i="11" s="1"/>
  <c r="BM46" i="11" s="1"/>
  <c r="BN10" i="11"/>
  <c r="BN6" i="11"/>
  <c r="BQ126" i="11"/>
  <c r="BQ104" i="11"/>
  <c r="BQ78" i="11"/>
  <c r="BK68" i="11"/>
  <c r="BL68" i="11" s="1"/>
  <c r="BM68" i="11" s="1"/>
  <c r="BT32" i="11"/>
  <c r="BT21" i="11"/>
  <c r="BQ5" i="11"/>
  <c r="BT69" i="11"/>
  <c r="BN69" i="11"/>
  <c r="BO59" i="11"/>
  <c r="BP59" i="11" s="1"/>
  <c r="BH24" i="11"/>
  <c r="BD31" i="15"/>
  <c r="BE31" i="15" s="1"/>
  <c r="BF31" i="15" s="1"/>
  <c r="BK91" i="11"/>
  <c r="BN91" i="11"/>
  <c r="BT120" i="11"/>
  <c r="BQ120" i="11"/>
  <c r="BR120" i="11" s="1"/>
  <c r="BS120" i="11" s="1"/>
  <c r="BN80" i="11"/>
  <c r="BQ80" i="11"/>
  <c r="BQ8" i="11"/>
  <c r="BT8" i="11"/>
  <c r="BK45" i="11"/>
  <c r="BL45" i="11" s="1"/>
  <c r="BM45" i="11" s="1"/>
  <c r="BN45" i="11"/>
  <c r="BO45" i="11" s="1"/>
  <c r="BP45" i="11" s="1"/>
  <c r="BK49" i="4"/>
  <c r="BT130" i="11"/>
  <c r="BN130" i="11"/>
  <c r="BH79" i="11"/>
  <c r="BK79" i="11"/>
  <c r="BL79" i="11" s="1"/>
  <c r="BM79" i="11" s="1"/>
  <c r="BQ90" i="11"/>
  <c r="BR90" i="11" s="1"/>
  <c r="BS90" i="11" s="1"/>
  <c r="BN90" i="11"/>
  <c r="BQ38" i="11"/>
  <c r="BK38" i="11"/>
  <c r="BK23" i="11"/>
  <c r="BQ23" i="11"/>
  <c r="BR23" i="11" s="1"/>
  <c r="BS23" i="11" s="1"/>
  <c r="BN124" i="11"/>
  <c r="BO124" i="11" s="1"/>
  <c r="BP124" i="11" s="1"/>
  <c r="BT124" i="11"/>
  <c r="BO52" i="11"/>
  <c r="BP52" i="11" s="1"/>
  <c r="BK52" i="11"/>
  <c r="BN52" i="11"/>
  <c r="BI78" i="6"/>
  <c r="BJ78" i="6" s="1"/>
  <c r="BK78" i="6" s="1"/>
  <c r="BO78" i="6" s="1"/>
  <c r="BP78" i="6" s="1"/>
  <c r="AW15" i="13"/>
  <c r="AX15" i="13" s="1"/>
  <c r="AY15" i="13" s="1"/>
  <c r="AZ15" i="13" s="1"/>
  <c r="BC15" i="13" s="1"/>
  <c r="AY7" i="3"/>
  <c r="AZ7" i="3" s="1"/>
  <c r="BL7" i="3" s="1"/>
  <c r="BM7" i="3" s="1"/>
  <c r="BN7" i="3" s="1"/>
  <c r="CF7" i="3" s="1"/>
  <c r="AY12" i="3"/>
  <c r="AZ12" i="3" s="1"/>
  <c r="BA21" i="15"/>
  <c r="BB21" i="15" s="1"/>
  <c r="BC21" i="15" s="1"/>
  <c r="BN102" i="11"/>
  <c r="BQ102" i="11"/>
  <c r="BK72" i="11"/>
  <c r="BL72" i="11" s="1"/>
  <c r="BM72" i="11" s="1"/>
  <c r="BT72" i="11"/>
  <c r="BQ11" i="11"/>
  <c r="BK11" i="11"/>
  <c r="BQ75" i="11"/>
  <c r="BN75" i="11"/>
  <c r="BH87" i="11"/>
  <c r="BI87" i="11" s="1"/>
  <c r="BJ87" i="11" s="1"/>
  <c r="BT87" i="11"/>
  <c r="BT129" i="11"/>
  <c r="BN129" i="11"/>
  <c r="BH55" i="11"/>
  <c r="BK55" i="11"/>
  <c r="BL55" i="11" s="1"/>
  <c r="BM55" i="11" s="1"/>
  <c r="BN55" i="11"/>
  <c r="BO55" i="11" s="1"/>
  <c r="BP55" i="11" s="1"/>
  <c r="BT99" i="11"/>
  <c r="BK99" i="11"/>
  <c r="BH61" i="11"/>
  <c r="AZ20" i="6"/>
  <c r="BA20" i="6" s="1"/>
  <c r="BB20" i="6" s="1"/>
  <c r="BI30" i="6"/>
  <c r="BJ30" i="6" s="1"/>
  <c r="BK30" i="6" s="1"/>
  <c r="BO30" i="6" s="1"/>
  <c r="BP30" i="6" s="1"/>
  <c r="BF75" i="6"/>
  <c r="BG75" i="6" s="1"/>
  <c r="BH75" i="6" s="1"/>
  <c r="BC14" i="13"/>
  <c r="BC6" i="13"/>
  <c r="AT20" i="13"/>
  <c r="AU20" i="13" s="1"/>
  <c r="AV20" i="13" s="1"/>
  <c r="AT21" i="13"/>
  <c r="AU21" i="13" s="1"/>
  <c r="AV21" i="13" s="1"/>
  <c r="BC21" i="13" s="1"/>
  <c r="CB210" i="4"/>
  <c r="CC210" i="4" s="1"/>
  <c r="CD210" i="4" s="1"/>
  <c r="BY234" i="4"/>
  <c r="BZ234" i="4" s="1"/>
  <c r="CA234" i="4" s="1"/>
  <c r="CF234" i="4" s="1"/>
  <c r="BF7" i="10"/>
  <c r="BG7" i="10" s="1"/>
  <c r="BH7" i="10" s="1"/>
  <c r="BL7" i="10" s="1"/>
  <c r="BC19" i="10"/>
  <c r="BD19" i="10" s="1"/>
  <c r="BE19" i="10" s="1"/>
  <c r="BF46" i="10"/>
  <c r="BG46" i="10" s="1"/>
  <c r="BH46" i="10" s="1"/>
  <c r="CT7" i="17"/>
  <c r="CU16" i="17"/>
  <c r="BT128" i="11"/>
  <c r="BU128" i="11" s="1"/>
  <c r="BV128" i="11" s="1"/>
  <c r="BK128" i="11"/>
  <c r="BL128" i="11" s="1"/>
  <c r="BM128" i="11" s="1"/>
  <c r="BT109" i="11"/>
  <c r="BQ93" i="11"/>
  <c r="BN72" i="11"/>
  <c r="BQ62" i="11"/>
  <c r="BR62" i="11" s="1"/>
  <c r="BS62" i="11" s="1"/>
  <c r="BT57" i="11"/>
  <c r="BN48" i="11"/>
  <c r="BO48" i="11" s="1"/>
  <c r="BP48" i="11" s="1"/>
  <c r="AW7" i="13"/>
  <c r="AX7" i="13" s="1"/>
  <c r="AY7" i="13" s="1"/>
  <c r="AZ7" i="13" s="1"/>
  <c r="AT7" i="13"/>
  <c r="AU7" i="13" s="1"/>
  <c r="AV7" i="13" s="1"/>
  <c r="BT100" i="11"/>
  <c r="BU100" i="11" s="1"/>
  <c r="BV100" i="11" s="1"/>
  <c r="BQ9" i="11"/>
  <c r="BR9" i="11" s="1"/>
  <c r="BS9" i="11" s="1"/>
  <c r="BQ123" i="11"/>
  <c r="BT112" i="11"/>
  <c r="BN96" i="11"/>
  <c r="BQ82" i="11"/>
  <c r="BT58" i="11"/>
  <c r="BT24" i="11"/>
  <c r="BU24" i="11" s="1"/>
  <c r="BV24" i="11" s="1"/>
  <c r="BK119" i="11"/>
  <c r="BT103" i="11"/>
  <c r="BK92" i="11"/>
  <c r="BQ76" i="11"/>
  <c r="BN60" i="11"/>
  <c r="BK14" i="11"/>
  <c r="BL14" i="11" s="1"/>
  <c r="BM14" i="11" s="1"/>
  <c r="BT43" i="11"/>
  <c r="BN19" i="11"/>
  <c r="AT37" i="13"/>
  <c r="AU37" i="13" s="1"/>
  <c r="AV37" i="13" s="1"/>
  <c r="BC37" i="13" s="1"/>
  <c r="BT91" i="11"/>
  <c r="BK75" i="11"/>
  <c r="BL75" i="11" s="1"/>
  <c r="BM75" i="11" s="1"/>
  <c r="BT64" i="11"/>
  <c r="BU64" i="11" s="1"/>
  <c r="BV64" i="11" s="1"/>
  <c r="BK28" i="11"/>
  <c r="BT80" i="11"/>
  <c r="BK40" i="11"/>
  <c r="BN121" i="11"/>
  <c r="BK105" i="11"/>
  <c r="BT90" i="11"/>
  <c r="BU90" i="11" s="1"/>
  <c r="BV90" i="11" s="1"/>
  <c r="BQ74" i="11"/>
  <c r="BT33" i="11"/>
  <c r="BQ127" i="11"/>
  <c r="BQ79" i="11"/>
  <c r="BQ10" i="11"/>
  <c r="BR10" i="11" s="1"/>
  <c r="BS10" i="11" s="1"/>
  <c r="BT68" i="11"/>
  <c r="BQ32" i="11"/>
  <c r="BT55" i="11"/>
  <c r="BK53" i="11"/>
  <c r="CS7" i="17"/>
  <c r="CS12" i="17"/>
  <c r="CT16" i="17"/>
  <c r="CS14" i="17"/>
  <c r="CS22" i="17"/>
  <c r="CT22" i="17"/>
  <c r="CU22" i="17"/>
  <c r="CT25" i="17"/>
  <c r="CS25" i="17"/>
  <c r="CU25" i="17"/>
  <c r="CS18" i="17"/>
  <c r="CU20" i="17"/>
  <c r="CT20" i="17"/>
  <c r="CS20" i="17"/>
  <c r="CT19" i="17"/>
  <c r="CS19" i="17"/>
  <c r="CU19" i="17"/>
  <c r="CT14" i="17"/>
  <c r="CT13" i="17"/>
  <c r="CS13" i="17"/>
  <c r="CU13" i="17"/>
  <c r="CS10" i="17"/>
  <c r="CU10" i="17"/>
  <c r="CT10" i="17"/>
  <c r="CU9" i="17"/>
  <c r="CT9" i="17"/>
  <c r="CS9" i="17"/>
  <c r="CS6" i="17"/>
  <c r="CU6" i="17"/>
  <c r="CT6" i="17"/>
  <c r="CU4" i="17"/>
  <c r="CT4" i="17"/>
  <c r="CS4" i="17"/>
  <c r="CU8" i="17"/>
  <c r="CT8" i="17"/>
  <c r="CS8" i="17"/>
  <c r="CT5" i="17"/>
  <c r="CS5" i="17"/>
  <c r="CU5" i="17"/>
  <c r="CR3" i="17"/>
  <c r="CS3" i="17" s="1"/>
  <c r="BR40" i="15"/>
  <c r="BX40" i="15"/>
  <c r="BR66" i="15"/>
  <c r="BX66" i="15"/>
  <c r="BV72" i="15"/>
  <c r="BP72" i="15"/>
  <c r="BV37" i="15"/>
  <c r="BP37" i="15"/>
  <c r="BX72" i="15"/>
  <c r="BR72" i="15"/>
  <c r="BV43" i="15"/>
  <c r="BP43" i="15"/>
  <c r="BP34" i="15"/>
  <c r="BV34" i="15"/>
  <c r="BP36" i="15"/>
  <c r="BV36" i="15"/>
  <c r="BR69" i="15"/>
  <c r="BX69" i="15"/>
  <c r="BP79" i="15"/>
  <c r="BV79" i="15"/>
  <c r="BV56" i="15"/>
  <c r="BP56" i="15"/>
  <c r="BX24" i="15"/>
  <c r="BR24" i="15"/>
  <c r="BV76" i="15"/>
  <c r="BP76" i="15"/>
  <c r="BV78" i="15"/>
  <c r="BP78" i="15"/>
  <c r="BP75" i="15"/>
  <c r="BV75" i="15"/>
  <c r="BX29" i="15"/>
  <c r="BR29" i="15"/>
  <c r="BR45" i="15"/>
  <c r="BX45" i="15"/>
  <c r="BX54" i="15"/>
  <c r="BR54" i="15"/>
  <c r="BR71" i="15"/>
  <c r="BX71" i="15"/>
  <c r="BX21" i="15"/>
  <c r="BR21" i="15"/>
  <c r="BR16" i="15"/>
  <c r="BX16" i="15"/>
  <c r="BA66" i="15"/>
  <c r="BB66" i="15" s="1"/>
  <c r="BC66" i="15" s="1"/>
  <c r="BV68" i="15"/>
  <c r="BP68" i="15"/>
  <c r="BV64" i="15"/>
  <c r="BP64" i="15"/>
  <c r="BV81" i="15"/>
  <c r="BP81" i="15"/>
  <c r="BV62" i="15"/>
  <c r="BP62" i="15"/>
  <c r="BX48" i="15"/>
  <c r="BR48" i="15"/>
  <c r="BX73" i="15"/>
  <c r="BR73" i="15"/>
  <c r="BV31" i="15"/>
  <c r="BP31" i="15"/>
  <c r="BD39" i="15"/>
  <c r="BE39" i="15" s="1"/>
  <c r="BF39" i="15" s="1"/>
  <c r="BD36" i="15"/>
  <c r="BE36" i="15" s="1"/>
  <c r="BF36" i="15" s="1"/>
  <c r="BL36" i="15" s="1"/>
  <c r="BV54" i="15"/>
  <c r="BP54" i="15"/>
  <c r="BV47" i="15"/>
  <c r="BP47" i="15"/>
  <c r="BV19" i="15"/>
  <c r="BP19" i="15"/>
  <c r="BX63" i="15"/>
  <c r="BR63" i="15"/>
  <c r="BV80" i="15"/>
  <c r="BP80" i="15"/>
  <c r="BV74" i="15"/>
  <c r="BP74" i="15"/>
  <c r="BX58" i="15"/>
  <c r="BR58" i="15"/>
  <c r="BV21" i="15"/>
  <c r="BP21" i="15"/>
  <c r="BD74" i="15"/>
  <c r="BE74" i="15" s="1"/>
  <c r="BF74" i="15" s="1"/>
  <c r="BX65" i="15"/>
  <c r="BR65" i="15"/>
  <c r="BP82" i="15"/>
  <c r="BV82" i="15"/>
  <c r="BP50" i="15"/>
  <c r="BV50" i="15"/>
  <c r="BP27" i="15"/>
  <c r="BV27" i="15"/>
  <c r="BP38" i="15"/>
  <c r="BV38" i="15"/>
  <c r="BD37" i="15"/>
  <c r="BE37" i="15" s="1"/>
  <c r="BF37" i="15" s="1"/>
  <c r="BV39" i="15"/>
  <c r="BP39" i="15"/>
  <c r="BR31" i="15"/>
  <c r="BS31" i="15" s="1"/>
  <c r="BT31" i="15" s="1"/>
  <c r="BX31" i="15"/>
  <c r="BV70" i="15"/>
  <c r="BP70" i="15"/>
  <c r="BX67" i="15"/>
  <c r="BR67" i="15"/>
  <c r="BX77" i="15"/>
  <c r="BR77" i="15"/>
  <c r="BP57" i="15"/>
  <c r="BV57" i="15"/>
  <c r="BX44" i="15"/>
  <c r="BR44" i="15"/>
  <c r="BV41" i="15"/>
  <c r="BP41" i="15"/>
  <c r="BX20" i="15"/>
  <c r="BR20" i="15"/>
  <c r="BV60" i="15"/>
  <c r="BP60" i="15"/>
  <c r="BV53" i="15"/>
  <c r="BP53" i="15"/>
  <c r="BP25" i="15"/>
  <c r="BV25" i="15"/>
  <c r="BP59" i="15"/>
  <c r="BV59" i="15"/>
  <c r="BV32" i="15"/>
  <c r="BP32" i="15"/>
  <c r="BY210" i="4"/>
  <c r="BZ210" i="4" s="1"/>
  <c r="CA210" i="4" s="1"/>
  <c r="CF210" i="4" s="1"/>
  <c r="BY42" i="4"/>
  <c r="BZ42" i="4" s="1"/>
  <c r="CA42" i="4" s="1"/>
  <c r="CF42" i="4" s="1"/>
  <c r="CH42" i="4" s="1"/>
  <c r="BY29" i="4"/>
  <c r="BZ29" i="4" s="1"/>
  <c r="CA29" i="4" s="1"/>
  <c r="CF29" i="4" s="1"/>
  <c r="CB225" i="4"/>
  <c r="CC225" i="4" s="1"/>
  <c r="CD225" i="4" s="1"/>
  <c r="CH225" i="4" s="1"/>
  <c r="BY224" i="4"/>
  <c r="BZ224" i="4" s="1"/>
  <c r="CA224" i="4" s="1"/>
  <c r="CF224" i="4" s="1"/>
  <c r="BY249" i="4"/>
  <c r="BZ249" i="4" s="1"/>
  <c r="CA249" i="4" s="1"/>
  <c r="CF249" i="4" s="1"/>
  <c r="CB194" i="4"/>
  <c r="CC194" i="4" s="1"/>
  <c r="CD194" i="4" s="1"/>
  <c r="CH194" i="4" s="1"/>
  <c r="BY244" i="4"/>
  <c r="BZ244" i="4" s="1"/>
  <c r="CA244" i="4" s="1"/>
  <c r="CF244" i="4" s="1"/>
  <c r="CB254" i="4"/>
  <c r="CC254" i="4" s="1"/>
  <c r="CD254" i="4" s="1"/>
  <c r="CH254" i="4" s="1"/>
  <c r="BY230" i="4"/>
  <c r="BZ230" i="4" s="1"/>
  <c r="CA230" i="4" s="1"/>
  <c r="CF230" i="4" s="1"/>
  <c r="CB261" i="4"/>
  <c r="CC261" i="4" s="1"/>
  <c r="CD261" i="4" s="1"/>
  <c r="CH261" i="4" s="1"/>
  <c r="BY215" i="4"/>
  <c r="BZ215" i="4" s="1"/>
  <c r="CA215" i="4" s="1"/>
  <c r="CF215" i="4" s="1"/>
  <c r="BY229" i="4"/>
  <c r="BZ229" i="4" s="1"/>
  <c r="CA229" i="4" s="1"/>
  <c r="CF229" i="4" s="1"/>
  <c r="AZ43" i="6"/>
  <c r="BA43" i="6" s="1"/>
  <c r="BB43" i="6" s="1"/>
  <c r="BI45" i="6"/>
  <c r="BJ45" i="6" s="1"/>
  <c r="BK45" i="6" s="1"/>
  <c r="BO45" i="6" s="1"/>
  <c r="BP45" i="6" s="1"/>
  <c r="BF43" i="6"/>
  <c r="BG43" i="6" s="1"/>
  <c r="BH43" i="6" s="1"/>
  <c r="BN76" i="6"/>
  <c r="BQ76" i="6" s="1"/>
  <c r="AZ77" i="6"/>
  <c r="BA77" i="6" s="1"/>
  <c r="BB77" i="6" s="1"/>
  <c r="BL77" i="6" s="1"/>
  <c r="BN77" i="6" s="1"/>
  <c r="BC75" i="6"/>
  <c r="BD75" i="6" s="1"/>
  <c r="BE75" i="6" s="1"/>
  <c r="BF77" i="6"/>
  <c r="BG77" i="6" s="1"/>
  <c r="BH77" i="6" s="1"/>
  <c r="BI77" i="6"/>
  <c r="BJ77" i="6" s="1"/>
  <c r="BK77" i="6" s="1"/>
  <c r="BO77" i="6" s="1"/>
  <c r="BP77" i="6" s="1"/>
  <c r="AZ13" i="3"/>
  <c r="BI13" i="3" s="1"/>
  <c r="BJ13" i="3" s="1"/>
  <c r="BK13" i="3" s="1"/>
  <c r="CD13" i="3" s="1"/>
  <c r="BD81" i="15"/>
  <c r="BE81" i="15" s="1"/>
  <c r="BF81" i="15" s="1"/>
  <c r="BD53" i="15"/>
  <c r="BE53" i="15" s="1"/>
  <c r="BF53" i="15" s="1"/>
  <c r="BD78" i="15"/>
  <c r="BE78" i="15" s="1"/>
  <c r="BF78" i="15" s="1"/>
  <c r="BD64" i="15"/>
  <c r="BE64" i="15" s="1"/>
  <c r="BF64" i="15" s="1"/>
  <c r="BD76" i="15"/>
  <c r="BE76" i="15" s="1"/>
  <c r="BF76" i="15" s="1"/>
  <c r="BD25" i="15"/>
  <c r="BE25" i="15" s="1"/>
  <c r="BF25" i="15" s="1"/>
  <c r="BD32" i="15"/>
  <c r="BE32" i="15" s="1"/>
  <c r="BF32" i="15" s="1"/>
  <c r="BJ59" i="15"/>
  <c r="BJ39" i="15"/>
  <c r="BJ53" i="15"/>
  <c r="BJ32" i="15"/>
  <c r="BJ79" i="15"/>
  <c r="BJ57" i="15"/>
  <c r="BJ41" i="15"/>
  <c r="BJ36" i="15"/>
  <c r="BJ31" i="15"/>
  <c r="BJ34" i="15"/>
  <c r="BJ72" i="15"/>
  <c r="BA67" i="15"/>
  <c r="BB67" i="15" s="1"/>
  <c r="BC67" i="15" s="1"/>
  <c r="BA77" i="15"/>
  <c r="BB77" i="15" s="1"/>
  <c r="BC77" i="15" s="1"/>
  <c r="BJ66" i="15"/>
  <c r="BJ78" i="15"/>
  <c r="BJ80" i="15"/>
  <c r="BJ74" i="15"/>
  <c r="BJ56" i="15"/>
  <c r="BJ60" i="15"/>
  <c r="BJ37" i="15"/>
  <c r="BJ54" i="15"/>
  <c r="BD59" i="15"/>
  <c r="BE59" i="15" s="1"/>
  <c r="BF59" i="15" s="1"/>
  <c r="BL59" i="15" s="1"/>
  <c r="BM59" i="15" s="1"/>
  <c r="BJ43" i="15"/>
  <c r="BJ68" i="15"/>
  <c r="BJ82" i="15"/>
  <c r="BJ75" i="15"/>
  <c r="BJ50" i="15"/>
  <c r="BJ27" i="15"/>
  <c r="BJ38" i="15"/>
  <c r="BJ21" i="15"/>
  <c r="BJ25" i="15"/>
  <c r="BJ19" i="15"/>
  <c r="BJ70" i="15"/>
  <c r="BJ64" i="15"/>
  <c r="BJ81" i="15"/>
  <c r="BJ62" i="15"/>
  <c r="BJ76" i="15"/>
  <c r="BJ47" i="15"/>
  <c r="BL37" i="15"/>
  <c r="BL77" i="15"/>
  <c r="BL72" i="15"/>
  <c r="BM72" i="15" s="1"/>
  <c r="BL63" i="15"/>
  <c r="BL67" i="15"/>
  <c r="BL66" i="15"/>
  <c r="BL44" i="15"/>
  <c r="BL20" i="15"/>
  <c r="BL40" i="15"/>
  <c r="BL53" i="15"/>
  <c r="BM53" i="15" s="1"/>
  <c r="BL78" i="15"/>
  <c r="BL29" i="15"/>
  <c r="BL54" i="15"/>
  <c r="BL21" i="15"/>
  <c r="BL32" i="15"/>
  <c r="BD82" i="15"/>
  <c r="BE82" i="15" s="1"/>
  <c r="BF82" i="15" s="1"/>
  <c r="BD75" i="15"/>
  <c r="BE75" i="15" s="1"/>
  <c r="BF75" i="15" s="1"/>
  <c r="BD70" i="15"/>
  <c r="BE70" i="15" s="1"/>
  <c r="BF70" i="15" s="1"/>
  <c r="BL65" i="15"/>
  <c r="BL58" i="15"/>
  <c r="BD47" i="15"/>
  <c r="BE47" i="15" s="1"/>
  <c r="BF47" i="15" s="1"/>
  <c r="BL31" i="15"/>
  <c r="BL81" i="15"/>
  <c r="BM81" i="15" s="1"/>
  <c r="BL45" i="15"/>
  <c r="BL24" i="15"/>
  <c r="BL16" i="15"/>
  <c r="BL69" i="15"/>
  <c r="BL48" i="15"/>
  <c r="BL73" i="15"/>
  <c r="BL71" i="15"/>
  <c r="BF43" i="10"/>
  <c r="BG43" i="10" s="1"/>
  <c r="BH43" i="10" s="1"/>
  <c r="BL43" i="10" s="1"/>
  <c r="BL46" i="10"/>
  <c r="BC90" i="10"/>
  <c r="BD90" i="10" s="1"/>
  <c r="BE90" i="10" s="1"/>
  <c r="BL90" i="10" s="1"/>
  <c r="BF69" i="10"/>
  <c r="BG69" i="10" s="1"/>
  <c r="BH69" i="10" s="1"/>
  <c r="BL69" i="10" s="1"/>
  <c r="BC62" i="10"/>
  <c r="BD62" i="10" s="1"/>
  <c r="BE62" i="10" s="1"/>
  <c r="BL62" i="10" s="1"/>
  <c r="BL47" i="10"/>
  <c r="BL16" i="10"/>
  <c r="BL67" i="10"/>
  <c r="BC81" i="10"/>
  <c r="BD81" i="10" s="1"/>
  <c r="BE81" i="10" s="1"/>
  <c r="BL81" i="10" s="1"/>
  <c r="BL39" i="10"/>
  <c r="BF10" i="10"/>
  <c r="BG10" i="10" s="1"/>
  <c r="BH10" i="10" s="1"/>
  <c r="BC32" i="10"/>
  <c r="BD32" i="10" s="1"/>
  <c r="BE32" i="10" s="1"/>
  <c r="BL32" i="10" s="1"/>
  <c r="BF40" i="10"/>
  <c r="BG40" i="10" s="1"/>
  <c r="BH40" i="10" s="1"/>
  <c r="BL40" i="10" s="1"/>
  <c r="BF42" i="10"/>
  <c r="BG42" i="10" s="1"/>
  <c r="BH42" i="10" s="1"/>
  <c r="BL42" i="10" s="1"/>
  <c r="BF93" i="10"/>
  <c r="BG93" i="10" s="1"/>
  <c r="BH93" i="10" s="1"/>
  <c r="BL93" i="10" s="1"/>
  <c r="BC18" i="10"/>
  <c r="BD18" i="10" s="1"/>
  <c r="BE18" i="10" s="1"/>
  <c r="BL18" i="10" s="1"/>
  <c r="BF22" i="10"/>
  <c r="BG22" i="10" s="1"/>
  <c r="BH22" i="10" s="1"/>
  <c r="BC23" i="10"/>
  <c r="BD23" i="10" s="1"/>
  <c r="BE23" i="10" s="1"/>
  <c r="BL23" i="10" s="1"/>
  <c r="BC39" i="10"/>
  <c r="BD39" i="10" s="1"/>
  <c r="BE39" i="10" s="1"/>
  <c r="BF38" i="10"/>
  <c r="BG38" i="10" s="1"/>
  <c r="BH38" i="10" s="1"/>
  <c r="BL38" i="10" s="1"/>
  <c r="BC68" i="10"/>
  <c r="BD68" i="10" s="1"/>
  <c r="BE68" i="10" s="1"/>
  <c r="BC30" i="10"/>
  <c r="BD30" i="10" s="1"/>
  <c r="BE30" i="10" s="1"/>
  <c r="BL30" i="10" s="1"/>
  <c r="BC58" i="10"/>
  <c r="BD58" i="10" s="1"/>
  <c r="BE58" i="10" s="1"/>
  <c r="BF6" i="10"/>
  <c r="BG6" i="10" s="1"/>
  <c r="BH6" i="10" s="1"/>
  <c r="BL6" i="10" s="1"/>
  <c r="BL4" i="10"/>
  <c r="BF12" i="10"/>
  <c r="BG12" i="10" s="1"/>
  <c r="BH12" i="10" s="1"/>
  <c r="BL12" i="10" s="1"/>
  <c r="BC27" i="10"/>
  <c r="BD27" i="10" s="1"/>
  <c r="BE27" i="10" s="1"/>
  <c r="BL27" i="10" s="1"/>
  <c r="BF66" i="10"/>
  <c r="BG66" i="10" s="1"/>
  <c r="BH66" i="10" s="1"/>
  <c r="BL66" i="10" s="1"/>
  <c r="BF89" i="10"/>
  <c r="BG89" i="10" s="1"/>
  <c r="BH89" i="10" s="1"/>
  <c r="BL79" i="10"/>
  <c r="BC78" i="10"/>
  <c r="BD78" i="10" s="1"/>
  <c r="BE78" i="10" s="1"/>
  <c r="BL78" i="10" s="1"/>
  <c r="BL10" i="10"/>
  <c r="BF21" i="10"/>
  <c r="BG21" i="10" s="1"/>
  <c r="BH21" i="10" s="1"/>
  <c r="BL21" i="10" s="1"/>
  <c r="BF31" i="10"/>
  <c r="BG31" i="10" s="1"/>
  <c r="BH31" i="10" s="1"/>
  <c r="BL31" i="10" s="1"/>
  <c r="BC63" i="10"/>
  <c r="BD63" i="10" s="1"/>
  <c r="BE63" i="10" s="1"/>
  <c r="BL63" i="10" s="1"/>
  <c r="BC80" i="10"/>
  <c r="BD80" i="10" s="1"/>
  <c r="BE80" i="10" s="1"/>
  <c r="BL80" i="10" s="1"/>
  <c r="BL26" i="10"/>
  <c r="BL19" i="10"/>
  <c r="BL74" i="10"/>
  <c r="BL24" i="10"/>
  <c r="BC29" i="10"/>
  <c r="BD29" i="10" s="1"/>
  <c r="BE29" i="10" s="1"/>
  <c r="BL82" i="10"/>
  <c r="BL17" i="10"/>
  <c r="BL11" i="10"/>
  <c r="BL41" i="10"/>
  <c r="BL54" i="10"/>
  <c r="BC25" i="10"/>
  <c r="BD25" i="10" s="1"/>
  <c r="BE25" i="10" s="1"/>
  <c r="BC53" i="10"/>
  <c r="BD53" i="10" s="1"/>
  <c r="BE53" i="10" s="1"/>
  <c r="BL53" i="10" s="1"/>
  <c r="BF57" i="10"/>
  <c r="BG57" i="10" s="1"/>
  <c r="BH57" i="10" s="1"/>
  <c r="BL57" i="10" s="1"/>
  <c r="BL71" i="10"/>
  <c r="BC84" i="10"/>
  <c r="BD84" i="10" s="1"/>
  <c r="BE84" i="10" s="1"/>
  <c r="BL84" i="10" s="1"/>
  <c r="BC70" i="10"/>
  <c r="BD70" i="10" s="1"/>
  <c r="BE70" i="10" s="1"/>
  <c r="BL70" i="10" s="1"/>
  <c r="BF20" i="10"/>
  <c r="BG20" i="10" s="1"/>
  <c r="BH20" i="10" s="1"/>
  <c r="BL20" i="10" s="1"/>
  <c r="BL9" i="10"/>
  <c r="BC15" i="10"/>
  <c r="BD15" i="10" s="1"/>
  <c r="BE15" i="10" s="1"/>
  <c r="BL15" i="10" s="1"/>
  <c r="BL52" i="10"/>
  <c r="BF51" i="10"/>
  <c r="BG51" i="10" s="1"/>
  <c r="BH51" i="10" s="1"/>
  <c r="BL51" i="10" s="1"/>
  <c r="BC65" i="10"/>
  <c r="BD65" i="10" s="1"/>
  <c r="BE65" i="10" s="1"/>
  <c r="BL65" i="10" s="1"/>
  <c r="BL83" i="10"/>
  <c r="BC75" i="10"/>
  <c r="BD75" i="10" s="1"/>
  <c r="BE75" i="10" s="1"/>
  <c r="BL75" i="10" s="1"/>
  <c r="BF73" i="10"/>
  <c r="BG73" i="10" s="1"/>
  <c r="BH73" i="10" s="1"/>
  <c r="BL73" i="10" s="1"/>
  <c r="BL86" i="10"/>
  <c r="BL89" i="10"/>
  <c r="BL88" i="10"/>
  <c r="BF97" i="10"/>
  <c r="BG97" i="10" s="1"/>
  <c r="BH97" i="10" s="1"/>
  <c r="BL97" i="10" s="1"/>
  <c r="BC91" i="10"/>
  <c r="BD91" i="10" s="1"/>
  <c r="BE91" i="10" s="1"/>
  <c r="BL91" i="10" s="1"/>
  <c r="BC13" i="10"/>
  <c r="BD13" i="10" s="1"/>
  <c r="BE13" i="10" s="1"/>
  <c r="BL13" i="10" s="1"/>
  <c r="BC28" i="10"/>
  <c r="BD28" i="10" s="1"/>
  <c r="BE28" i="10" s="1"/>
  <c r="BL28" i="10" s="1"/>
  <c r="BC37" i="10"/>
  <c r="BD37" i="10" s="1"/>
  <c r="BE37" i="10" s="1"/>
  <c r="BL37" i="10" s="1"/>
  <c r="BL36" i="10"/>
  <c r="BF60" i="10"/>
  <c r="BG60" i="10" s="1"/>
  <c r="BH60" i="10" s="1"/>
  <c r="BL60" i="10" s="1"/>
  <c r="BL77" i="10"/>
  <c r="BL64" i="10"/>
  <c r="BL68" i="10"/>
  <c r="BL92" i="10"/>
  <c r="BC98" i="10"/>
  <c r="BD98" i="10" s="1"/>
  <c r="BE98" i="10" s="1"/>
  <c r="BL98" i="10" s="1"/>
  <c r="BL96" i="10"/>
  <c r="BF95" i="10"/>
  <c r="BG95" i="10" s="1"/>
  <c r="BH95" i="10" s="1"/>
  <c r="BL95" i="10" s="1"/>
  <c r="BC87" i="10"/>
  <c r="BD87" i="10" s="1"/>
  <c r="BE87" i="10" s="1"/>
  <c r="BL87" i="10" s="1"/>
  <c r="BC94" i="10"/>
  <c r="BD94" i="10" s="1"/>
  <c r="BE94" i="10" s="1"/>
  <c r="BL94" i="10" s="1"/>
  <c r="BF85" i="10"/>
  <c r="BG85" i="10" s="1"/>
  <c r="BH85" i="10" s="1"/>
  <c r="BL85" i="10" s="1"/>
  <c r="BC76" i="10"/>
  <c r="BD76" i="10" s="1"/>
  <c r="BE76" i="10" s="1"/>
  <c r="BL76" i="10" s="1"/>
  <c r="BF72" i="10"/>
  <c r="BG72" i="10" s="1"/>
  <c r="BH72" i="10" s="1"/>
  <c r="BL72" i="10" s="1"/>
  <c r="BF56" i="10"/>
  <c r="BG56" i="10" s="1"/>
  <c r="BH56" i="10" s="1"/>
  <c r="BL56" i="10" s="1"/>
  <c r="BF61" i="10"/>
  <c r="BG61" i="10" s="1"/>
  <c r="BH61" i="10" s="1"/>
  <c r="BL61" i="10" s="1"/>
  <c r="BL58" i="10"/>
  <c r="BF49" i="10"/>
  <c r="BG49" i="10" s="1"/>
  <c r="BH49" i="10" s="1"/>
  <c r="BL49" i="10" s="1"/>
  <c r="BC50" i="10"/>
  <c r="BD50" i="10" s="1"/>
  <c r="BE50" i="10" s="1"/>
  <c r="BL50" i="10" s="1"/>
  <c r="BC48" i="10"/>
  <c r="BD48" i="10" s="1"/>
  <c r="BE48" i="10" s="1"/>
  <c r="BL48" i="10" s="1"/>
  <c r="BL29" i="10"/>
  <c r="BL33" i="10"/>
  <c r="BL22" i="10"/>
  <c r="BL25" i="10"/>
  <c r="BL5" i="10"/>
  <c r="BC3" i="10"/>
  <c r="BD3" i="10" s="1"/>
  <c r="BE3" i="10" s="1"/>
  <c r="BF3" i="10"/>
  <c r="BG3" i="10" s="1"/>
  <c r="BH3" i="10" s="1"/>
  <c r="BY166" i="4"/>
  <c r="BZ166" i="4" s="1"/>
  <c r="CA166" i="4" s="1"/>
  <c r="CF166" i="4" s="1"/>
  <c r="CH166" i="4" s="1"/>
  <c r="BY205" i="4"/>
  <c r="BZ205" i="4" s="1"/>
  <c r="CA205" i="4" s="1"/>
  <c r="CF205" i="4" s="1"/>
  <c r="CH205" i="4" s="1"/>
  <c r="CB213" i="4"/>
  <c r="CC213" i="4" s="1"/>
  <c r="CD213" i="4" s="1"/>
  <c r="CH213" i="4" s="1"/>
  <c r="BU47" i="4"/>
  <c r="BG52" i="4"/>
  <c r="BH52" i="4" s="1"/>
  <c r="CB52" i="4" s="1"/>
  <c r="CC52" i="4" s="1"/>
  <c r="CD52" i="4" s="1"/>
  <c r="BK59" i="4"/>
  <c r="BY262" i="4"/>
  <c r="BZ262" i="4" s="1"/>
  <c r="CA262" i="4" s="1"/>
  <c r="CF262" i="4" s="1"/>
  <c r="CH262" i="4" s="1"/>
  <c r="BK44" i="4"/>
  <c r="BG47" i="4"/>
  <c r="BH47" i="4" s="1"/>
  <c r="CB47" i="4" s="1"/>
  <c r="CC47" i="4" s="1"/>
  <c r="BG58" i="4"/>
  <c r="BH58" i="4" s="1"/>
  <c r="BY58" i="4" s="1"/>
  <c r="BZ58" i="4" s="1"/>
  <c r="CA58" i="4" s="1"/>
  <c r="CF58" i="4" s="1"/>
  <c r="BC44" i="13"/>
  <c r="AT50" i="13"/>
  <c r="AU50" i="13" s="1"/>
  <c r="AV50" i="13" s="1"/>
  <c r="BC50" i="13" s="1"/>
  <c r="BC48" i="13"/>
  <c r="BC41" i="13"/>
  <c r="AT46" i="13"/>
  <c r="AU46" i="13" s="1"/>
  <c r="AV46" i="13" s="1"/>
  <c r="BC46" i="13" s="1"/>
  <c r="BC43" i="13"/>
  <c r="BC39" i="13"/>
  <c r="BC42" i="13"/>
  <c r="AT40" i="13"/>
  <c r="AU40" i="13" s="1"/>
  <c r="AV40" i="13" s="1"/>
  <c r="BC40" i="13" s="1"/>
  <c r="BC49" i="13"/>
  <c r="AW47" i="13"/>
  <c r="AX47" i="13" s="1"/>
  <c r="AY47" i="13" s="1"/>
  <c r="AZ47" i="13" s="1"/>
  <c r="BC47" i="13" s="1"/>
  <c r="BC38" i="13"/>
  <c r="BC35" i="13"/>
  <c r="BC36" i="13"/>
  <c r="AT31" i="13"/>
  <c r="AU31" i="13" s="1"/>
  <c r="AV31" i="13" s="1"/>
  <c r="BC31" i="13" s="1"/>
  <c r="AW32" i="13"/>
  <c r="AX32" i="13" s="1"/>
  <c r="AY32" i="13" s="1"/>
  <c r="AZ32" i="13" s="1"/>
  <c r="BC32" i="13" s="1"/>
  <c r="BC33" i="13"/>
  <c r="BC34" i="13"/>
  <c r="BC27" i="13"/>
  <c r="BC29" i="13"/>
  <c r="BC28" i="13"/>
  <c r="BC20" i="13"/>
  <c r="BC18" i="13"/>
  <c r="AT22" i="13"/>
  <c r="AU22" i="13" s="1"/>
  <c r="AV22" i="13" s="1"/>
  <c r="BC22" i="13" s="1"/>
  <c r="BC19" i="13"/>
  <c r="BC16" i="13"/>
  <c r="BC26" i="13"/>
  <c r="BC4" i="13"/>
  <c r="AW8" i="13"/>
  <c r="AX8" i="13" s="1"/>
  <c r="AY8" i="13" s="1"/>
  <c r="AZ8" i="13" s="1"/>
  <c r="BC8" i="13" s="1"/>
  <c r="AT9" i="13"/>
  <c r="AU9" i="13" s="1"/>
  <c r="AV9" i="13" s="1"/>
  <c r="BC9" i="13" s="1"/>
  <c r="BC7" i="13"/>
  <c r="AT3" i="13"/>
  <c r="AU3" i="13" s="1"/>
  <c r="AV3" i="13" s="1"/>
  <c r="AX3" i="13"/>
  <c r="AY3" i="13" s="1"/>
  <c r="AZ3" i="13" s="1"/>
  <c r="BF62" i="6"/>
  <c r="BG62" i="6" s="1"/>
  <c r="BH62" i="6" s="1"/>
  <c r="BL60" i="6"/>
  <c r="BN60" i="6" s="1"/>
  <c r="BQ60" i="6" s="1"/>
  <c r="BF78" i="6"/>
  <c r="BG78" i="6" s="1"/>
  <c r="BH78" i="6" s="1"/>
  <c r="AZ78" i="6"/>
  <c r="BA78" i="6" s="1"/>
  <c r="BB78" i="6" s="1"/>
  <c r="BL78" i="6" s="1"/>
  <c r="BL75" i="6"/>
  <c r="AZ61" i="6"/>
  <c r="BA61" i="6" s="1"/>
  <c r="BB61" i="6" s="1"/>
  <c r="BL61" i="6" s="1"/>
  <c r="BI62" i="6"/>
  <c r="BJ62" i="6" s="1"/>
  <c r="BK62" i="6" s="1"/>
  <c r="BO62" i="6" s="1"/>
  <c r="BP62" i="6" s="1"/>
  <c r="BI61" i="6"/>
  <c r="BJ61" i="6" s="1"/>
  <c r="BK61" i="6" s="1"/>
  <c r="BO61" i="6" s="1"/>
  <c r="BP61" i="6" s="1"/>
  <c r="BF61" i="6"/>
  <c r="BG61" i="6" s="1"/>
  <c r="BH61" i="6" s="1"/>
  <c r="BL59" i="6"/>
  <c r="BN59" i="6" s="1"/>
  <c r="BQ59" i="6" s="1"/>
  <c r="BL62" i="6"/>
  <c r="BL44" i="6"/>
  <c r="BN44" i="6" s="1"/>
  <c r="BQ44" i="6" s="1"/>
  <c r="AZ45" i="6"/>
  <c r="BA45" i="6" s="1"/>
  <c r="BB45" i="6" s="1"/>
  <c r="BL45" i="6" s="1"/>
  <c r="BL46" i="6"/>
  <c r="BN46" i="6" s="1"/>
  <c r="BQ46" i="6" s="1"/>
  <c r="BF45" i="6"/>
  <c r="BG45" i="6" s="1"/>
  <c r="BH45" i="6" s="1"/>
  <c r="BL43" i="6"/>
  <c r="BN43" i="6" s="1"/>
  <c r="BQ43" i="6" s="1"/>
  <c r="BL27" i="6"/>
  <c r="BN27" i="6" s="1"/>
  <c r="BQ27" i="6" s="1"/>
  <c r="BL29" i="6"/>
  <c r="BN29" i="6" s="1"/>
  <c r="BQ29" i="6" s="1"/>
  <c r="BL28" i="6"/>
  <c r="BI27" i="6"/>
  <c r="BJ27" i="6" s="1"/>
  <c r="BK27" i="6" s="1"/>
  <c r="BO27" i="6" s="1"/>
  <c r="BP27" i="6" s="1"/>
  <c r="BN30" i="6"/>
  <c r="BN28" i="6"/>
  <c r="BQ28" i="6" s="1"/>
  <c r="BL20" i="6"/>
  <c r="BL19" i="6"/>
  <c r="BN19" i="6" s="1"/>
  <c r="BQ19" i="6" s="1"/>
  <c r="BF20" i="6"/>
  <c r="BG20" i="6" s="1"/>
  <c r="BH20" i="6" s="1"/>
  <c r="BI20" i="6"/>
  <c r="BJ20" i="6" s="1"/>
  <c r="BK20" i="6" s="1"/>
  <c r="BO20" i="6" s="1"/>
  <c r="BP20" i="6" s="1"/>
  <c r="BL11" i="6"/>
  <c r="BL12" i="6"/>
  <c r="BN12" i="6" s="1"/>
  <c r="BQ12" i="6" s="1"/>
  <c r="BN11" i="6"/>
  <c r="BQ11" i="6" s="1"/>
  <c r="BL3" i="6"/>
  <c r="BN3" i="6" s="1"/>
  <c r="BQ3" i="6" s="1"/>
  <c r="BL4" i="6"/>
  <c r="BN4" i="6" s="1"/>
  <c r="BQ4" i="6" s="1"/>
  <c r="BL110" i="11"/>
  <c r="BM110" i="11" s="1"/>
  <c r="BU110" i="11"/>
  <c r="BV110" i="11" s="1"/>
  <c r="BU65" i="11"/>
  <c r="BV65" i="11" s="1"/>
  <c r="BL65" i="11"/>
  <c r="BM65" i="11" s="1"/>
  <c r="BH65" i="11"/>
  <c r="BI65" i="11" s="1"/>
  <c r="BJ65" i="11" s="1"/>
  <c r="BO71" i="11"/>
  <c r="BP71" i="11" s="1"/>
  <c r="BH71" i="11"/>
  <c r="BI71" i="11" s="1"/>
  <c r="BJ71" i="11" s="1"/>
  <c r="BU71" i="11"/>
  <c r="BV71" i="11" s="1"/>
  <c r="BR38" i="11"/>
  <c r="BS38" i="11" s="1"/>
  <c r="BU38" i="11"/>
  <c r="BV38" i="11" s="1"/>
  <c r="BU11" i="11"/>
  <c r="BV11" i="11" s="1"/>
  <c r="BH101" i="11"/>
  <c r="BI101" i="11" s="1"/>
  <c r="BJ101" i="11" s="1"/>
  <c r="BR27" i="11"/>
  <c r="BS27" i="11" s="1"/>
  <c r="BH27" i="11"/>
  <c r="BI27" i="11" s="1"/>
  <c r="BJ27" i="11" s="1"/>
  <c r="BU76" i="11"/>
  <c r="BV76" i="11" s="1"/>
  <c r="BH14" i="11"/>
  <c r="BI14" i="11" s="1"/>
  <c r="BJ14" i="11" s="1"/>
  <c r="BO99" i="11"/>
  <c r="BP99" i="11" s="1"/>
  <c r="BL99" i="11"/>
  <c r="BM99" i="11" s="1"/>
  <c r="BH99" i="11"/>
  <c r="BI99" i="11" s="1"/>
  <c r="BJ99" i="11" s="1"/>
  <c r="BU99" i="11"/>
  <c r="BV99" i="11" s="1"/>
  <c r="BH33" i="11"/>
  <c r="BI33" i="11" s="1"/>
  <c r="BJ33" i="11" s="1"/>
  <c r="BL53" i="11"/>
  <c r="BM53" i="11" s="1"/>
  <c r="BO44" i="11"/>
  <c r="BP44" i="11" s="1"/>
  <c r="BH44" i="11"/>
  <c r="BI44" i="11" s="1"/>
  <c r="BJ44" i="11" s="1"/>
  <c r="BL33" i="11"/>
  <c r="BM33" i="11" s="1"/>
  <c r="BL11" i="11"/>
  <c r="BM11" i="11" s="1"/>
  <c r="BL130" i="11"/>
  <c r="BM130" i="11" s="1"/>
  <c r="BU130" i="11"/>
  <c r="BV130" i="11" s="1"/>
  <c r="BL116" i="11"/>
  <c r="BM116" i="11" s="1"/>
  <c r="BU116" i="11"/>
  <c r="BV116" i="11" s="1"/>
  <c r="BR102" i="11"/>
  <c r="BS102" i="11" s="1"/>
  <c r="BL102" i="11"/>
  <c r="BM102" i="11" s="1"/>
  <c r="BO93" i="11"/>
  <c r="BP93" i="11" s="1"/>
  <c r="BH93" i="11"/>
  <c r="BI93" i="11" s="1"/>
  <c r="BJ93" i="11" s="1"/>
  <c r="BL93" i="11"/>
  <c r="BM93" i="11" s="1"/>
  <c r="BL108" i="11"/>
  <c r="BM108" i="11" s="1"/>
  <c r="BU108" i="11"/>
  <c r="BV108" i="11" s="1"/>
  <c r="BU73" i="11"/>
  <c r="BV73" i="11" s="1"/>
  <c r="BU89" i="11"/>
  <c r="BV89" i="11" s="1"/>
  <c r="BH89" i="11"/>
  <c r="BI89" i="11" s="1"/>
  <c r="BJ89" i="11" s="1"/>
  <c r="BO69" i="11"/>
  <c r="BP69" i="11" s="1"/>
  <c r="BU69" i="11"/>
  <c r="BV69" i="11" s="1"/>
  <c r="BH69" i="11"/>
  <c r="BI69" i="11" s="1"/>
  <c r="BJ69" i="11" s="1"/>
  <c r="BU63" i="11"/>
  <c r="BV63" i="11" s="1"/>
  <c r="BH63" i="11"/>
  <c r="BH56" i="11"/>
  <c r="BI56" i="11" s="1"/>
  <c r="BJ56" i="11" s="1"/>
  <c r="BL56" i="11"/>
  <c r="BM56" i="11" s="1"/>
  <c r="BU56" i="11"/>
  <c r="BV56" i="11" s="1"/>
  <c r="BH25" i="11"/>
  <c r="BI25" i="11" s="1"/>
  <c r="BJ25" i="11" s="1"/>
  <c r="BU25" i="11"/>
  <c r="BV25" i="11" s="1"/>
  <c r="BL25" i="11"/>
  <c r="BM25" i="11" s="1"/>
  <c r="BO112" i="11"/>
  <c r="BP112" i="11" s="1"/>
  <c r="BH112" i="11"/>
  <c r="BI112" i="11" s="1"/>
  <c r="BJ112" i="11" s="1"/>
  <c r="BL112" i="11"/>
  <c r="BM112" i="11" s="1"/>
  <c r="BL96" i="11"/>
  <c r="BM96" i="11" s="1"/>
  <c r="BU96" i="11"/>
  <c r="BV96" i="11" s="1"/>
  <c r="BH96" i="11"/>
  <c r="BI96" i="11" s="1"/>
  <c r="BJ96" i="11" s="1"/>
  <c r="BR78" i="11"/>
  <c r="BS78" i="11" s="1"/>
  <c r="BU78" i="11"/>
  <c r="BV78" i="11" s="1"/>
  <c r="BH78" i="11"/>
  <c r="BI78" i="11" s="1"/>
  <c r="BJ78" i="11" s="1"/>
  <c r="BL78" i="11"/>
  <c r="BM78" i="11" s="1"/>
  <c r="BI24" i="11"/>
  <c r="BJ24" i="11" s="1"/>
  <c r="BL24" i="11"/>
  <c r="BM24" i="11" s="1"/>
  <c r="BR74" i="11"/>
  <c r="BS74" i="11" s="1"/>
  <c r="BL74" i="11"/>
  <c r="BM74" i="11" s="1"/>
  <c r="BU74" i="11"/>
  <c r="BV74" i="11" s="1"/>
  <c r="BO23" i="11"/>
  <c r="BP23" i="11" s="1"/>
  <c r="BL23" i="11"/>
  <c r="BM23" i="11" s="1"/>
  <c r="BU23" i="11"/>
  <c r="BV23" i="11" s="1"/>
  <c r="BO129" i="11"/>
  <c r="BP129" i="11" s="1"/>
  <c r="BU129" i="11"/>
  <c r="BV129" i="11" s="1"/>
  <c r="BH129" i="11"/>
  <c r="BI129" i="11" s="1"/>
  <c r="BJ129" i="11" s="1"/>
  <c r="BL129" i="11"/>
  <c r="BM129" i="11" s="1"/>
  <c r="BH64" i="11"/>
  <c r="BI64" i="11" s="1"/>
  <c r="BJ64" i="11" s="1"/>
  <c r="BO98" i="11"/>
  <c r="BP98" i="11" s="1"/>
  <c r="BH98" i="11"/>
  <c r="BI98" i="11" s="1"/>
  <c r="BJ98" i="11" s="1"/>
  <c r="BL98" i="11"/>
  <c r="BM98" i="11" s="1"/>
  <c r="BR20" i="11"/>
  <c r="BS20" i="11" s="1"/>
  <c r="BU13" i="11"/>
  <c r="BV13" i="11" s="1"/>
  <c r="BL13" i="11"/>
  <c r="BM13" i="11" s="1"/>
  <c r="BO8" i="11"/>
  <c r="BP8" i="11" s="1"/>
  <c r="BL8" i="11"/>
  <c r="BM8" i="11" s="1"/>
  <c r="BH8" i="11"/>
  <c r="BR100" i="11"/>
  <c r="BS100" i="11" s="1"/>
  <c r="BL100" i="11"/>
  <c r="BM100" i="11" s="1"/>
  <c r="BO51" i="11"/>
  <c r="BP51" i="11" s="1"/>
  <c r="BU51" i="11"/>
  <c r="BV51" i="11" s="1"/>
  <c r="BR47" i="11"/>
  <c r="BS47" i="11" s="1"/>
  <c r="BU47" i="11"/>
  <c r="BV47" i="11" s="1"/>
  <c r="BH47" i="11"/>
  <c r="BI47" i="11" s="1"/>
  <c r="BJ47" i="11" s="1"/>
  <c r="BR52" i="11"/>
  <c r="BS52" i="11" s="1"/>
  <c r="BR44" i="11"/>
  <c r="BS44" i="11" s="1"/>
  <c r="BO46" i="11"/>
  <c r="BP46" i="11" s="1"/>
  <c r="BH46" i="11"/>
  <c r="BI46" i="11" s="1"/>
  <c r="BJ46" i="11" s="1"/>
  <c r="BU46" i="11"/>
  <c r="BV46" i="11" s="1"/>
  <c r="BH42" i="11"/>
  <c r="BI42" i="11" s="1"/>
  <c r="BJ42" i="11" s="1"/>
  <c r="BU42" i="11"/>
  <c r="BV42" i="11" s="1"/>
  <c r="BR43" i="11"/>
  <c r="BS43" i="11" s="1"/>
  <c r="BL43" i="11"/>
  <c r="BM43" i="11" s="1"/>
  <c r="BH43" i="11"/>
  <c r="BI43" i="11" s="1"/>
  <c r="BJ43" i="11" s="1"/>
  <c r="BU57" i="11"/>
  <c r="BV57" i="11" s="1"/>
  <c r="BH59" i="11"/>
  <c r="BI59" i="11" s="1"/>
  <c r="BJ59" i="11" s="1"/>
  <c r="BH102" i="11"/>
  <c r="BI102" i="11" s="1"/>
  <c r="BJ102" i="11" s="1"/>
  <c r="BL70" i="11"/>
  <c r="BM70" i="11" s="1"/>
  <c r="BH38" i="11"/>
  <c r="BI38" i="11" s="1"/>
  <c r="BJ38" i="11" s="1"/>
  <c r="BL42" i="11"/>
  <c r="BM42" i="11" s="1"/>
  <c r="BH17" i="11"/>
  <c r="BU8" i="11"/>
  <c r="BV8" i="11" s="1"/>
  <c r="BH110" i="11"/>
  <c r="BI110" i="11" s="1"/>
  <c r="BJ110" i="11" s="1"/>
  <c r="BH73" i="11"/>
  <c r="BI73" i="11" s="1"/>
  <c r="BJ73" i="11" s="1"/>
  <c r="BU14" i="11"/>
  <c r="BV14" i="11" s="1"/>
  <c r="BH130" i="11"/>
  <c r="BI130" i="11" s="1"/>
  <c r="BJ130" i="11" s="1"/>
  <c r="BU33" i="11"/>
  <c r="BV33" i="11" s="1"/>
  <c r="BU53" i="11"/>
  <c r="BV53" i="11" s="1"/>
  <c r="BL101" i="11"/>
  <c r="BM101" i="11" s="1"/>
  <c r="BO123" i="11"/>
  <c r="BP123" i="11" s="1"/>
  <c r="BL123" i="11"/>
  <c r="BM123" i="11" s="1"/>
  <c r="BH123" i="11"/>
  <c r="BI123" i="11" s="1"/>
  <c r="BJ123" i="11" s="1"/>
  <c r="BH109" i="11"/>
  <c r="BI109" i="11" s="1"/>
  <c r="BJ109" i="11" s="1"/>
  <c r="BU109" i="11"/>
  <c r="BV109" i="11" s="1"/>
  <c r="BL109" i="11"/>
  <c r="BM109" i="11" s="1"/>
  <c r="BL28" i="11"/>
  <c r="BM28" i="11" s="1"/>
  <c r="BH28" i="11"/>
  <c r="BI28" i="11" s="1"/>
  <c r="BJ28" i="11" s="1"/>
  <c r="BH12" i="11"/>
  <c r="BI12" i="11" s="1"/>
  <c r="BJ12" i="11" s="1"/>
  <c r="BU12" i="11"/>
  <c r="BV12" i="11" s="1"/>
  <c r="BL88" i="11"/>
  <c r="BM88" i="11" s="1"/>
  <c r="BU88" i="11"/>
  <c r="BV88" i="11" s="1"/>
  <c r="BR94" i="11"/>
  <c r="BS94" i="11" s="1"/>
  <c r="BH94" i="11"/>
  <c r="BI94" i="11" s="1"/>
  <c r="BJ94" i="11" s="1"/>
  <c r="BL94" i="11"/>
  <c r="BM94" i="11" s="1"/>
  <c r="BO9" i="11"/>
  <c r="BP9" i="11" s="1"/>
  <c r="BH9" i="11"/>
  <c r="BI9" i="11" s="1"/>
  <c r="BJ9" i="11" s="1"/>
  <c r="BL9" i="11"/>
  <c r="BM9" i="11" s="1"/>
  <c r="BU9" i="11"/>
  <c r="BV9" i="11" s="1"/>
  <c r="BR37" i="11"/>
  <c r="BS37" i="11" s="1"/>
  <c r="BH37" i="11"/>
  <c r="BI37" i="11" s="1"/>
  <c r="BJ37" i="11" s="1"/>
  <c r="BH76" i="11"/>
  <c r="BI76" i="11" s="1"/>
  <c r="BJ76" i="11" s="1"/>
  <c r="BU3" i="11"/>
  <c r="BV3" i="11" s="1"/>
  <c r="BH3" i="11"/>
  <c r="BI3" i="11" s="1"/>
  <c r="BJ3" i="11" s="1"/>
  <c r="BH122" i="11"/>
  <c r="BI122" i="11" s="1"/>
  <c r="BJ122" i="11" s="1"/>
  <c r="BL122" i="11"/>
  <c r="BM122" i="11" s="1"/>
  <c r="BO115" i="11"/>
  <c r="BP115" i="11" s="1"/>
  <c r="BL115" i="11"/>
  <c r="BM115" i="11" s="1"/>
  <c r="BH115" i="11"/>
  <c r="BI115" i="11" s="1"/>
  <c r="BJ115" i="11" s="1"/>
  <c r="BL118" i="11"/>
  <c r="BM118" i="11" s="1"/>
  <c r="BU118" i="11"/>
  <c r="BV118" i="11" s="1"/>
  <c r="BU92" i="11"/>
  <c r="BV92" i="11" s="1"/>
  <c r="BH92" i="11"/>
  <c r="BI92" i="11" s="1"/>
  <c r="BJ92" i="11" s="1"/>
  <c r="BL67" i="11"/>
  <c r="BM67" i="11" s="1"/>
  <c r="BH67" i="11"/>
  <c r="BI67" i="11" s="1"/>
  <c r="BJ67" i="11" s="1"/>
  <c r="BH84" i="11"/>
  <c r="BI84" i="11" s="1"/>
  <c r="BJ84" i="11" s="1"/>
  <c r="BL84" i="11"/>
  <c r="BM84" i="11" s="1"/>
  <c r="BO31" i="11"/>
  <c r="BP31" i="11" s="1"/>
  <c r="BL31" i="11"/>
  <c r="BM31" i="11" s="1"/>
  <c r="BO21" i="11"/>
  <c r="BP21" i="11" s="1"/>
  <c r="BL21" i="11"/>
  <c r="BM21" i="11" s="1"/>
  <c r="BH21" i="11"/>
  <c r="BI21" i="11" s="1"/>
  <c r="BJ21" i="11" s="1"/>
  <c r="BU21" i="11"/>
  <c r="BV21" i="11" s="1"/>
  <c r="BR82" i="11"/>
  <c r="BS82" i="11" s="1"/>
  <c r="BH82" i="11"/>
  <c r="BI82" i="11" s="1"/>
  <c r="BJ82" i="11" s="1"/>
  <c r="BL82" i="11"/>
  <c r="BM82" i="11" s="1"/>
  <c r="BR60" i="11"/>
  <c r="BS60" i="11" s="1"/>
  <c r="BH60" i="11"/>
  <c r="BI60" i="11" s="1"/>
  <c r="BJ60" i="11" s="1"/>
  <c r="BR16" i="11"/>
  <c r="BS16" i="11" s="1"/>
  <c r="BU16" i="11"/>
  <c r="BV16" i="11" s="1"/>
  <c r="BL16" i="11"/>
  <c r="BM16" i="11" s="1"/>
  <c r="BU86" i="11"/>
  <c r="BV86" i="11" s="1"/>
  <c r="BH86" i="11"/>
  <c r="BI86" i="11" s="1"/>
  <c r="BJ86" i="11" s="1"/>
  <c r="BO58" i="11"/>
  <c r="BP58" i="11" s="1"/>
  <c r="BL58" i="11"/>
  <c r="BM58" i="11" s="1"/>
  <c r="BR36" i="11"/>
  <c r="BS36" i="11" s="1"/>
  <c r="BU36" i="11"/>
  <c r="BV36" i="11" s="1"/>
  <c r="BL36" i="11"/>
  <c r="BM36" i="11" s="1"/>
  <c r="BH36" i="11"/>
  <c r="BI36" i="11" s="1"/>
  <c r="BJ36" i="11" s="1"/>
  <c r="BL29" i="11"/>
  <c r="BM29" i="11" s="1"/>
  <c r="BH29" i="11"/>
  <c r="BI29" i="11" s="1"/>
  <c r="BJ29" i="11" s="1"/>
  <c r="BU29" i="11"/>
  <c r="BV29" i="11" s="1"/>
  <c r="BH107" i="11"/>
  <c r="BI107" i="11" s="1"/>
  <c r="BJ107" i="11" s="1"/>
  <c r="BU107" i="11"/>
  <c r="BV107" i="11" s="1"/>
  <c r="BL107" i="11"/>
  <c r="BM107" i="11" s="1"/>
  <c r="BH18" i="11"/>
  <c r="BI18" i="11" s="1"/>
  <c r="BJ18" i="11" s="1"/>
  <c r="BL18" i="11"/>
  <c r="BM18" i="11" s="1"/>
  <c r="BO113" i="11"/>
  <c r="BP113" i="11" s="1"/>
  <c r="BL113" i="11"/>
  <c r="BM113" i="11" s="1"/>
  <c r="BL124" i="11"/>
  <c r="BM124" i="11" s="1"/>
  <c r="BU124" i="11"/>
  <c r="BV124" i="11" s="1"/>
  <c r="BO95" i="11"/>
  <c r="BP95" i="11" s="1"/>
  <c r="BU95" i="11"/>
  <c r="BV95" i="11" s="1"/>
  <c r="BH95" i="11"/>
  <c r="BI95" i="11" s="1"/>
  <c r="BJ95" i="11" s="1"/>
  <c r="BL119" i="11"/>
  <c r="BM119" i="11" s="1"/>
  <c r="BH119" i="11"/>
  <c r="BI119" i="11" s="1"/>
  <c r="BJ119" i="11" s="1"/>
  <c r="BI20" i="11"/>
  <c r="BJ20" i="11" s="1"/>
  <c r="BU7" i="11"/>
  <c r="BV7" i="11" s="1"/>
  <c r="BH7" i="11"/>
  <c r="BI7" i="11" s="1"/>
  <c r="BJ7" i="11" s="1"/>
  <c r="BL7" i="11"/>
  <c r="BM7" i="11" s="1"/>
  <c r="BU10" i="11"/>
  <c r="BV10" i="11" s="1"/>
  <c r="BH10" i="11"/>
  <c r="BI10" i="11" s="1"/>
  <c r="BJ10" i="11" s="1"/>
  <c r="BU49" i="11"/>
  <c r="BV49" i="11" s="1"/>
  <c r="BL49" i="11"/>
  <c r="BM49" i="11" s="1"/>
  <c r="BR41" i="11"/>
  <c r="BS41" i="11" s="1"/>
  <c r="BU41" i="11"/>
  <c r="BV41" i="11" s="1"/>
  <c r="BU61" i="11"/>
  <c r="BV61" i="11" s="1"/>
  <c r="BL57" i="11"/>
  <c r="BM57" i="11" s="1"/>
  <c r="BU59" i="11"/>
  <c r="BV59" i="11" s="1"/>
  <c r="BH16" i="11"/>
  <c r="BI16" i="11" s="1"/>
  <c r="BJ16" i="11" s="1"/>
  <c r="BH108" i="11"/>
  <c r="BI108" i="11" s="1"/>
  <c r="BJ108" i="11" s="1"/>
  <c r="BU102" i="11"/>
  <c r="BV102" i="11" s="1"/>
  <c r="BL38" i="11"/>
  <c r="BM38" i="11" s="1"/>
  <c r="BL103" i="11"/>
  <c r="BM103" i="11" s="1"/>
  <c r="BH41" i="11"/>
  <c r="BI41" i="11" s="1"/>
  <c r="BJ41" i="11" s="1"/>
  <c r="BH100" i="11"/>
  <c r="BI100" i="11" s="1"/>
  <c r="BJ100" i="11" s="1"/>
  <c r="BL12" i="11"/>
  <c r="BM12" i="11" s="1"/>
  <c r="BH49" i="11"/>
  <c r="BI49" i="11" s="1"/>
  <c r="BJ49" i="11" s="1"/>
  <c r="BH124" i="11"/>
  <c r="BI124" i="11" s="1"/>
  <c r="BJ124" i="11" s="1"/>
  <c r="BU28" i="11"/>
  <c r="BV28" i="11" s="1"/>
  <c r="BL3" i="11"/>
  <c r="BM3" i="11" s="1"/>
  <c r="BH13" i="11"/>
  <c r="BI13" i="11" s="1"/>
  <c r="BJ13" i="11" s="1"/>
  <c r="BU123" i="11"/>
  <c r="BV123" i="11" s="1"/>
  <c r="BL51" i="11"/>
  <c r="BM51" i="11" s="1"/>
  <c r="BO97" i="11"/>
  <c r="BP97" i="11" s="1"/>
  <c r="BU97" i="11"/>
  <c r="BV97" i="11" s="1"/>
  <c r="BH97" i="11"/>
  <c r="BI97" i="11" s="1"/>
  <c r="BJ97" i="11" s="1"/>
  <c r="BO79" i="11"/>
  <c r="BP79" i="11" s="1"/>
  <c r="BU79" i="11"/>
  <c r="BV79" i="11" s="1"/>
  <c r="BH90" i="11"/>
  <c r="BI90" i="11" s="1"/>
  <c r="BJ90" i="11" s="1"/>
  <c r="BL90" i="11"/>
  <c r="BM90" i="11" s="1"/>
  <c r="BO120" i="11"/>
  <c r="BP120" i="11" s="1"/>
  <c r="BH120" i="11"/>
  <c r="BI120" i="11" s="1"/>
  <c r="BJ120" i="11" s="1"/>
  <c r="BL120" i="11"/>
  <c r="BM120" i="11" s="1"/>
  <c r="BH75" i="11"/>
  <c r="BI75" i="11" s="1"/>
  <c r="BJ75" i="11" s="1"/>
  <c r="BU75" i="11"/>
  <c r="BV75" i="11" s="1"/>
  <c r="BH125" i="11"/>
  <c r="BI125" i="11" s="1"/>
  <c r="BJ125" i="11" s="1"/>
  <c r="BL125" i="11"/>
  <c r="BM125" i="11" s="1"/>
  <c r="BU125" i="11"/>
  <c r="BV125" i="11" s="1"/>
  <c r="BR80" i="11"/>
  <c r="BS80" i="11" s="1"/>
  <c r="BU80" i="11"/>
  <c r="BV80" i="11" s="1"/>
  <c r="BH80" i="11"/>
  <c r="BI80" i="11" s="1"/>
  <c r="BJ80" i="11" s="1"/>
  <c r="BR30" i="11"/>
  <c r="BS30" i="11" s="1"/>
  <c r="BH30" i="11"/>
  <c r="BI30" i="11" s="1"/>
  <c r="BJ30" i="11" s="1"/>
  <c r="BU32" i="11"/>
  <c r="BV32" i="11" s="1"/>
  <c r="BL32" i="11"/>
  <c r="BM32" i="11" s="1"/>
  <c r="BH32" i="11"/>
  <c r="BI32" i="11" s="1"/>
  <c r="BJ32" i="11" s="1"/>
  <c r="BU26" i="11"/>
  <c r="BV26" i="11" s="1"/>
  <c r="BH83" i="11"/>
  <c r="BI83" i="11" s="1"/>
  <c r="BJ83" i="11" s="1"/>
  <c r="BR39" i="11"/>
  <c r="BS39" i="11" s="1"/>
  <c r="BL39" i="11"/>
  <c r="BM39" i="11" s="1"/>
  <c r="BH39" i="11"/>
  <c r="BI39" i="11" s="1"/>
  <c r="BJ39" i="11" s="1"/>
  <c r="BU52" i="11"/>
  <c r="BV52" i="11" s="1"/>
  <c r="BL52" i="11"/>
  <c r="BM52" i="11" s="1"/>
  <c r="BH52" i="11"/>
  <c r="BI52" i="11" s="1"/>
  <c r="BJ52" i="11" s="1"/>
  <c r="BL83" i="11"/>
  <c r="BM83" i="11" s="1"/>
  <c r="BL50" i="11"/>
  <c r="BM50" i="11" s="1"/>
  <c r="BH50" i="11"/>
  <c r="BU50" i="11"/>
  <c r="BV50" i="11" s="1"/>
  <c r="BH53" i="11"/>
  <c r="BI53" i="11" s="1"/>
  <c r="BJ53" i="11" s="1"/>
  <c r="BR126" i="11"/>
  <c r="BS126" i="11" s="1"/>
  <c r="BR106" i="11"/>
  <c r="BS106" i="11" s="1"/>
  <c r="BH106" i="11"/>
  <c r="BI106" i="11" s="1"/>
  <c r="BJ106" i="11" s="1"/>
  <c r="BL106" i="11"/>
  <c r="BM106" i="11" s="1"/>
  <c r="BH114" i="11"/>
  <c r="BI114" i="11" s="1"/>
  <c r="BJ114" i="11" s="1"/>
  <c r="BL114" i="11"/>
  <c r="BM114" i="11" s="1"/>
  <c r="BH77" i="11"/>
  <c r="BI77" i="11" s="1"/>
  <c r="BJ77" i="11" s="1"/>
  <c r="BU77" i="11"/>
  <c r="BV77" i="11" s="1"/>
  <c r="BL77" i="11"/>
  <c r="BM77" i="11" s="1"/>
  <c r="BU72" i="11"/>
  <c r="BV72" i="11" s="1"/>
  <c r="BH72" i="11"/>
  <c r="BI72" i="11" s="1"/>
  <c r="BJ72" i="11" s="1"/>
  <c r="BO15" i="11"/>
  <c r="BP15" i="11" s="1"/>
  <c r="BU15" i="11"/>
  <c r="BV15" i="11" s="1"/>
  <c r="BH15" i="11"/>
  <c r="BI15" i="11" s="1"/>
  <c r="BJ15" i="11" s="1"/>
  <c r="BU111" i="11"/>
  <c r="BV111" i="11" s="1"/>
  <c r="BH111" i="11"/>
  <c r="BI111" i="11" s="1"/>
  <c r="BJ111" i="11" s="1"/>
  <c r="BU127" i="11"/>
  <c r="BV127" i="11" s="1"/>
  <c r="BH127" i="11"/>
  <c r="BI127" i="11" s="1"/>
  <c r="BJ127" i="11" s="1"/>
  <c r="BL127" i="11"/>
  <c r="BM127" i="11" s="1"/>
  <c r="BO117" i="11"/>
  <c r="BP117" i="11" s="1"/>
  <c r="BH117" i="11"/>
  <c r="BI117" i="11" s="1"/>
  <c r="BJ117" i="11" s="1"/>
  <c r="BU105" i="11"/>
  <c r="BV105" i="11" s="1"/>
  <c r="BH105" i="11"/>
  <c r="BI105" i="11" s="1"/>
  <c r="BJ105" i="11" s="1"/>
  <c r="BO85" i="11"/>
  <c r="BP85" i="11" s="1"/>
  <c r="BH85" i="11"/>
  <c r="BI85" i="11" s="1"/>
  <c r="BJ85" i="11" s="1"/>
  <c r="BL85" i="11"/>
  <c r="BM85" i="11" s="1"/>
  <c r="BO70" i="11"/>
  <c r="BP70" i="11" s="1"/>
  <c r="BU70" i="11"/>
  <c r="BV70" i="11" s="1"/>
  <c r="BR87" i="11"/>
  <c r="BS87" i="11" s="1"/>
  <c r="BU87" i="11"/>
  <c r="BV87" i="11" s="1"/>
  <c r="BL87" i="11"/>
  <c r="BM87" i="11" s="1"/>
  <c r="BL34" i="11"/>
  <c r="BM34" i="11" s="1"/>
  <c r="BH34" i="11"/>
  <c r="BU34" i="11"/>
  <c r="BV34" i="11" s="1"/>
  <c r="BR55" i="11"/>
  <c r="BS55" i="11" s="1"/>
  <c r="BU55" i="11"/>
  <c r="BV55" i="11" s="1"/>
  <c r="BI4" i="11"/>
  <c r="BJ4" i="11" s="1"/>
  <c r="BU4" i="11"/>
  <c r="BV4" i="11" s="1"/>
  <c r="BL4" i="11"/>
  <c r="BM4" i="11" s="1"/>
  <c r="BL121" i="11"/>
  <c r="BM121" i="11" s="1"/>
  <c r="BH121" i="11"/>
  <c r="BI121" i="11" s="1"/>
  <c r="BJ121" i="11" s="1"/>
  <c r="BR68" i="11"/>
  <c r="BS68" i="11" s="1"/>
  <c r="BU68" i="11"/>
  <c r="BV68" i="11" s="1"/>
  <c r="BH68" i="11"/>
  <c r="BI68" i="11" s="1"/>
  <c r="BJ68" i="11" s="1"/>
  <c r="BO19" i="11"/>
  <c r="BP19" i="11" s="1"/>
  <c r="BL19" i="11"/>
  <c r="BM19" i="11" s="1"/>
  <c r="BH19" i="11"/>
  <c r="BI19" i="11" s="1"/>
  <c r="BJ19" i="11" s="1"/>
  <c r="BO103" i="11"/>
  <c r="BP103" i="11" s="1"/>
  <c r="BU103" i="11"/>
  <c r="BV103" i="11" s="1"/>
  <c r="BH35" i="11"/>
  <c r="BI35" i="11" s="1"/>
  <c r="BJ35" i="11" s="1"/>
  <c r="BU22" i="11"/>
  <c r="BV22" i="11" s="1"/>
  <c r="BH22" i="11"/>
  <c r="BI22" i="11" s="1"/>
  <c r="BJ22" i="11" s="1"/>
  <c r="BH5" i="11"/>
  <c r="BI5" i="11" s="1"/>
  <c r="BJ5" i="11" s="1"/>
  <c r="BU5" i="11"/>
  <c r="BV5" i="11" s="1"/>
  <c r="BL5" i="11"/>
  <c r="BM5" i="11" s="1"/>
  <c r="BH6" i="11"/>
  <c r="BI6" i="11" s="1"/>
  <c r="BJ6" i="11" s="1"/>
  <c r="BL6" i="11"/>
  <c r="BM6" i="11" s="1"/>
  <c r="BL81" i="11"/>
  <c r="BM81" i="11" s="1"/>
  <c r="BH81" i="11"/>
  <c r="BI81" i="11" s="1"/>
  <c r="BJ81" i="11" s="1"/>
  <c r="BU81" i="11"/>
  <c r="BV81" i="11" s="1"/>
  <c r="BR50" i="11"/>
  <c r="BS50" i="11" s="1"/>
  <c r="BR45" i="11"/>
  <c r="BS45" i="11" s="1"/>
  <c r="BH45" i="11"/>
  <c r="BI45" i="11" s="1"/>
  <c r="BJ45" i="11" s="1"/>
  <c r="BU45" i="11"/>
  <c r="BV45" i="11" s="1"/>
  <c r="BU40" i="11"/>
  <c r="BV40" i="11" s="1"/>
  <c r="BL40" i="11"/>
  <c r="BM40" i="11" s="1"/>
  <c r="BH40" i="11"/>
  <c r="BI40" i="11" s="1"/>
  <c r="BJ40" i="11" s="1"/>
  <c r="BU58" i="11"/>
  <c r="BV58" i="11" s="1"/>
  <c r="BL61" i="11"/>
  <c r="BM61" i="11" s="1"/>
  <c r="BH57" i="11"/>
  <c r="BI57" i="11" s="1"/>
  <c r="BJ57" i="11" s="1"/>
  <c r="BU54" i="11"/>
  <c r="BV54" i="11" s="1"/>
  <c r="BH126" i="11"/>
  <c r="BI126" i="11" s="1"/>
  <c r="BJ126" i="11" s="1"/>
  <c r="BH104" i="11"/>
  <c r="BI104" i="11" s="1"/>
  <c r="BJ104" i="11" s="1"/>
  <c r="BL92" i="11"/>
  <c r="BM92" i="11" s="1"/>
  <c r="BH66" i="11"/>
  <c r="BI66" i="11" s="1"/>
  <c r="BJ66" i="11" s="1"/>
  <c r="BL20" i="11"/>
  <c r="BM20" i="11" s="1"/>
  <c r="BH11" i="11"/>
  <c r="BI11" i="11" s="1"/>
  <c r="BJ11" i="11" s="1"/>
  <c r="BH118" i="11"/>
  <c r="BI118" i="11" s="1"/>
  <c r="BJ118" i="11" s="1"/>
  <c r="BU82" i="11"/>
  <c r="BV82" i="11" s="1"/>
  <c r="BU44" i="11"/>
  <c r="BV44" i="11" s="1"/>
  <c r="BU120" i="11"/>
  <c r="BV120" i="11" s="1"/>
  <c r="BU94" i="11"/>
  <c r="BV94" i="11" s="1"/>
  <c r="BL63" i="11"/>
  <c r="BM63" i="11" s="1"/>
  <c r="BH23" i="11"/>
  <c r="BI23" i="11" s="1"/>
  <c r="BJ23" i="11" s="1"/>
  <c r="BH31" i="11"/>
  <c r="BI31" i="11" s="1"/>
  <c r="BJ31" i="11" s="1"/>
  <c r="BU39" i="11"/>
  <c r="BV39" i="11" s="1"/>
  <c r="BU37" i="11"/>
  <c r="BV37" i="11" s="1"/>
  <c r="BH116" i="11"/>
  <c r="BI116" i="11" s="1"/>
  <c r="BJ116" i="11" s="1"/>
  <c r="BL95" i="11"/>
  <c r="BM95" i="11" s="1"/>
  <c r="BH74" i="11"/>
  <c r="BI74" i="11" s="1"/>
  <c r="BJ74" i="11" s="1"/>
  <c r="BL35" i="11"/>
  <c r="BM35" i="11" s="1"/>
  <c r="BH91" i="11"/>
  <c r="BI91" i="11" s="1"/>
  <c r="BJ91" i="11" s="1"/>
  <c r="BH26" i="11"/>
  <c r="BI26" i="11" s="1"/>
  <c r="BJ26" i="11" s="1"/>
  <c r="BH48" i="11"/>
  <c r="BI48" i="11" s="1"/>
  <c r="BJ48" i="11" s="1"/>
  <c r="BO39" i="11"/>
  <c r="BP39" i="11" s="1"/>
  <c r="BO41" i="11"/>
  <c r="BP41" i="11" s="1"/>
  <c r="BL41" i="11"/>
  <c r="BM41" i="11" s="1"/>
  <c r="BR46" i="11"/>
  <c r="BS46" i="11" s="1"/>
  <c r="BI54" i="11"/>
  <c r="BJ54" i="11" s="1"/>
  <c r="BI50" i="11"/>
  <c r="BJ50" i="11" s="1"/>
  <c r="BU43" i="11"/>
  <c r="BV43" i="11" s="1"/>
  <c r="CC43" i="11" s="1"/>
  <c r="BI51" i="11"/>
  <c r="BJ51" i="11" s="1"/>
  <c r="BO54" i="11"/>
  <c r="BP54" i="11" s="1"/>
  <c r="BL54" i="11"/>
  <c r="BM54" i="11" s="1"/>
  <c r="BR54" i="11"/>
  <c r="BS54" i="11" s="1"/>
  <c r="BR51" i="11"/>
  <c r="BS51" i="11" s="1"/>
  <c r="BO100" i="11"/>
  <c r="BP100" i="11" s="1"/>
  <c r="CC128" i="11"/>
  <c r="CD128" i="11" s="1"/>
  <c r="BO81" i="11"/>
  <c r="BP81" i="11" s="1"/>
  <c r="BR81" i="11"/>
  <c r="BS81" i="11" s="1"/>
  <c r="BU6" i="11"/>
  <c r="BV6" i="11" s="1"/>
  <c r="BO37" i="11"/>
  <c r="BP37" i="11" s="1"/>
  <c r="BL37" i="11"/>
  <c r="BM37" i="11" s="1"/>
  <c r="BR98" i="11"/>
  <c r="BS98" i="11" s="1"/>
  <c r="BO6" i="11"/>
  <c r="BP6" i="11" s="1"/>
  <c r="BL10" i="11"/>
  <c r="BM10" i="11" s="1"/>
  <c r="BR7" i="11"/>
  <c r="BS7" i="11" s="1"/>
  <c r="BO10" i="11"/>
  <c r="BP10" i="11" s="1"/>
  <c r="BU20" i="11"/>
  <c r="BV20" i="11" s="1"/>
  <c r="BO20" i="11"/>
  <c r="BP20" i="11" s="1"/>
  <c r="BL91" i="11"/>
  <c r="BM91" i="11" s="1"/>
  <c r="BR121" i="11"/>
  <c r="BS121" i="11" s="1"/>
  <c r="BR113" i="11"/>
  <c r="BS113" i="11" s="1"/>
  <c r="BO35" i="11"/>
  <c r="BP35" i="11" s="1"/>
  <c r="BR33" i="11"/>
  <c r="BS33" i="11" s="1"/>
  <c r="BO22" i="11"/>
  <c r="BP22" i="11" s="1"/>
  <c r="BO13" i="11"/>
  <c r="BP13" i="11" s="1"/>
  <c r="BR13" i="11"/>
  <c r="BS13" i="11" s="1"/>
  <c r="BI8" i="11"/>
  <c r="BJ8" i="11" s="1"/>
  <c r="BR8" i="11"/>
  <c r="BS8" i="11" s="1"/>
  <c r="BR5" i="11"/>
  <c r="BS5" i="11" s="1"/>
  <c r="BO7" i="11"/>
  <c r="BP7" i="11" s="1"/>
  <c r="BO104" i="11"/>
  <c r="BP104" i="11" s="1"/>
  <c r="BR58" i="11"/>
  <c r="BS58" i="11" s="1"/>
  <c r="BL104" i="11"/>
  <c r="BM104" i="11" s="1"/>
  <c r="BR104" i="11"/>
  <c r="BS104" i="11" s="1"/>
  <c r="BR59" i="11"/>
  <c r="BS59" i="11" s="1"/>
  <c r="BU83" i="11"/>
  <c r="BV83" i="11" s="1"/>
  <c r="BO68" i="11"/>
  <c r="BP68" i="11" s="1"/>
  <c r="BR26" i="11"/>
  <c r="BS26" i="11" s="1"/>
  <c r="BO16" i="11"/>
  <c r="BP16" i="11" s="1"/>
  <c r="BU30" i="11"/>
  <c r="BV30" i="11" s="1"/>
  <c r="BO83" i="11"/>
  <c r="BP83" i="11" s="1"/>
  <c r="BR103" i="11"/>
  <c r="BS103" i="11" s="1"/>
  <c r="BO94" i="11"/>
  <c r="BP94" i="11" s="1"/>
  <c r="BO30" i="11"/>
  <c r="BP30" i="11" s="1"/>
  <c r="BO32" i="11"/>
  <c r="BP32" i="11" s="1"/>
  <c r="BR14" i="11"/>
  <c r="BS14" i="11" s="1"/>
  <c r="BL30" i="11"/>
  <c r="BM30" i="11" s="1"/>
  <c r="BO119" i="11"/>
  <c r="BP119" i="11" s="1"/>
  <c r="BR119" i="11"/>
  <c r="BS119" i="11" s="1"/>
  <c r="BO28" i="11"/>
  <c r="BP28" i="11" s="1"/>
  <c r="BO64" i="11"/>
  <c r="BP64" i="11" s="1"/>
  <c r="BR29" i="11"/>
  <c r="BS29" i="11" s="1"/>
  <c r="BO74" i="11"/>
  <c r="BP74" i="11" s="1"/>
  <c r="BR64" i="11"/>
  <c r="BS64" i="11" s="1"/>
  <c r="BR35" i="11"/>
  <c r="BS35" i="11" s="1"/>
  <c r="BI88" i="11"/>
  <c r="BJ88" i="11" s="1"/>
  <c r="BR107" i="11"/>
  <c r="BS107" i="11" s="1"/>
  <c r="BR112" i="11"/>
  <c r="BS112" i="11" s="1"/>
  <c r="BU35" i="11"/>
  <c r="BV35" i="11" s="1"/>
  <c r="BR123" i="11"/>
  <c r="BS123" i="11" s="1"/>
  <c r="BR69" i="11"/>
  <c r="BS69" i="11" s="1"/>
  <c r="BO14" i="11"/>
  <c r="BP14" i="11" s="1"/>
  <c r="BU119" i="11"/>
  <c r="BV119" i="11" s="1"/>
  <c r="BR99" i="11"/>
  <c r="BS99" i="11" s="1"/>
  <c r="BU91" i="11"/>
  <c r="BV91" i="11" s="1"/>
  <c r="BR32" i="11"/>
  <c r="BS32" i="11" s="1"/>
  <c r="BR12" i="11"/>
  <c r="BS12" i="11" s="1"/>
  <c r="BR19" i="11"/>
  <c r="BS19" i="11" s="1"/>
  <c r="BR95" i="11"/>
  <c r="BS95" i="11" s="1"/>
  <c r="BO26" i="11"/>
  <c r="BP26" i="11" s="1"/>
  <c r="BR18" i="11"/>
  <c r="BS18" i="11" s="1"/>
  <c r="BI62" i="11"/>
  <c r="BJ62" i="11" s="1"/>
  <c r="BO121" i="11"/>
  <c r="BP121" i="11" s="1"/>
  <c r="BI113" i="11"/>
  <c r="BJ113" i="11" s="1"/>
  <c r="BO107" i="11"/>
  <c r="BP107" i="11" s="1"/>
  <c r="BR85" i="11"/>
  <c r="BS85" i="11" s="1"/>
  <c r="BR21" i="11"/>
  <c r="BS21" i="11" s="1"/>
  <c r="BO18" i="11"/>
  <c r="BP18" i="11" s="1"/>
  <c r="BO12" i="11"/>
  <c r="BP12" i="11" s="1"/>
  <c r="BU18" i="11"/>
  <c r="BV18" i="11" s="1"/>
  <c r="BI55" i="11"/>
  <c r="BJ55" i="11" s="1"/>
  <c r="BR4" i="11"/>
  <c r="BS4" i="11" s="1"/>
  <c r="BR88" i="11"/>
  <c r="BS88" i="11" s="1"/>
  <c r="BO101" i="11"/>
  <c r="BP101" i="11" s="1"/>
  <c r="BU112" i="11"/>
  <c r="BV112" i="11" s="1"/>
  <c r="BO110" i="11"/>
  <c r="BP110" i="11" s="1"/>
  <c r="BR110" i="11"/>
  <c r="BS110" i="11" s="1"/>
  <c r="BU17" i="11"/>
  <c r="BV17" i="11" s="1"/>
  <c r="BR105" i="11"/>
  <c r="BS105" i="11" s="1"/>
  <c r="BO105" i="11"/>
  <c r="BP105" i="11" s="1"/>
  <c r="BR86" i="11"/>
  <c r="BS86" i="11" s="1"/>
  <c r="BO76" i="11"/>
  <c r="BP76" i="11" s="1"/>
  <c r="BO36" i="11"/>
  <c r="BP36" i="11" s="1"/>
  <c r="BR129" i="11"/>
  <c r="BS129" i="11" s="1"/>
  <c r="BR76" i="11"/>
  <c r="BS76" i="11" s="1"/>
  <c r="BR111" i="11"/>
  <c r="BS111" i="11" s="1"/>
  <c r="BO111" i="11"/>
  <c r="BP111" i="11" s="1"/>
  <c r="BO60" i="11"/>
  <c r="BP60" i="11" s="1"/>
  <c r="BL60" i="11"/>
  <c r="BM60" i="11" s="1"/>
  <c r="BO80" i="11"/>
  <c r="BP80" i="11" s="1"/>
  <c r="BL80" i="11"/>
  <c r="BM80" i="11" s="1"/>
  <c r="BO27" i="11"/>
  <c r="BP27" i="11" s="1"/>
  <c r="BO127" i="11"/>
  <c r="BP127" i="11" s="1"/>
  <c r="BR127" i="11"/>
  <c r="BS127" i="11" s="1"/>
  <c r="BO96" i="11"/>
  <c r="BP96" i="11" s="1"/>
  <c r="BO87" i="11"/>
  <c r="BP87" i="11" s="1"/>
  <c r="BR34" i="11"/>
  <c r="BS34" i="11" s="1"/>
  <c r="BI34" i="11"/>
  <c r="BJ34" i="11" s="1"/>
  <c r="BO108" i="11"/>
  <c r="BP108" i="11" s="1"/>
  <c r="BR65" i="11"/>
  <c r="BS65" i="11" s="1"/>
  <c r="BO65" i="11"/>
  <c r="BP65" i="11" s="1"/>
  <c r="BL105" i="11"/>
  <c r="BM105" i="11" s="1"/>
  <c r="BU62" i="11"/>
  <c r="BV62" i="11" s="1"/>
  <c r="BO62" i="11"/>
  <c r="BP62" i="11" s="1"/>
  <c r="BR97" i="11"/>
  <c r="BS97" i="11" s="1"/>
  <c r="BL73" i="11"/>
  <c r="BM73" i="11" s="1"/>
  <c r="BU66" i="11"/>
  <c r="BV66" i="11" s="1"/>
  <c r="BL62" i="11"/>
  <c r="BM62" i="11" s="1"/>
  <c r="BO77" i="11"/>
  <c r="BP77" i="11" s="1"/>
  <c r="BL59" i="11"/>
  <c r="BM59" i="11" s="1"/>
  <c r="BU67" i="11"/>
  <c r="BV67" i="11" s="1"/>
  <c r="BO75" i="11"/>
  <c r="BP75" i="11" s="1"/>
  <c r="BO114" i="11"/>
  <c r="BP114" i="11" s="1"/>
  <c r="BR70" i="11"/>
  <c r="BS70" i="11" s="1"/>
  <c r="BL66" i="11"/>
  <c r="BM66" i="11" s="1"/>
  <c r="BR24" i="11"/>
  <c r="BS24" i="11" s="1"/>
  <c r="BU117" i="11"/>
  <c r="BV117" i="11" s="1"/>
  <c r="BR75" i="11"/>
  <c r="BS75" i="11" s="1"/>
  <c r="BR117" i="11"/>
  <c r="BS117" i="11" s="1"/>
  <c r="BR114" i="11"/>
  <c r="BS114" i="11" s="1"/>
  <c r="BO118" i="11"/>
  <c r="BP118" i="11" s="1"/>
  <c r="BR116" i="11"/>
  <c r="BS116" i="11" s="1"/>
  <c r="BL86" i="11"/>
  <c r="BM86" i="11" s="1"/>
  <c r="BO106" i="11"/>
  <c r="BP106" i="11" s="1"/>
  <c r="BO125" i="11"/>
  <c r="BP125" i="11" s="1"/>
  <c r="BO24" i="11"/>
  <c r="BP24" i="11" s="1"/>
  <c r="BI70" i="11"/>
  <c r="BJ70" i="11" s="1"/>
  <c r="BO73" i="11"/>
  <c r="BP73" i="11" s="1"/>
  <c r="BR66" i="11"/>
  <c r="BS66" i="11" s="1"/>
  <c r="BO86" i="11"/>
  <c r="BP86" i="11" s="1"/>
  <c r="BO78" i="11"/>
  <c r="BP78" i="11" s="1"/>
  <c r="BU106" i="11"/>
  <c r="BV106" i="11" s="1"/>
  <c r="BR77" i="11"/>
  <c r="BS77" i="11" s="1"/>
  <c r="BR15" i="11"/>
  <c r="BS15" i="11" s="1"/>
  <c r="BR67" i="11"/>
  <c r="BS67" i="11" s="1"/>
  <c r="BR79" i="11"/>
  <c r="BS79" i="11" s="1"/>
  <c r="BI63" i="11"/>
  <c r="BJ63" i="11" s="1"/>
  <c r="BO63" i="11"/>
  <c r="BP63" i="11" s="1"/>
  <c r="BR115" i="11"/>
  <c r="BS115" i="11" s="1"/>
  <c r="BI79" i="11"/>
  <c r="BJ79" i="11" s="1"/>
  <c r="BO84" i="11"/>
  <c r="BP84" i="11" s="1"/>
  <c r="BR71" i="11"/>
  <c r="BS71" i="11" s="1"/>
  <c r="BR56" i="11"/>
  <c r="BS56" i="11" s="1"/>
  <c r="BO56" i="11"/>
  <c r="BP56" i="11" s="1"/>
  <c r="BO11" i="11"/>
  <c r="BP11" i="11" s="1"/>
  <c r="BO130" i="11"/>
  <c r="BP130" i="11" s="1"/>
  <c r="BR130" i="11"/>
  <c r="BS130" i="11" s="1"/>
  <c r="BR91" i="11"/>
  <c r="BS91" i="11" s="1"/>
  <c r="BO91" i="11"/>
  <c r="BP91" i="11" s="1"/>
  <c r="BU114" i="11"/>
  <c r="BV114" i="11" s="1"/>
  <c r="BR84" i="11"/>
  <c r="BS84" i="11" s="1"/>
  <c r="BR122" i="11"/>
  <c r="BS122" i="11" s="1"/>
  <c r="BO90" i="11"/>
  <c r="BP90" i="11" s="1"/>
  <c r="BU115" i="11"/>
  <c r="BV115" i="11" s="1"/>
  <c r="BR63" i="11"/>
  <c r="BS63" i="11" s="1"/>
  <c r="BI61" i="11"/>
  <c r="BJ61" i="11" s="1"/>
  <c r="BO92" i="11"/>
  <c r="BP92" i="11" s="1"/>
  <c r="BO72" i="11"/>
  <c r="BP72" i="11" s="1"/>
  <c r="BO116" i="11"/>
  <c r="BP116" i="11" s="1"/>
  <c r="BR93" i="11"/>
  <c r="BS93" i="11" s="1"/>
  <c r="BR31" i="11"/>
  <c r="BS31" i="11" s="1"/>
  <c r="BO66" i="11"/>
  <c r="BP66" i="11" s="1"/>
  <c r="BO67" i="11"/>
  <c r="BP67" i="11" s="1"/>
  <c r="BL17" i="11"/>
  <c r="BM17" i="11" s="1"/>
  <c r="BO38" i="11"/>
  <c r="BP38" i="11" s="1"/>
  <c r="BR11" i="11"/>
  <c r="BS11" i="11" s="1"/>
  <c r="BU126" i="11"/>
  <c r="BV126" i="11" s="1"/>
  <c r="BO102" i="11"/>
  <c r="BP102" i="11" s="1"/>
  <c r="BR118" i="11"/>
  <c r="BS118" i="11" s="1"/>
  <c r="BL126" i="11"/>
  <c r="BM126" i="11" s="1"/>
  <c r="BR73" i="11"/>
  <c r="BS73" i="11" s="1"/>
  <c r="BO122" i="11"/>
  <c r="BP122" i="11" s="1"/>
  <c r="BR72" i="11"/>
  <c r="BS72" i="11" s="1"/>
  <c r="BI17" i="11"/>
  <c r="BJ17" i="11" s="1"/>
  <c r="BR3" i="11"/>
  <c r="BS3" i="11" s="1"/>
  <c r="BO3" i="11"/>
  <c r="BP3" i="11" s="1"/>
  <c r="BA8" i="15"/>
  <c r="BD41" i="15"/>
  <c r="BE41" i="15" s="1"/>
  <c r="BF41" i="15" s="1"/>
  <c r="BA29" i="15"/>
  <c r="BB29" i="15" s="1"/>
  <c r="BC29" i="15" s="1"/>
  <c r="BA35" i="15"/>
  <c r="BB35" i="15" s="1"/>
  <c r="BC35" i="15" s="1"/>
  <c r="BD23" i="15"/>
  <c r="BE23" i="15" s="1"/>
  <c r="BF23" i="15" s="1"/>
  <c r="BD57" i="15"/>
  <c r="BE57" i="15" s="1"/>
  <c r="BF57" i="15" s="1"/>
  <c r="BD60" i="15"/>
  <c r="BE60" i="15" s="1"/>
  <c r="BF60" i="15" s="1"/>
  <c r="BA71" i="15"/>
  <c r="BB71" i="15" s="1"/>
  <c r="BC71" i="15" s="1"/>
  <c r="BD38" i="15"/>
  <c r="BE38" i="15" s="1"/>
  <c r="BF38" i="15" s="1"/>
  <c r="BA55" i="15"/>
  <c r="BA46" i="15"/>
  <c r="BA51" i="15"/>
  <c r="BB51" i="15" s="1"/>
  <c r="BC51" i="15" s="1"/>
  <c r="BA30" i="15"/>
  <c r="BB30" i="15" s="1"/>
  <c r="BC30" i="15" s="1"/>
  <c r="BD52" i="15"/>
  <c r="BE52" i="15" s="1"/>
  <c r="BF52" i="15" s="1"/>
  <c r="BD62" i="15"/>
  <c r="BE62" i="15" s="1"/>
  <c r="BF62" i="15" s="1"/>
  <c r="BA28" i="15"/>
  <c r="BB28" i="15" s="1"/>
  <c r="BC28" i="15" s="1"/>
  <c r="BD33" i="15"/>
  <c r="BE33" i="15" s="1"/>
  <c r="BF33" i="15" s="1"/>
  <c r="BB3" i="15"/>
  <c r="BC3" i="15" s="1"/>
  <c r="BE15" i="15"/>
  <c r="BF15" i="15" s="1"/>
  <c r="BA15" i="15"/>
  <c r="BB15" i="15" s="1"/>
  <c r="BC15" i="15" s="1"/>
  <c r="BA42" i="15"/>
  <c r="BB42" i="15" s="1"/>
  <c r="BC42" i="15" s="1"/>
  <c r="BB23" i="15"/>
  <c r="BC23" i="15" s="1"/>
  <c r="BA73" i="15"/>
  <c r="BB73" i="15" s="1"/>
  <c r="BC73" i="15" s="1"/>
  <c r="BA61" i="15"/>
  <c r="BB61" i="15" s="1"/>
  <c r="BC61" i="15" s="1"/>
  <c r="BA45" i="15"/>
  <c r="BB45" i="15" s="1"/>
  <c r="BC45" i="15" s="1"/>
  <c r="BA24" i="15"/>
  <c r="BB24" i="15" s="1"/>
  <c r="BC24" i="15" s="1"/>
  <c r="BA16" i="15"/>
  <c r="BB16" i="15" s="1"/>
  <c r="BC16" i="15" s="1"/>
  <c r="BD46" i="15"/>
  <c r="BE46" i="15" s="1"/>
  <c r="BF46" i="15" s="1"/>
  <c r="BA20" i="15"/>
  <c r="BB20" i="15" s="1"/>
  <c r="BC20" i="15" s="1"/>
  <c r="BD3" i="15"/>
  <c r="BE3" i="15" s="1"/>
  <c r="BF3" i="15" s="1"/>
  <c r="BD27" i="15"/>
  <c r="BE27" i="15" s="1"/>
  <c r="BF27" i="15" s="1"/>
  <c r="BB17" i="15"/>
  <c r="BC17" i="15" s="1"/>
  <c r="BE28" i="15"/>
  <c r="BF28" i="15" s="1"/>
  <c r="BE26" i="15"/>
  <c r="BF26" i="15" s="1"/>
  <c r="BA26" i="15"/>
  <c r="BB26" i="15" s="1"/>
  <c r="BC26" i="15" s="1"/>
  <c r="BA58" i="15"/>
  <c r="BB58" i="15" s="1"/>
  <c r="BC58" i="15" s="1"/>
  <c r="BD49" i="15"/>
  <c r="BE49" i="15" s="1"/>
  <c r="BF49" i="15" s="1"/>
  <c r="BD56" i="15"/>
  <c r="BE56" i="15" s="1"/>
  <c r="BF56" i="15" s="1"/>
  <c r="BD51" i="15"/>
  <c r="BE51" i="15" s="1"/>
  <c r="BF51" i="15" s="1"/>
  <c r="BD19" i="15"/>
  <c r="BE19" i="15" s="1"/>
  <c r="BF19" i="15" s="1"/>
  <c r="BA48" i="15"/>
  <c r="BB48" i="15" s="1"/>
  <c r="BC48" i="15" s="1"/>
  <c r="BA40" i="15"/>
  <c r="BB40" i="15" s="1"/>
  <c r="BC40" i="15" s="1"/>
  <c r="BD43" i="15"/>
  <c r="BE43" i="15" s="1"/>
  <c r="BF43" i="15" s="1"/>
  <c r="BA18" i="15"/>
  <c r="BB18" i="15" s="1"/>
  <c r="BC18" i="15" s="1"/>
  <c r="BA22" i="15"/>
  <c r="BB22" i="15" s="1"/>
  <c r="BC22" i="15" s="1"/>
  <c r="BB55" i="15"/>
  <c r="BC55" i="15" s="1"/>
  <c r="BD17" i="15"/>
  <c r="BE17" i="15" s="1"/>
  <c r="BF17" i="15" s="1"/>
  <c r="BD50" i="15"/>
  <c r="BE50" i="15" s="1"/>
  <c r="BF50" i="15" s="1"/>
  <c r="BD30" i="15"/>
  <c r="BE30" i="15" s="1"/>
  <c r="BF30" i="15" s="1"/>
  <c r="BD18" i="15"/>
  <c r="BE18" i="15" s="1"/>
  <c r="BF18" i="15" s="1"/>
  <c r="BA44" i="15"/>
  <c r="BB44" i="15" s="1"/>
  <c r="BC44" i="15" s="1"/>
  <c r="BA14" i="15"/>
  <c r="BB14" i="15" s="1"/>
  <c r="BC14" i="15" s="1"/>
  <c r="BD14" i="15"/>
  <c r="BE14" i="15" s="1"/>
  <c r="BF14" i="15" s="1"/>
  <c r="BD34" i="15"/>
  <c r="BE34" i="15" s="1"/>
  <c r="BF34" i="15" s="1"/>
  <c r="AY6" i="3"/>
  <c r="AZ6" i="3" s="1"/>
  <c r="BI6" i="3" s="1"/>
  <c r="BJ6" i="3" s="1"/>
  <c r="BK6" i="3" s="1"/>
  <c r="CD6" i="3" s="1"/>
  <c r="AY8" i="3"/>
  <c r="AZ8" i="3" s="1"/>
  <c r="BI8" i="3" s="1"/>
  <c r="BJ8" i="3" s="1"/>
  <c r="BK8" i="3" s="1"/>
  <c r="CD8" i="3" s="1"/>
  <c r="AY18" i="3"/>
  <c r="AZ18" i="3" s="1"/>
  <c r="BO18" i="3" s="1"/>
  <c r="BP18" i="3" s="1"/>
  <c r="BQ18" i="3" s="1"/>
  <c r="CJ18" i="3" s="1"/>
  <c r="BD80" i="15"/>
  <c r="BE80" i="15" s="1"/>
  <c r="BF80" i="15" s="1"/>
  <c r="BA65" i="15"/>
  <c r="BB65" i="15" s="1"/>
  <c r="BC65" i="15" s="1"/>
  <c r="BD79" i="15"/>
  <c r="BE79" i="15" s="1"/>
  <c r="BF79" i="15" s="1"/>
  <c r="BD68" i="15"/>
  <c r="BE68" i="15" s="1"/>
  <c r="BF68" i="15" s="1"/>
  <c r="BA63" i="15"/>
  <c r="BB63" i="15" s="1"/>
  <c r="BC63" i="15" s="1"/>
  <c r="BA9" i="15"/>
  <c r="BB9" i="15" s="1"/>
  <c r="BC9" i="15" s="1"/>
  <c r="BD9" i="15"/>
  <c r="BE9" i="15" s="1"/>
  <c r="BF9" i="15" s="1"/>
  <c r="BA12" i="15"/>
  <c r="BB12" i="15" s="1"/>
  <c r="BC12" i="15" s="1"/>
  <c r="BD10" i="15"/>
  <c r="BE10" i="15" s="1"/>
  <c r="BF10" i="15" s="1"/>
  <c r="BA4" i="15"/>
  <c r="BB4" i="15" s="1"/>
  <c r="BC4" i="15" s="1"/>
  <c r="BA69" i="15"/>
  <c r="BB69" i="15" s="1"/>
  <c r="BC69" i="15" s="1"/>
  <c r="BE12" i="15"/>
  <c r="BF12" i="15" s="1"/>
  <c r="BD7" i="15"/>
  <c r="BE7" i="15" s="1"/>
  <c r="BF7" i="15" s="1"/>
  <c r="BA7" i="15"/>
  <c r="BB7" i="15" s="1"/>
  <c r="BC7" i="15" s="1"/>
  <c r="BA5" i="15"/>
  <c r="BB5" i="15" s="1"/>
  <c r="BC5" i="15" s="1"/>
  <c r="BD5" i="15"/>
  <c r="BE5" i="15" s="1"/>
  <c r="BF5" i="15" s="1"/>
  <c r="BA11" i="15"/>
  <c r="BB11" i="15" s="1"/>
  <c r="BC11" i="15" s="1"/>
  <c r="BD11" i="15"/>
  <c r="BE11" i="15" s="1"/>
  <c r="BF11" i="15" s="1"/>
  <c r="BE8" i="15"/>
  <c r="BF8" i="15" s="1"/>
  <c r="BA13" i="15"/>
  <c r="BB13" i="15" s="1"/>
  <c r="BC13" i="15" s="1"/>
  <c r="BD13" i="15"/>
  <c r="BE13" i="15" s="1"/>
  <c r="BF13" i="15" s="1"/>
  <c r="BA6" i="15"/>
  <c r="BB6" i="15" s="1"/>
  <c r="BC6" i="15" s="1"/>
  <c r="BD6" i="15"/>
  <c r="BE6" i="15" s="1"/>
  <c r="BF6" i="15" s="1"/>
  <c r="BB52" i="15"/>
  <c r="BC52" i="15" s="1"/>
  <c r="BE61" i="15"/>
  <c r="BF61" i="15" s="1"/>
  <c r="BB46" i="15"/>
  <c r="BC46" i="15" s="1"/>
  <c r="BB49" i="15"/>
  <c r="BC49" i="15" s="1"/>
  <c r="BE55" i="15"/>
  <c r="BF55" i="15" s="1"/>
  <c r="BE35" i="15"/>
  <c r="BF35" i="15" s="1"/>
  <c r="BB33" i="15"/>
  <c r="BC33" i="15" s="1"/>
  <c r="BE42" i="15"/>
  <c r="BF42" i="15" s="1"/>
  <c r="BG12" i="15"/>
  <c r="BE22" i="15"/>
  <c r="BF22" i="15" s="1"/>
  <c r="BE4" i="15"/>
  <c r="BF4" i="15" s="1"/>
  <c r="BB8" i="15"/>
  <c r="BC8" i="15" s="1"/>
  <c r="BB10" i="15"/>
  <c r="BC10" i="15" s="1"/>
  <c r="BG48" i="4"/>
  <c r="BH48" i="4" s="1"/>
  <c r="BY48" i="4" s="1"/>
  <c r="BZ48" i="4" s="1"/>
  <c r="CA48" i="4" s="1"/>
  <c r="CF48" i="4" s="1"/>
  <c r="BK43" i="4"/>
  <c r="BU43" i="4"/>
  <c r="AY14" i="3"/>
  <c r="AZ14" i="3" s="1"/>
  <c r="BL14" i="3" s="1"/>
  <c r="BM14" i="3" s="1"/>
  <c r="BN14" i="3" s="1"/>
  <c r="CF14" i="3" s="1"/>
  <c r="AY19" i="3"/>
  <c r="AZ19" i="3" s="1"/>
  <c r="BO19" i="3" s="1"/>
  <c r="BP19" i="3" s="1"/>
  <c r="BQ19" i="3" s="1"/>
  <c r="CJ19" i="3" s="1"/>
  <c r="AY20" i="3"/>
  <c r="AZ20" i="3" s="1"/>
  <c r="BO20" i="3" s="1"/>
  <c r="BP20" i="3" s="1"/>
  <c r="BQ20" i="3" s="1"/>
  <c r="CJ20" i="3" s="1"/>
  <c r="AV71" i="9"/>
  <c r="AV68" i="9"/>
  <c r="AV67" i="9"/>
  <c r="AV65" i="9"/>
  <c r="AV62" i="9"/>
  <c r="AV61" i="9"/>
  <c r="AV59" i="9"/>
  <c r="AV56" i="9"/>
  <c r="AV55" i="9"/>
  <c r="AV53" i="9"/>
  <c r="AV50" i="9"/>
  <c r="AV49" i="9"/>
  <c r="AV47" i="9"/>
  <c r="AV44" i="9"/>
  <c r="AV43" i="9"/>
  <c r="AV42" i="9"/>
  <c r="AV41" i="9"/>
  <c r="AV40" i="9"/>
  <c r="AV37" i="9"/>
  <c r="AV35" i="9"/>
  <c r="AV32" i="9"/>
  <c r="AV31" i="9"/>
  <c r="AV29" i="9"/>
  <c r="AV26" i="9"/>
  <c r="AV25" i="9"/>
  <c r="AV23" i="9"/>
  <c r="AV20" i="9"/>
  <c r="AV19" i="9"/>
  <c r="AV17" i="9"/>
  <c r="AV14" i="9"/>
  <c r="AV13" i="9"/>
  <c r="AV11" i="9"/>
  <c r="AV9" i="9"/>
  <c r="AV7" i="9"/>
  <c r="AV5" i="9"/>
  <c r="AV3" i="9"/>
  <c r="AY66" i="9"/>
  <c r="AZ66" i="9" s="1"/>
  <c r="AX66" i="9"/>
  <c r="AW66" i="9"/>
  <c r="AU66" i="9"/>
  <c r="AR66" i="9"/>
  <c r="AQ66" i="9"/>
  <c r="AL66" i="9"/>
  <c r="AF66" i="9"/>
  <c r="AV66" i="9" s="1"/>
  <c r="AE66" i="9"/>
  <c r="AS66" i="9" s="1"/>
  <c r="AY65" i="9"/>
  <c r="AZ65" i="9" s="1"/>
  <c r="AX65" i="9"/>
  <c r="AW65" i="9"/>
  <c r="AU65" i="9"/>
  <c r="AR65" i="9"/>
  <c r="AQ65" i="9"/>
  <c r="AL65" i="9"/>
  <c r="AS65" i="9" s="1"/>
  <c r="AY62" i="9"/>
  <c r="AZ62" i="9" s="1"/>
  <c r="AX62" i="9"/>
  <c r="AW62" i="9"/>
  <c r="AU62" i="9"/>
  <c r="AR62" i="9"/>
  <c r="AQ62" i="9"/>
  <c r="AL62" i="9"/>
  <c r="AS62" i="9" s="1"/>
  <c r="AY61" i="9"/>
  <c r="AZ61" i="9" s="1"/>
  <c r="AX61" i="9"/>
  <c r="AW61" i="9"/>
  <c r="AU61" i="9"/>
  <c r="AR61" i="9"/>
  <c r="AQ61" i="9"/>
  <c r="AL61" i="9"/>
  <c r="AS61" i="9"/>
  <c r="AY60" i="9"/>
  <c r="AZ60" i="9" s="1"/>
  <c r="AX60" i="9"/>
  <c r="AW60" i="9"/>
  <c r="AU60" i="9"/>
  <c r="AR60" i="9"/>
  <c r="AQ60" i="9"/>
  <c r="AL60" i="9"/>
  <c r="AF60" i="9"/>
  <c r="AV60" i="9" s="1"/>
  <c r="AE60" i="9"/>
  <c r="AY59" i="9"/>
  <c r="AZ59" i="9" s="1"/>
  <c r="AX59" i="9"/>
  <c r="AW59" i="9"/>
  <c r="AU59" i="9"/>
  <c r="AR59" i="9"/>
  <c r="AQ59" i="9"/>
  <c r="AL59" i="9"/>
  <c r="AS59" i="9" s="1"/>
  <c r="AY56" i="9"/>
  <c r="AZ56" i="9" s="1"/>
  <c r="AX56" i="9"/>
  <c r="AW56" i="9"/>
  <c r="AU56" i="9"/>
  <c r="AR56" i="9"/>
  <c r="AQ56" i="9"/>
  <c r="AL56" i="9"/>
  <c r="AS56" i="9" s="1"/>
  <c r="AY55" i="9"/>
  <c r="AZ55" i="9" s="1"/>
  <c r="AX55" i="9"/>
  <c r="AW55" i="9"/>
  <c r="AU55" i="9"/>
  <c r="AR55" i="9"/>
  <c r="AQ55" i="9"/>
  <c r="AL55" i="9"/>
  <c r="AY54" i="9"/>
  <c r="AZ54" i="9" s="1"/>
  <c r="AX54" i="9"/>
  <c r="AW54" i="9"/>
  <c r="AU54" i="9"/>
  <c r="AR54" i="9"/>
  <c r="AQ54" i="9"/>
  <c r="AL54" i="9"/>
  <c r="AF54" i="9"/>
  <c r="AV54" i="9" s="1"/>
  <c r="AE54" i="9"/>
  <c r="AY53" i="9"/>
  <c r="AZ53" i="9" s="1"/>
  <c r="AX53" i="9"/>
  <c r="AW53" i="9"/>
  <c r="AU53" i="9"/>
  <c r="AR53" i="9"/>
  <c r="AQ53" i="9"/>
  <c r="AL53" i="9"/>
  <c r="AS53" i="9" s="1"/>
  <c r="AY50" i="9"/>
  <c r="AZ50" i="9" s="1"/>
  <c r="AX50" i="9"/>
  <c r="AW50" i="9"/>
  <c r="AU50" i="9"/>
  <c r="AR50" i="9"/>
  <c r="AQ50" i="9"/>
  <c r="AL50" i="9"/>
  <c r="AS50" i="9" s="1"/>
  <c r="AY49" i="9"/>
  <c r="AZ49" i="9" s="1"/>
  <c r="AX49" i="9"/>
  <c r="AW49" i="9"/>
  <c r="AU49" i="9"/>
  <c r="AR49" i="9"/>
  <c r="AQ49" i="9"/>
  <c r="AL49" i="9"/>
  <c r="AY36" i="9"/>
  <c r="AZ36" i="9" s="1"/>
  <c r="AX36" i="9"/>
  <c r="AW36" i="9"/>
  <c r="AU36" i="9"/>
  <c r="AR36" i="9"/>
  <c r="AQ36" i="9"/>
  <c r="AL36" i="9"/>
  <c r="AF36" i="9"/>
  <c r="AV36" i="9" s="1"/>
  <c r="AE36" i="9"/>
  <c r="AY35" i="9"/>
  <c r="AZ35" i="9" s="1"/>
  <c r="AX35" i="9"/>
  <c r="AW35" i="9"/>
  <c r="AU35" i="9"/>
  <c r="AR35" i="9"/>
  <c r="AQ35" i="9"/>
  <c r="AL35" i="9"/>
  <c r="AS35" i="9" s="1"/>
  <c r="AY32" i="9"/>
  <c r="AZ32" i="9" s="1"/>
  <c r="AX32" i="9"/>
  <c r="AW32" i="9"/>
  <c r="AU32" i="9"/>
  <c r="AR32" i="9"/>
  <c r="AQ32" i="9"/>
  <c r="AL32" i="9"/>
  <c r="AS32" i="9" s="1"/>
  <c r="AY31" i="9"/>
  <c r="AZ31" i="9" s="1"/>
  <c r="AX31" i="9"/>
  <c r="AW31" i="9"/>
  <c r="AU31" i="9"/>
  <c r="AR31" i="9"/>
  <c r="AQ31" i="9"/>
  <c r="AL31" i="9"/>
  <c r="AS31" i="9"/>
  <c r="AT31" i="9" s="1"/>
  <c r="AY30" i="9"/>
  <c r="AZ30" i="9" s="1"/>
  <c r="AX30" i="9"/>
  <c r="AW30" i="9"/>
  <c r="AU30" i="9"/>
  <c r="AR30" i="9"/>
  <c r="AQ30" i="9"/>
  <c r="AL30" i="9"/>
  <c r="AF30" i="9"/>
  <c r="AV30" i="9" s="1"/>
  <c r="AE30" i="9"/>
  <c r="AY29" i="9"/>
  <c r="AZ29" i="9" s="1"/>
  <c r="AX29" i="9"/>
  <c r="AW29" i="9"/>
  <c r="AU29" i="9"/>
  <c r="AR29" i="9"/>
  <c r="AQ29" i="9"/>
  <c r="AL29" i="9"/>
  <c r="AS29" i="9" s="1"/>
  <c r="AY26" i="9"/>
  <c r="AZ26" i="9" s="1"/>
  <c r="AX26" i="9"/>
  <c r="AW26" i="9"/>
  <c r="AU26" i="9"/>
  <c r="AR26" i="9"/>
  <c r="AQ26" i="9"/>
  <c r="AL26" i="9"/>
  <c r="AS26" i="9" s="1"/>
  <c r="AY25" i="9"/>
  <c r="AZ25" i="9" s="1"/>
  <c r="AX25" i="9"/>
  <c r="AW25" i="9"/>
  <c r="AU25" i="9"/>
  <c r="AR25" i="9"/>
  <c r="AQ25" i="9"/>
  <c r="AL25" i="9"/>
  <c r="AY24" i="9"/>
  <c r="AZ24" i="9" s="1"/>
  <c r="AX24" i="9"/>
  <c r="AW24" i="9"/>
  <c r="AU24" i="9"/>
  <c r="AR24" i="9"/>
  <c r="AQ24" i="9"/>
  <c r="AL24" i="9"/>
  <c r="AF24" i="9"/>
  <c r="AV24" i="9" s="1"/>
  <c r="AE24" i="9"/>
  <c r="AY23" i="9"/>
  <c r="AZ23" i="9" s="1"/>
  <c r="AX23" i="9"/>
  <c r="AW23" i="9"/>
  <c r="AU23" i="9"/>
  <c r="AR23" i="9"/>
  <c r="AQ23" i="9"/>
  <c r="AL23" i="9"/>
  <c r="AS23" i="9" s="1"/>
  <c r="AY20" i="9"/>
  <c r="AZ20" i="9" s="1"/>
  <c r="AX20" i="9"/>
  <c r="AW20" i="9"/>
  <c r="AU20" i="9"/>
  <c r="AR20" i="9"/>
  <c r="AQ20" i="9"/>
  <c r="AL20" i="9"/>
  <c r="AS20" i="9" s="1"/>
  <c r="AY19" i="9"/>
  <c r="AZ19" i="9" s="1"/>
  <c r="AX19" i="9"/>
  <c r="AW19" i="9"/>
  <c r="AU19" i="9"/>
  <c r="AR19" i="9"/>
  <c r="AQ19" i="9"/>
  <c r="AL19" i="9"/>
  <c r="AS19" i="9"/>
  <c r="AY10" i="9"/>
  <c r="AZ10" i="9" s="1"/>
  <c r="AX10" i="9"/>
  <c r="AW10" i="9"/>
  <c r="AU10" i="9"/>
  <c r="AR10" i="9"/>
  <c r="AQ10" i="9"/>
  <c r="AL10" i="9"/>
  <c r="AF10" i="9"/>
  <c r="AV10" i="9" s="1"/>
  <c r="AE10" i="9"/>
  <c r="AY9" i="9"/>
  <c r="AZ9" i="9" s="1"/>
  <c r="AX9" i="9"/>
  <c r="AW9" i="9"/>
  <c r="AU9" i="9"/>
  <c r="AR9" i="9"/>
  <c r="AQ9" i="9"/>
  <c r="AL9" i="9"/>
  <c r="AE9" i="9"/>
  <c r="AY8" i="9"/>
  <c r="AZ8" i="9" s="1"/>
  <c r="AX8" i="9"/>
  <c r="AW8" i="9"/>
  <c r="AU8" i="9"/>
  <c r="AR8" i="9"/>
  <c r="AQ8" i="9"/>
  <c r="AL8" i="9"/>
  <c r="AF8" i="9"/>
  <c r="AV8" i="9" s="1"/>
  <c r="AE8" i="9"/>
  <c r="AY7" i="9"/>
  <c r="AZ7" i="9" s="1"/>
  <c r="AX7" i="9"/>
  <c r="AW7" i="9"/>
  <c r="AU7" i="9"/>
  <c r="AR7" i="9"/>
  <c r="AQ7" i="9"/>
  <c r="AL7" i="9"/>
  <c r="AE7" i="9"/>
  <c r="AY6" i="9"/>
  <c r="AZ6" i="9" s="1"/>
  <c r="AX6" i="9"/>
  <c r="AW6" i="9"/>
  <c r="AU6" i="9"/>
  <c r="AR6" i="9"/>
  <c r="AQ6" i="9"/>
  <c r="AL6" i="9"/>
  <c r="AF6" i="9"/>
  <c r="AV6" i="9" s="1"/>
  <c r="AE6" i="9"/>
  <c r="AS6" i="9" s="1"/>
  <c r="AY5" i="9"/>
  <c r="AZ5" i="9" s="1"/>
  <c r="AX5" i="9"/>
  <c r="AW5" i="9"/>
  <c r="AU5" i="9"/>
  <c r="AR5" i="9"/>
  <c r="AQ5" i="9"/>
  <c r="AL5" i="9"/>
  <c r="AE5" i="9"/>
  <c r="AY67" i="9"/>
  <c r="AZ67" i="9" s="1"/>
  <c r="AX67" i="9"/>
  <c r="AW67" i="9"/>
  <c r="AU67" i="9"/>
  <c r="AR67" i="9"/>
  <c r="AQ67" i="9"/>
  <c r="AL67" i="9"/>
  <c r="AY68" i="9"/>
  <c r="AZ68" i="9" s="1"/>
  <c r="AX68" i="9"/>
  <c r="AW68" i="9"/>
  <c r="AU68" i="9"/>
  <c r="AR68" i="9"/>
  <c r="AQ68" i="9"/>
  <c r="AL68" i="9"/>
  <c r="AS68" i="9" s="1"/>
  <c r="AY43" i="9"/>
  <c r="AZ43" i="9" s="1"/>
  <c r="AX43" i="9"/>
  <c r="AW43" i="9"/>
  <c r="AU43" i="9"/>
  <c r="AR43" i="9"/>
  <c r="AQ43" i="9"/>
  <c r="AL43" i="9"/>
  <c r="AY44" i="9"/>
  <c r="AZ44" i="9" s="1"/>
  <c r="AX44" i="9"/>
  <c r="AW44" i="9"/>
  <c r="AU44" i="9"/>
  <c r="AR44" i="9"/>
  <c r="AQ44" i="9"/>
  <c r="AL44" i="9"/>
  <c r="AS44" i="9" s="1"/>
  <c r="AY40" i="9"/>
  <c r="AZ40" i="9" s="1"/>
  <c r="AX40" i="9"/>
  <c r="AW40" i="9"/>
  <c r="AU40" i="9"/>
  <c r="AR40" i="9"/>
  <c r="AQ40" i="9"/>
  <c r="AL40" i="9"/>
  <c r="AS40" i="9" s="1"/>
  <c r="AY41" i="9"/>
  <c r="AZ41" i="9" s="1"/>
  <c r="AX41" i="9"/>
  <c r="AW41" i="9"/>
  <c r="AU41" i="9"/>
  <c r="AR41" i="9"/>
  <c r="AQ41" i="9"/>
  <c r="AL41" i="9"/>
  <c r="AY14" i="9"/>
  <c r="AZ14" i="9" s="1"/>
  <c r="AX14" i="9"/>
  <c r="AW14" i="9"/>
  <c r="AU14" i="9"/>
  <c r="AR14" i="9"/>
  <c r="AQ14" i="9"/>
  <c r="AL14" i="9"/>
  <c r="AS14" i="9" s="1"/>
  <c r="AY17" i="9"/>
  <c r="AZ17" i="9" s="1"/>
  <c r="AX17" i="9"/>
  <c r="AW17" i="9"/>
  <c r="AU17" i="9"/>
  <c r="AR17" i="9"/>
  <c r="AQ17" i="9"/>
  <c r="AL17" i="9"/>
  <c r="AS17" i="9" s="1"/>
  <c r="AY72" i="9"/>
  <c r="AZ72" i="9" s="1"/>
  <c r="AY71" i="9"/>
  <c r="AZ71" i="9" s="1"/>
  <c r="AY48" i="9"/>
  <c r="AZ48" i="9" s="1"/>
  <c r="AY47" i="9"/>
  <c r="AZ47" i="9" s="1"/>
  <c r="AY42" i="9"/>
  <c r="AZ42" i="9" s="1"/>
  <c r="AY37" i="9"/>
  <c r="AZ37" i="9" s="1"/>
  <c r="AY18" i="9"/>
  <c r="AZ18" i="9" s="1"/>
  <c r="AY13" i="9"/>
  <c r="AZ13" i="9" s="1"/>
  <c r="AY12" i="9"/>
  <c r="AZ12" i="9" s="1"/>
  <c r="AY11" i="9"/>
  <c r="AZ11" i="9" s="1"/>
  <c r="AY4" i="9"/>
  <c r="AZ4" i="9" s="1"/>
  <c r="AY3" i="9"/>
  <c r="AZ3" i="9" s="1"/>
  <c r="AX72" i="9"/>
  <c r="AW72" i="9"/>
  <c r="AU72" i="9"/>
  <c r="AR72" i="9"/>
  <c r="AQ72" i="9"/>
  <c r="AL72" i="9"/>
  <c r="AF72" i="9"/>
  <c r="AV72" i="9" s="1"/>
  <c r="AE72" i="9"/>
  <c r="AX71" i="9"/>
  <c r="AW71" i="9"/>
  <c r="AU71" i="9"/>
  <c r="AR71" i="9"/>
  <c r="AQ71" i="9"/>
  <c r="AL71" i="9"/>
  <c r="AS71" i="9" s="1"/>
  <c r="AX42" i="9"/>
  <c r="AW42" i="9"/>
  <c r="AU42" i="9"/>
  <c r="AR42" i="9"/>
  <c r="AQ42" i="9"/>
  <c r="AL42" i="9"/>
  <c r="AX37" i="9"/>
  <c r="AW37" i="9"/>
  <c r="AU37" i="9"/>
  <c r="AR37" i="9"/>
  <c r="AQ37" i="9"/>
  <c r="AL37" i="9"/>
  <c r="AX12" i="9"/>
  <c r="AW12" i="9"/>
  <c r="AU12" i="9"/>
  <c r="AR12" i="9"/>
  <c r="AQ12" i="9"/>
  <c r="AL12" i="9"/>
  <c r="AF12" i="9"/>
  <c r="AV12" i="9" s="1"/>
  <c r="AE12" i="9"/>
  <c r="AX11" i="9"/>
  <c r="AW11" i="9"/>
  <c r="AU11" i="9"/>
  <c r="AR11" i="9"/>
  <c r="AQ11" i="9"/>
  <c r="AL11" i="9"/>
  <c r="AE11" i="9"/>
  <c r="BL12" i="3" l="1"/>
  <c r="BM12" i="3" s="1"/>
  <c r="BN12" i="3" s="1"/>
  <c r="CF12" i="3" s="1"/>
  <c r="BO12" i="3"/>
  <c r="BP12" i="3" s="1"/>
  <c r="BQ12" i="3" s="1"/>
  <c r="CJ12" i="3" s="1"/>
  <c r="BO7" i="3"/>
  <c r="BP7" i="3" s="1"/>
  <c r="BQ7" i="3" s="1"/>
  <c r="CJ7" i="3" s="1"/>
  <c r="CA7" i="3"/>
  <c r="CB7" i="3" s="1"/>
  <c r="CC7" i="3" s="1"/>
  <c r="CH7" i="3" s="1"/>
  <c r="CL7" i="3" s="1"/>
  <c r="BU7" i="3"/>
  <c r="BV7" i="3" s="1"/>
  <c r="BW7" i="3" s="1"/>
  <c r="BL6" i="3"/>
  <c r="BM6" i="3" s="1"/>
  <c r="BN6" i="3" s="1"/>
  <c r="CF6" i="3" s="1"/>
  <c r="CK6" i="3" s="1"/>
  <c r="CM6" i="3" s="1"/>
  <c r="BO6" i="3"/>
  <c r="BP6" i="3" s="1"/>
  <c r="BQ6" i="3" s="1"/>
  <c r="CJ6" i="3" s="1"/>
  <c r="BX7" i="3"/>
  <c r="BY7" i="3" s="1"/>
  <c r="BZ7" i="3" s="1"/>
  <c r="BR7" i="3"/>
  <c r="BS7" i="3" s="1"/>
  <c r="BT7" i="3" s="1"/>
  <c r="BI12" i="3"/>
  <c r="BJ12" i="3" s="1"/>
  <c r="BK12" i="3" s="1"/>
  <c r="CD12" i="3" s="1"/>
  <c r="CK12" i="3" s="1"/>
  <c r="CM12" i="3" s="1"/>
  <c r="BI7" i="3"/>
  <c r="BJ7" i="3" s="1"/>
  <c r="BK7" i="3" s="1"/>
  <c r="CD7" i="3" s="1"/>
  <c r="CK7" i="3" s="1"/>
  <c r="CM7" i="3" s="1"/>
  <c r="CH215" i="4"/>
  <c r="CH29" i="4"/>
  <c r="CH210" i="4"/>
  <c r="CH250" i="4"/>
  <c r="CH129" i="4"/>
  <c r="CH130" i="4"/>
  <c r="CH234" i="4"/>
  <c r="CH229" i="4"/>
  <c r="CH161" i="4"/>
  <c r="CH235" i="4"/>
  <c r="CB59" i="4"/>
  <c r="CC59" i="4" s="1"/>
  <c r="CD59" i="4" s="1"/>
  <c r="CH248" i="4"/>
  <c r="CH27" i="4"/>
  <c r="CH206" i="4"/>
  <c r="CH224" i="4"/>
  <c r="CH141" i="4"/>
  <c r="CB58" i="4"/>
  <c r="CC58" i="4" s="1"/>
  <c r="CD58" i="4" s="1"/>
  <c r="CH58" i="4" s="1"/>
  <c r="CH244" i="4"/>
  <c r="CH198" i="4"/>
  <c r="CB44" i="4"/>
  <c r="CC44" i="4" s="1"/>
  <c r="CD44" i="4" s="1"/>
  <c r="CH44" i="4" s="1"/>
  <c r="CH214" i="4"/>
  <c r="CH193" i="4"/>
  <c r="CB49" i="4"/>
  <c r="CC49" i="4" s="1"/>
  <c r="CD49" i="4" s="1"/>
  <c r="CH49" i="4" s="1"/>
  <c r="CH233" i="4"/>
  <c r="CB62" i="4"/>
  <c r="CC62" i="4" s="1"/>
  <c r="CD62" i="4" s="1"/>
  <c r="BY62" i="4"/>
  <c r="BZ62" i="4" s="1"/>
  <c r="CA62" i="4" s="1"/>
  <c r="CF62" i="4" s="1"/>
  <c r="CD47" i="4"/>
  <c r="CH245" i="4"/>
  <c r="CH230" i="4"/>
  <c r="AT26" i="9"/>
  <c r="BL20" i="3"/>
  <c r="BM20" i="3" s="1"/>
  <c r="BN20" i="3" s="1"/>
  <c r="CF20" i="3" s="1"/>
  <c r="BN62" i="6"/>
  <c r="BQ62" i="6" s="1"/>
  <c r="BN75" i="6"/>
  <c r="BQ75" i="6" s="1"/>
  <c r="CH249" i="4"/>
  <c r="AS10" i="9"/>
  <c r="AT10" i="9" s="1"/>
  <c r="AT29" i="9"/>
  <c r="AT32" i="9"/>
  <c r="BY59" i="4"/>
  <c r="BZ59" i="4" s="1"/>
  <c r="CA59" i="4" s="1"/>
  <c r="CF59" i="4" s="1"/>
  <c r="BQ30" i="6"/>
  <c r="BL3" i="10"/>
  <c r="BM44" i="10"/>
  <c r="BY21" i="15"/>
  <c r="BZ21" i="15" s="1"/>
  <c r="AS24" i="9"/>
  <c r="AS30" i="9"/>
  <c r="AT62" i="9"/>
  <c r="BB62" i="9" s="1"/>
  <c r="BC62" i="9" s="1"/>
  <c r="BD62" i="9" s="1"/>
  <c r="BE62" i="9" s="1"/>
  <c r="BG62" i="9" s="1"/>
  <c r="BN20" i="6"/>
  <c r="BQ20" i="6" s="1"/>
  <c r="AS36" i="9"/>
  <c r="AS54" i="9"/>
  <c r="AS60" i="9"/>
  <c r="AT60" i="9" s="1"/>
  <c r="BM66" i="15"/>
  <c r="BM37" i="15"/>
  <c r="BY54" i="15"/>
  <c r="BZ54" i="15" s="1"/>
  <c r="CU3" i="17"/>
  <c r="CT3" i="17"/>
  <c r="AS5" i="9"/>
  <c r="AS55" i="9"/>
  <c r="BX22" i="15"/>
  <c r="BR22" i="15"/>
  <c r="BR35" i="15"/>
  <c r="BX35" i="15"/>
  <c r="BR61" i="15"/>
  <c r="BX61" i="15"/>
  <c r="BX13" i="15"/>
  <c r="BR13" i="15"/>
  <c r="BP11" i="15"/>
  <c r="BV11" i="15"/>
  <c r="BR7" i="15"/>
  <c r="BX7" i="15"/>
  <c r="BX10" i="15"/>
  <c r="BR10" i="15"/>
  <c r="BV63" i="15"/>
  <c r="BY63" i="15" s="1"/>
  <c r="BZ63" i="15" s="1"/>
  <c r="BP63" i="15"/>
  <c r="BS63" i="15" s="1"/>
  <c r="BT63" i="15" s="1"/>
  <c r="BR80" i="15"/>
  <c r="BX80" i="15"/>
  <c r="BY80" i="15" s="1"/>
  <c r="BZ80" i="15" s="1"/>
  <c r="BX34" i="15"/>
  <c r="BR34" i="15"/>
  <c r="BX18" i="15"/>
  <c r="BR18" i="15"/>
  <c r="BP55" i="15"/>
  <c r="BV55" i="15"/>
  <c r="BV40" i="15"/>
  <c r="BY40" i="15" s="1"/>
  <c r="BZ40" i="15" s="1"/>
  <c r="BP40" i="15"/>
  <c r="BS40" i="15" s="1"/>
  <c r="BT40" i="15" s="1"/>
  <c r="BX56" i="15"/>
  <c r="BR56" i="15"/>
  <c r="BS56" i="15" s="1"/>
  <c r="BT56" i="15" s="1"/>
  <c r="BR26" i="15"/>
  <c r="BX26" i="15"/>
  <c r="BX3" i="15"/>
  <c r="BR3" i="15"/>
  <c r="BV24" i="15"/>
  <c r="BY24" i="15" s="1"/>
  <c r="BZ24" i="15" s="1"/>
  <c r="BP24" i="15"/>
  <c r="BS24" i="15" s="1"/>
  <c r="BT24" i="15" s="1"/>
  <c r="BV23" i="15"/>
  <c r="BP23" i="15"/>
  <c r="BP3" i="15"/>
  <c r="BV3" i="15"/>
  <c r="BX52" i="15"/>
  <c r="BR52" i="15"/>
  <c r="BR57" i="15"/>
  <c r="BX57" i="15"/>
  <c r="BY57" i="15" s="1"/>
  <c r="BZ57" i="15" s="1"/>
  <c r="BX41" i="15"/>
  <c r="BY41" i="15" s="1"/>
  <c r="BZ41" i="15" s="1"/>
  <c r="BR41" i="15"/>
  <c r="BX82" i="15"/>
  <c r="BY82" i="15" s="1"/>
  <c r="BZ82" i="15" s="1"/>
  <c r="BR82" i="15"/>
  <c r="BV77" i="15"/>
  <c r="BY77" i="15" s="1"/>
  <c r="BZ77" i="15" s="1"/>
  <c r="BP77" i="15"/>
  <c r="BS77" i="15" s="1"/>
  <c r="BT77" i="15" s="1"/>
  <c r="BR64" i="15"/>
  <c r="BS64" i="15" s="1"/>
  <c r="BT64" i="15" s="1"/>
  <c r="BX64" i="15"/>
  <c r="BY64" i="15" s="1"/>
  <c r="BZ64" i="15" s="1"/>
  <c r="BX74" i="15"/>
  <c r="BR74" i="15"/>
  <c r="BY36" i="15"/>
  <c r="BZ36" i="15" s="1"/>
  <c r="BV10" i="15"/>
  <c r="BP10" i="15"/>
  <c r="BR55" i="15"/>
  <c r="BS55" i="15" s="1"/>
  <c r="BT55" i="15" s="1"/>
  <c r="BX55" i="15"/>
  <c r="BP52" i="15"/>
  <c r="BS52" i="15" s="1"/>
  <c r="BT52" i="15" s="1"/>
  <c r="BV52" i="15"/>
  <c r="BV13" i="15"/>
  <c r="BP13" i="15"/>
  <c r="BR5" i="15"/>
  <c r="BX5" i="15"/>
  <c r="BR12" i="15"/>
  <c r="BX12" i="15"/>
  <c r="BP12" i="15"/>
  <c r="BV12" i="15"/>
  <c r="BX68" i="15"/>
  <c r="BY68" i="15" s="1"/>
  <c r="BZ68" i="15" s="1"/>
  <c r="BR68" i="15"/>
  <c r="BR14" i="15"/>
  <c r="BX14" i="15"/>
  <c r="BR30" i="15"/>
  <c r="BX30" i="15"/>
  <c r="BV22" i="15"/>
  <c r="BP22" i="15"/>
  <c r="BP48" i="15"/>
  <c r="BS48" i="15" s="1"/>
  <c r="BT48" i="15" s="1"/>
  <c r="BV48" i="15"/>
  <c r="BY48" i="15" s="1"/>
  <c r="BZ48" i="15" s="1"/>
  <c r="BX49" i="15"/>
  <c r="BR49" i="15"/>
  <c r="BX28" i="15"/>
  <c r="BR28" i="15"/>
  <c r="BP20" i="15"/>
  <c r="BS20" i="15" s="1"/>
  <c r="BT20" i="15" s="1"/>
  <c r="BV20" i="15"/>
  <c r="BY20" i="15" s="1"/>
  <c r="BZ20" i="15" s="1"/>
  <c r="BV45" i="15"/>
  <c r="BY45" i="15" s="1"/>
  <c r="BZ45" i="15" s="1"/>
  <c r="BP45" i="15"/>
  <c r="BS45" i="15" s="1"/>
  <c r="BT45" i="15" s="1"/>
  <c r="BV42" i="15"/>
  <c r="BP42" i="15"/>
  <c r="BR33" i="15"/>
  <c r="BX33" i="15"/>
  <c r="BP30" i="15"/>
  <c r="BV30" i="15"/>
  <c r="BR38" i="15"/>
  <c r="BS38" i="15" s="1"/>
  <c r="BT38" i="15" s="1"/>
  <c r="BX38" i="15"/>
  <c r="BY38" i="15" s="1"/>
  <c r="BZ38" i="15" s="1"/>
  <c r="BX23" i="15"/>
  <c r="BY23" i="15" s="1"/>
  <c r="BZ23" i="15" s="1"/>
  <c r="BR23" i="15"/>
  <c r="BM31" i="15"/>
  <c r="BL64" i="15"/>
  <c r="BP67" i="15"/>
  <c r="BV67" i="15"/>
  <c r="BM32" i="15"/>
  <c r="BR32" i="15"/>
  <c r="BS32" i="15" s="1"/>
  <c r="BT32" i="15" s="1"/>
  <c r="BX32" i="15"/>
  <c r="BR78" i="15"/>
  <c r="BS78" i="15" s="1"/>
  <c r="BT78" i="15" s="1"/>
  <c r="BX78" i="15"/>
  <c r="BS41" i="15"/>
  <c r="BT41" i="15" s="1"/>
  <c r="BS67" i="15"/>
  <c r="BT67" i="15" s="1"/>
  <c r="BY31" i="15"/>
  <c r="BZ31" i="15" s="1"/>
  <c r="BR37" i="15"/>
  <c r="BS37" i="15" s="1"/>
  <c r="BT37" i="15" s="1"/>
  <c r="BX37" i="15"/>
  <c r="BY37" i="15" s="1"/>
  <c r="BZ37" i="15" s="1"/>
  <c r="BS82" i="15"/>
  <c r="BT82" i="15" s="1"/>
  <c r="BS21" i="15"/>
  <c r="BT21" i="15" s="1"/>
  <c r="BS74" i="15"/>
  <c r="BT74" i="15" s="1"/>
  <c r="BR36" i="15"/>
  <c r="BS36" i="15" s="1"/>
  <c r="BT36" i="15" s="1"/>
  <c r="BX36" i="15"/>
  <c r="BV66" i="15"/>
  <c r="BY66" i="15" s="1"/>
  <c r="BZ66" i="15" s="1"/>
  <c r="BP66" i="15"/>
  <c r="BS66" i="15" s="1"/>
  <c r="BT66" i="15" s="1"/>
  <c r="BY78" i="15"/>
  <c r="BZ78" i="15" s="1"/>
  <c r="BV8" i="15"/>
  <c r="BP8" i="15"/>
  <c r="BX42" i="15"/>
  <c r="BR42" i="15"/>
  <c r="BV49" i="15"/>
  <c r="BY49" i="15" s="1"/>
  <c r="BZ49" i="15" s="1"/>
  <c r="BP49" i="15"/>
  <c r="BS49" i="15" s="1"/>
  <c r="BT49" i="15" s="1"/>
  <c r="BX6" i="15"/>
  <c r="BR6" i="15"/>
  <c r="BX8" i="15"/>
  <c r="BR8" i="15"/>
  <c r="BP5" i="15"/>
  <c r="BS5" i="15" s="1"/>
  <c r="BT5" i="15" s="1"/>
  <c r="BV5" i="15"/>
  <c r="BY5" i="15" s="1"/>
  <c r="BZ5" i="15" s="1"/>
  <c r="BP69" i="15"/>
  <c r="BS69" i="15" s="1"/>
  <c r="BT69" i="15" s="1"/>
  <c r="BV69" i="15"/>
  <c r="BY69" i="15" s="1"/>
  <c r="BZ69" i="15" s="1"/>
  <c r="BR9" i="15"/>
  <c r="BX9" i="15"/>
  <c r="BX79" i="15"/>
  <c r="BY79" i="15" s="1"/>
  <c r="BZ79" i="15" s="1"/>
  <c r="BR79" i="15"/>
  <c r="BS79" i="15" s="1"/>
  <c r="BT79" i="15" s="1"/>
  <c r="BV14" i="15"/>
  <c r="BP14" i="15"/>
  <c r="BX50" i="15"/>
  <c r="BR50" i="15"/>
  <c r="BP18" i="15"/>
  <c r="BS18" i="15" s="1"/>
  <c r="BT18" i="15" s="1"/>
  <c r="BV18" i="15"/>
  <c r="BY18" i="15" s="1"/>
  <c r="BZ18" i="15" s="1"/>
  <c r="BX19" i="15"/>
  <c r="BY19" i="15" s="1"/>
  <c r="BZ19" i="15" s="1"/>
  <c r="BR19" i="15"/>
  <c r="BS19" i="15" s="1"/>
  <c r="BT19" i="15" s="1"/>
  <c r="BV58" i="15"/>
  <c r="BY58" i="15" s="1"/>
  <c r="BZ58" i="15" s="1"/>
  <c r="BP58" i="15"/>
  <c r="BS58" i="15" s="1"/>
  <c r="BT58" i="15" s="1"/>
  <c r="BP17" i="15"/>
  <c r="BS17" i="15" s="1"/>
  <c r="BT17" i="15" s="1"/>
  <c r="BV17" i="15"/>
  <c r="BX46" i="15"/>
  <c r="BR46" i="15"/>
  <c r="BV61" i="15"/>
  <c r="BY61" i="15" s="1"/>
  <c r="BZ61" i="15" s="1"/>
  <c r="BP61" i="15"/>
  <c r="BS61" i="15" s="1"/>
  <c r="BT61" i="15" s="1"/>
  <c r="BP15" i="15"/>
  <c r="BV15" i="15"/>
  <c r="BV28" i="15"/>
  <c r="BY28" i="15" s="1"/>
  <c r="BZ28" i="15" s="1"/>
  <c r="BP28" i="15"/>
  <c r="BS28" i="15" s="1"/>
  <c r="BT28" i="15" s="1"/>
  <c r="BV51" i="15"/>
  <c r="BP51" i="15"/>
  <c r="BV71" i="15"/>
  <c r="BY71" i="15" s="1"/>
  <c r="BZ71" i="15" s="1"/>
  <c r="BP71" i="15"/>
  <c r="BS71" i="15" s="1"/>
  <c r="BT71" i="15" s="1"/>
  <c r="BV35" i="15"/>
  <c r="BP35" i="15"/>
  <c r="BX47" i="15"/>
  <c r="BY47" i="15" s="1"/>
  <c r="BZ47" i="15" s="1"/>
  <c r="BR47" i="15"/>
  <c r="BS47" i="15" s="1"/>
  <c r="BT47" i="15" s="1"/>
  <c r="BX70" i="15"/>
  <c r="BY70" i="15" s="1"/>
  <c r="BZ70" i="15" s="1"/>
  <c r="BR70" i="15"/>
  <c r="BX25" i="15"/>
  <c r="BY25" i="15" s="1"/>
  <c r="BZ25" i="15" s="1"/>
  <c r="BR25" i="15"/>
  <c r="BR53" i="15"/>
  <c r="BS53" i="15" s="1"/>
  <c r="BT53" i="15" s="1"/>
  <c r="BX53" i="15"/>
  <c r="BY53" i="15" s="1"/>
  <c r="BZ53" i="15" s="1"/>
  <c r="BY32" i="15"/>
  <c r="BZ32" i="15" s="1"/>
  <c r="BS25" i="15"/>
  <c r="BT25" i="15" s="1"/>
  <c r="BY60" i="15"/>
  <c r="BZ60" i="15" s="1"/>
  <c r="BS57" i="15"/>
  <c r="BT57" i="15" s="1"/>
  <c r="BY67" i="15"/>
  <c r="BZ67" i="15" s="1"/>
  <c r="BY50" i="15"/>
  <c r="BZ50" i="15" s="1"/>
  <c r="BY74" i="15"/>
  <c r="BZ74" i="15" s="1"/>
  <c r="BR39" i="15"/>
  <c r="BS39" i="15" s="1"/>
  <c r="BT39" i="15" s="1"/>
  <c r="BX39" i="15"/>
  <c r="BY39" i="15" s="1"/>
  <c r="BZ39" i="15" s="1"/>
  <c r="BY34" i="15"/>
  <c r="BZ34" i="15" s="1"/>
  <c r="BS72" i="15"/>
  <c r="BT72" i="15" s="1"/>
  <c r="BR4" i="15"/>
  <c r="BX4" i="15"/>
  <c r="BV33" i="15"/>
  <c r="BP33" i="15"/>
  <c r="BV46" i="15"/>
  <c r="BY46" i="15" s="1"/>
  <c r="BZ46" i="15" s="1"/>
  <c r="BP46" i="15"/>
  <c r="BS46" i="15" s="1"/>
  <c r="BT46" i="15" s="1"/>
  <c r="BV6" i="15"/>
  <c r="BY6" i="15" s="1"/>
  <c r="BZ6" i="15" s="1"/>
  <c r="BP6" i="15"/>
  <c r="BS6" i="15" s="1"/>
  <c r="BT6" i="15" s="1"/>
  <c r="BX11" i="15"/>
  <c r="BR11" i="15"/>
  <c r="BS11" i="15" s="1"/>
  <c r="BT11" i="15" s="1"/>
  <c r="BP7" i="15"/>
  <c r="BV7" i="15"/>
  <c r="BV4" i="15"/>
  <c r="BY4" i="15" s="1"/>
  <c r="BZ4" i="15" s="1"/>
  <c r="BP4" i="15"/>
  <c r="BP9" i="15"/>
  <c r="BS9" i="15" s="1"/>
  <c r="BT9" i="15" s="1"/>
  <c r="BV9" i="15"/>
  <c r="BY9" i="15" s="1"/>
  <c r="BZ9" i="15" s="1"/>
  <c r="BV65" i="15"/>
  <c r="BY65" i="15" s="1"/>
  <c r="BZ65" i="15" s="1"/>
  <c r="BP65" i="15"/>
  <c r="BS65" i="15" s="1"/>
  <c r="BT65" i="15" s="1"/>
  <c r="BV44" i="15"/>
  <c r="BY44" i="15" s="1"/>
  <c r="BZ44" i="15" s="1"/>
  <c r="BP44" i="15"/>
  <c r="BS44" i="15" s="1"/>
  <c r="BT44" i="15" s="1"/>
  <c r="BX17" i="15"/>
  <c r="BR17" i="15"/>
  <c r="BR43" i="15"/>
  <c r="BS43" i="15" s="1"/>
  <c r="BT43" i="15" s="1"/>
  <c r="BX43" i="15"/>
  <c r="BY43" i="15" s="1"/>
  <c r="BZ43" i="15" s="1"/>
  <c r="BX51" i="15"/>
  <c r="BY51" i="15" s="1"/>
  <c r="BZ51" i="15" s="1"/>
  <c r="BR51" i="15"/>
  <c r="BS51" i="15" s="1"/>
  <c r="BT51" i="15" s="1"/>
  <c r="BP26" i="15"/>
  <c r="BS26" i="15" s="1"/>
  <c r="BT26" i="15" s="1"/>
  <c r="BV26" i="15"/>
  <c r="BX27" i="15"/>
  <c r="BY27" i="15" s="1"/>
  <c r="BZ27" i="15" s="1"/>
  <c r="BR27" i="15"/>
  <c r="BS27" i="15" s="1"/>
  <c r="BT27" i="15" s="1"/>
  <c r="BV16" i="15"/>
  <c r="BY16" i="15" s="1"/>
  <c r="BZ16" i="15" s="1"/>
  <c r="BP16" i="15"/>
  <c r="BS16" i="15" s="1"/>
  <c r="BT16" i="15" s="1"/>
  <c r="BP73" i="15"/>
  <c r="BS73" i="15" s="1"/>
  <c r="BT73" i="15" s="1"/>
  <c r="BV73" i="15"/>
  <c r="BY73" i="15" s="1"/>
  <c r="BZ73" i="15" s="1"/>
  <c r="BX15" i="15"/>
  <c r="BY15" i="15" s="1"/>
  <c r="BZ15" i="15" s="1"/>
  <c r="BR15" i="15"/>
  <c r="BR62" i="15"/>
  <c r="BS62" i="15" s="1"/>
  <c r="BT62" i="15" s="1"/>
  <c r="BX62" i="15"/>
  <c r="BY62" i="15" s="1"/>
  <c r="BZ62" i="15" s="1"/>
  <c r="BX60" i="15"/>
  <c r="BR60" i="15"/>
  <c r="BS60" i="15" s="1"/>
  <c r="BT60" i="15" s="1"/>
  <c r="BV29" i="15"/>
  <c r="BY29" i="15" s="1"/>
  <c r="BZ29" i="15" s="1"/>
  <c r="BP29" i="15"/>
  <c r="BS29" i="15" s="1"/>
  <c r="BT29" i="15" s="1"/>
  <c r="BL39" i="15"/>
  <c r="BX75" i="15"/>
  <c r="BY75" i="15" s="1"/>
  <c r="BZ75" i="15" s="1"/>
  <c r="BR75" i="15"/>
  <c r="BS75" i="15" s="1"/>
  <c r="BT75" i="15" s="1"/>
  <c r="BL74" i="15"/>
  <c r="BR59" i="15"/>
  <c r="BS59" i="15" s="1"/>
  <c r="BT59" i="15" s="1"/>
  <c r="BX59" i="15"/>
  <c r="BR76" i="15"/>
  <c r="BS76" i="15" s="1"/>
  <c r="BT76" i="15" s="1"/>
  <c r="BX76" i="15"/>
  <c r="BX81" i="15"/>
  <c r="BY81" i="15" s="1"/>
  <c r="BZ81" i="15" s="1"/>
  <c r="BR81" i="15"/>
  <c r="BY59" i="15"/>
  <c r="BZ59" i="15" s="1"/>
  <c r="BS70" i="15"/>
  <c r="BT70" i="15" s="1"/>
  <c r="BS50" i="15"/>
  <c r="BT50" i="15" s="1"/>
  <c r="BS80" i="15"/>
  <c r="BT80" i="15" s="1"/>
  <c r="BS54" i="15"/>
  <c r="BT54" i="15" s="1"/>
  <c r="BS81" i="15"/>
  <c r="BT81" i="15" s="1"/>
  <c r="BS68" i="15"/>
  <c r="BT68" i="15" s="1"/>
  <c r="BY76" i="15"/>
  <c r="BZ76" i="15" s="1"/>
  <c r="BY56" i="15"/>
  <c r="BZ56" i="15" s="1"/>
  <c r="BS34" i="15"/>
  <c r="BT34" i="15" s="1"/>
  <c r="BY72" i="15"/>
  <c r="BZ72" i="15" s="1"/>
  <c r="AT61" i="9"/>
  <c r="AT23" i="9"/>
  <c r="BB23" i="9" s="1"/>
  <c r="BC23" i="9" s="1"/>
  <c r="BD23" i="9" s="1"/>
  <c r="BE23" i="9" s="1"/>
  <c r="BG23" i="9" s="1"/>
  <c r="BQ77" i="6"/>
  <c r="BU20" i="3"/>
  <c r="BV20" i="3" s="1"/>
  <c r="BW20" i="3" s="1"/>
  <c r="CA20" i="3"/>
  <c r="CB20" i="3" s="1"/>
  <c r="CC20" i="3" s="1"/>
  <c r="CH20" i="3" s="1"/>
  <c r="CL20" i="3" s="1"/>
  <c r="CN20" i="3" s="1"/>
  <c r="BR20" i="3"/>
  <c r="BS20" i="3" s="1"/>
  <c r="BT20" i="3" s="1"/>
  <c r="BX20" i="3"/>
  <c r="BY20" i="3" s="1"/>
  <c r="BZ20" i="3" s="1"/>
  <c r="BO8" i="3"/>
  <c r="BP8" i="3" s="1"/>
  <c r="BQ8" i="3" s="1"/>
  <c r="CJ8" i="3" s="1"/>
  <c r="BI20" i="3"/>
  <c r="BJ20" i="3" s="1"/>
  <c r="BK20" i="3" s="1"/>
  <c r="CD20" i="3" s="1"/>
  <c r="BL19" i="3"/>
  <c r="BM19" i="3" s="1"/>
  <c r="BN19" i="3" s="1"/>
  <c r="CF19" i="3" s="1"/>
  <c r="BU19" i="3"/>
  <c r="BV19" i="3" s="1"/>
  <c r="BW19" i="3" s="1"/>
  <c r="CA19" i="3"/>
  <c r="CB19" i="3" s="1"/>
  <c r="CC19" i="3" s="1"/>
  <c r="CH19" i="3" s="1"/>
  <c r="CL19" i="3" s="1"/>
  <c r="CN19" i="3" s="1"/>
  <c r="BR19" i="3"/>
  <c r="BS19" i="3" s="1"/>
  <c r="BT19" i="3" s="1"/>
  <c r="BX19" i="3"/>
  <c r="BY19" i="3" s="1"/>
  <c r="BZ19" i="3" s="1"/>
  <c r="BR18" i="3"/>
  <c r="BS18" i="3" s="1"/>
  <c r="BT18" i="3" s="1"/>
  <c r="BX18" i="3"/>
  <c r="BY18" i="3" s="1"/>
  <c r="BZ18" i="3" s="1"/>
  <c r="BU18" i="3"/>
  <c r="BV18" i="3" s="1"/>
  <c r="BW18" i="3" s="1"/>
  <c r="CA18" i="3"/>
  <c r="CB18" i="3" s="1"/>
  <c r="CC18" i="3" s="1"/>
  <c r="CH18" i="3" s="1"/>
  <c r="CL18" i="3" s="1"/>
  <c r="BU14" i="3"/>
  <c r="BV14" i="3" s="1"/>
  <c r="BW14" i="3" s="1"/>
  <c r="CA14" i="3"/>
  <c r="CB14" i="3" s="1"/>
  <c r="CC14" i="3" s="1"/>
  <c r="CH14" i="3" s="1"/>
  <c r="CL14" i="3" s="1"/>
  <c r="BR14" i="3"/>
  <c r="BS14" i="3" s="1"/>
  <c r="BT14" i="3" s="1"/>
  <c r="BX14" i="3"/>
  <c r="BY14" i="3" s="1"/>
  <c r="BZ14" i="3" s="1"/>
  <c r="BR8" i="3"/>
  <c r="BS8" i="3" s="1"/>
  <c r="BT8" i="3" s="1"/>
  <c r="BX8" i="3"/>
  <c r="BY8" i="3" s="1"/>
  <c r="BZ8" i="3" s="1"/>
  <c r="BU8" i="3"/>
  <c r="BV8" i="3" s="1"/>
  <c r="BW8" i="3" s="1"/>
  <c r="CA8" i="3"/>
  <c r="CB8" i="3" s="1"/>
  <c r="CC8" i="3" s="1"/>
  <c r="CH8" i="3" s="1"/>
  <c r="CL8" i="3" s="1"/>
  <c r="BR13" i="3"/>
  <c r="BS13" i="3" s="1"/>
  <c r="BT13" i="3" s="1"/>
  <c r="BX13" i="3"/>
  <c r="BY13" i="3" s="1"/>
  <c r="BZ13" i="3" s="1"/>
  <c r="BU13" i="3"/>
  <c r="BV13" i="3" s="1"/>
  <c r="BW13" i="3" s="1"/>
  <c r="CA13" i="3"/>
  <c r="CB13" i="3" s="1"/>
  <c r="CC13" i="3" s="1"/>
  <c r="CH13" i="3" s="1"/>
  <c r="CL13" i="3" s="1"/>
  <c r="BL8" i="3"/>
  <c r="BM8" i="3" s="1"/>
  <c r="BN8" i="3" s="1"/>
  <c r="CF8" i="3" s="1"/>
  <c r="BO13" i="3"/>
  <c r="BP13" i="3" s="1"/>
  <c r="BQ13" i="3" s="1"/>
  <c r="CJ13" i="3" s="1"/>
  <c r="CN13" i="3" s="1"/>
  <c r="BL13" i="3"/>
  <c r="BM13" i="3" s="1"/>
  <c r="BN13" i="3" s="1"/>
  <c r="CF13" i="3" s="1"/>
  <c r="BU6" i="3"/>
  <c r="BV6" i="3" s="1"/>
  <c r="BW6" i="3" s="1"/>
  <c r="CA6" i="3"/>
  <c r="CB6" i="3" s="1"/>
  <c r="CC6" i="3" s="1"/>
  <c r="CH6" i="3" s="1"/>
  <c r="CL6" i="3" s="1"/>
  <c r="CN6" i="3" s="1"/>
  <c r="BR6" i="3"/>
  <c r="BS6" i="3" s="1"/>
  <c r="BT6" i="3" s="1"/>
  <c r="BX6" i="3"/>
  <c r="BY6" i="3" s="1"/>
  <c r="BZ6" i="3" s="1"/>
  <c r="BR12" i="3"/>
  <c r="BS12" i="3" s="1"/>
  <c r="BT12" i="3" s="1"/>
  <c r="BX12" i="3"/>
  <c r="BY12" i="3" s="1"/>
  <c r="BZ12" i="3" s="1"/>
  <c r="CA12" i="3"/>
  <c r="CB12" i="3" s="1"/>
  <c r="CC12" i="3" s="1"/>
  <c r="CH12" i="3" s="1"/>
  <c r="CL12" i="3" s="1"/>
  <c r="BU12" i="3"/>
  <c r="BV12" i="3" s="1"/>
  <c r="BW12" i="3" s="1"/>
  <c r="BL76" i="15"/>
  <c r="BM76" i="15" s="1"/>
  <c r="BM39" i="15"/>
  <c r="BL25" i="15"/>
  <c r="BM25" i="15" s="1"/>
  <c r="BM54" i="15"/>
  <c r="BM78" i="15"/>
  <c r="BM74" i="15"/>
  <c r="BM36" i="15"/>
  <c r="BM64" i="15"/>
  <c r="BJ49" i="15"/>
  <c r="BJ5" i="15"/>
  <c r="BJ69" i="15"/>
  <c r="BM69" i="15" s="1"/>
  <c r="BJ14" i="15"/>
  <c r="BJ18" i="15"/>
  <c r="BJ58" i="15"/>
  <c r="BM58" i="15" s="1"/>
  <c r="BJ17" i="15"/>
  <c r="BJ61" i="15"/>
  <c r="BJ15" i="15"/>
  <c r="BJ28" i="15"/>
  <c r="BJ51" i="15"/>
  <c r="BJ71" i="15"/>
  <c r="BM71" i="15" s="1"/>
  <c r="BJ35" i="15"/>
  <c r="BM77" i="15"/>
  <c r="BJ77" i="15"/>
  <c r="BJ10" i="15"/>
  <c r="BJ33" i="15"/>
  <c r="BJ46" i="15"/>
  <c r="BJ6" i="15"/>
  <c r="BJ7" i="15"/>
  <c r="BJ4" i="15"/>
  <c r="BJ9" i="15"/>
  <c r="BJ65" i="15"/>
  <c r="BM65" i="15" s="1"/>
  <c r="BJ44" i="15"/>
  <c r="BM44" i="15" s="1"/>
  <c r="BJ26" i="15"/>
  <c r="BJ16" i="15"/>
  <c r="BM16" i="15" s="1"/>
  <c r="BJ73" i="15"/>
  <c r="BM73" i="15" s="1"/>
  <c r="BJ29" i="15"/>
  <c r="BM29" i="15" s="1"/>
  <c r="BJ67" i="15"/>
  <c r="BM67" i="15" s="1"/>
  <c r="BJ8" i="15"/>
  <c r="BJ11" i="15"/>
  <c r="BJ63" i="15"/>
  <c r="BM63" i="15" s="1"/>
  <c r="BJ55" i="15"/>
  <c r="BJ40" i="15"/>
  <c r="BM40" i="15" s="1"/>
  <c r="BJ24" i="15"/>
  <c r="BJ23" i="15"/>
  <c r="BJ3" i="15"/>
  <c r="BJ52" i="15"/>
  <c r="BJ13" i="15"/>
  <c r="BJ12" i="15"/>
  <c r="BJ22" i="15"/>
  <c r="BJ48" i="15"/>
  <c r="BM48" i="15" s="1"/>
  <c r="BJ20" i="15"/>
  <c r="BM20" i="15" s="1"/>
  <c r="BJ45" i="15"/>
  <c r="BM45" i="15" s="1"/>
  <c r="BJ42" i="15"/>
  <c r="BJ30" i="15"/>
  <c r="BM21" i="15"/>
  <c r="BL10" i="15"/>
  <c r="BL17" i="15"/>
  <c r="BL35" i="15"/>
  <c r="BL11" i="15"/>
  <c r="BL9" i="15"/>
  <c r="BL79" i="15"/>
  <c r="BM79" i="15" s="1"/>
  <c r="BL50" i="15"/>
  <c r="BM50" i="15" s="1"/>
  <c r="BL19" i="15"/>
  <c r="BM19" i="15" s="1"/>
  <c r="BL52" i="15"/>
  <c r="BL57" i="15"/>
  <c r="BM57" i="15" s="1"/>
  <c r="BL41" i="15"/>
  <c r="BM41" i="15" s="1"/>
  <c r="BL75" i="15"/>
  <c r="BM75" i="15" s="1"/>
  <c r="BL3" i="15"/>
  <c r="BL23" i="15"/>
  <c r="BL5" i="15"/>
  <c r="BL34" i="15"/>
  <c r="BM34" i="15" s="1"/>
  <c r="BL26" i="15"/>
  <c r="BL27" i="15"/>
  <c r="BM27" i="15" s="1"/>
  <c r="BL4" i="15"/>
  <c r="BL42" i="15"/>
  <c r="BL55" i="15"/>
  <c r="BL61" i="15"/>
  <c r="BL13" i="15"/>
  <c r="BL7" i="15"/>
  <c r="BL43" i="15"/>
  <c r="BM43" i="15" s="1"/>
  <c r="BL51" i="15"/>
  <c r="BL46" i="15"/>
  <c r="BL33" i="15"/>
  <c r="BM33" i="15" s="1"/>
  <c r="BL38" i="15"/>
  <c r="BM38" i="15" s="1"/>
  <c r="BL47" i="15"/>
  <c r="BM47" i="15" s="1"/>
  <c r="BL82" i="15"/>
  <c r="BM82" i="15" s="1"/>
  <c r="BL22" i="15"/>
  <c r="BL12" i="15"/>
  <c r="BL80" i="15"/>
  <c r="BM80" i="15" s="1"/>
  <c r="BL18" i="15"/>
  <c r="BL56" i="15"/>
  <c r="BM56" i="15" s="1"/>
  <c r="BL6" i="15"/>
  <c r="BL8" i="15"/>
  <c r="BL68" i="15"/>
  <c r="BM68" i="15" s="1"/>
  <c r="BL14" i="15"/>
  <c r="BL30" i="15"/>
  <c r="BL49" i="15"/>
  <c r="BL28" i="15"/>
  <c r="BM28" i="15" s="1"/>
  <c r="BM24" i="15"/>
  <c r="BL15" i="15"/>
  <c r="BL62" i="15"/>
  <c r="BM62" i="15" s="1"/>
  <c r="BL60" i="15"/>
  <c r="BM60" i="15" s="1"/>
  <c r="BL70" i="15"/>
  <c r="BM70" i="15" s="1"/>
  <c r="CC21" i="11"/>
  <c r="CC52" i="11"/>
  <c r="CD52" i="11" s="1"/>
  <c r="CC100" i="11"/>
  <c r="CD100" i="11" s="1"/>
  <c r="CC53" i="11"/>
  <c r="CD53" i="11" s="1"/>
  <c r="CC49" i="11"/>
  <c r="CD49" i="11" s="1"/>
  <c r="CC40" i="11"/>
  <c r="CD40" i="11" s="1"/>
  <c r="CC42" i="11"/>
  <c r="CD42" i="11" s="1"/>
  <c r="CD48" i="11"/>
  <c r="BY47" i="4"/>
  <c r="BZ47" i="4" s="1"/>
  <c r="CA47" i="4" s="1"/>
  <c r="CF47" i="4" s="1"/>
  <c r="CB48" i="4"/>
  <c r="CC48" i="4" s="1"/>
  <c r="CD48" i="4" s="1"/>
  <c r="CH48" i="4" s="1"/>
  <c r="BC3" i="13"/>
  <c r="BN78" i="6"/>
  <c r="BQ78" i="6" s="1"/>
  <c r="BN61" i="6"/>
  <c r="BQ61" i="6" s="1"/>
  <c r="BN45" i="6"/>
  <c r="BQ45" i="6" s="1"/>
  <c r="CC46" i="11"/>
  <c r="CD46" i="11" s="1"/>
  <c r="CC50" i="11"/>
  <c r="CD50" i="11" s="1"/>
  <c r="CC39" i="11"/>
  <c r="CD39" i="11" s="1"/>
  <c r="CC44" i="11"/>
  <c r="CD44" i="11" s="1"/>
  <c r="CC41" i="11"/>
  <c r="CD41" i="11" s="1"/>
  <c r="CC51" i="11"/>
  <c r="CD51" i="11" s="1"/>
  <c r="CD43" i="11"/>
  <c r="CC45" i="11"/>
  <c r="CD45" i="11" s="1"/>
  <c r="CC54" i="11"/>
  <c r="CD54" i="11" s="1"/>
  <c r="CC47" i="11"/>
  <c r="CD47" i="11" s="1"/>
  <c r="CC81" i="11"/>
  <c r="CD81" i="11" s="1"/>
  <c r="CC22" i="11"/>
  <c r="CD22" i="11" s="1"/>
  <c r="CC6" i="11"/>
  <c r="CD6" i="11" s="1"/>
  <c r="CC37" i="11"/>
  <c r="CD37" i="11" s="1"/>
  <c r="CC10" i="11"/>
  <c r="CD10" i="11" s="1"/>
  <c r="CC104" i="11"/>
  <c r="CD104" i="11" s="1"/>
  <c r="CC13" i="11"/>
  <c r="CD13" i="11" s="1"/>
  <c r="CC121" i="11"/>
  <c r="CD121" i="11" s="1"/>
  <c r="CC112" i="11"/>
  <c r="CD112" i="11" s="1"/>
  <c r="CC9" i="11"/>
  <c r="CD9" i="11" s="1"/>
  <c r="CC32" i="11"/>
  <c r="CD32" i="11" s="1"/>
  <c r="CC94" i="11"/>
  <c r="CD94" i="11" s="1"/>
  <c r="CC30" i="11"/>
  <c r="CD30" i="11" s="1"/>
  <c r="CC103" i="11"/>
  <c r="CD103" i="11" s="1"/>
  <c r="CC20" i="11"/>
  <c r="CD20" i="11" s="1"/>
  <c r="CC69" i="11"/>
  <c r="CD69" i="11" s="1"/>
  <c r="CC83" i="11"/>
  <c r="CD83" i="11" s="1"/>
  <c r="CC90" i="11"/>
  <c r="CD90" i="11" s="1"/>
  <c r="CC33" i="11"/>
  <c r="CD33" i="11" s="1"/>
  <c r="CC57" i="11"/>
  <c r="CD57" i="11" s="1"/>
  <c r="CC98" i="11"/>
  <c r="CD98" i="11" s="1"/>
  <c r="CC35" i="11"/>
  <c r="CD35" i="11" s="1"/>
  <c r="CC5" i="11"/>
  <c r="CD5" i="11" s="1"/>
  <c r="CC59" i="11"/>
  <c r="CD59" i="11" s="1"/>
  <c r="CC123" i="11"/>
  <c r="CD123" i="11" s="1"/>
  <c r="CC58" i="11"/>
  <c r="CD58" i="11" s="1"/>
  <c r="CC8" i="11"/>
  <c r="CD8" i="11" s="1"/>
  <c r="CC16" i="11"/>
  <c r="CD16" i="11" s="1"/>
  <c r="CC7" i="11"/>
  <c r="CD7" i="11" s="1"/>
  <c r="CC4" i="11"/>
  <c r="CD4" i="11" s="1"/>
  <c r="CC28" i="11"/>
  <c r="CD28" i="11" s="1"/>
  <c r="CC99" i="11"/>
  <c r="CD99" i="11" s="1"/>
  <c r="CC68" i="11"/>
  <c r="CD68" i="11" s="1"/>
  <c r="CC14" i="11"/>
  <c r="CD14" i="11" s="1"/>
  <c r="CC119" i="11"/>
  <c r="CD119" i="11" s="1"/>
  <c r="CC64" i="11"/>
  <c r="CD64" i="11" s="1"/>
  <c r="CC88" i="11"/>
  <c r="CD88" i="11" s="1"/>
  <c r="CC120" i="11"/>
  <c r="CD120" i="11" s="1"/>
  <c r="CC114" i="11"/>
  <c r="CD114" i="11" s="1"/>
  <c r="CC60" i="11"/>
  <c r="CD60" i="11" s="1"/>
  <c r="CC79" i="11"/>
  <c r="CD79" i="11" s="1"/>
  <c r="CC124" i="11"/>
  <c r="CD124" i="11" s="1"/>
  <c r="CC97" i="11"/>
  <c r="CD97" i="11" s="1"/>
  <c r="CC31" i="11"/>
  <c r="CD31" i="11" s="1"/>
  <c r="CC77" i="11"/>
  <c r="CD77" i="11" s="1"/>
  <c r="CC74" i="11"/>
  <c r="CD74" i="11" s="1"/>
  <c r="CC12" i="11"/>
  <c r="CD12" i="11" s="1"/>
  <c r="CC107" i="11"/>
  <c r="CD107" i="11" s="1"/>
  <c r="CC126" i="11"/>
  <c r="CD126" i="11" s="1"/>
  <c r="CC70" i="11"/>
  <c r="CD70" i="11" s="1"/>
  <c r="CC101" i="11"/>
  <c r="CD101" i="11" s="1"/>
  <c r="CC80" i="11"/>
  <c r="CD80" i="11" s="1"/>
  <c r="CD21" i="11"/>
  <c r="CC19" i="11"/>
  <c r="CD19" i="11" s="1"/>
  <c r="CC78" i="11"/>
  <c r="CD78" i="11" s="1"/>
  <c r="CC95" i="11"/>
  <c r="CD95" i="11" s="1"/>
  <c r="CC115" i="11"/>
  <c r="CD115" i="11" s="1"/>
  <c r="CC75" i="11"/>
  <c r="CD75" i="11" s="1"/>
  <c r="CC24" i="11"/>
  <c r="CD24" i="11" s="1"/>
  <c r="CC67" i="11"/>
  <c r="CD67" i="11" s="1"/>
  <c r="CC96" i="11"/>
  <c r="CD96" i="11" s="1"/>
  <c r="CC111" i="11"/>
  <c r="CD111" i="11" s="1"/>
  <c r="CC87" i="11"/>
  <c r="CD87" i="11" s="1"/>
  <c r="CC129" i="11"/>
  <c r="CD129" i="11" s="1"/>
  <c r="CC23" i="11"/>
  <c r="CD23" i="11" s="1"/>
  <c r="CC113" i="11"/>
  <c r="CD113" i="11" s="1"/>
  <c r="CE128" i="11" s="1"/>
  <c r="CC65" i="11"/>
  <c r="CD65" i="11" s="1"/>
  <c r="CC118" i="11"/>
  <c r="CD118" i="11" s="1"/>
  <c r="CC92" i="11"/>
  <c r="CD92" i="11" s="1"/>
  <c r="CC105" i="11"/>
  <c r="CD105" i="11" s="1"/>
  <c r="CC89" i="11"/>
  <c r="CD89" i="11" s="1"/>
  <c r="CC125" i="11"/>
  <c r="CD125" i="11" s="1"/>
  <c r="CC18" i="11"/>
  <c r="CD18" i="11" s="1"/>
  <c r="CC25" i="11"/>
  <c r="CD25" i="11" s="1"/>
  <c r="CC26" i="11"/>
  <c r="CD26" i="11" s="1"/>
  <c r="CC29" i="11"/>
  <c r="CD29" i="11" s="1"/>
  <c r="CC85" i="11"/>
  <c r="CD85" i="11" s="1"/>
  <c r="CE100" i="11" s="1"/>
  <c r="CC3" i="11"/>
  <c r="CD3" i="11" s="1"/>
  <c r="CC38" i="11"/>
  <c r="CD38" i="11" s="1"/>
  <c r="CC11" i="11"/>
  <c r="CD11" i="11" s="1"/>
  <c r="CC15" i="11"/>
  <c r="CD15" i="11" s="1"/>
  <c r="CC117" i="11"/>
  <c r="CD117" i="11" s="1"/>
  <c r="CC55" i="11"/>
  <c r="CD55" i="11" s="1"/>
  <c r="CC130" i="11"/>
  <c r="CD130" i="11" s="1"/>
  <c r="CC72" i="11"/>
  <c r="CD72" i="11" s="1"/>
  <c r="CC93" i="11"/>
  <c r="CD93" i="11" s="1"/>
  <c r="CC63" i="11"/>
  <c r="CD63" i="11" s="1"/>
  <c r="CC106" i="11"/>
  <c r="CD106" i="11" s="1"/>
  <c r="CC122" i="11"/>
  <c r="CD122" i="11" s="1"/>
  <c r="CC56" i="11"/>
  <c r="CD56" i="11" s="1"/>
  <c r="CC34" i="11"/>
  <c r="CD34" i="11" s="1"/>
  <c r="CC127" i="11"/>
  <c r="CD127" i="11" s="1"/>
  <c r="CC36" i="11"/>
  <c r="CD36" i="11" s="1"/>
  <c r="CC71" i="11"/>
  <c r="CD71" i="11" s="1"/>
  <c r="CC91" i="11"/>
  <c r="CD91" i="11" s="1"/>
  <c r="CC110" i="11"/>
  <c r="CD110" i="11" s="1"/>
  <c r="CC73" i="11"/>
  <c r="CD73" i="11" s="1"/>
  <c r="CC61" i="11"/>
  <c r="CD61" i="11" s="1"/>
  <c r="CC102" i="11"/>
  <c r="CD102" i="11" s="1"/>
  <c r="CC84" i="11"/>
  <c r="CD84" i="11" s="1"/>
  <c r="CC116" i="11"/>
  <c r="CD116" i="11" s="1"/>
  <c r="BO109" i="11"/>
  <c r="BP109" i="11" s="1"/>
  <c r="CC82" i="11"/>
  <c r="CD82" i="11" s="1"/>
  <c r="CC86" i="11"/>
  <c r="CD86" i="11" s="1"/>
  <c r="CC66" i="11"/>
  <c r="CD66" i="11" s="1"/>
  <c r="CC62" i="11"/>
  <c r="CD62" i="11" s="1"/>
  <c r="CC108" i="11"/>
  <c r="CD108" i="11" s="1"/>
  <c r="CC27" i="11"/>
  <c r="CD27" i="11" s="1"/>
  <c r="CC76" i="11"/>
  <c r="CD76" i="11" s="1"/>
  <c r="CC17" i="11"/>
  <c r="CD17" i="11" s="1"/>
  <c r="BO14" i="3"/>
  <c r="BP14" i="3" s="1"/>
  <c r="BQ14" i="3" s="1"/>
  <c r="CJ14" i="3" s="1"/>
  <c r="BI14" i="3"/>
  <c r="BJ14" i="3" s="1"/>
  <c r="BK14" i="3" s="1"/>
  <c r="CD14" i="3" s="1"/>
  <c r="CK14" i="3" s="1"/>
  <c r="BL18" i="3"/>
  <c r="BM18" i="3" s="1"/>
  <c r="BN18" i="3" s="1"/>
  <c r="CF18" i="3" s="1"/>
  <c r="BI19" i="3"/>
  <c r="BJ19" i="3" s="1"/>
  <c r="BK19" i="3" s="1"/>
  <c r="CD19" i="3" s="1"/>
  <c r="CK19" i="3" s="1"/>
  <c r="BI18" i="3"/>
  <c r="BJ18" i="3" s="1"/>
  <c r="BK18" i="3" s="1"/>
  <c r="CD18" i="3" s="1"/>
  <c r="CK18" i="3" s="1"/>
  <c r="CM18" i="3" s="1"/>
  <c r="CN18" i="3"/>
  <c r="BY52" i="4"/>
  <c r="BZ52" i="4" s="1"/>
  <c r="CA52" i="4" s="1"/>
  <c r="CF52" i="4" s="1"/>
  <c r="CH52" i="4" s="1"/>
  <c r="CB43" i="4"/>
  <c r="CC43" i="4" s="1"/>
  <c r="CD43" i="4" s="1"/>
  <c r="CH43" i="4" s="1"/>
  <c r="CN12" i="3"/>
  <c r="CN7" i="3"/>
  <c r="AS9" i="9"/>
  <c r="AT9" i="9" s="1"/>
  <c r="BB9" i="9" s="1"/>
  <c r="BC9" i="9" s="1"/>
  <c r="BD9" i="9" s="1"/>
  <c r="BE9" i="9" s="1"/>
  <c r="BG9" i="9" s="1"/>
  <c r="AS25" i="9"/>
  <c r="AT25" i="9" s="1"/>
  <c r="BB25" i="9" s="1"/>
  <c r="BC25" i="9" s="1"/>
  <c r="BD25" i="9" s="1"/>
  <c r="BE25" i="9" s="1"/>
  <c r="BG25" i="9" s="1"/>
  <c r="AS49" i="9"/>
  <c r="BB61" i="9"/>
  <c r="AS41" i="9"/>
  <c r="AT41" i="9" s="1"/>
  <c r="BB41" i="9" s="1"/>
  <c r="BC41" i="9" s="1"/>
  <c r="BD41" i="9" s="1"/>
  <c r="BE41" i="9" s="1"/>
  <c r="BG41" i="9" s="1"/>
  <c r="AS67" i="9"/>
  <c r="AT67" i="9" s="1"/>
  <c r="BB67" i="9" s="1"/>
  <c r="BC67" i="9" s="1"/>
  <c r="BD67" i="9" s="1"/>
  <c r="BE67" i="9" s="1"/>
  <c r="BG67" i="9" s="1"/>
  <c r="AT30" i="9"/>
  <c r="AT66" i="9"/>
  <c r="BB66" i="9" s="1"/>
  <c r="BC66" i="9" s="1"/>
  <c r="BD66" i="9" s="1"/>
  <c r="BE66" i="9" s="1"/>
  <c r="BG66" i="9" s="1"/>
  <c r="BB29" i="9"/>
  <c r="BC29" i="9" s="1"/>
  <c r="BD29" i="9" s="1"/>
  <c r="BE29" i="9" s="1"/>
  <c r="BG29" i="9" s="1"/>
  <c r="AT19" i="9"/>
  <c r="BB19" i="9" s="1"/>
  <c r="BC19" i="9" s="1"/>
  <c r="BD19" i="9" s="1"/>
  <c r="BE19" i="9" s="1"/>
  <c r="BG19" i="9" s="1"/>
  <c r="AT20" i="9"/>
  <c r="AT55" i="9"/>
  <c r="BB55" i="9" s="1"/>
  <c r="BC55" i="9" s="1"/>
  <c r="BD55" i="9" s="1"/>
  <c r="BE55" i="9" s="1"/>
  <c r="BG55" i="9" s="1"/>
  <c r="AT65" i="9"/>
  <c r="BB65" i="9" s="1"/>
  <c r="BC65" i="9" s="1"/>
  <c r="BD65" i="9" s="1"/>
  <c r="BE65" i="9" s="1"/>
  <c r="BG65" i="9" s="1"/>
  <c r="AT44" i="9"/>
  <c r="AT53" i="9"/>
  <c r="BB53" i="9" s="1"/>
  <c r="BC53" i="9" s="1"/>
  <c r="BD53" i="9" s="1"/>
  <c r="BE53" i="9" s="1"/>
  <c r="BG53" i="9" s="1"/>
  <c r="AT59" i="9"/>
  <c r="BB59" i="9" s="1"/>
  <c r="BC59" i="9" s="1"/>
  <c r="BD59" i="9" s="1"/>
  <c r="BE59" i="9" s="1"/>
  <c r="BG59" i="9" s="1"/>
  <c r="AT54" i="9"/>
  <c r="BB54" i="9" s="1"/>
  <c r="BC54" i="9" s="1"/>
  <c r="BD54" i="9" s="1"/>
  <c r="BE54" i="9" s="1"/>
  <c r="BG54" i="9" s="1"/>
  <c r="AT56" i="9"/>
  <c r="BB56" i="9" s="1"/>
  <c r="BC56" i="9" s="1"/>
  <c r="BD56" i="9" s="1"/>
  <c r="BE56" i="9" s="1"/>
  <c r="BG56" i="9" s="1"/>
  <c r="BC61" i="9"/>
  <c r="BD61" i="9" s="1"/>
  <c r="BE61" i="9" s="1"/>
  <c r="BG61" i="9" s="1"/>
  <c r="BB60" i="9"/>
  <c r="BC60" i="9" s="1"/>
  <c r="BD60" i="9" s="1"/>
  <c r="BE60" i="9" s="1"/>
  <c r="BG60" i="9" s="1"/>
  <c r="AT49" i="9"/>
  <c r="BB49" i="9" s="1"/>
  <c r="BC49" i="9" s="1"/>
  <c r="BD49" i="9" s="1"/>
  <c r="BE49" i="9" s="1"/>
  <c r="BG49" i="9" s="1"/>
  <c r="AT50" i="9"/>
  <c r="BB50" i="9" s="1"/>
  <c r="BC50" i="9" s="1"/>
  <c r="BD50" i="9" s="1"/>
  <c r="BE50" i="9" s="1"/>
  <c r="BG50" i="9" s="1"/>
  <c r="AT36" i="9"/>
  <c r="BB36" i="9" s="1"/>
  <c r="BC36" i="9" s="1"/>
  <c r="BD36" i="9" s="1"/>
  <c r="BE36" i="9" s="1"/>
  <c r="BG36" i="9" s="1"/>
  <c r="BB32" i="9"/>
  <c r="BC32" i="9" s="1"/>
  <c r="BD32" i="9" s="1"/>
  <c r="BE32" i="9" s="1"/>
  <c r="BG32" i="9" s="1"/>
  <c r="AT35" i="9"/>
  <c r="BB35" i="9" s="1"/>
  <c r="BC35" i="9" s="1"/>
  <c r="BD35" i="9" s="1"/>
  <c r="BE35" i="9" s="1"/>
  <c r="BG35" i="9" s="1"/>
  <c r="AT24" i="9"/>
  <c r="BB20" i="9"/>
  <c r="BC20" i="9" s="1"/>
  <c r="BD20" i="9" s="1"/>
  <c r="BE20" i="9" s="1"/>
  <c r="BG20" i="9" s="1"/>
  <c r="BB31" i="9"/>
  <c r="BC31" i="9" s="1"/>
  <c r="BD31" i="9" s="1"/>
  <c r="BE31" i="9" s="1"/>
  <c r="BG31" i="9" s="1"/>
  <c r="BB30" i="9"/>
  <c r="BC30" i="9" s="1"/>
  <c r="BD30" i="9" s="1"/>
  <c r="BE30" i="9" s="1"/>
  <c r="BG30" i="9" s="1"/>
  <c r="BB26" i="9"/>
  <c r="BC26" i="9" s="1"/>
  <c r="BD26" i="9" s="1"/>
  <c r="BE26" i="9" s="1"/>
  <c r="BG26" i="9" s="1"/>
  <c r="BB24" i="9"/>
  <c r="BC24" i="9" s="1"/>
  <c r="BD24" i="9" s="1"/>
  <c r="BE24" i="9" s="1"/>
  <c r="BG24" i="9" s="1"/>
  <c r="BB10" i="9"/>
  <c r="BC10" i="9" s="1"/>
  <c r="BD10" i="9" s="1"/>
  <c r="BE10" i="9" s="1"/>
  <c r="BG10" i="9" s="1"/>
  <c r="AS43" i="9"/>
  <c r="AT43" i="9" s="1"/>
  <c r="BB43" i="9" s="1"/>
  <c r="BC43" i="9" s="1"/>
  <c r="BD43" i="9" s="1"/>
  <c r="BE43" i="9" s="1"/>
  <c r="BG43" i="9" s="1"/>
  <c r="AS11" i="9"/>
  <c r="AT17" i="9"/>
  <c r="AS7" i="9"/>
  <c r="AT7" i="9" s="1"/>
  <c r="BB7" i="9" s="1"/>
  <c r="BC7" i="9" s="1"/>
  <c r="BD7" i="9" s="1"/>
  <c r="BE7" i="9" s="1"/>
  <c r="BG7" i="9" s="1"/>
  <c r="AT14" i="9"/>
  <c r="BB14" i="9" s="1"/>
  <c r="BC14" i="9" s="1"/>
  <c r="BD14" i="9" s="1"/>
  <c r="BE14" i="9" s="1"/>
  <c r="BG14" i="9" s="1"/>
  <c r="AT40" i="9"/>
  <c r="BB40" i="9" s="1"/>
  <c r="BC40" i="9" s="1"/>
  <c r="BD40" i="9" s="1"/>
  <c r="BE40" i="9" s="1"/>
  <c r="BG40" i="9" s="1"/>
  <c r="AT68" i="9"/>
  <c r="BB68" i="9" s="1"/>
  <c r="BC68" i="9" s="1"/>
  <c r="BD68" i="9" s="1"/>
  <c r="BE68" i="9" s="1"/>
  <c r="BG68" i="9" s="1"/>
  <c r="AS8" i="9"/>
  <c r="AT8" i="9" s="1"/>
  <c r="BB8" i="9" s="1"/>
  <c r="BC8" i="9" s="1"/>
  <c r="BD8" i="9" s="1"/>
  <c r="BE8" i="9" s="1"/>
  <c r="BG8" i="9" s="1"/>
  <c r="AT5" i="9"/>
  <c r="BB5" i="9" s="1"/>
  <c r="BC5" i="9" s="1"/>
  <c r="BD5" i="9" s="1"/>
  <c r="BE5" i="9" s="1"/>
  <c r="BG5" i="9" s="1"/>
  <c r="AT6" i="9"/>
  <c r="BB6" i="9" s="1"/>
  <c r="BC6" i="9" s="1"/>
  <c r="BD6" i="9" s="1"/>
  <c r="BE6" i="9" s="1"/>
  <c r="BG6" i="9" s="1"/>
  <c r="BB44" i="9"/>
  <c r="BC44" i="9" s="1"/>
  <c r="BD44" i="9" s="1"/>
  <c r="BE44" i="9" s="1"/>
  <c r="BG44" i="9" s="1"/>
  <c r="AS12" i="9"/>
  <c r="AT12" i="9" s="1"/>
  <c r="BB12" i="9" s="1"/>
  <c r="BC12" i="9" s="1"/>
  <c r="BD12" i="9" s="1"/>
  <c r="BE12" i="9" s="1"/>
  <c r="BG12" i="9" s="1"/>
  <c r="BB17" i="9"/>
  <c r="BC17" i="9" s="1"/>
  <c r="BD17" i="9" s="1"/>
  <c r="BE17" i="9" s="1"/>
  <c r="BG17" i="9" s="1"/>
  <c r="AT71" i="9"/>
  <c r="BB71" i="9" s="1"/>
  <c r="BC71" i="9" s="1"/>
  <c r="BD71" i="9" s="1"/>
  <c r="BE71" i="9" s="1"/>
  <c r="BG71" i="9" s="1"/>
  <c r="AS37" i="9"/>
  <c r="AT37" i="9" s="1"/>
  <c r="AS72" i="9"/>
  <c r="AT72" i="9" s="1"/>
  <c r="BB72" i="9" s="1"/>
  <c r="BC72" i="9" s="1"/>
  <c r="BD72" i="9" s="1"/>
  <c r="BE72" i="9" s="1"/>
  <c r="BG72" i="9" s="1"/>
  <c r="AT11" i="9"/>
  <c r="BB11" i="9" s="1"/>
  <c r="BC11" i="9" s="1"/>
  <c r="BD11" i="9" s="1"/>
  <c r="BE11" i="9" s="1"/>
  <c r="BG11" i="9" s="1"/>
  <c r="AS42" i="9"/>
  <c r="AT42" i="9" s="1"/>
  <c r="BB42" i="9" s="1"/>
  <c r="BC42" i="9" s="1"/>
  <c r="BD42" i="9" s="1"/>
  <c r="BE42" i="9" s="1"/>
  <c r="BG42" i="9" s="1"/>
  <c r="BB37" i="9"/>
  <c r="BC37" i="9" s="1"/>
  <c r="BD37" i="9" s="1"/>
  <c r="BE37" i="9" s="1"/>
  <c r="BG37" i="9" s="1"/>
  <c r="AL4" i="9"/>
  <c r="AL3" i="9"/>
  <c r="AM90" i="6"/>
  <c r="AM89" i="6"/>
  <c r="AM88" i="6"/>
  <c r="AM87" i="6"/>
  <c r="AM86" i="6"/>
  <c r="AM85" i="6"/>
  <c r="AM84" i="6"/>
  <c r="AM83" i="6"/>
  <c r="AM82" i="6"/>
  <c r="AM81" i="6"/>
  <c r="AM80" i="6"/>
  <c r="AM79" i="6"/>
  <c r="AM74" i="6"/>
  <c r="AM73" i="6"/>
  <c r="AM72" i="6"/>
  <c r="AM71" i="6"/>
  <c r="AM70" i="6"/>
  <c r="AM69" i="6"/>
  <c r="AM68" i="6"/>
  <c r="AM67" i="6"/>
  <c r="AM66" i="6"/>
  <c r="AM65" i="6"/>
  <c r="AM64" i="6"/>
  <c r="AM63" i="6"/>
  <c r="AM58" i="6"/>
  <c r="AM57" i="6"/>
  <c r="AM56" i="6"/>
  <c r="AM55" i="6"/>
  <c r="AM54" i="6"/>
  <c r="AM53" i="6"/>
  <c r="AM52" i="6"/>
  <c r="AM51" i="6"/>
  <c r="AM50" i="6"/>
  <c r="AM49" i="6"/>
  <c r="AM48" i="6"/>
  <c r="AM47" i="6"/>
  <c r="AM42" i="6"/>
  <c r="AM41" i="6"/>
  <c r="AM40" i="6"/>
  <c r="AM39" i="6"/>
  <c r="AM38" i="6"/>
  <c r="AM37" i="6"/>
  <c r="AM36" i="6"/>
  <c r="AM35" i="6"/>
  <c r="AM34" i="6"/>
  <c r="AM33" i="6"/>
  <c r="AM32" i="6"/>
  <c r="AM31" i="6"/>
  <c r="AM18" i="6"/>
  <c r="AM17" i="6"/>
  <c r="AM16" i="6"/>
  <c r="AM15" i="6"/>
  <c r="AM14" i="6"/>
  <c r="AM13" i="6"/>
  <c r="AM10" i="6"/>
  <c r="AM9" i="6"/>
  <c r="AM8" i="6"/>
  <c r="AM7" i="6"/>
  <c r="AM6" i="6"/>
  <c r="AM5" i="6"/>
  <c r="AS14" i="5"/>
  <c r="AS13" i="5"/>
  <c r="AS12" i="5"/>
  <c r="AS11" i="5"/>
  <c r="AS10" i="5"/>
  <c r="AS9" i="5"/>
  <c r="AS8" i="5"/>
  <c r="AS7" i="5"/>
  <c r="AS6" i="5"/>
  <c r="AS5" i="5"/>
  <c r="AS4" i="5"/>
  <c r="AS3" i="5"/>
  <c r="AZ190" i="4"/>
  <c r="AZ189" i="4"/>
  <c r="AZ182" i="4"/>
  <c r="AZ181" i="4"/>
  <c r="AZ178" i="4"/>
  <c r="AZ177" i="4"/>
  <c r="AZ126" i="4"/>
  <c r="AZ125" i="4"/>
  <c r="AZ118" i="4"/>
  <c r="AZ117" i="4"/>
  <c r="AZ114" i="4"/>
  <c r="AZ113" i="4"/>
  <c r="AZ63" i="4"/>
  <c r="AZ22" i="4"/>
  <c r="AZ19" i="4"/>
  <c r="AZ18" i="4"/>
  <c r="AZ12" i="4"/>
  <c r="AZ9" i="4"/>
  <c r="AZ8" i="4"/>
  <c r="AZ7" i="4"/>
  <c r="AZ4" i="4"/>
  <c r="AZ3" i="4"/>
  <c r="AT11" i="3"/>
  <c r="AT10" i="3"/>
  <c r="AT9" i="3"/>
  <c r="AT17" i="3"/>
  <c r="AT16" i="3"/>
  <c r="AT15" i="3"/>
  <c r="AT5" i="3"/>
  <c r="AT4" i="3"/>
  <c r="AT3" i="3"/>
  <c r="AR46" i="1"/>
  <c r="AR45" i="1"/>
  <c r="AR44" i="1"/>
  <c r="AR43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7" i="1"/>
  <c r="AR6" i="1"/>
  <c r="AR5" i="1"/>
  <c r="AR4" i="1"/>
  <c r="AR3" i="1"/>
  <c r="AL48" i="9"/>
  <c r="AL47" i="9"/>
  <c r="AL18" i="9"/>
  <c r="AL13" i="9"/>
  <c r="AX48" i="9"/>
  <c r="AW48" i="9"/>
  <c r="AU48" i="9"/>
  <c r="AR48" i="9"/>
  <c r="AQ48" i="9"/>
  <c r="AF48" i="9"/>
  <c r="AV48" i="9" s="1"/>
  <c r="AE48" i="9"/>
  <c r="AX47" i="9"/>
  <c r="AW47" i="9"/>
  <c r="AU47" i="9"/>
  <c r="AS47" i="9"/>
  <c r="AR47" i="9"/>
  <c r="AQ47" i="9"/>
  <c r="AX18" i="9"/>
  <c r="AW18" i="9"/>
  <c r="AU18" i="9"/>
  <c r="AR18" i="9"/>
  <c r="AQ18" i="9"/>
  <c r="AX13" i="9"/>
  <c r="AW13" i="9"/>
  <c r="AU13" i="9"/>
  <c r="AR13" i="9"/>
  <c r="AQ13" i="9"/>
  <c r="AF18" i="9"/>
  <c r="AV18" i="9" s="1"/>
  <c r="AE18" i="9"/>
  <c r="AX4" i="9"/>
  <c r="AW4" i="9"/>
  <c r="AU4" i="9"/>
  <c r="AR4" i="9"/>
  <c r="AQ4" i="9"/>
  <c r="AU3" i="9"/>
  <c r="AF4" i="9"/>
  <c r="AV4" i="9" s="1"/>
  <c r="AE4" i="9"/>
  <c r="AS4" i="9" s="1"/>
  <c r="AX3" i="9"/>
  <c r="AW3" i="9"/>
  <c r="AR3" i="9"/>
  <c r="AQ3" i="9"/>
  <c r="AE3" i="9"/>
  <c r="CN8" i="3" l="1"/>
  <c r="CK8" i="3"/>
  <c r="CM8" i="3" s="1"/>
  <c r="CM19" i="3"/>
  <c r="CK20" i="3"/>
  <c r="CM20" i="3" s="1"/>
  <c r="CH62" i="4"/>
  <c r="CH59" i="4"/>
  <c r="CH47" i="4"/>
  <c r="CM14" i="3"/>
  <c r="BM6" i="15"/>
  <c r="BM4" i="15"/>
  <c r="BY7" i="15"/>
  <c r="BZ7" i="15" s="1"/>
  <c r="CA7" i="15" s="1"/>
  <c r="CB7" i="15" s="1"/>
  <c r="BY33" i="15"/>
  <c r="BZ33" i="15" s="1"/>
  <c r="BM26" i="15"/>
  <c r="BY22" i="15"/>
  <c r="BZ22" i="15" s="1"/>
  <c r="BY14" i="15"/>
  <c r="BZ14" i="15" s="1"/>
  <c r="AS18" i="9"/>
  <c r="BM52" i="15"/>
  <c r="CK13" i="3"/>
  <c r="CM13" i="3" s="1"/>
  <c r="BY13" i="15"/>
  <c r="BZ13" i="15" s="1"/>
  <c r="CA13" i="15" s="1"/>
  <c r="CB13" i="15" s="1"/>
  <c r="BY10" i="15"/>
  <c r="BZ10" i="15" s="1"/>
  <c r="CA37" i="15"/>
  <c r="CB37" i="15" s="1"/>
  <c r="BU63" i="15"/>
  <c r="BM5" i="15"/>
  <c r="CA63" i="15"/>
  <c r="CB63" i="15" s="1"/>
  <c r="BM8" i="15"/>
  <c r="CA59" i="15"/>
  <c r="CB59" i="15" s="1"/>
  <c r="CA4" i="15"/>
  <c r="CB4" i="15" s="1"/>
  <c r="CA74" i="15"/>
  <c r="CB74" i="15" s="1"/>
  <c r="CA68" i="15"/>
  <c r="CB68" i="15" s="1"/>
  <c r="BU53" i="15"/>
  <c r="BU78" i="15"/>
  <c r="BU18" i="15"/>
  <c r="BS30" i="15"/>
  <c r="BT30" i="15" s="1"/>
  <c r="BU30" i="15" s="1"/>
  <c r="BY42" i="15"/>
  <c r="BZ42" i="15" s="1"/>
  <c r="BU20" i="15"/>
  <c r="BS12" i="15"/>
  <c r="BT12" i="15" s="1"/>
  <c r="BY35" i="15"/>
  <c r="BZ35" i="15" s="1"/>
  <c r="BM23" i="15"/>
  <c r="BU81" i="15"/>
  <c r="BS15" i="15"/>
  <c r="BT15" i="15" s="1"/>
  <c r="BY26" i="15"/>
  <c r="BZ26" i="15" s="1"/>
  <c r="BU44" i="15"/>
  <c r="BU6" i="15"/>
  <c r="BS33" i="15"/>
  <c r="BT33" i="15" s="1"/>
  <c r="BU61" i="15"/>
  <c r="BY17" i="15"/>
  <c r="BZ17" i="15" s="1"/>
  <c r="BU19" i="15"/>
  <c r="BS8" i="15"/>
  <c r="BT8" i="15" s="1"/>
  <c r="CA48" i="15"/>
  <c r="CB48" i="15" s="1"/>
  <c r="BS13" i="15"/>
  <c r="BT13" i="15" s="1"/>
  <c r="BY55" i="15"/>
  <c r="BZ55" i="15" s="1"/>
  <c r="CA55" i="15" s="1"/>
  <c r="CB55" i="15" s="1"/>
  <c r="BY3" i="15"/>
  <c r="BZ3" i="15" s="1"/>
  <c r="BS7" i="15"/>
  <c r="BT7" i="15" s="1"/>
  <c r="BS35" i="15"/>
  <c r="BT35" i="15" s="1"/>
  <c r="CA76" i="15"/>
  <c r="CB76" i="15" s="1"/>
  <c r="BU70" i="15"/>
  <c r="CA6" i="15"/>
  <c r="CB6" i="15" s="1"/>
  <c r="CA34" i="15"/>
  <c r="CB34" i="15" s="1"/>
  <c r="BU39" i="15"/>
  <c r="CA19" i="15"/>
  <c r="CB19" i="15" s="1"/>
  <c r="BU69" i="15"/>
  <c r="BY8" i="15"/>
  <c r="BZ8" i="15" s="1"/>
  <c r="CA8" i="15" s="1"/>
  <c r="CB8" i="15" s="1"/>
  <c r="CA36" i="15"/>
  <c r="CB36" i="15" s="1"/>
  <c r="BU24" i="15"/>
  <c r="BY11" i="15"/>
  <c r="BZ11" i="15" s="1"/>
  <c r="CA11" i="15" s="1"/>
  <c r="CB11" i="15" s="1"/>
  <c r="BM49" i="15"/>
  <c r="BM7" i="15"/>
  <c r="BM17" i="15"/>
  <c r="BU34" i="15" s="1"/>
  <c r="CA72" i="15"/>
  <c r="CB72" i="15" s="1"/>
  <c r="BU29" i="15"/>
  <c r="CA73" i="15"/>
  <c r="CB73" i="15" s="1"/>
  <c r="BS4" i="15"/>
  <c r="BT4" i="15" s="1"/>
  <c r="BU4" i="15" s="1"/>
  <c r="BU11" i="15"/>
  <c r="BU58" i="15"/>
  <c r="CA18" i="15"/>
  <c r="CB18" i="15" s="1"/>
  <c r="BS14" i="15"/>
  <c r="BT14" i="15" s="1"/>
  <c r="BU21" i="15"/>
  <c r="CA31" i="15"/>
  <c r="CB31" i="15" s="1"/>
  <c r="BS23" i="15"/>
  <c r="BT23" i="15" s="1"/>
  <c r="BY30" i="15"/>
  <c r="BZ30" i="15" s="1"/>
  <c r="CA30" i="15" s="1"/>
  <c r="CB30" i="15" s="1"/>
  <c r="BS42" i="15"/>
  <c r="BT42" i="15" s="1"/>
  <c r="BS22" i="15"/>
  <c r="BT22" i="15" s="1"/>
  <c r="BY12" i="15"/>
  <c r="BZ12" i="15" s="1"/>
  <c r="CA12" i="15" s="1"/>
  <c r="CB12" i="15" s="1"/>
  <c r="BY52" i="15"/>
  <c r="BZ52" i="15" s="1"/>
  <c r="CA52" i="15" s="1"/>
  <c r="CB52" i="15" s="1"/>
  <c r="BS10" i="15"/>
  <c r="BT10" i="15" s="1"/>
  <c r="BU10" i="15" s="1"/>
  <c r="BM30" i="15"/>
  <c r="BM9" i="15"/>
  <c r="BM35" i="15"/>
  <c r="BM10" i="15"/>
  <c r="BM61" i="15"/>
  <c r="BM15" i="15"/>
  <c r="BM18" i="15"/>
  <c r="BM12" i="15"/>
  <c r="BM51" i="15"/>
  <c r="BM3" i="15"/>
  <c r="BM11" i="15"/>
  <c r="BM42" i="15"/>
  <c r="BM14" i="15"/>
  <c r="BM22" i="15"/>
  <c r="BM46" i="15"/>
  <c r="BM13" i="15"/>
  <c r="BM55" i="15"/>
  <c r="BS3" i="15"/>
  <c r="BT3" i="15" s="1"/>
  <c r="BN77" i="15"/>
  <c r="CE121" i="11"/>
  <c r="CE80" i="11"/>
  <c r="CE29" i="11"/>
  <c r="CE36" i="11"/>
  <c r="CE73" i="11"/>
  <c r="CE85" i="11"/>
  <c r="CE57" i="11"/>
  <c r="CC109" i="11"/>
  <c r="CD109" i="11" s="1"/>
  <c r="CN14" i="3"/>
  <c r="AS13" i="9"/>
  <c r="AT13" i="9" s="1"/>
  <c r="BB13" i="9" s="1"/>
  <c r="BC13" i="9" s="1"/>
  <c r="BD13" i="9" s="1"/>
  <c r="BE13" i="9" s="1"/>
  <c r="BG13" i="9" s="1"/>
  <c r="AT47" i="9"/>
  <c r="BB47" i="9" s="1"/>
  <c r="BC47" i="9" s="1"/>
  <c r="BD47" i="9" s="1"/>
  <c r="BE47" i="9" s="1"/>
  <c r="BG47" i="9" s="1"/>
  <c r="AS48" i="9"/>
  <c r="AT48" i="9" s="1"/>
  <c r="BB48" i="9" s="1"/>
  <c r="BC48" i="9" s="1"/>
  <c r="BD48" i="9" s="1"/>
  <c r="BE48" i="9" s="1"/>
  <c r="BG48" i="9" s="1"/>
  <c r="AT18" i="9"/>
  <c r="BB18" i="9" s="1"/>
  <c r="AT4" i="9"/>
  <c r="AS3" i="9"/>
  <c r="AT3" i="9" s="1"/>
  <c r="BB3" i="9" s="1"/>
  <c r="CS192" i="7"/>
  <c r="CS191" i="7"/>
  <c r="CS190" i="7"/>
  <c r="CS189" i="7"/>
  <c r="CS188" i="7"/>
  <c r="CS187" i="7"/>
  <c r="CS186" i="7"/>
  <c r="CS185" i="7"/>
  <c r="CS184" i="7"/>
  <c r="CS183" i="7"/>
  <c r="CS182" i="7"/>
  <c r="CS181" i="7"/>
  <c r="CS180" i="7"/>
  <c r="CS179" i="7"/>
  <c r="CS178" i="7"/>
  <c r="CS177" i="7"/>
  <c r="CS176" i="7"/>
  <c r="CS175" i="7"/>
  <c r="CS174" i="7"/>
  <c r="CS173" i="7"/>
  <c r="CS172" i="7"/>
  <c r="CS171" i="7"/>
  <c r="CS170" i="7"/>
  <c r="CS169" i="7"/>
  <c r="CS168" i="7"/>
  <c r="CS167" i="7"/>
  <c r="CS166" i="7"/>
  <c r="CS165" i="7"/>
  <c r="CS164" i="7"/>
  <c r="CS163" i="7"/>
  <c r="CS162" i="7"/>
  <c r="CS161" i="7"/>
  <c r="CS160" i="7"/>
  <c r="CS159" i="7"/>
  <c r="CS158" i="7"/>
  <c r="CS157" i="7"/>
  <c r="CS156" i="7"/>
  <c r="CS155" i="7"/>
  <c r="CS154" i="7"/>
  <c r="CS153" i="7"/>
  <c r="CS152" i="7"/>
  <c r="CS151" i="7"/>
  <c r="CS150" i="7"/>
  <c r="CS149" i="7"/>
  <c r="CS148" i="7"/>
  <c r="CS147" i="7"/>
  <c r="CS146" i="7"/>
  <c r="CS145" i="7"/>
  <c r="CS144" i="7"/>
  <c r="CS143" i="7"/>
  <c r="CS142" i="7"/>
  <c r="CS141" i="7"/>
  <c r="CS140" i="7"/>
  <c r="CS139" i="7"/>
  <c r="CS138" i="7"/>
  <c r="CS137" i="7"/>
  <c r="CS136" i="7"/>
  <c r="CS135" i="7"/>
  <c r="CS134" i="7"/>
  <c r="CS133" i="7"/>
  <c r="CS132" i="7"/>
  <c r="CS131" i="7"/>
  <c r="CS130" i="7"/>
  <c r="CS129" i="7"/>
  <c r="CS128" i="7"/>
  <c r="CS127" i="7"/>
  <c r="CS126" i="7"/>
  <c r="CS125" i="7"/>
  <c r="CS124" i="7"/>
  <c r="CS123" i="7"/>
  <c r="CS122" i="7"/>
  <c r="CS121" i="7"/>
  <c r="CS120" i="7"/>
  <c r="CS119" i="7"/>
  <c r="CS118" i="7"/>
  <c r="CS117" i="7"/>
  <c r="CS116" i="7"/>
  <c r="CS115" i="7"/>
  <c r="CS114" i="7"/>
  <c r="CS113" i="7"/>
  <c r="CS112" i="7"/>
  <c r="CS111" i="7"/>
  <c r="CS110" i="7"/>
  <c r="CS109" i="7"/>
  <c r="CS108" i="7"/>
  <c r="CS107" i="7"/>
  <c r="CS106" i="7"/>
  <c r="CS105" i="7"/>
  <c r="CS104" i="7"/>
  <c r="CS103" i="7"/>
  <c r="CS102" i="7"/>
  <c r="CS101" i="7"/>
  <c r="CS100" i="7"/>
  <c r="CS99" i="7"/>
  <c r="CS98" i="7"/>
  <c r="CS97" i="7"/>
  <c r="CS96" i="7"/>
  <c r="CS95" i="7"/>
  <c r="CS94" i="7"/>
  <c r="CS93" i="7"/>
  <c r="CS92" i="7"/>
  <c r="CS91" i="7"/>
  <c r="CS90" i="7"/>
  <c r="CS89" i="7"/>
  <c r="CS88" i="7"/>
  <c r="CS87" i="7"/>
  <c r="CS86" i="7"/>
  <c r="CS85" i="7"/>
  <c r="CS84" i="7"/>
  <c r="CS83" i="7"/>
  <c r="CS82" i="7"/>
  <c r="CS81" i="7"/>
  <c r="CS80" i="7"/>
  <c r="CS79" i="7"/>
  <c r="CS78" i="7"/>
  <c r="CS77" i="7"/>
  <c r="CS76" i="7"/>
  <c r="CS75" i="7"/>
  <c r="CS74" i="7"/>
  <c r="CS73" i="7"/>
  <c r="CS72" i="7"/>
  <c r="CS71" i="7"/>
  <c r="CS70" i="7"/>
  <c r="CS69" i="7"/>
  <c r="CS68" i="7"/>
  <c r="CS67" i="7"/>
  <c r="CS66" i="7"/>
  <c r="CS65" i="7"/>
  <c r="CS64" i="7"/>
  <c r="CS63" i="7"/>
  <c r="CS62" i="7"/>
  <c r="CS61" i="7"/>
  <c r="CS60" i="7"/>
  <c r="CS59" i="7"/>
  <c r="CS58" i="7"/>
  <c r="CS57" i="7"/>
  <c r="CS56" i="7"/>
  <c r="CS55" i="7"/>
  <c r="CS54" i="7"/>
  <c r="CS53" i="7"/>
  <c r="CS52" i="7"/>
  <c r="CS51" i="7"/>
  <c r="CS50" i="7"/>
  <c r="CS49" i="7"/>
  <c r="CS48" i="7"/>
  <c r="CS47" i="7"/>
  <c r="CS46" i="7"/>
  <c r="CS45" i="7"/>
  <c r="CS44" i="7"/>
  <c r="CS43" i="7"/>
  <c r="CS42" i="7"/>
  <c r="CS41" i="7"/>
  <c r="CS40" i="7"/>
  <c r="CS39" i="7"/>
  <c r="CS38" i="7"/>
  <c r="CS37" i="7"/>
  <c r="CS36" i="7"/>
  <c r="CS35" i="7"/>
  <c r="CS34" i="7"/>
  <c r="CS33" i="7"/>
  <c r="CS32" i="7"/>
  <c r="CS31" i="7"/>
  <c r="CS30" i="7"/>
  <c r="CS29" i="7"/>
  <c r="CS28" i="7"/>
  <c r="CS27" i="7"/>
  <c r="CS26" i="7"/>
  <c r="CS25" i="7"/>
  <c r="CS24" i="7"/>
  <c r="CS23" i="7"/>
  <c r="CS22" i="7"/>
  <c r="CS21" i="7"/>
  <c r="CS20" i="7"/>
  <c r="CS19" i="7"/>
  <c r="CS18" i="7"/>
  <c r="CS17" i="7"/>
  <c r="CS16" i="7"/>
  <c r="CS15" i="7"/>
  <c r="CS14" i="7"/>
  <c r="CS13" i="7"/>
  <c r="CS12" i="7"/>
  <c r="CS11" i="7"/>
  <c r="CS10" i="7"/>
  <c r="CS9" i="7"/>
  <c r="CS8" i="7"/>
  <c r="CS7" i="7"/>
  <c r="CS6" i="7"/>
  <c r="CS5" i="7"/>
  <c r="CS4" i="7"/>
  <c r="CS3" i="7"/>
  <c r="CF172" i="7"/>
  <c r="CH172" i="7" s="1"/>
  <c r="BB172" i="7"/>
  <c r="AY172" i="7"/>
  <c r="AX172" i="7"/>
  <c r="AT172" i="7"/>
  <c r="AQ172" i="7"/>
  <c r="BE172" i="7" s="1"/>
  <c r="AP172" i="7"/>
  <c r="BD172" i="7" s="1"/>
  <c r="AN172" i="7"/>
  <c r="AK172" i="7"/>
  <c r="BC172" i="7" s="1"/>
  <c r="AJ172" i="7"/>
  <c r="J172" i="7"/>
  <c r="CF171" i="7"/>
  <c r="CH171" i="7" s="1"/>
  <c r="BC171" i="7"/>
  <c r="BB171" i="7"/>
  <c r="AX171" i="7"/>
  <c r="AT171" i="7"/>
  <c r="AQ171" i="7"/>
  <c r="BE171" i="7" s="1"/>
  <c r="AP171" i="7"/>
  <c r="BD171" i="7" s="1"/>
  <c r="AN171" i="7"/>
  <c r="AY171" i="7" s="1"/>
  <c r="AJ171" i="7"/>
  <c r="J171" i="7"/>
  <c r="CF170" i="7"/>
  <c r="CH170" i="7" s="1"/>
  <c r="BB170" i="7"/>
  <c r="AZ170" i="7"/>
  <c r="AX170" i="7"/>
  <c r="AT170" i="7"/>
  <c r="AQ170" i="7"/>
  <c r="BE170" i="7" s="1"/>
  <c r="AP170" i="7"/>
  <c r="BD170" i="7" s="1"/>
  <c r="AN170" i="7"/>
  <c r="AY170" i="7" s="1"/>
  <c r="AK170" i="7"/>
  <c r="BC170" i="7" s="1"/>
  <c r="AJ170" i="7"/>
  <c r="J170" i="7"/>
  <c r="CF169" i="7"/>
  <c r="CH169" i="7" s="1"/>
  <c r="BC169" i="7"/>
  <c r="BB169" i="7"/>
  <c r="AX169" i="7"/>
  <c r="AT169" i="7"/>
  <c r="AQ169" i="7"/>
  <c r="BE169" i="7" s="1"/>
  <c r="AP169" i="7"/>
  <c r="BD169" i="7" s="1"/>
  <c r="AN169" i="7"/>
  <c r="AY169" i="7" s="1"/>
  <c r="AJ169" i="7"/>
  <c r="J169" i="7"/>
  <c r="CF168" i="7"/>
  <c r="CH168" i="7" s="1"/>
  <c r="BB168" i="7"/>
  <c r="AY168" i="7"/>
  <c r="AX168" i="7"/>
  <c r="AT168" i="7"/>
  <c r="AQ168" i="7"/>
  <c r="BE168" i="7" s="1"/>
  <c r="AP168" i="7"/>
  <c r="BD168" i="7" s="1"/>
  <c r="AN168" i="7"/>
  <c r="AK168" i="7"/>
  <c r="BC168" i="7" s="1"/>
  <c r="AJ168" i="7"/>
  <c r="J168" i="7"/>
  <c r="CF167" i="7"/>
  <c r="CH167" i="7" s="1"/>
  <c r="BC167" i="7"/>
  <c r="BB167" i="7"/>
  <c r="AY167" i="7"/>
  <c r="AX167" i="7"/>
  <c r="AT167" i="7"/>
  <c r="AQ167" i="7"/>
  <c r="BE167" i="7" s="1"/>
  <c r="AP167" i="7"/>
  <c r="BD167" i="7" s="1"/>
  <c r="AN167" i="7"/>
  <c r="AJ167" i="7"/>
  <c r="AZ167" i="7" s="1"/>
  <c r="J167" i="7"/>
  <c r="CF166" i="7"/>
  <c r="CH166" i="7" s="1"/>
  <c r="BC166" i="7"/>
  <c r="BB166" i="7"/>
  <c r="AX166" i="7"/>
  <c r="AT166" i="7"/>
  <c r="AQ166" i="7"/>
  <c r="BE166" i="7" s="1"/>
  <c r="AP166" i="7"/>
  <c r="BD166" i="7" s="1"/>
  <c r="AN166" i="7"/>
  <c r="AY166" i="7" s="1"/>
  <c r="AK166" i="7"/>
  <c r="AJ166" i="7"/>
  <c r="J166" i="7"/>
  <c r="CF165" i="7"/>
  <c r="CH165" i="7" s="1"/>
  <c r="BC165" i="7"/>
  <c r="BB165" i="7"/>
  <c r="AX165" i="7"/>
  <c r="AT165" i="7"/>
  <c r="AQ165" i="7"/>
  <c r="BE165" i="7" s="1"/>
  <c r="AP165" i="7"/>
  <c r="BD165" i="7" s="1"/>
  <c r="AN165" i="7"/>
  <c r="AY165" i="7" s="1"/>
  <c r="AJ165" i="7"/>
  <c r="AZ165" i="7" s="1"/>
  <c r="J165" i="7"/>
  <c r="CF164" i="7"/>
  <c r="CH164" i="7" s="1"/>
  <c r="BB164" i="7"/>
  <c r="AX164" i="7"/>
  <c r="AT164" i="7"/>
  <c r="AQ164" i="7"/>
  <c r="BE164" i="7" s="1"/>
  <c r="AP164" i="7"/>
  <c r="BD164" i="7" s="1"/>
  <c r="AN164" i="7"/>
  <c r="AY164" i="7" s="1"/>
  <c r="AK164" i="7"/>
  <c r="BC164" i="7" s="1"/>
  <c r="AJ164" i="7"/>
  <c r="AZ164" i="7" s="1"/>
  <c r="J164" i="7"/>
  <c r="CF163" i="7"/>
  <c r="CH163" i="7" s="1"/>
  <c r="BD163" i="7"/>
  <c r="BC163" i="7"/>
  <c r="BB163" i="7"/>
  <c r="AX163" i="7"/>
  <c r="AT163" i="7"/>
  <c r="AQ163" i="7"/>
  <c r="BE163" i="7" s="1"/>
  <c r="AP163" i="7"/>
  <c r="AN163" i="7"/>
  <c r="AY163" i="7" s="1"/>
  <c r="AJ163" i="7"/>
  <c r="AZ163" i="7" s="1"/>
  <c r="J163" i="7"/>
  <c r="CF162" i="7"/>
  <c r="CH162" i="7" s="1"/>
  <c r="BE162" i="7"/>
  <c r="BB162" i="7"/>
  <c r="AY162" i="7"/>
  <c r="AX162" i="7"/>
  <c r="AT162" i="7"/>
  <c r="AQ162" i="7"/>
  <c r="AP162" i="7"/>
  <c r="BD162" i="7" s="1"/>
  <c r="AN162" i="7"/>
  <c r="AK162" i="7"/>
  <c r="BC162" i="7" s="1"/>
  <c r="AJ162" i="7"/>
  <c r="AZ162" i="7" s="1"/>
  <c r="J162" i="7"/>
  <c r="CF161" i="7"/>
  <c r="CH161" i="7" s="1"/>
  <c r="BC161" i="7"/>
  <c r="BB161" i="7"/>
  <c r="AY161" i="7"/>
  <c r="AX161" i="7"/>
  <c r="AT161" i="7"/>
  <c r="AQ161" i="7"/>
  <c r="BE161" i="7" s="1"/>
  <c r="AP161" i="7"/>
  <c r="BD161" i="7" s="1"/>
  <c r="AN161" i="7"/>
  <c r="AJ161" i="7"/>
  <c r="AZ161" i="7" s="1"/>
  <c r="J161" i="7"/>
  <c r="CF160" i="7"/>
  <c r="CH160" i="7" s="1"/>
  <c r="BB160" i="7"/>
  <c r="AX160" i="7"/>
  <c r="AT160" i="7"/>
  <c r="AQ160" i="7"/>
  <c r="BE160" i="7" s="1"/>
  <c r="AP160" i="7"/>
  <c r="BD160" i="7" s="1"/>
  <c r="AN160" i="7"/>
  <c r="AY160" i="7" s="1"/>
  <c r="AK160" i="7"/>
  <c r="BC160" i="7" s="1"/>
  <c r="AJ160" i="7"/>
  <c r="AZ160" i="7" s="1"/>
  <c r="J160" i="7"/>
  <c r="CF159" i="7"/>
  <c r="CH159" i="7" s="1"/>
  <c r="BD159" i="7"/>
  <c r="BC159" i="7"/>
  <c r="BB159" i="7"/>
  <c r="AX159" i="7"/>
  <c r="AT159" i="7"/>
  <c r="AQ159" i="7"/>
  <c r="BE159" i="7" s="1"/>
  <c r="AP159" i="7"/>
  <c r="AN159" i="7"/>
  <c r="AY159" i="7" s="1"/>
  <c r="AJ159" i="7"/>
  <c r="AZ159" i="7" s="1"/>
  <c r="J159" i="7"/>
  <c r="CF158" i="7"/>
  <c r="CH158" i="7" s="1"/>
  <c r="BB158" i="7"/>
  <c r="AY158" i="7"/>
  <c r="AX158" i="7"/>
  <c r="AT158" i="7"/>
  <c r="AQ158" i="7"/>
  <c r="BE158" i="7" s="1"/>
  <c r="AP158" i="7"/>
  <c r="BD158" i="7" s="1"/>
  <c r="AN158" i="7"/>
  <c r="AK158" i="7"/>
  <c r="BC158" i="7" s="1"/>
  <c r="AJ158" i="7"/>
  <c r="J158" i="7"/>
  <c r="CF157" i="7"/>
  <c r="CH157" i="7" s="1"/>
  <c r="BC157" i="7"/>
  <c r="BB157" i="7"/>
  <c r="AY157" i="7"/>
  <c r="AX157" i="7"/>
  <c r="AT157" i="7"/>
  <c r="AQ157" i="7"/>
  <c r="BE157" i="7" s="1"/>
  <c r="AP157" i="7"/>
  <c r="BD157" i="7" s="1"/>
  <c r="AN157" i="7"/>
  <c r="AJ157" i="7"/>
  <c r="AZ157" i="7" s="1"/>
  <c r="J157" i="7"/>
  <c r="CF156" i="7"/>
  <c r="CH156" i="7" s="1"/>
  <c r="BC156" i="7"/>
  <c r="BB156" i="7"/>
  <c r="AX156" i="7"/>
  <c r="AT156" i="7"/>
  <c r="AQ156" i="7"/>
  <c r="BE156" i="7" s="1"/>
  <c r="AP156" i="7"/>
  <c r="BD156" i="7" s="1"/>
  <c r="AN156" i="7"/>
  <c r="AY156" i="7" s="1"/>
  <c r="AK156" i="7"/>
  <c r="AJ156" i="7"/>
  <c r="V156" i="7"/>
  <c r="AZ156" i="7" s="1"/>
  <c r="J156" i="7"/>
  <c r="CF155" i="7"/>
  <c r="CH155" i="7" s="1"/>
  <c r="BC155" i="7"/>
  <c r="BB155" i="7"/>
  <c r="AX155" i="7"/>
  <c r="AT155" i="7"/>
  <c r="AQ155" i="7"/>
  <c r="BE155" i="7" s="1"/>
  <c r="AP155" i="7"/>
  <c r="BD155" i="7" s="1"/>
  <c r="AN155" i="7"/>
  <c r="AY155" i="7" s="1"/>
  <c r="AJ155" i="7"/>
  <c r="V155" i="7"/>
  <c r="AZ155" i="7" s="1"/>
  <c r="J155" i="7"/>
  <c r="CF154" i="7"/>
  <c r="CH154" i="7" s="1"/>
  <c r="BD154" i="7"/>
  <c r="BB154" i="7"/>
  <c r="AX154" i="7"/>
  <c r="AT154" i="7"/>
  <c r="AQ154" i="7"/>
  <c r="BE154" i="7" s="1"/>
  <c r="AP154" i="7"/>
  <c r="AN154" i="7"/>
  <c r="AY154" i="7" s="1"/>
  <c r="AK154" i="7"/>
  <c r="BC154" i="7" s="1"/>
  <c r="AJ154" i="7"/>
  <c r="V154" i="7"/>
  <c r="J154" i="7"/>
  <c r="CF153" i="7"/>
  <c r="CH153" i="7" s="1"/>
  <c r="BE153" i="7"/>
  <c r="BC153" i="7"/>
  <c r="BB153" i="7"/>
  <c r="AY153" i="7"/>
  <c r="AX153" i="7"/>
  <c r="AT153" i="7"/>
  <c r="AQ153" i="7"/>
  <c r="AP153" i="7"/>
  <c r="BD153" i="7" s="1"/>
  <c r="AN153" i="7"/>
  <c r="AJ153" i="7"/>
  <c r="V153" i="7"/>
  <c r="J153" i="7"/>
  <c r="CF152" i="7"/>
  <c r="CH152" i="7" s="1"/>
  <c r="BB152" i="7"/>
  <c r="AX152" i="7"/>
  <c r="AQ152" i="7"/>
  <c r="BE152" i="7" s="1"/>
  <c r="AP152" i="7"/>
  <c r="BD152" i="7" s="1"/>
  <c r="AN152" i="7"/>
  <c r="AY152" i="7" s="1"/>
  <c r="AK152" i="7"/>
  <c r="BC152" i="7" s="1"/>
  <c r="AJ152" i="7"/>
  <c r="AZ152" i="7" s="1"/>
  <c r="J152" i="7"/>
  <c r="CF151" i="7"/>
  <c r="CH151" i="7" s="1"/>
  <c r="BC151" i="7"/>
  <c r="BB151" i="7"/>
  <c r="AZ151" i="7"/>
  <c r="AX151" i="7"/>
  <c r="AQ151" i="7"/>
  <c r="BE151" i="7" s="1"/>
  <c r="AP151" i="7"/>
  <c r="BD151" i="7" s="1"/>
  <c r="AN151" i="7"/>
  <c r="AY151" i="7" s="1"/>
  <c r="AJ151" i="7"/>
  <c r="J151" i="7"/>
  <c r="CF150" i="7"/>
  <c r="CH150" i="7" s="1"/>
  <c r="BB150" i="7"/>
  <c r="AX150" i="7"/>
  <c r="AQ150" i="7"/>
  <c r="BE150" i="7" s="1"/>
  <c r="AP150" i="7"/>
  <c r="BD150" i="7" s="1"/>
  <c r="AN150" i="7"/>
  <c r="AY150" i="7" s="1"/>
  <c r="AK150" i="7"/>
  <c r="BC150" i="7" s="1"/>
  <c r="AJ150" i="7"/>
  <c r="AZ150" i="7" s="1"/>
  <c r="J150" i="7"/>
  <c r="CF149" i="7"/>
  <c r="CH149" i="7" s="1"/>
  <c r="BE149" i="7"/>
  <c r="BC149" i="7"/>
  <c r="BB149" i="7"/>
  <c r="AX149" i="7"/>
  <c r="AQ149" i="7"/>
  <c r="AP149" i="7"/>
  <c r="BD149" i="7" s="1"/>
  <c r="AN149" i="7"/>
  <c r="AY149" i="7" s="1"/>
  <c r="AJ149" i="7"/>
  <c r="AZ149" i="7" s="1"/>
  <c r="J149" i="7"/>
  <c r="CF148" i="7"/>
  <c r="CH148" i="7" s="1"/>
  <c r="BB148" i="7"/>
  <c r="AX148" i="7"/>
  <c r="AQ148" i="7"/>
  <c r="BE148" i="7" s="1"/>
  <c r="AP148" i="7"/>
  <c r="BD148" i="7" s="1"/>
  <c r="AN148" i="7"/>
  <c r="AY148" i="7" s="1"/>
  <c r="AK148" i="7"/>
  <c r="BC148" i="7" s="1"/>
  <c r="AJ148" i="7"/>
  <c r="AZ148" i="7" s="1"/>
  <c r="J148" i="7"/>
  <c r="CF147" i="7"/>
  <c r="CH147" i="7" s="1"/>
  <c r="BC147" i="7"/>
  <c r="BB147" i="7"/>
  <c r="AX147" i="7"/>
  <c r="AQ147" i="7"/>
  <c r="BE147" i="7" s="1"/>
  <c r="AP147" i="7"/>
  <c r="BD147" i="7" s="1"/>
  <c r="AN147" i="7"/>
  <c r="AY147" i="7" s="1"/>
  <c r="AJ147" i="7"/>
  <c r="AZ147" i="7" s="1"/>
  <c r="J147" i="7"/>
  <c r="CF146" i="7"/>
  <c r="CH146" i="7" s="1"/>
  <c r="BE146" i="7"/>
  <c r="BB146" i="7"/>
  <c r="AX146" i="7"/>
  <c r="AQ146" i="7"/>
  <c r="AP146" i="7"/>
  <c r="BD146" i="7" s="1"/>
  <c r="AN146" i="7"/>
  <c r="AY146" i="7" s="1"/>
  <c r="AK146" i="7"/>
  <c r="BC146" i="7" s="1"/>
  <c r="AJ146" i="7"/>
  <c r="AZ146" i="7" s="1"/>
  <c r="J146" i="7"/>
  <c r="CF145" i="7"/>
  <c r="CH145" i="7" s="1"/>
  <c r="BC145" i="7"/>
  <c r="BB145" i="7"/>
  <c r="AZ145" i="7"/>
  <c r="AX145" i="7"/>
  <c r="AQ145" i="7"/>
  <c r="BE145" i="7" s="1"/>
  <c r="AP145" i="7"/>
  <c r="BD145" i="7" s="1"/>
  <c r="AN145" i="7"/>
  <c r="AY145" i="7" s="1"/>
  <c r="AJ145" i="7"/>
  <c r="J145" i="7"/>
  <c r="CF144" i="7"/>
  <c r="CH144" i="7" s="1"/>
  <c r="BB144" i="7"/>
  <c r="AX144" i="7"/>
  <c r="AQ144" i="7"/>
  <c r="BE144" i="7" s="1"/>
  <c r="AP144" i="7"/>
  <c r="BD144" i="7" s="1"/>
  <c r="AN144" i="7"/>
  <c r="AY144" i="7" s="1"/>
  <c r="AK144" i="7"/>
  <c r="BC144" i="7" s="1"/>
  <c r="AJ144" i="7"/>
  <c r="AZ144" i="7" s="1"/>
  <c r="J144" i="7"/>
  <c r="CF143" i="7"/>
  <c r="CH143" i="7" s="1"/>
  <c r="BC143" i="7"/>
  <c r="BB143" i="7"/>
  <c r="AZ143" i="7"/>
  <c r="AX143" i="7"/>
  <c r="AQ143" i="7"/>
  <c r="BE143" i="7" s="1"/>
  <c r="AP143" i="7"/>
  <c r="BD143" i="7" s="1"/>
  <c r="AN143" i="7"/>
  <c r="AY143" i="7" s="1"/>
  <c r="AJ143" i="7"/>
  <c r="J143" i="7"/>
  <c r="CF142" i="7"/>
  <c r="CH142" i="7" s="1"/>
  <c r="BB142" i="7"/>
  <c r="AX142" i="7"/>
  <c r="AQ142" i="7"/>
  <c r="BE142" i="7" s="1"/>
  <c r="AP142" i="7"/>
  <c r="BD142" i="7" s="1"/>
  <c r="AN142" i="7"/>
  <c r="AY142" i="7" s="1"/>
  <c r="AK142" i="7"/>
  <c r="BC142" i="7" s="1"/>
  <c r="AJ142" i="7"/>
  <c r="AZ142" i="7" s="1"/>
  <c r="J142" i="7"/>
  <c r="CF141" i="7"/>
  <c r="CH141" i="7" s="1"/>
  <c r="BC141" i="7"/>
  <c r="BB141" i="7"/>
  <c r="AZ141" i="7"/>
  <c r="AX141" i="7"/>
  <c r="AQ141" i="7"/>
  <c r="BE141" i="7" s="1"/>
  <c r="AP141" i="7"/>
  <c r="BD141" i="7" s="1"/>
  <c r="AN141" i="7"/>
  <c r="AY141" i="7" s="1"/>
  <c r="AJ141" i="7"/>
  <c r="J141" i="7"/>
  <c r="CF140" i="7"/>
  <c r="CH140" i="7" s="1"/>
  <c r="BB140" i="7"/>
  <c r="AX140" i="7"/>
  <c r="AQ140" i="7"/>
  <c r="BE140" i="7" s="1"/>
  <c r="AP140" i="7"/>
  <c r="BD140" i="7" s="1"/>
  <c r="AN140" i="7"/>
  <c r="AY140" i="7" s="1"/>
  <c r="AK140" i="7"/>
  <c r="BC140" i="7" s="1"/>
  <c r="AJ140" i="7"/>
  <c r="AZ140" i="7" s="1"/>
  <c r="J140" i="7"/>
  <c r="CF139" i="7"/>
  <c r="CH139" i="7" s="1"/>
  <c r="BE139" i="7"/>
  <c r="BC139" i="7"/>
  <c r="BB139" i="7"/>
  <c r="AX139" i="7"/>
  <c r="AQ139" i="7"/>
  <c r="AP139" i="7"/>
  <c r="BD139" i="7" s="1"/>
  <c r="AN139" i="7"/>
  <c r="AY139" i="7" s="1"/>
  <c r="AJ139" i="7"/>
  <c r="AZ139" i="7" s="1"/>
  <c r="J139" i="7"/>
  <c r="CF138" i="7"/>
  <c r="CH138" i="7" s="1"/>
  <c r="BB138" i="7"/>
  <c r="AX138" i="7"/>
  <c r="AQ138" i="7"/>
  <c r="BE138" i="7" s="1"/>
  <c r="AP138" i="7"/>
  <c r="BD138" i="7" s="1"/>
  <c r="AN138" i="7"/>
  <c r="AY138" i="7" s="1"/>
  <c r="AK138" i="7"/>
  <c r="BC138" i="7" s="1"/>
  <c r="AJ138" i="7"/>
  <c r="AZ138" i="7" s="1"/>
  <c r="J138" i="7"/>
  <c r="CF137" i="7"/>
  <c r="CH137" i="7" s="1"/>
  <c r="BC137" i="7"/>
  <c r="BB137" i="7"/>
  <c r="AX137" i="7"/>
  <c r="AQ137" i="7"/>
  <c r="BE137" i="7" s="1"/>
  <c r="AP137" i="7"/>
  <c r="BD137" i="7" s="1"/>
  <c r="AN137" i="7"/>
  <c r="AY137" i="7" s="1"/>
  <c r="AJ137" i="7"/>
  <c r="AZ137" i="7" s="1"/>
  <c r="J137" i="7"/>
  <c r="CF136" i="7"/>
  <c r="CH136" i="7" s="1"/>
  <c r="BD136" i="7"/>
  <c r="BB136" i="7"/>
  <c r="AX136" i="7"/>
  <c r="AQ136" i="7"/>
  <c r="BE136" i="7" s="1"/>
  <c r="AP136" i="7"/>
  <c r="AN136" i="7"/>
  <c r="AY136" i="7" s="1"/>
  <c r="AK136" i="7"/>
  <c r="BC136" i="7" s="1"/>
  <c r="AJ136" i="7"/>
  <c r="V136" i="7"/>
  <c r="J136" i="7"/>
  <c r="CF135" i="7"/>
  <c r="CH135" i="7" s="1"/>
  <c r="BC135" i="7"/>
  <c r="BB135" i="7"/>
  <c r="AX135" i="7"/>
  <c r="AQ135" i="7"/>
  <c r="BE135" i="7" s="1"/>
  <c r="AP135" i="7"/>
  <c r="BD135" i="7" s="1"/>
  <c r="AN135" i="7"/>
  <c r="AY135" i="7" s="1"/>
  <c r="AJ135" i="7"/>
  <c r="V135" i="7"/>
  <c r="AZ135" i="7" s="1"/>
  <c r="J135" i="7"/>
  <c r="CF134" i="7"/>
  <c r="CH134" i="7" s="1"/>
  <c r="BB134" i="7"/>
  <c r="AX134" i="7"/>
  <c r="AQ134" i="7"/>
  <c r="BE134" i="7" s="1"/>
  <c r="AP134" i="7"/>
  <c r="BD134" i="7" s="1"/>
  <c r="AN134" i="7"/>
  <c r="AY134" i="7" s="1"/>
  <c r="AK134" i="7"/>
  <c r="BC134" i="7" s="1"/>
  <c r="AJ134" i="7"/>
  <c r="V134" i="7"/>
  <c r="J134" i="7"/>
  <c r="CF133" i="7"/>
  <c r="CH133" i="7" s="1"/>
  <c r="BC133" i="7"/>
  <c r="BB133" i="7"/>
  <c r="AX133" i="7"/>
  <c r="AQ133" i="7"/>
  <c r="BE133" i="7" s="1"/>
  <c r="AP133" i="7"/>
  <c r="BD133" i="7" s="1"/>
  <c r="AN133" i="7"/>
  <c r="AY133" i="7" s="1"/>
  <c r="AJ133" i="7"/>
  <c r="V133" i="7"/>
  <c r="AZ133" i="7" s="1"/>
  <c r="J133" i="7"/>
  <c r="CF132" i="7"/>
  <c r="CH132" i="7" s="1"/>
  <c r="BB132" i="7"/>
  <c r="AX132" i="7"/>
  <c r="AQ132" i="7"/>
  <c r="BE132" i="7" s="1"/>
  <c r="AP132" i="7"/>
  <c r="BD132" i="7" s="1"/>
  <c r="AN132" i="7"/>
  <c r="AY132" i="7" s="1"/>
  <c r="AK132" i="7"/>
  <c r="BC132" i="7" s="1"/>
  <c r="AJ132" i="7"/>
  <c r="AZ132" i="7" s="1"/>
  <c r="J132" i="7"/>
  <c r="CF131" i="7"/>
  <c r="CH131" i="7" s="1"/>
  <c r="BE131" i="7"/>
  <c r="BC131" i="7"/>
  <c r="BB131" i="7"/>
  <c r="AX131" i="7"/>
  <c r="AQ131" i="7"/>
  <c r="AP131" i="7"/>
  <c r="BD131" i="7" s="1"/>
  <c r="AN131" i="7"/>
  <c r="AY131" i="7" s="1"/>
  <c r="AJ131" i="7"/>
  <c r="AZ131" i="7" s="1"/>
  <c r="J131" i="7"/>
  <c r="CF130" i="7"/>
  <c r="CH130" i="7" s="1"/>
  <c r="BB130" i="7"/>
  <c r="AX130" i="7"/>
  <c r="AQ130" i="7"/>
  <c r="BE130" i="7" s="1"/>
  <c r="AP130" i="7"/>
  <c r="BD130" i="7" s="1"/>
  <c r="AN130" i="7"/>
  <c r="AY130" i="7" s="1"/>
  <c r="AK130" i="7"/>
  <c r="BC130" i="7" s="1"/>
  <c r="AJ130" i="7"/>
  <c r="AZ130" i="7" s="1"/>
  <c r="J130" i="7"/>
  <c r="CF129" i="7"/>
  <c r="CH129" i="7" s="1"/>
  <c r="BD129" i="7"/>
  <c r="BC129" i="7"/>
  <c r="BB129" i="7"/>
  <c r="AX129" i="7"/>
  <c r="AQ129" i="7"/>
  <c r="BE129" i="7" s="1"/>
  <c r="AP129" i="7"/>
  <c r="AN129" i="7"/>
  <c r="AY129" i="7" s="1"/>
  <c r="AJ129" i="7"/>
  <c r="AZ129" i="7" s="1"/>
  <c r="J129" i="7"/>
  <c r="CF128" i="7"/>
  <c r="CH128" i="7" s="1"/>
  <c r="BD128" i="7"/>
  <c r="BB128" i="7"/>
  <c r="AX128" i="7"/>
  <c r="AQ128" i="7"/>
  <c r="BE128" i="7" s="1"/>
  <c r="AP128" i="7"/>
  <c r="AN128" i="7"/>
  <c r="AY128" i="7" s="1"/>
  <c r="AK128" i="7"/>
  <c r="BC128" i="7" s="1"/>
  <c r="AJ128" i="7"/>
  <c r="AZ128" i="7" s="1"/>
  <c r="J128" i="7"/>
  <c r="CF127" i="7"/>
  <c r="CH127" i="7" s="1"/>
  <c r="BE127" i="7"/>
  <c r="BC127" i="7"/>
  <c r="BB127" i="7"/>
  <c r="AZ127" i="7"/>
  <c r="AX127" i="7"/>
  <c r="AQ127" i="7"/>
  <c r="AP127" i="7"/>
  <c r="BD127" i="7" s="1"/>
  <c r="AN127" i="7"/>
  <c r="AY127" i="7" s="1"/>
  <c r="AJ127" i="7"/>
  <c r="J127" i="7"/>
  <c r="CF126" i="7"/>
  <c r="CH126" i="7" s="1"/>
  <c r="BB126" i="7"/>
  <c r="AX126" i="7"/>
  <c r="AQ126" i="7"/>
  <c r="BE126" i="7" s="1"/>
  <c r="AP126" i="7"/>
  <c r="BD126" i="7" s="1"/>
  <c r="AN126" i="7"/>
  <c r="AY126" i="7" s="1"/>
  <c r="AK126" i="7"/>
  <c r="BC126" i="7" s="1"/>
  <c r="AJ126" i="7"/>
  <c r="AZ126" i="7" s="1"/>
  <c r="J126" i="7"/>
  <c r="CF125" i="7"/>
  <c r="CH125" i="7" s="1"/>
  <c r="BC125" i="7"/>
  <c r="BB125" i="7"/>
  <c r="AZ125" i="7"/>
  <c r="AX125" i="7"/>
  <c r="AQ125" i="7"/>
  <c r="BE125" i="7" s="1"/>
  <c r="AP125" i="7"/>
  <c r="BD125" i="7" s="1"/>
  <c r="AN125" i="7"/>
  <c r="AY125" i="7" s="1"/>
  <c r="AJ125" i="7"/>
  <c r="J125" i="7"/>
  <c r="CF124" i="7"/>
  <c r="CH124" i="7" s="1"/>
  <c r="BB124" i="7"/>
  <c r="AX124" i="7"/>
  <c r="AQ124" i="7"/>
  <c r="BE124" i="7" s="1"/>
  <c r="AP124" i="7"/>
  <c r="BD124" i="7" s="1"/>
  <c r="AN124" i="7"/>
  <c r="AY124" i="7" s="1"/>
  <c r="AK124" i="7"/>
  <c r="BC124" i="7" s="1"/>
  <c r="AJ124" i="7"/>
  <c r="AZ124" i="7" s="1"/>
  <c r="J124" i="7"/>
  <c r="CF123" i="7"/>
  <c r="CH123" i="7" s="1"/>
  <c r="BC123" i="7"/>
  <c r="BB123" i="7"/>
  <c r="AX123" i="7"/>
  <c r="AQ123" i="7"/>
  <c r="BE123" i="7" s="1"/>
  <c r="AP123" i="7"/>
  <c r="BD123" i="7" s="1"/>
  <c r="AN123" i="7"/>
  <c r="AY123" i="7" s="1"/>
  <c r="AJ123" i="7"/>
  <c r="AZ123" i="7" s="1"/>
  <c r="J123" i="7"/>
  <c r="CF122" i="7"/>
  <c r="CH122" i="7" s="1"/>
  <c r="BB122" i="7"/>
  <c r="AX122" i="7"/>
  <c r="AQ122" i="7"/>
  <c r="BE122" i="7" s="1"/>
  <c r="AP122" i="7"/>
  <c r="BD122" i="7" s="1"/>
  <c r="AN122" i="7"/>
  <c r="AY122" i="7" s="1"/>
  <c r="AK122" i="7"/>
  <c r="BC122" i="7" s="1"/>
  <c r="AJ122" i="7"/>
  <c r="AZ122" i="7" s="1"/>
  <c r="J122" i="7"/>
  <c r="CF121" i="7"/>
  <c r="CH121" i="7" s="1"/>
  <c r="BC121" i="7"/>
  <c r="BB121" i="7"/>
  <c r="AX121" i="7"/>
  <c r="AQ121" i="7"/>
  <c r="BE121" i="7" s="1"/>
  <c r="AP121" i="7"/>
  <c r="BD121" i="7" s="1"/>
  <c r="AN121" i="7"/>
  <c r="AY121" i="7" s="1"/>
  <c r="AJ121" i="7"/>
  <c r="AZ121" i="7" s="1"/>
  <c r="J121" i="7"/>
  <c r="CF120" i="7"/>
  <c r="CH120" i="7" s="1"/>
  <c r="BB120" i="7"/>
  <c r="AX120" i="7"/>
  <c r="AQ120" i="7"/>
  <c r="BE120" i="7" s="1"/>
  <c r="AP120" i="7"/>
  <c r="BD120" i="7" s="1"/>
  <c r="AN120" i="7"/>
  <c r="AY120" i="7" s="1"/>
  <c r="AK120" i="7"/>
  <c r="BC120" i="7" s="1"/>
  <c r="AJ120" i="7"/>
  <c r="AZ120" i="7" s="1"/>
  <c r="J120" i="7"/>
  <c r="CF119" i="7"/>
  <c r="CH119" i="7" s="1"/>
  <c r="BC119" i="7"/>
  <c r="BB119" i="7"/>
  <c r="AZ119" i="7"/>
  <c r="AX119" i="7"/>
  <c r="AQ119" i="7"/>
  <c r="BE119" i="7" s="1"/>
  <c r="AP119" i="7"/>
  <c r="BD119" i="7" s="1"/>
  <c r="AN119" i="7"/>
  <c r="AY119" i="7" s="1"/>
  <c r="AJ119" i="7"/>
  <c r="J119" i="7"/>
  <c r="CF118" i="7"/>
  <c r="CH118" i="7" s="1"/>
  <c r="BB118" i="7"/>
  <c r="AX118" i="7"/>
  <c r="AQ118" i="7"/>
  <c r="AP118" i="7"/>
  <c r="BD118" i="7" s="1"/>
  <c r="AN118" i="7"/>
  <c r="AY118" i="7" s="1"/>
  <c r="AK118" i="7"/>
  <c r="BC118" i="7" s="1"/>
  <c r="AJ118" i="7"/>
  <c r="AZ118" i="7" s="1"/>
  <c r="J118" i="7"/>
  <c r="CF117" i="7"/>
  <c r="CH117" i="7" s="1"/>
  <c r="BC117" i="7"/>
  <c r="BB117" i="7"/>
  <c r="AX117" i="7"/>
  <c r="AQ117" i="7"/>
  <c r="BE117" i="7" s="1"/>
  <c r="AP117" i="7"/>
  <c r="BD117" i="7" s="1"/>
  <c r="AN117" i="7"/>
  <c r="AY117" i="7" s="1"/>
  <c r="AJ117" i="7"/>
  <c r="AZ117" i="7" s="1"/>
  <c r="J117" i="7"/>
  <c r="CF116" i="7"/>
  <c r="CH116" i="7" s="1"/>
  <c r="BB116" i="7"/>
  <c r="AX116" i="7"/>
  <c r="AQ116" i="7"/>
  <c r="BE116" i="7" s="1"/>
  <c r="AP116" i="7"/>
  <c r="BD116" i="7" s="1"/>
  <c r="AN116" i="7"/>
  <c r="AY116" i="7" s="1"/>
  <c r="AK116" i="7"/>
  <c r="BC116" i="7" s="1"/>
  <c r="AJ116" i="7"/>
  <c r="V116" i="7"/>
  <c r="J116" i="7"/>
  <c r="CF115" i="7"/>
  <c r="CH115" i="7" s="1"/>
  <c r="BC115" i="7"/>
  <c r="BB115" i="7"/>
  <c r="AX115" i="7"/>
  <c r="AQ115" i="7"/>
  <c r="BE115" i="7" s="1"/>
  <c r="AP115" i="7"/>
  <c r="BD115" i="7" s="1"/>
  <c r="AN115" i="7"/>
  <c r="AY115" i="7" s="1"/>
  <c r="AJ115" i="7"/>
  <c r="V115" i="7"/>
  <c r="AZ115" i="7" s="1"/>
  <c r="J115" i="7"/>
  <c r="CF114" i="7"/>
  <c r="CH114" i="7" s="1"/>
  <c r="BB114" i="7"/>
  <c r="AX114" i="7"/>
  <c r="AQ114" i="7"/>
  <c r="BE114" i="7" s="1"/>
  <c r="AP114" i="7"/>
  <c r="BD114" i="7" s="1"/>
  <c r="AN114" i="7"/>
  <c r="AY114" i="7" s="1"/>
  <c r="AK114" i="7"/>
  <c r="BC114" i="7" s="1"/>
  <c r="AJ114" i="7"/>
  <c r="V114" i="7"/>
  <c r="AZ114" i="7" s="1"/>
  <c r="J114" i="7"/>
  <c r="CF113" i="7"/>
  <c r="CH113" i="7" s="1"/>
  <c r="BC113" i="7"/>
  <c r="BB113" i="7"/>
  <c r="AX113" i="7"/>
  <c r="AQ113" i="7"/>
  <c r="BE113" i="7" s="1"/>
  <c r="AP113" i="7"/>
  <c r="BD113" i="7" s="1"/>
  <c r="AN113" i="7"/>
  <c r="AY113" i="7" s="1"/>
  <c r="AJ113" i="7"/>
  <c r="V113" i="7"/>
  <c r="AZ113" i="7" s="1"/>
  <c r="J113" i="7"/>
  <c r="CF192" i="7"/>
  <c r="CH192" i="7" s="1"/>
  <c r="CF191" i="7"/>
  <c r="CH191" i="7" s="1"/>
  <c r="CF190" i="7"/>
  <c r="CH190" i="7" s="1"/>
  <c r="CF189" i="7"/>
  <c r="CH189" i="7" s="1"/>
  <c r="CF188" i="7"/>
  <c r="CH188" i="7" s="1"/>
  <c r="CF187" i="7"/>
  <c r="CH187" i="7" s="1"/>
  <c r="CF186" i="7"/>
  <c r="CH186" i="7" s="1"/>
  <c r="CF185" i="7"/>
  <c r="CH185" i="7" s="1"/>
  <c r="CF184" i="7"/>
  <c r="CH184" i="7" s="1"/>
  <c r="CF183" i="7"/>
  <c r="CH183" i="7" s="1"/>
  <c r="CF182" i="7"/>
  <c r="CH182" i="7" s="1"/>
  <c r="CF181" i="7"/>
  <c r="CH181" i="7" s="1"/>
  <c r="CF180" i="7"/>
  <c r="CH180" i="7" s="1"/>
  <c r="CF179" i="7"/>
  <c r="CH179" i="7" s="1"/>
  <c r="CF178" i="7"/>
  <c r="CH178" i="7" s="1"/>
  <c r="CF177" i="7"/>
  <c r="CH177" i="7" s="1"/>
  <c r="CF176" i="7"/>
  <c r="CH176" i="7" s="1"/>
  <c r="CF175" i="7"/>
  <c r="CH175" i="7" s="1"/>
  <c r="CF174" i="7"/>
  <c r="CH174" i="7" s="1"/>
  <c r="CF173" i="7"/>
  <c r="CH173" i="7" s="1"/>
  <c r="CF112" i="7"/>
  <c r="CH112" i="7" s="1"/>
  <c r="CF111" i="7"/>
  <c r="CH111" i="7" s="1"/>
  <c r="CF110" i="7"/>
  <c r="CH110" i="7" s="1"/>
  <c r="CF109" i="7"/>
  <c r="CH109" i="7" s="1"/>
  <c r="CF108" i="7"/>
  <c r="CH108" i="7" s="1"/>
  <c r="CF107" i="7"/>
  <c r="CH107" i="7" s="1"/>
  <c r="CF106" i="7"/>
  <c r="CH106" i="7" s="1"/>
  <c r="CF105" i="7"/>
  <c r="CH105" i="7" s="1"/>
  <c r="CF104" i="7"/>
  <c r="CH104" i="7" s="1"/>
  <c r="CF103" i="7"/>
  <c r="CH103" i="7" s="1"/>
  <c r="CF102" i="7"/>
  <c r="CH102" i="7" s="1"/>
  <c r="CF101" i="7"/>
  <c r="CH101" i="7" s="1"/>
  <c r="CF100" i="7"/>
  <c r="CH100" i="7" s="1"/>
  <c r="CF99" i="7"/>
  <c r="CH99" i="7" s="1"/>
  <c r="CF98" i="7"/>
  <c r="CH98" i="7" s="1"/>
  <c r="CF97" i="7"/>
  <c r="CH97" i="7" s="1"/>
  <c r="CF96" i="7"/>
  <c r="CH96" i="7" s="1"/>
  <c r="CF95" i="7"/>
  <c r="CH95" i="7" s="1"/>
  <c r="CF94" i="7"/>
  <c r="CH94" i="7" s="1"/>
  <c r="CF93" i="7"/>
  <c r="CH93" i="7" s="1"/>
  <c r="CF92" i="7"/>
  <c r="CH92" i="7" s="1"/>
  <c r="CF91" i="7"/>
  <c r="CH91" i="7" s="1"/>
  <c r="CF90" i="7"/>
  <c r="CH90" i="7" s="1"/>
  <c r="CF89" i="7"/>
  <c r="CH89" i="7" s="1"/>
  <c r="CF88" i="7"/>
  <c r="CH88" i="7" s="1"/>
  <c r="CF87" i="7"/>
  <c r="CH87" i="7" s="1"/>
  <c r="CF86" i="7"/>
  <c r="CH86" i="7" s="1"/>
  <c r="CF85" i="7"/>
  <c r="CH85" i="7" s="1"/>
  <c r="CF84" i="7"/>
  <c r="CH84" i="7" s="1"/>
  <c r="CF83" i="7"/>
  <c r="CH83" i="7" s="1"/>
  <c r="CF82" i="7"/>
  <c r="CH82" i="7" s="1"/>
  <c r="CF81" i="7"/>
  <c r="CH81" i="7" s="1"/>
  <c r="CF80" i="7"/>
  <c r="CH80" i="7" s="1"/>
  <c r="CF79" i="7"/>
  <c r="CH79" i="7" s="1"/>
  <c r="CF78" i="7"/>
  <c r="CH78" i="7" s="1"/>
  <c r="CF77" i="7"/>
  <c r="CH77" i="7" s="1"/>
  <c r="CF76" i="7"/>
  <c r="CH76" i="7" s="1"/>
  <c r="CF75" i="7"/>
  <c r="CH75" i="7" s="1"/>
  <c r="CF74" i="7"/>
  <c r="CH74" i="7" s="1"/>
  <c r="CF73" i="7"/>
  <c r="CH73" i="7" s="1"/>
  <c r="CF72" i="7"/>
  <c r="CH72" i="7" s="1"/>
  <c r="CF71" i="7"/>
  <c r="CH71" i="7" s="1"/>
  <c r="CF70" i="7"/>
  <c r="CH70" i="7" s="1"/>
  <c r="CF69" i="7"/>
  <c r="CH69" i="7" s="1"/>
  <c r="CF68" i="7"/>
  <c r="CH68" i="7" s="1"/>
  <c r="CF67" i="7"/>
  <c r="CH67" i="7" s="1"/>
  <c r="CF66" i="7"/>
  <c r="CH66" i="7" s="1"/>
  <c r="CF65" i="7"/>
  <c r="CH65" i="7" s="1"/>
  <c r="CF64" i="7"/>
  <c r="CH64" i="7" s="1"/>
  <c r="CF63" i="7"/>
  <c r="CH63" i="7" s="1"/>
  <c r="CF62" i="7"/>
  <c r="CH62" i="7" s="1"/>
  <c r="CF61" i="7"/>
  <c r="CH61" i="7" s="1"/>
  <c r="CF60" i="7"/>
  <c r="CH60" i="7" s="1"/>
  <c r="CF59" i="7"/>
  <c r="CH59" i="7" s="1"/>
  <c r="CF58" i="7"/>
  <c r="CH58" i="7" s="1"/>
  <c r="CF57" i="7"/>
  <c r="CH57" i="7" s="1"/>
  <c r="CF56" i="7"/>
  <c r="CH56" i="7" s="1"/>
  <c r="CF55" i="7"/>
  <c r="CH55" i="7" s="1"/>
  <c r="CF54" i="7"/>
  <c r="CH54" i="7" s="1"/>
  <c r="CF53" i="7"/>
  <c r="CH53" i="7" s="1"/>
  <c r="CF52" i="7"/>
  <c r="CH52" i="7" s="1"/>
  <c r="CF51" i="7"/>
  <c r="CH51" i="7" s="1"/>
  <c r="CF50" i="7"/>
  <c r="CH50" i="7" s="1"/>
  <c r="CF49" i="7"/>
  <c r="CH49" i="7" s="1"/>
  <c r="CF48" i="7"/>
  <c r="CH48" i="7" s="1"/>
  <c r="CF47" i="7"/>
  <c r="CH47" i="7" s="1"/>
  <c r="CF46" i="7"/>
  <c r="CH46" i="7" s="1"/>
  <c r="CF45" i="7"/>
  <c r="CH45" i="7" s="1"/>
  <c r="CF44" i="7"/>
  <c r="CH44" i="7" s="1"/>
  <c r="CF43" i="7"/>
  <c r="CH43" i="7" s="1"/>
  <c r="CF42" i="7"/>
  <c r="CH42" i="7" s="1"/>
  <c r="CF41" i="7"/>
  <c r="CH41" i="7" s="1"/>
  <c r="CF40" i="7"/>
  <c r="CH40" i="7" s="1"/>
  <c r="CF39" i="7"/>
  <c r="CH39" i="7" s="1"/>
  <c r="CF38" i="7"/>
  <c r="CH38" i="7" s="1"/>
  <c r="CF37" i="7"/>
  <c r="CH37" i="7" s="1"/>
  <c r="CF36" i="7"/>
  <c r="CH36" i="7" s="1"/>
  <c r="CF35" i="7"/>
  <c r="CH35" i="7" s="1"/>
  <c r="CF34" i="7"/>
  <c r="CH34" i="7" s="1"/>
  <c r="CF33" i="7"/>
  <c r="CH33" i="7" s="1"/>
  <c r="CF32" i="7"/>
  <c r="CH32" i="7" s="1"/>
  <c r="CF31" i="7"/>
  <c r="CH31" i="7" s="1"/>
  <c r="CF30" i="7"/>
  <c r="CH30" i="7" s="1"/>
  <c r="CF29" i="7"/>
  <c r="CH29" i="7" s="1"/>
  <c r="CF28" i="7"/>
  <c r="CH28" i="7" s="1"/>
  <c r="CF27" i="7"/>
  <c r="CH27" i="7" s="1"/>
  <c r="CF26" i="7"/>
  <c r="CH26" i="7" s="1"/>
  <c r="CF25" i="7"/>
  <c r="CH25" i="7" s="1"/>
  <c r="CF24" i="7"/>
  <c r="CH24" i="7" s="1"/>
  <c r="CF23" i="7"/>
  <c r="CH23" i="7" s="1"/>
  <c r="CF22" i="7"/>
  <c r="CH22" i="7" s="1"/>
  <c r="CF21" i="7"/>
  <c r="CH21" i="7" s="1"/>
  <c r="CF20" i="7"/>
  <c r="CH20" i="7" s="1"/>
  <c r="CF19" i="7"/>
  <c r="CH19" i="7" s="1"/>
  <c r="CF18" i="7"/>
  <c r="CH18" i="7" s="1"/>
  <c r="CF17" i="7"/>
  <c r="CH17" i="7" s="1"/>
  <c r="CF16" i="7"/>
  <c r="CH16" i="7" s="1"/>
  <c r="CF15" i="7"/>
  <c r="CH15" i="7" s="1"/>
  <c r="CF14" i="7"/>
  <c r="CH14" i="7" s="1"/>
  <c r="CF13" i="7"/>
  <c r="CH13" i="7" s="1"/>
  <c r="CF12" i="7"/>
  <c r="CH12" i="7" s="1"/>
  <c r="CF11" i="7"/>
  <c r="CH11" i="7" s="1"/>
  <c r="CF10" i="7"/>
  <c r="CH10" i="7" s="1"/>
  <c r="CF9" i="7"/>
  <c r="CH9" i="7" s="1"/>
  <c r="CF8" i="7"/>
  <c r="CH8" i="7" s="1"/>
  <c r="CF7" i="7"/>
  <c r="CH7" i="7" s="1"/>
  <c r="CF6" i="7"/>
  <c r="CH6" i="7" s="1"/>
  <c r="CF5" i="7"/>
  <c r="CH5" i="7" s="1"/>
  <c r="CF4" i="7"/>
  <c r="CH4" i="7" s="1"/>
  <c r="CF3" i="7"/>
  <c r="CH3" i="7" s="1"/>
  <c r="BB72" i="7"/>
  <c r="AX72" i="7"/>
  <c r="AQ72" i="7"/>
  <c r="BE72" i="7" s="1"/>
  <c r="AP72" i="7"/>
  <c r="BD72" i="7" s="1"/>
  <c r="AN72" i="7"/>
  <c r="AY72" i="7" s="1"/>
  <c r="AK72" i="7"/>
  <c r="BC72" i="7" s="1"/>
  <c r="AJ72" i="7"/>
  <c r="AZ72" i="7" s="1"/>
  <c r="J72" i="7"/>
  <c r="BC71" i="7"/>
  <c r="BB71" i="7"/>
  <c r="AX71" i="7"/>
  <c r="AQ71" i="7"/>
  <c r="BE71" i="7" s="1"/>
  <c r="AP71" i="7"/>
  <c r="BD71" i="7" s="1"/>
  <c r="AN71" i="7"/>
  <c r="AY71" i="7" s="1"/>
  <c r="AJ71" i="7"/>
  <c r="AZ71" i="7" s="1"/>
  <c r="J71" i="7"/>
  <c r="BB70" i="7"/>
  <c r="AX70" i="7"/>
  <c r="AQ70" i="7"/>
  <c r="BE70" i="7" s="1"/>
  <c r="AP70" i="7"/>
  <c r="BD70" i="7" s="1"/>
  <c r="AN70" i="7"/>
  <c r="AY70" i="7" s="1"/>
  <c r="AK70" i="7"/>
  <c r="BC70" i="7" s="1"/>
  <c r="AJ70" i="7"/>
  <c r="AZ70" i="7" s="1"/>
  <c r="J70" i="7"/>
  <c r="BC69" i="7"/>
  <c r="BB69" i="7"/>
  <c r="AX69" i="7"/>
  <c r="AQ69" i="7"/>
  <c r="BE69" i="7" s="1"/>
  <c r="AP69" i="7"/>
  <c r="BD69" i="7" s="1"/>
  <c r="AN69" i="7"/>
  <c r="AY69" i="7" s="1"/>
  <c r="AJ69" i="7"/>
  <c r="AZ69" i="7" s="1"/>
  <c r="J69" i="7"/>
  <c r="BB68" i="7"/>
  <c r="AX68" i="7"/>
  <c r="AQ68" i="7"/>
  <c r="BE68" i="7" s="1"/>
  <c r="AP68" i="7"/>
  <c r="BD68" i="7" s="1"/>
  <c r="AN68" i="7"/>
  <c r="AY68" i="7" s="1"/>
  <c r="AK68" i="7"/>
  <c r="BC68" i="7" s="1"/>
  <c r="AJ68" i="7"/>
  <c r="AZ68" i="7" s="1"/>
  <c r="J68" i="7"/>
  <c r="BC67" i="7"/>
  <c r="BB67" i="7"/>
  <c r="AX67" i="7"/>
  <c r="AQ67" i="7"/>
  <c r="BE67" i="7" s="1"/>
  <c r="AP67" i="7"/>
  <c r="BD67" i="7" s="1"/>
  <c r="AN67" i="7"/>
  <c r="AY67" i="7" s="1"/>
  <c r="AJ67" i="7"/>
  <c r="AZ67" i="7" s="1"/>
  <c r="J67" i="7"/>
  <c r="BB66" i="7"/>
  <c r="AX66" i="7"/>
  <c r="AQ66" i="7"/>
  <c r="BE66" i="7" s="1"/>
  <c r="AP66" i="7"/>
  <c r="BD66" i="7" s="1"/>
  <c r="AN66" i="7"/>
  <c r="AY66" i="7" s="1"/>
  <c r="AK66" i="7"/>
  <c r="BC66" i="7" s="1"/>
  <c r="AJ66" i="7"/>
  <c r="AZ66" i="7" s="1"/>
  <c r="J66" i="7"/>
  <c r="BC65" i="7"/>
  <c r="BB65" i="7"/>
  <c r="AX65" i="7"/>
  <c r="AQ65" i="7"/>
  <c r="BE65" i="7" s="1"/>
  <c r="AP65" i="7"/>
  <c r="BD65" i="7" s="1"/>
  <c r="AN65" i="7"/>
  <c r="AY65" i="7" s="1"/>
  <c r="AJ65" i="7"/>
  <c r="AZ65" i="7" s="1"/>
  <c r="J65" i="7"/>
  <c r="BB64" i="7"/>
  <c r="AX64" i="7"/>
  <c r="AQ64" i="7"/>
  <c r="BE64" i="7" s="1"/>
  <c r="AP64" i="7"/>
  <c r="BD64" i="7" s="1"/>
  <c r="AN64" i="7"/>
  <c r="AY64" i="7" s="1"/>
  <c r="AK64" i="7"/>
  <c r="BC64" i="7" s="1"/>
  <c r="AJ64" i="7"/>
  <c r="AZ64" i="7" s="1"/>
  <c r="J64" i="7"/>
  <c r="BC63" i="7"/>
  <c r="BB63" i="7"/>
  <c r="AX63" i="7"/>
  <c r="AQ63" i="7"/>
  <c r="BE63" i="7" s="1"/>
  <c r="AP63" i="7"/>
  <c r="BD63" i="7" s="1"/>
  <c r="AN63" i="7"/>
  <c r="AY63" i="7" s="1"/>
  <c r="AJ63" i="7"/>
  <c r="AZ63" i="7" s="1"/>
  <c r="J63" i="7"/>
  <c r="BB62" i="7"/>
  <c r="AX62" i="7"/>
  <c r="AQ62" i="7"/>
  <c r="BE62" i="7" s="1"/>
  <c r="AP62" i="7"/>
  <c r="BD62" i="7" s="1"/>
  <c r="AN62" i="7"/>
  <c r="AY62" i="7" s="1"/>
  <c r="AK62" i="7"/>
  <c r="BC62" i="7" s="1"/>
  <c r="AJ62" i="7"/>
  <c r="AZ62" i="7" s="1"/>
  <c r="J62" i="7"/>
  <c r="BC61" i="7"/>
  <c r="BB61" i="7"/>
  <c r="AX61" i="7"/>
  <c r="AQ61" i="7"/>
  <c r="BE61" i="7" s="1"/>
  <c r="AP61" i="7"/>
  <c r="BD61" i="7" s="1"/>
  <c r="AN61" i="7"/>
  <c r="AY61" i="7" s="1"/>
  <c r="AJ61" i="7"/>
  <c r="AZ61" i="7" s="1"/>
  <c r="J61" i="7"/>
  <c r="BB60" i="7"/>
  <c r="AX60" i="7"/>
  <c r="AQ60" i="7"/>
  <c r="BE60" i="7" s="1"/>
  <c r="AP60" i="7"/>
  <c r="BD60" i="7" s="1"/>
  <c r="AN60" i="7"/>
  <c r="AY60" i="7" s="1"/>
  <c r="AK60" i="7"/>
  <c r="BC60" i="7" s="1"/>
  <c r="AJ60" i="7"/>
  <c r="AZ60" i="7" s="1"/>
  <c r="J60" i="7"/>
  <c r="BC59" i="7"/>
  <c r="BB59" i="7"/>
  <c r="AX59" i="7"/>
  <c r="AQ59" i="7"/>
  <c r="BE59" i="7" s="1"/>
  <c r="AP59" i="7"/>
  <c r="BD59" i="7" s="1"/>
  <c r="AN59" i="7"/>
  <c r="AY59" i="7" s="1"/>
  <c r="AJ59" i="7"/>
  <c r="AZ59" i="7" s="1"/>
  <c r="J59" i="7"/>
  <c r="BB58" i="7"/>
  <c r="AX58" i="7"/>
  <c r="AQ58" i="7"/>
  <c r="BE58" i="7" s="1"/>
  <c r="AP58" i="7"/>
  <c r="BD58" i="7" s="1"/>
  <c r="AN58" i="7"/>
  <c r="AY58" i="7" s="1"/>
  <c r="AK58" i="7"/>
  <c r="BC58" i="7" s="1"/>
  <c r="AJ58" i="7"/>
  <c r="AZ58" i="7" s="1"/>
  <c r="J58" i="7"/>
  <c r="BC57" i="7"/>
  <c r="BB57" i="7"/>
  <c r="AX57" i="7"/>
  <c r="AQ57" i="7"/>
  <c r="BE57" i="7" s="1"/>
  <c r="AP57" i="7"/>
  <c r="BD57" i="7" s="1"/>
  <c r="AN57" i="7"/>
  <c r="AY57" i="7" s="1"/>
  <c r="AJ57" i="7"/>
  <c r="AZ57" i="7" s="1"/>
  <c r="J57" i="7"/>
  <c r="BB56" i="7"/>
  <c r="AX56" i="7"/>
  <c r="AQ56" i="7"/>
  <c r="BE56" i="7" s="1"/>
  <c r="AP56" i="7"/>
  <c r="BD56" i="7" s="1"/>
  <c r="AN56" i="7"/>
  <c r="AY56" i="7" s="1"/>
  <c r="AK56" i="7"/>
  <c r="BC56" i="7" s="1"/>
  <c r="AJ56" i="7"/>
  <c r="V56" i="7"/>
  <c r="J56" i="7"/>
  <c r="BC55" i="7"/>
  <c r="BB55" i="7"/>
  <c r="AX55" i="7"/>
  <c r="AQ55" i="7"/>
  <c r="BE55" i="7" s="1"/>
  <c r="AP55" i="7"/>
  <c r="BD55" i="7" s="1"/>
  <c r="AN55" i="7"/>
  <c r="AY55" i="7" s="1"/>
  <c r="AJ55" i="7"/>
  <c r="V55" i="7"/>
  <c r="J55" i="7"/>
  <c r="BB54" i="7"/>
  <c r="AX54" i="7"/>
  <c r="AQ54" i="7"/>
  <c r="BE54" i="7" s="1"/>
  <c r="AP54" i="7"/>
  <c r="BD54" i="7" s="1"/>
  <c r="AN54" i="7"/>
  <c r="AY54" i="7" s="1"/>
  <c r="AK54" i="7"/>
  <c r="BC54" i="7" s="1"/>
  <c r="AJ54" i="7"/>
  <c r="V54" i="7"/>
  <c r="J54" i="7"/>
  <c r="BC53" i="7"/>
  <c r="BB53" i="7"/>
  <c r="AX53" i="7"/>
  <c r="AQ53" i="7"/>
  <c r="BE53" i="7" s="1"/>
  <c r="AP53" i="7"/>
  <c r="BD53" i="7" s="1"/>
  <c r="AN53" i="7"/>
  <c r="AY53" i="7" s="1"/>
  <c r="AJ53" i="7"/>
  <c r="V53" i="7"/>
  <c r="J53" i="7"/>
  <c r="BB180" i="7"/>
  <c r="AX180" i="7"/>
  <c r="AQ180" i="7"/>
  <c r="BE180" i="7" s="1"/>
  <c r="AP180" i="7"/>
  <c r="BD180" i="7" s="1"/>
  <c r="AN180" i="7"/>
  <c r="AY180" i="7" s="1"/>
  <c r="AK180" i="7"/>
  <c r="BC180" i="7" s="1"/>
  <c r="AJ180" i="7"/>
  <c r="AZ180" i="7" s="1"/>
  <c r="J180" i="7"/>
  <c r="BC179" i="7"/>
  <c r="BB179" i="7"/>
  <c r="AX179" i="7"/>
  <c r="AQ179" i="7"/>
  <c r="BE179" i="7" s="1"/>
  <c r="AP179" i="7"/>
  <c r="BD179" i="7" s="1"/>
  <c r="AN179" i="7"/>
  <c r="AY179" i="7" s="1"/>
  <c r="AJ179" i="7"/>
  <c r="AZ179" i="7" s="1"/>
  <c r="J179" i="7"/>
  <c r="BB178" i="7"/>
  <c r="AX178" i="7"/>
  <c r="AQ178" i="7"/>
  <c r="BE178" i="7" s="1"/>
  <c r="AP178" i="7"/>
  <c r="BD178" i="7" s="1"/>
  <c r="AN178" i="7"/>
  <c r="AY178" i="7" s="1"/>
  <c r="AK178" i="7"/>
  <c r="BC178" i="7" s="1"/>
  <c r="AJ178" i="7"/>
  <c r="AZ178" i="7" s="1"/>
  <c r="J178" i="7"/>
  <c r="BC177" i="7"/>
  <c r="BB177" i="7"/>
  <c r="AX177" i="7"/>
  <c r="AQ177" i="7"/>
  <c r="BE177" i="7" s="1"/>
  <c r="AP177" i="7"/>
  <c r="BD177" i="7" s="1"/>
  <c r="AN177" i="7"/>
  <c r="AY177" i="7" s="1"/>
  <c r="AJ177" i="7"/>
  <c r="AZ177" i="7" s="1"/>
  <c r="J177" i="7"/>
  <c r="BB100" i="7"/>
  <c r="AX100" i="7"/>
  <c r="AT100" i="7"/>
  <c r="AQ100" i="7"/>
  <c r="BE100" i="7" s="1"/>
  <c r="AP100" i="7"/>
  <c r="BD100" i="7" s="1"/>
  <c r="AN100" i="7"/>
  <c r="AY100" i="7" s="1"/>
  <c r="AK100" i="7"/>
  <c r="BC100" i="7" s="1"/>
  <c r="AJ100" i="7"/>
  <c r="J100" i="7"/>
  <c r="BC99" i="7"/>
  <c r="BB99" i="7"/>
  <c r="AX99" i="7"/>
  <c r="AT99" i="7"/>
  <c r="AQ99" i="7"/>
  <c r="BE99" i="7" s="1"/>
  <c r="AP99" i="7"/>
  <c r="BD99" i="7" s="1"/>
  <c r="AN99" i="7"/>
  <c r="AY99" i="7" s="1"/>
  <c r="AJ99" i="7"/>
  <c r="AZ99" i="7" s="1"/>
  <c r="J99" i="7"/>
  <c r="BB98" i="7"/>
  <c r="AX98" i="7"/>
  <c r="AT98" i="7"/>
  <c r="AQ98" i="7"/>
  <c r="BE98" i="7" s="1"/>
  <c r="AP98" i="7"/>
  <c r="BD98" i="7" s="1"/>
  <c r="AN98" i="7"/>
  <c r="AY98" i="7" s="1"/>
  <c r="AK98" i="7"/>
  <c r="BC98" i="7" s="1"/>
  <c r="AJ98" i="7"/>
  <c r="J98" i="7"/>
  <c r="BC97" i="7"/>
  <c r="BB97" i="7"/>
  <c r="AX97" i="7"/>
  <c r="AT97" i="7"/>
  <c r="AQ97" i="7"/>
  <c r="BE97" i="7" s="1"/>
  <c r="AP97" i="7"/>
  <c r="BD97" i="7" s="1"/>
  <c r="AN97" i="7"/>
  <c r="AY97" i="7" s="1"/>
  <c r="AJ97" i="7"/>
  <c r="AZ97" i="7" s="1"/>
  <c r="J97" i="7"/>
  <c r="BB80" i="7"/>
  <c r="AX80" i="7"/>
  <c r="AQ80" i="7"/>
  <c r="BE80" i="7" s="1"/>
  <c r="AP80" i="7"/>
  <c r="BD80" i="7" s="1"/>
  <c r="AN80" i="7"/>
  <c r="AY80" i="7" s="1"/>
  <c r="AK80" i="7"/>
  <c r="BC80" i="7" s="1"/>
  <c r="AJ80" i="7"/>
  <c r="AZ80" i="7" s="1"/>
  <c r="J80" i="7"/>
  <c r="BC79" i="7"/>
  <c r="BB79" i="7"/>
  <c r="AX79" i="7"/>
  <c r="AQ79" i="7"/>
  <c r="BE79" i="7" s="1"/>
  <c r="AP79" i="7"/>
  <c r="BD79" i="7" s="1"/>
  <c r="AN79" i="7"/>
  <c r="AY79" i="7" s="1"/>
  <c r="AJ79" i="7"/>
  <c r="AZ79" i="7" s="1"/>
  <c r="J79" i="7"/>
  <c r="BB78" i="7"/>
  <c r="AX78" i="7"/>
  <c r="AQ78" i="7"/>
  <c r="BE78" i="7" s="1"/>
  <c r="AP78" i="7"/>
  <c r="BD78" i="7" s="1"/>
  <c r="AN78" i="7"/>
  <c r="AY78" i="7" s="1"/>
  <c r="AK78" i="7"/>
  <c r="BC78" i="7" s="1"/>
  <c r="AJ78" i="7"/>
  <c r="AZ78" i="7" s="1"/>
  <c r="J78" i="7"/>
  <c r="BC77" i="7"/>
  <c r="BB77" i="7"/>
  <c r="AX77" i="7"/>
  <c r="AQ77" i="7"/>
  <c r="BE77" i="7" s="1"/>
  <c r="AP77" i="7"/>
  <c r="BD77" i="7" s="1"/>
  <c r="AN77" i="7"/>
  <c r="AY77" i="7" s="1"/>
  <c r="AJ77" i="7"/>
  <c r="AZ77" i="7" s="1"/>
  <c r="J77" i="7"/>
  <c r="BB40" i="7"/>
  <c r="AX40" i="7"/>
  <c r="AQ40" i="7"/>
  <c r="BE40" i="7" s="1"/>
  <c r="AP40" i="7"/>
  <c r="BD40" i="7" s="1"/>
  <c r="AN40" i="7"/>
  <c r="AY40" i="7" s="1"/>
  <c r="AK40" i="7"/>
  <c r="BC40" i="7" s="1"/>
  <c r="AJ40" i="7"/>
  <c r="AZ40" i="7" s="1"/>
  <c r="J40" i="7"/>
  <c r="BC39" i="7"/>
  <c r="BB39" i="7"/>
  <c r="AX39" i="7"/>
  <c r="AQ39" i="7"/>
  <c r="BE39" i="7" s="1"/>
  <c r="AP39" i="7"/>
  <c r="BD39" i="7" s="1"/>
  <c r="AN39" i="7"/>
  <c r="AY39" i="7" s="1"/>
  <c r="AJ39" i="7"/>
  <c r="AZ39" i="7" s="1"/>
  <c r="J39" i="7"/>
  <c r="BB38" i="7"/>
  <c r="AX38" i="7"/>
  <c r="AQ38" i="7"/>
  <c r="BE38" i="7" s="1"/>
  <c r="AP38" i="7"/>
  <c r="BD38" i="7" s="1"/>
  <c r="AN38" i="7"/>
  <c r="AY38" i="7" s="1"/>
  <c r="AK38" i="7"/>
  <c r="BC38" i="7" s="1"/>
  <c r="AJ38" i="7"/>
  <c r="AZ38" i="7" s="1"/>
  <c r="J38" i="7"/>
  <c r="BC37" i="7"/>
  <c r="BB37" i="7"/>
  <c r="AX37" i="7"/>
  <c r="AQ37" i="7"/>
  <c r="BE37" i="7" s="1"/>
  <c r="AP37" i="7"/>
  <c r="BD37" i="7" s="1"/>
  <c r="AN37" i="7"/>
  <c r="AY37" i="7" s="1"/>
  <c r="AJ37" i="7"/>
  <c r="AZ37" i="7" s="1"/>
  <c r="J37" i="7"/>
  <c r="BB26" i="7"/>
  <c r="AX26" i="7"/>
  <c r="AQ26" i="7"/>
  <c r="BE26" i="7" s="1"/>
  <c r="AP26" i="7"/>
  <c r="BD26" i="7" s="1"/>
  <c r="AN26" i="7"/>
  <c r="AY26" i="7" s="1"/>
  <c r="AK26" i="7"/>
  <c r="BC26" i="7" s="1"/>
  <c r="AJ26" i="7"/>
  <c r="AZ26" i="7" s="1"/>
  <c r="J26" i="7"/>
  <c r="BC25" i="7"/>
  <c r="BB25" i="7"/>
  <c r="AX25" i="7"/>
  <c r="AQ25" i="7"/>
  <c r="BE25" i="7" s="1"/>
  <c r="AP25" i="7"/>
  <c r="BD25" i="7" s="1"/>
  <c r="AN25" i="7"/>
  <c r="AY25" i="7" s="1"/>
  <c r="AJ25" i="7"/>
  <c r="AZ25" i="7" s="1"/>
  <c r="J25" i="7"/>
  <c r="BB16" i="7"/>
  <c r="AX16" i="7"/>
  <c r="AQ16" i="7"/>
  <c r="BE16" i="7" s="1"/>
  <c r="AP16" i="7"/>
  <c r="BD16" i="7" s="1"/>
  <c r="AN16" i="7"/>
  <c r="AY16" i="7" s="1"/>
  <c r="AK16" i="7"/>
  <c r="BC16" i="7" s="1"/>
  <c r="AJ16" i="7"/>
  <c r="AZ16" i="7" s="1"/>
  <c r="J16" i="7"/>
  <c r="BC15" i="7"/>
  <c r="BB15" i="7"/>
  <c r="AX15" i="7"/>
  <c r="AQ15" i="7"/>
  <c r="BE15" i="7" s="1"/>
  <c r="AP15" i="7"/>
  <c r="BD15" i="7" s="1"/>
  <c r="AN15" i="7"/>
  <c r="AY15" i="7" s="1"/>
  <c r="AJ15" i="7"/>
  <c r="AZ15" i="7" s="1"/>
  <c r="J15" i="7"/>
  <c r="BB6" i="7"/>
  <c r="AX6" i="7"/>
  <c r="AQ6" i="7"/>
  <c r="BE6" i="7" s="1"/>
  <c r="AP6" i="7"/>
  <c r="BD6" i="7" s="1"/>
  <c r="AN6" i="7"/>
  <c r="AY6" i="7" s="1"/>
  <c r="AK6" i="7"/>
  <c r="BC6" i="7" s="1"/>
  <c r="AJ6" i="7"/>
  <c r="AZ6" i="7" s="1"/>
  <c r="J6" i="7"/>
  <c r="BC5" i="7"/>
  <c r="BB5" i="7"/>
  <c r="AX5" i="7"/>
  <c r="AQ5" i="7"/>
  <c r="BE5" i="7" s="1"/>
  <c r="AP5" i="7"/>
  <c r="BD5" i="7" s="1"/>
  <c r="AN5" i="7"/>
  <c r="AY5" i="7" s="1"/>
  <c r="AJ5" i="7"/>
  <c r="AZ5" i="7" s="1"/>
  <c r="J5" i="7"/>
  <c r="AT104" i="7"/>
  <c r="AT103" i="7"/>
  <c r="AT102" i="7"/>
  <c r="AT101" i="7"/>
  <c r="BB192" i="7"/>
  <c r="BC191" i="7"/>
  <c r="BB191" i="7"/>
  <c r="BB190" i="7"/>
  <c r="BC189" i="7"/>
  <c r="BB189" i="7"/>
  <c r="BB188" i="7"/>
  <c r="BC187" i="7"/>
  <c r="BB187" i="7"/>
  <c r="BB186" i="7"/>
  <c r="BC185" i="7"/>
  <c r="BB185" i="7"/>
  <c r="BB184" i="7"/>
  <c r="BC183" i="7"/>
  <c r="BB183" i="7"/>
  <c r="BB182" i="7"/>
  <c r="BC181" i="7"/>
  <c r="BB181" i="7"/>
  <c r="BB176" i="7"/>
  <c r="BC175" i="7"/>
  <c r="BB175" i="7"/>
  <c r="BB174" i="7"/>
  <c r="BC173" i="7"/>
  <c r="BB173" i="7"/>
  <c r="BB112" i="7"/>
  <c r="BC111" i="7"/>
  <c r="BB111" i="7"/>
  <c r="BB110" i="7"/>
  <c r="BC109" i="7"/>
  <c r="BB109" i="7"/>
  <c r="BB108" i="7"/>
  <c r="BC107" i="7"/>
  <c r="BB107" i="7"/>
  <c r="BB106" i="7"/>
  <c r="BC105" i="7"/>
  <c r="BB105" i="7"/>
  <c r="BB104" i="7"/>
  <c r="BC103" i="7"/>
  <c r="BB103" i="7"/>
  <c r="BB102" i="7"/>
  <c r="BC101" i="7"/>
  <c r="BB101" i="7"/>
  <c r="BB96" i="7"/>
  <c r="BC95" i="7"/>
  <c r="BB95" i="7"/>
  <c r="BB94" i="7"/>
  <c r="BC93" i="7"/>
  <c r="BB93" i="7"/>
  <c r="BB92" i="7"/>
  <c r="BC91" i="7"/>
  <c r="BB91" i="7"/>
  <c r="BB90" i="7"/>
  <c r="BC89" i="7"/>
  <c r="BB89" i="7"/>
  <c r="BB88" i="7"/>
  <c r="BC87" i="7"/>
  <c r="BB87" i="7"/>
  <c r="BB86" i="7"/>
  <c r="BC85" i="7"/>
  <c r="BB85" i="7"/>
  <c r="BB84" i="7"/>
  <c r="BC83" i="7"/>
  <c r="BB83" i="7"/>
  <c r="BB82" i="7"/>
  <c r="BC81" i="7"/>
  <c r="BB81" i="7"/>
  <c r="BB76" i="7"/>
  <c r="BC75" i="7"/>
  <c r="BB75" i="7"/>
  <c r="BB74" i="7"/>
  <c r="BC73" i="7"/>
  <c r="BB73" i="7"/>
  <c r="BB52" i="7"/>
  <c r="BC51" i="7"/>
  <c r="BB51" i="7"/>
  <c r="BB50" i="7"/>
  <c r="BC49" i="7"/>
  <c r="BB49" i="7"/>
  <c r="BB48" i="7"/>
  <c r="BC47" i="7"/>
  <c r="BB47" i="7"/>
  <c r="BB46" i="7"/>
  <c r="BC45" i="7"/>
  <c r="BB45" i="7"/>
  <c r="BB44" i="7"/>
  <c r="BC43" i="7"/>
  <c r="BB43" i="7"/>
  <c r="BB42" i="7"/>
  <c r="BC41" i="7"/>
  <c r="BB41" i="7"/>
  <c r="BB36" i="7"/>
  <c r="BC35" i="7"/>
  <c r="BB35" i="7"/>
  <c r="BB34" i="7"/>
  <c r="BC33" i="7"/>
  <c r="BB33" i="7"/>
  <c r="BB32" i="7"/>
  <c r="BC31" i="7"/>
  <c r="BB31" i="7"/>
  <c r="BB30" i="7"/>
  <c r="BC29" i="7"/>
  <c r="BB29" i="7"/>
  <c r="BB28" i="7"/>
  <c r="BC27" i="7"/>
  <c r="BB27" i="7"/>
  <c r="BB24" i="7"/>
  <c r="BC23" i="7"/>
  <c r="BB23" i="7"/>
  <c r="BB22" i="7"/>
  <c r="BC21" i="7"/>
  <c r="BB21" i="7"/>
  <c r="BB20" i="7"/>
  <c r="BC19" i="7"/>
  <c r="BB19" i="7"/>
  <c r="BB18" i="7"/>
  <c r="BC17" i="7"/>
  <c r="BB17" i="7"/>
  <c r="BB14" i="7"/>
  <c r="BC13" i="7"/>
  <c r="BB13" i="7"/>
  <c r="BB12" i="7"/>
  <c r="BC11" i="7"/>
  <c r="BB11" i="7"/>
  <c r="BB10" i="7"/>
  <c r="BC9" i="7"/>
  <c r="BB9" i="7"/>
  <c r="BB8" i="7"/>
  <c r="BC7" i="7"/>
  <c r="BB7" i="7"/>
  <c r="BB4" i="7"/>
  <c r="AQ192" i="7"/>
  <c r="BE192" i="7" s="1"/>
  <c r="AP192" i="7"/>
  <c r="BD192" i="7" s="1"/>
  <c r="AN192" i="7"/>
  <c r="AY192" i="7" s="1"/>
  <c r="AQ191" i="7"/>
  <c r="BE191" i="7" s="1"/>
  <c r="AP191" i="7"/>
  <c r="BD191" i="7" s="1"/>
  <c r="AN191" i="7"/>
  <c r="AY191" i="7" s="1"/>
  <c r="AQ190" i="7"/>
  <c r="BE190" i="7" s="1"/>
  <c r="AP190" i="7"/>
  <c r="BD190" i="7" s="1"/>
  <c r="AN190" i="7"/>
  <c r="AY190" i="7" s="1"/>
  <c r="AQ189" i="7"/>
  <c r="BE189" i="7" s="1"/>
  <c r="AP189" i="7"/>
  <c r="BD189" i="7" s="1"/>
  <c r="AN189" i="7"/>
  <c r="AY189" i="7" s="1"/>
  <c r="AQ188" i="7"/>
  <c r="BE188" i="7" s="1"/>
  <c r="AP188" i="7"/>
  <c r="BD188" i="7" s="1"/>
  <c r="AN188" i="7"/>
  <c r="AY188" i="7" s="1"/>
  <c r="AQ187" i="7"/>
  <c r="BE187" i="7" s="1"/>
  <c r="AP187" i="7"/>
  <c r="BD187" i="7" s="1"/>
  <c r="AN187" i="7"/>
  <c r="AY187" i="7" s="1"/>
  <c r="AQ186" i="7"/>
  <c r="BE186" i="7" s="1"/>
  <c r="AP186" i="7"/>
  <c r="BD186" i="7" s="1"/>
  <c r="AN186" i="7"/>
  <c r="AY186" i="7" s="1"/>
  <c r="AQ185" i="7"/>
  <c r="BE185" i="7" s="1"/>
  <c r="AP185" i="7"/>
  <c r="BD185" i="7" s="1"/>
  <c r="AN185" i="7"/>
  <c r="AY185" i="7" s="1"/>
  <c r="AQ184" i="7"/>
  <c r="BE184" i="7" s="1"/>
  <c r="AP184" i="7"/>
  <c r="BD184" i="7" s="1"/>
  <c r="AN184" i="7"/>
  <c r="AY184" i="7" s="1"/>
  <c r="AQ183" i="7"/>
  <c r="BE183" i="7" s="1"/>
  <c r="AP183" i="7"/>
  <c r="BD183" i="7" s="1"/>
  <c r="AN183" i="7"/>
  <c r="AY183" i="7" s="1"/>
  <c r="AQ182" i="7"/>
  <c r="BE182" i="7" s="1"/>
  <c r="AP182" i="7"/>
  <c r="BD182" i="7" s="1"/>
  <c r="AN182" i="7"/>
  <c r="AY182" i="7" s="1"/>
  <c r="AQ181" i="7"/>
  <c r="BE181" i="7" s="1"/>
  <c r="AP181" i="7"/>
  <c r="BD181" i="7" s="1"/>
  <c r="AN181" i="7"/>
  <c r="AY181" i="7" s="1"/>
  <c r="AQ176" i="7"/>
  <c r="BE176" i="7" s="1"/>
  <c r="AP176" i="7"/>
  <c r="BD176" i="7" s="1"/>
  <c r="AN176" i="7"/>
  <c r="AY176" i="7" s="1"/>
  <c r="AQ175" i="7"/>
  <c r="BE175" i="7" s="1"/>
  <c r="AP175" i="7"/>
  <c r="BD175" i="7" s="1"/>
  <c r="AN175" i="7"/>
  <c r="AY175" i="7" s="1"/>
  <c r="AQ174" i="7"/>
  <c r="BE174" i="7" s="1"/>
  <c r="AP174" i="7"/>
  <c r="BD174" i="7" s="1"/>
  <c r="AN174" i="7"/>
  <c r="AY174" i="7" s="1"/>
  <c r="AQ173" i="7"/>
  <c r="BE173" i="7" s="1"/>
  <c r="AP173" i="7"/>
  <c r="BD173" i="7" s="1"/>
  <c r="AN173" i="7"/>
  <c r="AY173" i="7" s="1"/>
  <c r="AQ112" i="7"/>
  <c r="BE112" i="7" s="1"/>
  <c r="AP112" i="7"/>
  <c r="BD112" i="7" s="1"/>
  <c r="AN112" i="7"/>
  <c r="AY112" i="7" s="1"/>
  <c r="AQ111" i="7"/>
  <c r="BE111" i="7" s="1"/>
  <c r="AP111" i="7"/>
  <c r="BD111" i="7" s="1"/>
  <c r="AN111" i="7"/>
  <c r="AY111" i="7" s="1"/>
  <c r="AQ110" i="7"/>
  <c r="BE110" i="7" s="1"/>
  <c r="AP110" i="7"/>
  <c r="BD110" i="7" s="1"/>
  <c r="AN110" i="7"/>
  <c r="AY110" i="7" s="1"/>
  <c r="AQ109" i="7"/>
  <c r="BE109" i="7" s="1"/>
  <c r="AP109" i="7"/>
  <c r="BD109" i="7" s="1"/>
  <c r="AN109" i="7"/>
  <c r="AY109" i="7" s="1"/>
  <c r="AQ108" i="7"/>
  <c r="BE108" i="7" s="1"/>
  <c r="AP108" i="7"/>
  <c r="BD108" i="7" s="1"/>
  <c r="AN108" i="7"/>
  <c r="AY108" i="7" s="1"/>
  <c r="AQ107" i="7"/>
  <c r="BE107" i="7" s="1"/>
  <c r="AP107" i="7"/>
  <c r="BD107" i="7" s="1"/>
  <c r="AN107" i="7"/>
  <c r="AY107" i="7" s="1"/>
  <c r="AQ106" i="7"/>
  <c r="BE106" i="7" s="1"/>
  <c r="AP106" i="7"/>
  <c r="BD106" i="7" s="1"/>
  <c r="AN106" i="7"/>
  <c r="AY106" i="7" s="1"/>
  <c r="AQ105" i="7"/>
  <c r="BE105" i="7" s="1"/>
  <c r="AP105" i="7"/>
  <c r="BD105" i="7" s="1"/>
  <c r="AN105" i="7"/>
  <c r="AY105" i="7" s="1"/>
  <c r="AQ104" i="7"/>
  <c r="BE104" i="7" s="1"/>
  <c r="AP104" i="7"/>
  <c r="BD104" i="7" s="1"/>
  <c r="AN104" i="7"/>
  <c r="AY104" i="7" s="1"/>
  <c r="AQ103" i="7"/>
  <c r="BE103" i="7" s="1"/>
  <c r="AP103" i="7"/>
  <c r="BD103" i="7" s="1"/>
  <c r="AN103" i="7"/>
  <c r="AY103" i="7" s="1"/>
  <c r="AQ102" i="7"/>
  <c r="BE102" i="7" s="1"/>
  <c r="AP102" i="7"/>
  <c r="BD102" i="7" s="1"/>
  <c r="AN102" i="7"/>
  <c r="AY102" i="7" s="1"/>
  <c r="AQ101" i="7"/>
  <c r="BE101" i="7" s="1"/>
  <c r="AP101" i="7"/>
  <c r="BD101" i="7" s="1"/>
  <c r="AN101" i="7"/>
  <c r="AY101" i="7" s="1"/>
  <c r="AQ96" i="7"/>
  <c r="BE96" i="7" s="1"/>
  <c r="AP96" i="7"/>
  <c r="BD96" i="7" s="1"/>
  <c r="AN96" i="7"/>
  <c r="AY96" i="7" s="1"/>
  <c r="AQ95" i="7"/>
  <c r="BE95" i="7" s="1"/>
  <c r="AP95" i="7"/>
  <c r="BD95" i="7" s="1"/>
  <c r="AN95" i="7"/>
  <c r="AY95" i="7" s="1"/>
  <c r="AQ94" i="7"/>
  <c r="BE94" i="7" s="1"/>
  <c r="AP94" i="7"/>
  <c r="BD94" i="7" s="1"/>
  <c r="AN94" i="7"/>
  <c r="AY94" i="7" s="1"/>
  <c r="AQ93" i="7"/>
  <c r="BE93" i="7" s="1"/>
  <c r="AP93" i="7"/>
  <c r="BD93" i="7" s="1"/>
  <c r="AN93" i="7"/>
  <c r="AY93" i="7" s="1"/>
  <c r="AQ92" i="7"/>
  <c r="BE92" i="7" s="1"/>
  <c r="AP92" i="7"/>
  <c r="BD92" i="7" s="1"/>
  <c r="AN92" i="7"/>
  <c r="AY92" i="7" s="1"/>
  <c r="AQ91" i="7"/>
  <c r="BE91" i="7" s="1"/>
  <c r="AP91" i="7"/>
  <c r="BD91" i="7" s="1"/>
  <c r="AN91" i="7"/>
  <c r="AY91" i="7" s="1"/>
  <c r="AQ90" i="7"/>
  <c r="BE90" i="7" s="1"/>
  <c r="AP90" i="7"/>
  <c r="BD90" i="7" s="1"/>
  <c r="AN90" i="7"/>
  <c r="AY90" i="7" s="1"/>
  <c r="AQ89" i="7"/>
  <c r="BE89" i="7" s="1"/>
  <c r="AP89" i="7"/>
  <c r="BD89" i="7" s="1"/>
  <c r="AN89" i="7"/>
  <c r="AY89" i="7" s="1"/>
  <c r="AQ88" i="7"/>
  <c r="BE88" i="7" s="1"/>
  <c r="AP88" i="7"/>
  <c r="BD88" i="7" s="1"/>
  <c r="AN88" i="7"/>
  <c r="AY88" i="7" s="1"/>
  <c r="AQ87" i="7"/>
  <c r="BE87" i="7" s="1"/>
  <c r="AP87" i="7"/>
  <c r="BD87" i="7" s="1"/>
  <c r="AN87" i="7"/>
  <c r="AY87" i="7" s="1"/>
  <c r="AQ86" i="7"/>
  <c r="BE86" i="7" s="1"/>
  <c r="AP86" i="7"/>
  <c r="BD86" i="7" s="1"/>
  <c r="AN86" i="7"/>
  <c r="AY86" i="7" s="1"/>
  <c r="AQ85" i="7"/>
  <c r="BE85" i="7" s="1"/>
  <c r="AP85" i="7"/>
  <c r="BD85" i="7" s="1"/>
  <c r="AN85" i="7"/>
  <c r="AY85" i="7" s="1"/>
  <c r="AQ84" i="7"/>
  <c r="BE84" i="7" s="1"/>
  <c r="AP84" i="7"/>
  <c r="BD84" i="7" s="1"/>
  <c r="AN84" i="7"/>
  <c r="AY84" i="7" s="1"/>
  <c r="AQ83" i="7"/>
  <c r="BE83" i="7" s="1"/>
  <c r="AP83" i="7"/>
  <c r="BD83" i="7" s="1"/>
  <c r="AN83" i="7"/>
  <c r="AY83" i="7" s="1"/>
  <c r="AQ82" i="7"/>
  <c r="BE82" i="7" s="1"/>
  <c r="AP82" i="7"/>
  <c r="BD82" i="7" s="1"/>
  <c r="AN82" i="7"/>
  <c r="AY82" i="7" s="1"/>
  <c r="AQ81" i="7"/>
  <c r="BE81" i="7" s="1"/>
  <c r="AP81" i="7"/>
  <c r="BD81" i="7" s="1"/>
  <c r="AN81" i="7"/>
  <c r="AY81" i="7" s="1"/>
  <c r="AQ76" i="7"/>
  <c r="BE76" i="7" s="1"/>
  <c r="AP76" i="7"/>
  <c r="BD76" i="7" s="1"/>
  <c r="AN76" i="7"/>
  <c r="AY76" i="7" s="1"/>
  <c r="AQ75" i="7"/>
  <c r="BE75" i="7" s="1"/>
  <c r="AP75" i="7"/>
  <c r="BD75" i="7" s="1"/>
  <c r="AN75" i="7"/>
  <c r="AY75" i="7" s="1"/>
  <c r="AQ74" i="7"/>
  <c r="BE74" i="7" s="1"/>
  <c r="AP74" i="7"/>
  <c r="BD74" i="7" s="1"/>
  <c r="AN74" i="7"/>
  <c r="AY74" i="7" s="1"/>
  <c r="AQ73" i="7"/>
  <c r="BE73" i="7" s="1"/>
  <c r="AP73" i="7"/>
  <c r="BD73" i="7" s="1"/>
  <c r="AN73" i="7"/>
  <c r="AY73" i="7" s="1"/>
  <c r="AQ52" i="7"/>
  <c r="BE52" i="7" s="1"/>
  <c r="AP52" i="7"/>
  <c r="BD52" i="7" s="1"/>
  <c r="AN52" i="7"/>
  <c r="AY52" i="7" s="1"/>
  <c r="AQ51" i="7"/>
  <c r="BE51" i="7" s="1"/>
  <c r="AP51" i="7"/>
  <c r="BD51" i="7" s="1"/>
  <c r="AN51" i="7"/>
  <c r="AY51" i="7" s="1"/>
  <c r="AQ50" i="7"/>
  <c r="BE50" i="7" s="1"/>
  <c r="AP50" i="7"/>
  <c r="BD50" i="7" s="1"/>
  <c r="AN50" i="7"/>
  <c r="AY50" i="7" s="1"/>
  <c r="AQ49" i="7"/>
  <c r="BE49" i="7" s="1"/>
  <c r="AP49" i="7"/>
  <c r="BD49" i="7" s="1"/>
  <c r="AN49" i="7"/>
  <c r="AY49" i="7" s="1"/>
  <c r="AQ48" i="7"/>
  <c r="BE48" i="7" s="1"/>
  <c r="AP48" i="7"/>
  <c r="BD48" i="7" s="1"/>
  <c r="AN48" i="7"/>
  <c r="AY48" i="7" s="1"/>
  <c r="AQ47" i="7"/>
  <c r="BE47" i="7" s="1"/>
  <c r="AP47" i="7"/>
  <c r="BD47" i="7" s="1"/>
  <c r="AN47" i="7"/>
  <c r="AY47" i="7" s="1"/>
  <c r="AQ46" i="7"/>
  <c r="BE46" i="7" s="1"/>
  <c r="AP46" i="7"/>
  <c r="BD46" i="7" s="1"/>
  <c r="AN46" i="7"/>
  <c r="AY46" i="7" s="1"/>
  <c r="AQ45" i="7"/>
  <c r="BE45" i="7" s="1"/>
  <c r="AP45" i="7"/>
  <c r="BD45" i="7" s="1"/>
  <c r="AN45" i="7"/>
  <c r="AY45" i="7" s="1"/>
  <c r="AQ44" i="7"/>
  <c r="BE44" i="7" s="1"/>
  <c r="AP44" i="7"/>
  <c r="BD44" i="7" s="1"/>
  <c r="AN44" i="7"/>
  <c r="AY44" i="7" s="1"/>
  <c r="AQ43" i="7"/>
  <c r="BE43" i="7" s="1"/>
  <c r="AP43" i="7"/>
  <c r="BD43" i="7" s="1"/>
  <c r="AN43" i="7"/>
  <c r="AY43" i="7" s="1"/>
  <c r="AQ42" i="7"/>
  <c r="BE42" i="7" s="1"/>
  <c r="AP42" i="7"/>
  <c r="BD42" i="7" s="1"/>
  <c r="AN42" i="7"/>
  <c r="AY42" i="7" s="1"/>
  <c r="AQ41" i="7"/>
  <c r="BE41" i="7" s="1"/>
  <c r="AP41" i="7"/>
  <c r="BD41" i="7" s="1"/>
  <c r="AN41" i="7"/>
  <c r="AY41" i="7" s="1"/>
  <c r="AQ36" i="7"/>
  <c r="BE36" i="7" s="1"/>
  <c r="AP36" i="7"/>
  <c r="BD36" i="7" s="1"/>
  <c r="AN36" i="7"/>
  <c r="AY36" i="7" s="1"/>
  <c r="AQ35" i="7"/>
  <c r="BE35" i="7" s="1"/>
  <c r="AP35" i="7"/>
  <c r="BD35" i="7" s="1"/>
  <c r="AN35" i="7"/>
  <c r="AY35" i="7" s="1"/>
  <c r="AQ34" i="7"/>
  <c r="BE34" i="7" s="1"/>
  <c r="AP34" i="7"/>
  <c r="BD34" i="7" s="1"/>
  <c r="AN34" i="7"/>
  <c r="AY34" i="7" s="1"/>
  <c r="AQ33" i="7"/>
  <c r="BE33" i="7" s="1"/>
  <c r="AP33" i="7"/>
  <c r="BD33" i="7" s="1"/>
  <c r="AN33" i="7"/>
  <c r="AY33" i="7" s="1"/>
  <c r="AQ32" i="7"/>
  <c r="BE32" i="7" s="1"/>
  <c r="AP32" i="7"/>
  <c r="BD32" i="7" s="1"/>
  <c r="AN32" i="7"/>
  <c r="AY32" i="7" s="1"/>
  <c r="AQ31" i="7"/>
  <c r="BE31" i="7" s="1"/>
  <c r="AP31" i="7"/>
  <c r="BD31" i="7" s="1"/>
  <c r="AN31" i="7"/>
  <c r="AY31" i="7" s="1"/>
  <c r="AQ30" i="7"/>
  <c r="BE30" i="7" s="1"/>
  <c r="AP30" i="7"/>
  <c r="BD30" i="7" s="1"/>
  <c r="AN30" i="7"/>
  <c r="AY30" i="7" s="1"/>
  <c r="AQ29" i="7"/>
  <c r="BE29" i="7" s="1"/>
  <c r="AP29" i="7"/>
  <c r="BD29" i="7" s="1"/>
  <c r="AN29" i="7"/>
  <c r="AY29" i="7" s="1"/>
  <c r="AQ28" i="7"/>
  <c r="BE28" i="7" s="1"/>
  <c r="AP28" i="7"/>
  <c r="BD28" i="7" s="1"/>
  <c r="AN28" i="7"/>
  <c r="AY28" i="7" s="1"/>
  <c r="AQ27" i="7"/>
  <c r="BE27" i="7" s="1"/>
  <c r="AP27" i="7"/>
  <c r="BD27" i="7" s="1"/>
  <c r="AN27" i="7"/>
  <c r="AY27" i="7" s="1"/>
  <c r="AQ24" i="7"/>
  <c r="BE24" i="7" s="1"/>
  <c r="AP24" i="7"/>
  <c r="BD24" i="7" s="1"/>
  <c r="AN24" i="7"/>
  <c r="AY24" i="7" s="1"/>
  <c r="AQ23" i="7"/>
  <c r="BE23" i="7" s="1"/>
  <c r="AP23" i="7"/>
  <c r="BD23" i="7" s="1"/>
  <c r="AN23" i="7"/>
  <c r="AY23" i="7" s="1"/>
  <c r="AQ22" i="7"/>
  <c r="BE22" i="7" s="1"/>
  <c r="AP22" i="7"/>
  <c r="BD22" i="7" s="1"/>
  <c r="AN22" i="7"/>
  <c r="AY22" i="7" s="1"/>
  <c r="AQ21" i="7"/>
  <c r="BE21" i="7" s="1"/>
  <c r="AP21" i="7"/>
  <c r="BD21" i="7" s="1"/>
  <c r="AN21" i="7"/>
  <c r="AY21" i="7" s="1"/>
  <c r="AQ20" i="7"/>
  <c r="BE20" i="7" s="1"/>
  <c r="AP20" i="7"/>
  <c r="BD20" i="7" s="1"/>
  <c r="AN20" i="7"/>
  <c r="AY20" i="7" s="1"/>
  <c r="AQ19" i="7"/>
  <c r="BE19" i="7" s="1"/>
  <c r="AP19" i="7"/>
  <c r="BD19" i="7" s="1"/>
  <c r="AN19" i="7"/>
  <c r="AY19" i="7" s="1"/>
  <c r="AQ18" i="7"/>
  <c r="BE18" i="7" s="1"/>
  <c r="AP18" i="7"/>
  <c r="BD18" i="7" s="1"/>
  <c r="AN18" i="7"/>
  <c r="AY18" i="7" s="1"/>
  <c r="AQ17" i="7"/>
  <c r="BE17" i="7" s="1"/>
  <c r="AP17" i="7"/>
  <c r="BD17" i="7" s="1"/>
  <c r="AN17" i="7"/>
  <c r="AY17" i="7" s="1"/>
  <c r="AQ14" i="7"/>
  <c r="BE14" i="7" s="1"/>
  <c r="AP14" i="7"/>
  <c r="BD14" i="7" s="1"/>
  <c r="AN14" i="7"/>
  <c r="AY14" i="7" s="1"/>
  <c r="AQ13" i="7"/>
  <c r="BE13" i="7" s="1"/>
  <c r="AP13" i="7"/>
  <c r="BD13" i="7" s="1"/>
  <c r="AN13" i="7"/>
  <c r="AY13" i="7" s="1"/>
  <c r="AQ12" i="7"/>
  <c r="BE12" i="7" s="1"/>
  <c r="AP12" i="7"/>
  <c r="BD12" i="7" s="1"/>
  <c r="AN12" i="7"/>
  <c r="AY12" i="7" s="1"/>
  <c r="AQ11" i="7"/>
  <c r="BE11" i="7" s="1"/>
  <c r="AP11" i="7"/>
  <c r="BD11" i="7" s="1"/>
  <c r="AN11" i="7"/>
  <c r="AY11" i="7" s="1"/>
  <c r="AQ10" i="7"/>
  <c r="BE10" i="7" s="1"/>
  <c r="AP10" i="7"/>
  <c r="BD10" i="7" s="1"/>
  <c r="AN10" i="7"/>
  <c r="AY10" i="7" s="1"/>
  <c r="AQ9" i="7"/>
  <c r="BE9" i="7" s="1"/>
  <c r="AP9" i="7"/>
  <c r="BD9" i="7" s="1"/>
  <c r="AN9" i="7"/>
  <c r="AY9" i="7" s="1"/>
  <c r="AQ8" i="7"/>
  <c r="BE8" i="7" s="1"/>
  <c r="AP8" i="7"/>
  <c r="BD8" i="7" s="1"/>
  <c r="AN8" i="7"/>
  <c r="AY8" i="7" s="1"/>
  <c r="AQ7" i="7"/>
  <c r="BE7" i="7" s="1"/>
  <c r="AP7" i="7"/>
  <c r="BD7" i="7" s="1"/>
  <c r="AN7" i="7"/>
  <c r="AY7" i="7" s="1"/>
  <c r="AQ4" i="7"/>
  <c r="BE4" i="7" s="1"/>
  <c r="AP4" i="7"/>
  <c r="BD4" i="7" s="1"/>
  <c r="AN4" i="7"/>
  <c r="AY4" i="7" s="1"/>
  <c r="AN3" i="7"/>
  <c r="AY3" i="7" s="1"/>
  <c r="AQ3" i="7"/>
  <c r="BE3" i="7" s="1"/>
  <c r="AP3" i="7"/>
  <c r="BD3" i="7" s="1"/>
  <c r="V176" i="7"/>
  <c r="V175" i="7"/>
  <c r="V174" i="7"/>
  <c r="V173" i="7"/>
  <c r="V96" i="7"/>
  <c r="V95" i="7"/>
  <c r="V94" i="7"/>
  <c r="V93" i="7"/>
  <c r="V76" i="7"/>
  <c r="V75" i="7"/>
  <c r="V74" i="7"/>
  <c r="V73" i="7"/>
  <c r="V35" i="7"/>
  <c r="V34" i="7"/>
  <c r="V33" i="7"/>
  <c r="V36" i="7"/>
  <c r="AX184" i="7"/>
  <c r="AK184" i="7"/>
  <c r="BC184" i="7" s="1"/>
  <c r="AJ184" i="7"/>
  <c r="AZ184" i="7" s="1"/>
  <c r="J184" i="7"/>
  <c r="AX183" i="7"/>
  <c r="AJ183" i="7"/>
  <c r="AZ183" i="7" s="1"/>
  <c r="J183" i="7"/>
  <c r="AX182" i="7"/>
  <c r="AK182" i="7"/>
  <c r="BC182" i="7" s="1"/>
  <c r="AJ182" i="7"/>
  <c r="AZ182" i="7" s="1"/>
  <c r="J182" i="7"/>
  <c r="AX181" i="7"/>
  <c r="AJ181" i="7"/>
  <c r="AZ181" i="7" s="1"/>
  <c r="J181" i="7"/>
  <c r="AX104" i="7"/>
  <c r="AK104" i="7"/>
  <c r="BC104" i="7" s="1"/>
  <c r="AJ104" i="7"/>
  <c r="J104" i="7"/>
  <c r="AX103" i="7"/>
  <c r="AJ103" i="7"/>
  <c r="J103" i="7"/>
  <c r="AX102" i="7"/>
  <c r="AK102" i="7"/>
  <c r="BC102" i="7" s="1"/>
  <c r="AJ102" i="7"/>
  <c r="J102" i="7"/>
  <c r="AX101" i="7"/>
  <c r="AJ101" i="7"/>
  <c r="J101" i="7"/>
  <c r="AX84" i="7"/>
  <c r="AK84" i="7"/>
  <c r="BC84" i="7" s="1"/>
  <c r="AJ84" i="7"/>
  <c r="AZ84" i="7" s="1"/>
  <c r="J84" i="7"/>
  <c r="AX83" i="7"/>
  <c r="AJ83" i="7"/>
  <c r="AZ83" i="7" s="1"/>
  <c r="J83" i="7"/>
  <c r="AX82" i="7"/>
  <c r="AK82" i="7"/>
  <c r="BC82" i="7" s="1"/>
  <c r="AJ82" i="7"/>
  <c r="AZ82" i="7" s="1"/>
  <c r="J82" i="7"/>
  <c r="AX81" i="7"/>
  <c r="AJ81" i="7"/>
  <c r="AZ81" i="7" s="1"/>
  <c r="J81" i="7"/>
  <c r="AX44" i="7"/>
  <c r="AK44" i="7"/>
  <c r="BC44" i="7" s="1"/>
  <c r="AJ44" i="7"/>
  <c r="AZ44" i="7" s="1"/>
  <c r="J44" i="7"/>
  <c r="AX43" i="7"/>
  <c r="AJ43" i="7"/>
  <c r="AZ43" i="7" s="1"/>
  <c r="J43" i="7"/>
  <c r="AX42" i="7"/>
  <c r="AK42" i="7"/>
  <c r="BC42" i="7" s="1"/>
  <c r="AJ42" i="7"/>
  <c r="AZ42" i="7" s="1"/>
  <c r="J42" i="7"/>
  <c r="AX41" i="7"/>
  <c r="AJ41" i="7"/>
  <c r="AZ41" i="7" s="1"/>
  <c r="J41" i="7"/>
  <c r="V24" i="7"/>
  <c r="V23" i="7"/>
  <c r="AX28" i="7"/>
  <c r="AK28" i="7"/>
  <c r="BC28" i="7" s="1"/>
  <c r="AJ28" i="7"/>
  <c r="AZ28" i="7" s="1"/>
  <c r="J28" i="7"/>
  <c r="AX27" i="7"/>
  <c r="AJ27" i="7"/>
  <c r="AZ27" i="7" s="1"/>
  <c r="J27" i="7"/>
  <c r="V14" i="7"/>
  <c r="V13" i="7"/>
  <c r="AX18" i="7"/>
  <c r="AK18" i="7"/>
  <c r="BC18" i="7" s="1"/>
  <c r="AJ18" i="7"/>
  <c r="AZ18" i="7" s="1"/>
  <c r="J18" i="7"/>
  <c r="AX17" i="7"/>
  <c r="AJ17" i="7"/>
  <c r="AZ17" i="7" s="1"/>
  <c r="J17" i="7"/>
  <c r="V4" i="7"/>
  <c r="V3" i="7"/>
  <c r="AX8" i="7"/>
  <c r="AK8" i="7"/>
  <c r="BC8" i="7" s="1"/>
  <c r="AJ8" i="7"/>
  <c r="AZ8" i="7" s="1"/>
  <c r="J8" i="7"/>
  <c r="AX7" i="7"/>
  <c r="AJ7" i="7"/>
  <c r="AZ7" i="7" s="1"/>
  <c r="J7" i="7"/>
  <c r="AX192" i="7"/>
  <c r="AK192" i="7"/>
  <c r="BC192" i="7" s="1"/>
  <c r="AJ192" i="7"/>
  <c r="AZ192" i="7" s="1"/>
  <c r="J192" i="7"/>
  <c r="AX191" i="7"/>
  <c r="AJ191" i="7"/>
  <c r="AZ191" i="7" s="1"/>
  <c r="J191" i="7"/>
  <c r="AX190" i="7"/>
  <c r="AK190" i="7"/>
  <c r="BC190" i="7" s="1"/>
  <c r="AJ190" i="7"/>
  <c r="AZ190" i="7" s="1"/>
  <c r="J190" i="7"/>
  <c r="AX189" i="7"/>
  <c r="AJ189" i="7"/>
  <c r="AZ189" i="7" s="1"/>
  <c r="J189" i="7"/>
  <c r="AX188" i="7"/>
  <c r="AK188" i="7"/>
  <c r="BC188" i="7" s="1"/>
  <c r="AJ188" i="7"/>
  <c r="AZ188" i="7" s="1"/>
  <c r="J188" i="7"/>
  <c r="AX187" i="7"/>
  <c r="AJ187" i="7"/>
  <c r="AZ187" i="7" s="1"/>
  <c r="J187" i="7"/>
  <c r="AX186" i="7"/>
  <c r="AK186" i="7"/>
  <c r="BC186" i="7" s="1"/>
  <c r="AJ186" i="7"/>
  <c r="AZ186" i="7" s="1"/>
  <c r="J186" i="7"/>
  <c r="AX185" i="7"/>
  <c r="AJ185" i="7"/>
  <c r="AZ185" i="7" s="1"/>
  <c r="J185" i="7"/>
  <c r="AX176" i="7"/>
  <c r="AK176" i="7"/>
  <c r="BC176" i="7" s="1"/>
  <c r="AJ176" i="7"/>
  <c r="J176" i="7"/>
  <c r="AX175" i="7"/>
  <c r="AJ175" i="7"/>
  <c r="J175" i="7"/>
  <c r="AX174" i="7"/>
  <c r="AK174" i="7"/>
  <c r="BC174" i="7" s="1"/>
  <c r="AJ174" i="7"/>
  <c r="J174" i="7"/>
  <c r="AX173" i="7"/>
  <c r="AJ173" i="7"/>
  <c r="J173" i="7"/>
  <c r="AX112" i="7"/>
  <c r="AT112" i="7"/>
  <c r="AK112" i="7"/>
  <c r="BC112" i="7" s="1"/>
  <c r="AJ112" i="7"/>
  <c r="J112" i="7"/>
  <c r="AX111" i="7"/>
  <c r="AT111" i="7"/>
  <c r="AJ111" i="7"/>
  <c r="J111" i="7"/>
  <c r="AX110" i="7"/>
  <c r="AT110" i="7"/>
  <c r="AK110" i="7"/>
  <c r="BC110" i="7" s="1"/>
  <c r="AJ110" i="7"/>
  <c r="J110" i="7"/>
  <c r="AX109" i="7"/>
  <c r="AT109" i="7"/>
  <c r="AJ109" i="7"/>
  <c r="J109" i="7"/>
  <c r="AX108" i="7"/>
  <c r="AT108" i="7"/>
  <c r="AK108" i="7"/>
  <c r="BC108" i="7" s="1"/>
  <c r="AJ108" i="7"/>
  <c r="J108" i="7"/>
  <c r="AX107" i="7"/>
  <c r="AT107" i="7"/>
  <c r="AJ107" i="7"/>
  <c r="J107" i="7"/>
  <c r="AX106" i="7"/>
  <c r="AT106" i="7"/>
  <c r="AK106" i="7"/>
  <c r="BC106" i="7" s="1"/>
  <c r="AJ106" i="7"/>
  <c r="J106" i="7"/>
  <c r="AX105" i="7"/>
  <c r="AT105" i="7"/>
  <c r="AJ105" i="7"/>
  <c r="J105" i="7"/>
  <c r="AX96" i="7"/>
  <c r="AT96" i="7"/>
  <c r="AK96" i="7"/>
  <c r="BC96" i="7" s="1"/>
  <c r="AJ96" i="7"/>
  <c r="J96" i="7"/>
  <c r="AX95" i="7"/>
  <c r="AT95" i="7"/>
  <c r="AJ95" i="7"/>
  <c r="J95" i="7"/>
  <c r="AX94" i="7"/>
  <c r="AT94" i="7"/>
  <c r="AK94" i="7"/>
  <c r="BC94" i="7" s="1"/>
  <c r="AJ94" i="7"/>
  <c r="J94" i="7"/>
  <c r="AX93" i="7"/>
  <c r="AT93" i="7"/>
  <c r="AJ93" i="7"/>
  <c r="J93" i="7"/>
  <c r="AX92" i="7"/>
  <c r="AK92" i="7"/>
  <c r="BC92" i="7" s="1"/>
  <c r="AJ92" i="7"/>
  <c r="AZ92" i="7" s="1"/>
  <c r="J92" i="7"/>
  <c r="AX91" i="7"/>
  <c r="AJ91" i="7"/>
  <c r="AZ91" i="7" s="1"/>
  <c r="J91" i="7"/>
  <c r="AX90" i="7"/>
  <c r="AK90" i="7"/>
  <c r="BC90" i="7" s="1"/>
  <c r="AJ90" i="7"/>
  <c r="AZ90" i="7" s="1"/>
  <c r="J90" i="7"/>
  <c r="AX89" i="7"/>
  <c r="AJ89" i="7"/>
  <c r="AZ89" i="7" s="1"/>
  <c r="J89" i="7"/>
  <c r="AX88" i="7"/>
  <c r="AK88" i="7"/>
  <c r="BC88" i="7" s="1"/>
  <c r="AJ88" i="7"/>
  <c r="AZ88" i="7" s="1"/>
  <c r="J88" i="7"/>
  <c r="AX87" i="7"/>
  <c r="AJ87" i="7"/>
  <c r="AZ87" i="7" s="1"/>
  <c r="J87" i="7"/>
  <c r="AX86" i="7"/>
  <c r="AK86" i="7"/>
  <c r="BC86" i="7" s="1"/>
  <c r="AJ86" i="7"/>
  <c r="AZ86" i="7" s="1"/>
  <c r="J86" i="7"/>
  <c r="AX85" i="7"/>
  <c r="AJ85" i="7"/>
  <c r="AZ85" i="7" s="1"/>
  <c r="J85" i="7"/>
  <c r="AX76" i="7"/>
  <c r="AK76" i="7"/>
  <c r="BC76" i="7" s="1"/>
  <c r="AJ76" i="7"/>
  <c r="J76" i="7"/>
  <c r="AX75" i="7"/>
  <c r="AJ75" i="7"/>
  <c r="J75" i="7"/>
  <c r="AX74" i="7"/>
  <c r="AK74" i="7"/>
  <c r="BC74" i="7" s="1"/>
  <c r="AJ74" i="7"/>
  <c r="J74" i="7"/>
  <c r="AX73" i="7"/>
  <c r="AJ73" i="7"/>
  <c r="J73" i="7"/>
  <c r="AX52" i="7"/>
  <c r="AK52" i="7"/>
  <c r="BC52" i="7" s="1"/>
  <c r="AJ52" i="7"/>
  <c r="AZ52" i="7" s="1"/>
  <c r="J52" i="7"/>
  <c r="AX51" i="7"/>
  <c r="AJ51" i="7"/>
  <c r="AZ51" i="7" s="1"/>
  <c r="J51" i="7"/>
  <c r="AX50" i="7"/>
  <c r="AK50" i="7"/>
  <c r="BC50" i="7" s="1"/>
  <c r="AJ50" i="7"/>
  <c r="AZ50" i="7" s="1"/>
  <c r="J50" i="7"/>
  <c r="AX49" i="7"/>
  <c r="AJ49" i="7"/>
  <c r="AZ49" i="7" s="1"/>
  <c r="J49" i="7"/>
  <c r="AX48" i="7"/>
  <c r="AK48" i="7"/>
  <c r="BC48" i="7" s="1"/>
  <c r="AJ48" i="7"/>
  <c r="AZ48" i="7" s="1"/>
  <c r="J48" i="7"/>
  <c r="AX47" i="7"/>
  <c r="AJ47" i="7"/>
  <c r="AZ47" i="7" s="1"/>
  <c r="J47" i="7"/>
  <c r="AX46" i="7"/>
  <c r="AK46" i="7"/>
  <c r="BC46" i="7" s="1"/>
  <c r="AJ46" i="7"/>
  <c r="AZ46" i="7" s="1"/>
  <c r="J46" i="7"/>
  <c r="AX45" i="7"/>
  <c r="AJ45" i="7"/>
  <c r="AZ45" i="7" s="1"/>
  <c r="J45" i="7"/>
  <c r="AX36" i="7"/>
  <c r="AK36" i="7"/>
  <c r="BC36" i="7" s="1"/>
  <c r="AJ36" i="7"/>
  <c r="J36" i="7"/>
  <c r="AX35" i="7"/>
  <c r="AJ35" i="7"/>
  <c r="J35" i="7"/>
  <c r="AX34" i="7"/>
  <c r="AK34" i="7"/>
  <c r="BC34" i="7" s="1"/>
  <c r="AJ34" i="7"/>
  <c r="J34" i="7"/>
  <c r="AX33" i="7"/>
  <c r="AJ33" i="7"/>
  <c r="J33" i="7"/>
  <c r="AX32" i="7"/>
  <c r="AK32" i="7"/>
  <c r="BC32" i="7" s="1"/>
  <c r="AJ32" i="7"/>
  <c r="AZ32" i="7" s="1"/>
  <c r="J32" i="7"/>
  <c r="AX31" i="7"/>
  <c r="AJ31" i="7"/>
  <c r="AZ31" i="7" s="1"/>
  <c r="J31" i="7"/>
  <c r="AX30" i="7"/>
  <c r="AK30" i="7"/>
  <c r="BC30" i="7" s="1"/>
  <c r="AJ30" i="7"/>
  <c r="AZ30" i="7" s="1"/>
  <c r="J30" i="7"/>
  <c r="AX29" i="7"/>
  <c r="AJ29" i="7"/>
  <c r="AZ29" i="7" s="1"/>
  <c r="J29" i="7"/>
  <c r="AX24" i="7"/>
  <c r="AK24" i="7"/>
  <c r="BC24" i="7" s="1"/>
  <c r="AJ24" i="7"/>
  <c r="J24" i="7"/>
  <c r="AX23" i="7"/>
  <c r="AJ23" i="7"/>
  <c r="J23" i="7"/>
  <c r="AX22" i="7"/>
  <c r="AK22" i="7"/>
  <c r="BC22" i="7" s="1"/>
  <c r="AJ22" i="7"/>
  <c r="AZ22" i="7" s="1"/>
  <c r="J22" i="7"/>
  <c r="AX21" i="7"/>
  <c r="AJ21" i="7"/>
  <c r="AZ21" i="7" s="1"/>
  <c r="J21" i="7"/>
  <c r="AX20" i="7"/>
  <c r="AK20" i="7"/>
  <c r="BC20" i="7" s="1"/>
  <c r="AJ20" i="7"/>
  <c r="AZ20" i="7" s="1"/>
  <c r="J20" i="7"/>
  <c r="AX19" i="7"/>
  <c r="AJ19" i="7"/>
  <c r="AZ19" i="7" s="1"/>
  <c r="J19" i="7"/>
  <c r="AX14" i="7"/>
  <c r="AK14" i="7"/>
  <c r="BC14" i="7" s="1"/>
  <c r="AJ14" i="7"/>
  <c r="J14" i="7"/>
  <c r="AX13" i="7"/>
  <c r="AJ13" i="7"/>
  <c r="J13" i="7"/>
  <c r="AX12" i="7"/>
  <c r="AK12" i="7"/>
  <c r="BC12" i="7" s="1"/>
  <c r="AJ12" i="7"/>
  <c r="AZ12" i="7" s="1"/>
  <c r="J12" i="7"/>
  <c r="AX11" i="7"/>
  <c r="AJ11" i="7"/>
  <c r="AZ11" i="7" s="1"/>
  <c r="J11" i="7"/>
  <c r="AX10" i="7"/>
  <c r="AK10" i="7"/>
  <c r="BC10" i="7" s="1"/>
  <c r="AJ10" i="7"/>
  <c r="AZ10" i="7" s="1"/>
  <c r="J10" i="7"/>
  <c r="AX9" i="7"/>
  <c r="AJ9" i="7"/>
  <c r="AZ9" i="7" s="1"/>
  <c r="J9" i="7"/>
  <c r="AX4" i="7"/>
  <c r="AK4" i="7"/>
  <c r="BC4" i="7" s="1"/>
  <c r="AJ4" i="7"/>
  <c r="J4" i="7"/>
  <c r="BC3" i="7"/>
  <c r="BB3" i="7"/>
  <c r="AX3" i="7"/>
  <c r="AJ3" i="7"/>
  <c r="J3" i="7"/>
  <c r="AX90" i="6"/>
  <c r="AW90" i="6"/>
  <c r="AU90" i="6"/>
  <c r="AR90" i="6"/>
  <c r="AQ90" i="6"/>
  <c r="AH90" i="6"/>
  <c r="AV90" i="6" s="1"/>
  <c r="AG90" i="6"/>
  <c r="U90" i="6"/>
  <c r="I90" i="6"/>
  <c r="AX89" i="6"/>
  <c r="AW89" i="6"/>
  <c r="AV89" i="6"/>
  <c r="AU89" i="6"/>
  <c r="AR89" i="6"/>
  <c r="AQ89" i="6"/>
  <c r="AG89" i="6"/>
  <c r="U89" i="6"/>
  <c r="I89" i="6"/>
  <c r="AX88" i="6"/>
  <c r="AW88" i="6"/>
  <c r="AU88" i="6"/>
  <c r="AR88" i="6"/>
  <c r="AQ88" i="6"/>
  <c r="AH88" i="6"/>
  <c r="AV88" i="6" s="1"/>
  <c r="AG88" i="6"/>
  <c r="U88" i="6"/>
  <c r="I88" i="6"/>
  <c r="AX87" i="6"/>
  <c r="AW87" i="6"/>
  <c r="AV87" i="6"/>
  <c r="AU87" i="6"/>
  <c r="AR87" i="6"/>
  <c r="AQ87" i="6"/>
  <c r="AG87" i="6"/>
  <c r="U87" i="6"/>
  <c r="I87" i="6"/>
  <c r="AX86" i="6"/>
  <c r="AW86" i="6"/>
  <c r="AU86" i="6"/>
  <c r="AR86" i="6"/>
  <c r="AQ86" i="6"/>
  <c r="AH86" i="6"/>
  <c r="AV86" i="6" s="1"/>
  <c r="AG86" i="6"/>
  <c r="AS86" i="6" s="1"/>
  <c r="I86" i="6"/>
  <c r="AX85" i="6"/>
  <c r="AW85" i="6"/>
  <c r="AV85" i="6"/>
  <c r="AU85" i="6"/>
  <c r="AR85" i="6"/>
  <c r="AQ85" i="6"/>
  <c r="AG85" i="6"/>
  <c r="AS85" i="6" s="1"/>
  <c r="I85" i="6"/>
  <c r="AX84" i="6"/>
  <c r="AW84" i="6"/>
  <c r="AU84" i="6"/>
  <c r="AR84" i="6"/>
  <c r="AQ84" i="6"/>
  <c r="AH84" i="6"/>
  <c r="AV84" i="6" s="1"/>
  <c r="AG84" i="6"/>
  <c r="AS84" i="6" s="1"/>
  <c r="I84" i="6"/>
  <c r="AX83" i="6"/>
  <c r="AW83" i="6"/>
  <c r="AV83" i="6"/>
  <c r="AU83" i="6"/>
  <c r="AR83" i="6"/>
  <c r="AQ83" i="6"/>
  <c r="AG83" i="6"/>
  <c r="AS83" i="6" s="1"/>
  <c r="I83" i="6"/>
  <c r="AX82" i="6"/>
  <c r="AW82" i="6"/>
  <c r="AU82" i="6"/>
  <c r="AR82" i="6"/>
  <c r="AQ82" i="6"/>
  <c r="AH82" i="6"/>
  <c r="AV82" i="6" s="1"/>
  <c r="AG82" i="6"/>
  <c r="U82" i="6"/>
  <c r="I82" i="6"/>
  <c r="AX81" i="6"/>
  <c r="AW81" i="6"/>
  <c r="AV81" i="6"/>
  <c r="AU81" i="6"/>
  <c r="AR81" i="6"/>
  <c r="AQ81" i="6"/>
  <c r="AG81" i="6"/>
  <c r="U81" i="6"/>
  <c r="I81" i="6"/>
  <c r="AX80" i="6"/>
  <c r="AW80" i="6"/>
  <c r="AU80" i="6"/>
  <c r="AR80" i="6"/>
  <c r="AQ80" i="6"/>
  <c r="AH80" i="6"/>
  <c r="AV80" i="6" s="1"/>
  <c r="AG80" i="6"/>
  <c r="U80" i="6"/>
  <c r="I80" i="6"/>
  <c r="AX79" i="6"/>
  <c r="AW79" i="6"/>
  <c r="AV79" i="6"/>
  <c r="AU79" i="6"/>
  <c r="AR79" i="6"/>
  <c r="AQ79" i="6"/>
  <c r="AG79" i="6"/>
  <c r="U79" i="6"/>
  <c r="I79" i="6"/>
  <c r="AX74" i="6"/>
  <c r="AW74" i="6"/>
  <c r="AU74" i="6"/>
  <c r="AR74" i="6"/>
  <c r="AQ74" i="6"/>
  <c r="AH74" i="6"/>
  <c r="AV74" i="6" s="1"/>
  <c r="AG74" i="6"/>
  <c r="U74" i="6"/>
  <c r="I74" i="6"/>
  <c r="AX73" i="6"/>
  <c r="AW73" i="6"/>
  <c r="AV73" i="6"/>
  <c r="AU73" i="6"/>
  <c r="AR73" i="6"/>
  <c r="AQ73" i="6"/>
  <c r="AG73" i="6"/>
  <c r="U73" i="6"/>
  <c r="I73" i="6"/>
  <c r="AX72" i="6"/>
  <c r="AW72" i="6"/>
  <c r="AU72" i="6"/>
  <c r="AR72" i="6"/>
  <c r="AQ72" i="6"/>
  <c r="AH72" i="6"/>
  <c r="AV72" i="6" s="1"/>
  <c r="AG72" i="6"/>
  <c r="U72" i="6"/>
  <c r="I72" i="6"/>
  <c r="AX71" i="6"/>
  <c r="AW71" i="6"/>
  <c r="AV71" i="6"/>
  <c r="AU71" i="6"/>
  <c r="AR71" i="6"/>
  <c r="AQ71" i="6"/>
  <c r="AG71" i="6"/>
  <c r="U71" i="6"/>
  <c r="I71" i="6"/>
  <c r="AX70" i="6"/>
  <c r="AW70" i="6"/>
  <c r="AU70" i="6"/>
  <c r="AR70" i="6"/>
  <c r="AQ70" i="6"/>
  <c r="AH70" i="6"/>
  <c r="AV70" i="6" s="1"/>
  <c r="AG70" i="6"/>
  <c r="I70" i="6"/>
  <c r="AX69" i="6"/>
  <c r="AW69" i="6"/>
  <c r="AV69" i="6"/>
  <c r="AU69" i="6"/>
  <c r="AR69" i="6"/>
  <c r="AQ69" i="6"/>
  <c r="AG69" i="6"/>
  <c r="I69" i="6"/>
  <c r="AX68" i="6"/>
  <c r="AW68" i="6"/>
  <c r="AU68" i="6"/>
  <c r="AR68" i="6"/>
  <c r="AQ68" i="6"/>
  <c r="AH68" i="6"/>
  <c r="AV68" i="6" s="1"/>
  <c r="AG68" i="6"/>
  <c r="AS68" i="6" s="1"/>
  <c r="I68" i="6"/>
  <c r="AX67" i="6"/>
  <c r="AW67" i="6"/>
  <c r="AV67" i="6"/>
  <c r="AU67" i="6"/>
  <c r="AR67" i="6"/>
  <c r="AQ67" i="6"/>
  <c r="AG67" i="6"/>
  <c r="AS67" i="6" s="1"/>
  <c r="I67" i="6"/>
  <c r="AX66" i="6"/>
  <c r="AW66" i="6"/>
  <c r="AU66" i="6"/>
  <c r="AR66" i="6"/>
  <c r="AQ66" i="6"/>
  <c r="AH66" i="6"/>
  <c r="AV66" i="6" s="1"/>
  <c r="AG66" i="6"/>
  <c r="U66" i="6"/>
  <c r="I66" i="6"/>
  <c r="AX65" i="6"/>
  <c r="AW65" i="6"/>
  <c r="AV65" i="6"/>
  <c r="AU65" i="6"/>
  <c r="AR65" i="6"/>
  <c r="AQ65" i="6"/>
  <c r="AG65" i="6"/>
  <c r="U65" i="6"/>
  <c r="I65" i="6"/>
  <c r="AX64" i="6"/>
  <c r="AW64" i="6"/>
  <c r="AU64" i="6"/>
  <c r="AR64" i="6"/>
  <c r="AQ64" i="6"/>
  <c r="AH64" i="6"/>
  <c r="AV64" i="6" s="1"/>
  <c r="AG64" i="6"/>
  <c r="U64" i="6"/>
  <c r="I64" i="6"/>
  <c r="AX63" i="6"/>
  <c r="AW63" i="6"/>
  <c r="AV63" i="6"/>
  <c r="AU63" i="6"/>
  <c r="AR63" i="6"/>
  <c r="AQ63" i="6"/>
  <c r="AG63" i="6"/>
  <c r="U63" i="6"/>
  <c r="I63" i="6"/>
  <c r="AX58" i="6"/>
  <c r="AW58" i="6"/>
  <c r="AU58" i="6"/>
  <c r="AR58" i="6"/>
  <c r="AQ58" i="6"/>
  <c r="AH58" i="6"/>
  <c r="AV58" i="6" s="1"/>
  <c r="AG58" i="6"/>
  <c r="U58" i="6"/>
  <c r="AS58" i="6" s="1"/>
  <c r="I58" i="6"/>
  <c r="AX57" i="6"/>
  <c r="AW57" i="6"/>
  <c r="AV57" i="6"/>
  <c r="AU57" i="6"/>
  <c r="AR57" i="6"/>
  <c r="AQ57" i="6"/>
  <c r="AG57" i="6"/>
  <c r="U57" i="6"/>
  <c r="AS57" i="6" s="1"/>
  <c r="I57" i="6"/>
  <c r="AX56" i="6"/>
  <c r="AW56" i="6"/>
  <c r="AU56" i="6"/>
  <c r="AR56" i="6"/>
  <c r="AQ56" i="6"/>
  <c r="AH56" i="6"/>
  <c r="AV56" i="6" s="1"/>
  <c r="AG56" i="6"/>
  <c r="U56" i="6"/>
  <c r="I56" i="6"/>
  <c r="AX55" i="6"/>
  <c r="AW55" i="6"/>
  <c r="AV55" i="6"/>
  <c r="AU55" i="6"/>
  <c r="AR55" i="6"/>
  <c r="AQ55" i="6"/>
  <c r="AG55" i="6"/>
  <c r="U55" i="6"/>
  <c r="I55" i="6"/>
  <c r="AX54" i="6"/>
  <c r="AW54" i="6"/>
  <c r="AU54" i="6"/>
  <c r="AR54" i="6"/>
  <c r="AQ54" i="6"/>
  <c r="AH54" i="6"/>
  <c r="AV54" i="6" s="1"/>
  <c r="AG54" i="6"/>
  <c r="AS54" i="6" s="1"/>
  <c r="I54" i="6"/>
  <c r="AX53" i="6"/>
  <c r="AW53" i="6"/>
  <c r="AV53" i="6"/>
  <c r="AU53" i="6"/>
  <c r="AR53" i="6"/>
  <c r="AQ53" i="6"/>
  <c r="AG53" i="6"/>
  <c r="AS53" i="6" s="1"/>
  <c r="I53" i="6"/>
  <c r="AX52" i="6"/>
  <c r="AW52" i="6"/>
  <c r="AU52" i="6"/>
  <c r="AR52" i="6"/>
  <c r="AQ52" i="6"/>
  <c r="AH52" i="6"/>
  <c r="AV52" i="6" s="1"/>
  <c r="AG52" i="6"/>
  <c r="AS52" i="6" s="1"/>
  <c r="I52" i="6"/>
  <c r="AX51" i="6"/>
  <c r="AW51" i="6"/>
  <c r="AV51" i="6"/>
  <c r="AU51" i="6"/>
  <c r="AS51" i="6"/>
  <c r="AR51" i="6"/>
  <c r="AQ51" i="6"/>
  <c r="AG51" i="6"/>
  <c r="I51" i="6"/>
  <c r="AX50" i="6"/>
  <c r="AW50" i="6"/>
  <c r="AU50" i="6"/>
  <c r="AR50" i="6"/>
  <c r="AQ50" i="6"/>
  <c r="AH50" i="6"/>
  <c r="AV50" i="6" s="1"/>
  <c r="AG50" i="6"/>
  <c r="U50" i="6"/>
  <c r="I50" i="6"/>
  <c r="AX49" i="6"/>
  <c r="AW49" i="6"/>
  <c r="AV49" i="6"/>
  <c r="AU49" i="6"/>
  <c r="AR49" i="6"/>
  <c r="AQ49" i="6"/>
  <c r="AG49" i="6"/>
  <c r="U49" i="6"/>
  <c r="I49" i="6"/>
  <c r="AX48" i="6"/>
  <c r="AW48" i="6"/>
  <c r="AU48" i="6"/>
  <c r="AR48" i="6"/>
  <c r="AQ48" i="6"/>
  <c r="AH48" i="6"/>
  <c r="AV48" i="6" s="1"/>
  <c r="AG48" i="6"/>
  <c r="U48" i="6"/>
  <c r="I48" i="6"/>
  <c r="AX47" i="6"/>
  <c r="AW47" i="6"/>
  <c r="AV47" i="6"/>
  <c r="AU47" i="6"/>
  <c r="AR47" i="6"/>
  <c r="AQ47" i="6"/>
  <c r="AG47" i="6"/>
  <c r="U47" i="6"/>
  <c r="AS47" i="6" s="1"/>
  <c r="I47" i="6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I17" i="3"/>
  <c r="H17" i="3"/>
  <c r="I16" i="3"/>
  <c r="H16" i="3"/>
  <c r="I15" i="3"/>
  <c r="H15" i="3"/>
  <c r="I11" i="3"/>
  <c r="H11" i="3"/>
  <c r="I10" i="3"/>
  <c r="H10" i="3"/>
  <c r="I9" i="3"/>
  <c r="H9" i="3"/>
  <c r="I5" i="3"/>
  <c r="H5" i="3"/>
  <c r="I4" i="3"/>
  <c r="H4" i="3"/>
  <c r="I3" i="3"/>
  <c r="H3" i="3"/>
  <c r="BL62" i="7" l="1"/>
  <c r="BL38" i="7"/>
  <c r="BL93" i="7"/>
  <c r="BL15" i="7"/>
  <c r="BL4" i="7"/>
  <c r="BL105" i="7"/>
  <c r="AS81" i="6"/>
  <c r="AT81" i="6" s="1"/>
  <c r="BF81" i="6" s="1"/>
  <c r="BG81" i="6" s="1"/>
  <c r="BH81" i="6" s="1"/>
  <c r="BL11" i="7"/>
  <c r="BL43" i="7"/>
  <c r="BL91" i="7"/>
  <c r="BL180" i="7"/>
  <c r="AZ169" i="7"/>
  <c r="BL94" i="7"/>
  <c r="BL63" i="7"/>
  <c r="BL49" i="7"/>
  <c r="AZ98" i="7"/>
  <c r="BL53" i="7"/>
  <c r="AZ134" i="7"/>
  <c r="AZ136" i="7"/>
  <c r="BA136" i="7" s="1"/>
  <c r="AZ168" i="7"/>
  <c r="AZ171" i="7"/>
  <c r="AZ172" i="7"/>
  <c r="CA61" i="15"/>
  <c r="CB61" i="15" s="1"/>
  <c r="CA44" i="15"/>
  <c r="CB44" i="15" s="1"/>
  <c r="BU7" i="15"/>
  <c r="BU32" i="15"/>
  <c r="BU47" i="15"/>
  <c r="BU67" i="15"/>
  <c r="CA62" i="15"/>
  <c r="CB62" i="15" s="1"/>
  <c r="CA51" i="15"/>
  <c r="CB51" i="15" s="1"/>
  <c r="CA38" i="15"/>
  <c r="CB38" i="15" s="1"/>
  <c r="BU71" i="15"/>
  <c r="AZ154" i="7"/>
  <c r="AZ166" i="7"/>
  <c r="BN57" i="15"/>
  <c r="CA20" i="15"/>
  <c r="CB20" i="15" s="1"/>
  <c r="BU66" i="15"/>
  <c r="BU65" i="15"/>
  <c r="CA45" i="15"/>
  <c r="CB45" i="15" s="1"/>
  <c r="CA47" i="15"/>
  <c r="CB47" i="15" s="1"/>
  <c r="BU26" i="15"/>
  <c r="BU8" i="15"/>
  <c r="CA67" i="15"/>
  <c r="CB67" i="15" s="1"/>
  <c r="BU16" i="15"/>
  <c r="CA10" i="15"/>
  <c r="CB10" i="15" s="1"/>
  <c r="CA66" i="15"/>
  <c r="CB66" i="15" s="1"/>
  <c r="CA75" i="15"/>
  <c r="CB75" i="15" s="1"/>
  <c r="BU73" i="15"/>
  <c r="CA25" i="15"/>
  <c r="CB25" i="15" s="1"/>
  <c r="BU50" i="15"/>
  <c r="AZ116" i="7"/>
  <c r="AZ158" i="7"/>
  <c r="BU3" i="15"/>
  <c r="CA40" i="15"/>
  <c r="CB40" i="15" s="1"/>
  <c r="BU42" i="15"/>
  <c r="BU14" i="15"/>
  <c r="BU27" i="15"/>
  <c r="BU74" i="15"/>
  <c r="BU57" i="15"/>
  <c r="CA15" i="15"/>
  <c r="CB15" i="15" s="1"/>
  <c r="CA77" i="15"/>
  <c r="CB77" i="15" s="1"/>
  <c r="CA69" i="15"/>
  <c r="CB69" i="15" s="1"/>
  <c r="BU72" i="15"/>
  <c r="BU12" i="15"/>
  <c r="BU5" i="15"/>
  <c r="CA57" i="15"/>
  <c r="CB57" i="15" s="1"/>
  <c r="CA29" i="15"/>
  <c r="CB29" i="15" s="1"/>
  <c r="CA54" i="15"/>
  <c r="CB54" i="15" s="1"/>
  <c r="CA21" i="15"/>
  <c r="CB21" i="15" s="1"/>
  <c r="BU31" i="15"/>
  <c r="BU40" i="15"/>
  <c r="BU55" i="15"/>
  <c r="BU41" i="15"/>
  <c r="CA49" i="15"/>
  <c r="CB49" i="15" s="1"/>
  <c r="BU17" i="15"/>
  <c r="CA32" i="15"/>
  <c r="CB32" i="15" s="1"/>
  <c r="CA71" i="15"/>
  <c r="CB71" i="15" s="1"/>
  <c r="BU9" i="15"/>
  <c r="CA16" i="15"/>
  <c r="CB16" i="15" s="1"/>
  <c r="BU54" i="15"/>
  <c r="CA3" i="15"/>
  <c r="CB3" i="15" s="1"/>
  <c r="BU13" i="15"/>
  <c r="BU64" i="15"/>
  <c r="BU79" i="15"/>
  <c r="BU28" i="15"/>
  <c r="CA39" i="15"/>
  <c r="CB39" i="15" s="1"/>
  <c r="CA9" i="15"/>
  <c r="CB9" i="15" s="1"/>
  <c r="BU15" i="15"/>
  <c r="CA35" i="15"/>
  <c r="CB35" i="15" s="1"/>
  <c r="BU52" i="15"/>
  <c r="CA42" i="15"/>
  <c r="CB42" i="15" s="1"/>
  <c r="BU82" i="15"/>
  <c r="CA14" i="15"/>
  <c r="CB14" i="15" s="1"/>
  <c r="CA70" i="15"/>
  <c r="CB70" i="15" s="1"/>
  <c r="BU60" i="15"/>
  <c r="CA64" i="15"/>
  <c r="CB64" i="15" s="1"/>
  <c r="CA46" i="15"/>
  <c r="CB46" i="15" s="1"/>
  <c r="CA27" i="15"/>
  <c r="CB27" i="15" s="1"/>
  <c r="BU75" i="15"/>
  <c r="CA41" i="15"/>
  <c r="CB41" i="15" s="1"/>
  <c r="BU76" i="15"/>
  <c r="BU56" i="15"/>
  <c r="CA81" i="15"/>
  <c r="CB81" i="15" s="1"/>
  <c r="CA24" i="15"/>
  <c r="CB24" i="15" s="1"/>
  <c r="BU22" i="15"/>
  <c r="BU23" i="15"/>
  <c r="CA5" i="15"/>
  <c r="CB5" i="15" s="1"/>
  <c r="BU46" i="15"/>
  <c r="BU51" i="15"/>
  <c r="BU80" i="15"/>
  <c r="CA82" i="15"/>
  <c r="CB82" i="15" s="1"/>
  <c r="BU48" i="15"/>
  <c r="CA78" i="15"/>
  <c r="CB78" i="15" s="1"/>
  <c r="CA79" i="15"/>
  <c r="CB79" i="15" s="1"/>
  <c r="CA28" i="15"/>
  <c r="CB28" i="15" s="1"/>
  <c r="CA50" i="15"/>
  <c r="CB50" i="15" s="1"/>
  <c r="CA33" i="15"/>
  <c r="CB33" i="15" s="1"/>
  <c r="BU43" i="15"/>
  <c r="BU59" i="15"/>
  <c r="BU35" i="15"/>
  <c r="CA53" i="15"/>
  <c r="CB53" i="15" s="1"/>
  <c r="BU45" i="15"/>
  <c r="BU49" i="15"/>
  <c r="CA17" i="15"/>
  <c r="CB17" i="15" s="1"/>
  <c r="BU25" i="15"/>
  <c r="BU33" i="15"/>
  <c r="CA26" i="15"/>
  <c r="CB26" i="15" s="1"/>
  <c r="CA56" i="15"/>
  <c r="CB56" i="15" s="1"/>
  <c r="BU77" i="15"/>
  <c r="CA22" i="15"/>
  <c r="CB22" i="15" s="1"/>
  <c r="CA23" i="15"/>
  <c r="CB23" i="15" s="1"/>
  <c r="CA43" i="15"/>
  <c r="CB43" i="15" s="1"/>
  <c r="CA58" i="15"/>
  <c r="CB58" i="15" s="1"/>
  <c r="CA60" i="15"/>
  <c r="CB60" i="15" s="1"/>
  <c r="CA80" i="15"/>
  <c r="CB80" i="15" s="1"/>
  <c r="BU38" i="15"/>
  <c r="CA65" i="15"/>
  <c r="CB65" i="15" s="1"/>
  <c r="BU62" i="15"/>
  <c r="BU37" i="15"/>
  <c r="BU36" i="15"/>
  <c r="BU68" i="15"/>
  <c r="BC18" i="9"/>
  <c r="BD18" i="9" s="1"/>
  <c r="BE18" i="9" s="1"/>
  <c r="BG18" i="9" s="1"/>
  <c r="BB4" i="9"/>
  <c r="BC4" i="9" s="1"/>
  <c r="BD4" i="9" s="1"/>
  <c r="BE4" i="9" s="1"/>
  <c r="BG4" i="9" s="1"/>
  <c r="BC3" i="9"/>
  <c r="BD3" i="9" s="1"/>
  <c r="BE3" i="9" s="1"/>
  <c r="BG3" i="9" s="1"/>
  <c r="BL118" i="7"/>
  <c r="BL106" i="7"/>
  <c r="BL109" i="7"/>
  <c r="BL140" i="7"/>
  <c r="BL165" i="7"/>
  <c r="BA161" i="7"/>
  <c r="BA131" i="7"/>
  <c r="BH131" i="7" s="1"/>
  <c r="CI131" i="7" s="1"/>
  <c r="BA114" i="7"/>
  <c r="BL114" i="7" s="1"/>
  <c r="BA148" i="7"/>
  <c r="BR148" i="7" s="1"/>
  <c r="CO148" i="7" s="1"/>
  <c r="BA165" i="7"/>
  <c r="BH165" i="7" s="1"/>
  <c r="CI165" i="7" s="1"/>
  <c r="BA172" i="7"/>
  <c r="BU172" i="7" s="1"/>
  <c r="CQ172" i="7" s="1"/>
  <c r="BA145" i="7"/>
  <c r="BU145" i="7" s="1"/>
  <c r="CQ145" i="7" s="1"/>
  <c r="BA152" i="7"/>
  <c r="BO161" i="7"/>
  <c r="CM161" i="7" s="1"/>
  <c r="BA171" i="7"/>
  <c r="BA143" i="7"/>
  <c r="BL143" i="7" s="1"/>
  <c r="BA125" i="7"/>
  <c r="BL125" i="7" s="1"/>
  <c r="BA149" i="7"/>
  <c r="BL149" i="7" s="1"/>
  <c r="BA157" i="7"/>
  <c r="BA168" i="7"/>
  <c r="BU168" i="7" s="1"/>
  <c r="CQ168" i="7" s="1"/>
  <c r="BA170" i="7"/>
  <c r="BU170" i="7" s="1"/>
  <c r="CQ170" i="7" s="1"/>
  <c r="BA117" i="7"/>
  <c r="BL117" i="7" s="1"/>
  <c r="BA119" i="7"/>
  <c r="BL119" i="7" s="1"/>
  <c r="BA130" i="7"/>
  <c r="BU130" i="7" s="1"/>
  <c r="CQ130" i="7" s="1"/>
  <c r="BA144" i="7"/>
  <c r="BA158" i="7"/>
  <c r="BO158" i="7" s="1"/>
  <c r="BR161" i="7"/>
  <c r="CO161" i="7" s="1"/>
  <c r="BA162" i="7"/>
  <c r="BU162" i="7" s="1"/>
  <c r="CQ162" i="7" s="1"/>
  <c r="BA166" i="7"/>
  <c r="BL166" i="7" s="1"/>
  <c r="BA167" i="7"/>
  <c r="BU167" i="7" s="1"/>
  <c r="CQ167" i="7" s="1"/>
  <c r="BA115" i="7"/>
  <c r="BR115" i="7" s="1"/>
  <c r="BA123" i="7"/>
  <c r="BO123" i="7" s="1"/>
  <c r="CM123" i="7" s="1"/>
  <c r="BA129" i="7"/>
  <c r="BL129" i="7" s="1"/>
  <c r="BA139" i="7"/>
  <c r="BO139" i="7" s="1"/>
  <c r="CM139" i="7" s="1"/>
  <c r="BA147" i="7"/>
  <c r="BL147" i="7" s="1"/>
  <c r="BA156" i="7"/>
  <c r="BO156" i="7" s="1"/>
  <c r="CM156" i="7" s="1"/>
  <c r="BA160" i="7"/>
  <c r="BU160" i="7" s="1"/>
  <c r="CQ160" i="7" s="1"/>
  <c r="BP161" i="7"/>
  <c r="BQ161" i="7" s="1"/>
  <c r="BE118" i="7"/>
  <c r="BU114" i="7"/>
  <c r="CQ114" i="7" s="1"/>
  <c r="BR114" i="7"/>
  <c r="CO114" i="7" s="1"/>
  <c r="BA113" i="7"/>
  <c r="BL113" i="7" s="1"/>
  <c r="BA118" i="7"/>
  <c r="BO118" i="7" s="1"/>
  <c r="CM118" i="7" s="1"/>
  <c r="CK119" i="7"/>
  <c r="BA120" i="7"/>
  <c r="BA122" i="7"/>
  <c r="BU122" i="7" s="1"/>
  <c r="CQ122" i="7" s="1"/>
  <c r="BA127" i="7"/>
  <c r="BH127" i="7" s="1"/>
  <c r="BA116" i="7"/>
  <c r="BL116" i="7" s="1"/>
  <c r="BO114" i="7"/>
  <c r="CM114" i="7" s="1"/>
  <c r="BA121" i="7"/>
  <c r="BL121" i="7" s="1"/>
  <c r="BO129" i="7"/>
  <c r="CM129" i="7" s="1"/>
  <c r="BH114" i="7"/>
  <c r="CI114" i="7" s="1"/>
  <c r="BA124" i="7"/>
  <c r="BA126" i="7"/>
  <c r="BU126" i="7" s="1"/>
  <c r="BA128" i="7"/>
  <c r="BL128" i="7" s="1"/>
  <c r="BA135" i="7"/>
  <c r="BL135" i="7" s="1"/>
  <c r="BA137" i="7"/>
  <c r="BL137" i="7" s="1"/>
  <c r="BA133" i="7"/>
  <c r="BL133" i="7" s="1"/>
  <c r="BA132" i="7"/>
  <c r="BL132" i="7" s="1"/>
  <c r="BA134" i="7"/>
  <c r="BU134" i="7" s="1"/>
  <c r="CQ134" i="7" s="1"/>
  <c r="BA138" i="7"/>
  <c r="BU138" i="7" s="1"/>
  <c r="BA141" i="7"/>
  <c r="BL141" i="7" s="1"/>
  <c r="BA142" i="7"/>
  <c r="BL142" i="7" s="1"/>
  <c r="BO147" i="7"/>
  <c r="CM147" i="7" s="1"/>
  <c r="BH147" i="7"/>
  <c r="CI147" i="7" s="1"/>
  <c r="BR147" i="7"/>
  <c r="BA154" i="7"/>
  <c r="BU154" i="7" s="1"/>
  <c r="CQ154" i="7" s="1"/>
  <c r="BA140" i="7"/>
  <c r="BA146" i="7"/>
  <c r="BU146" i="7" s="1"/>
  <c r="CQ146" i="7" s="1"/>
  <c r="BO154" i="7"/>
  <c r="CM154" i="7" s="1"/>
  <c r="BA155" i="7"/>
  <c r="BL155" i="7" s="1"/>
  <c r="BA151" i="7"/>
  <c r="BH151" i="7" s="1"/>
  <c r="BA150" i="7"/>
  <c r="BR150" i="7" s="1"/>
  <c r="CO150" i="7" s="1"/>
  <c r="BR152" i="7"/>
  <c r="CO152" i="7" s="1"/>
  <c r="AZ153" i="7"/>
  <c r="BA153" i="7" s="1"/>
  <c r="BH157" i="7"/>
  <c r="CI157" i="7" s="1"/>
  <c r="BH161" i="7"/>
  <c r="CI161" i="7" s="1"/>
  <c r="BA163" i="7"/>
  <c r="BL163" i="7" s="1"/>
  <c r="BA164" i="7"/>
  <c r="BV167" i="7"/>
  <c r="BA159" i="7"/>
  <c r="BL159" i="7" s="1"/>
  <c r="BO167" i="7"/>
  <c r="BA169" i="7"/>
  <c r="BL169" i="7" s="1"/>
  <c r="BH99" i="7"/>
  <c r="CI99" i="7" s="1"/>
  <c r="BH31" i="7"/>
  <c r="CI31" i="7" s="1"/>
  <c r="BH27" i="7"/>
  <c r="CI27" i="7" s="1"/>
  <c r="BH32" i="7"/>
  <c r="CI32" i="7" s="1"/>
  <c r="BH23" i="7"/>
  <c r="CI23" i="7" s="1"/>
  <c r="BH97" i="7"/>
  <c r="CI97" i="7" s="1"/>
  <c r="BH177" i="7"/>
  <c r="CI177" i="7" s="1"/>
  <c r="BH48" i="7"/>
  <c r="CI48" i="7" s="1"/>
  <c r="AZ100" i="7"/>
  <c r="AZ56" i="7"/>
  <c r="BH180" i="7"/>
  <c r="CI180" i="7" s="1"/>
  <c r="BH16" i="7"/>
  <c r="CI16" i="7" s="1"/>
  <c r="AZ102" i="7"/>
  <c r="BA50" i="7"/>
  <c r="BU50" i="7" s="1"/>
  <c r="AZ96" i="7"/>
  <c r="BA96" i="7" s="1"/>
  <c r="BU96" i="7" s="1"/>
  <c r="AZ108" i="7"/>
  <c r="BA108" i="7" s="1"/>
  <c r="AZ101" i="7"/>
  <c r="AZ110" i="7"/>
  <c r="BA110" i="7" s="1"/>
  <c r="BH110" i="7" s="1"/>
  <c r="CI110" i="7" s="1"/>
  <c r="BA15" i="7"/>
  <c r="BO15" i="7" s="1"/>
  <c r="AZ111" i="7"/>
  <c r="BA111" i="7" s="1"/>
  <c r="BL111" i="7" s="1"/>
  <c r="AZ76" i="7"/>
  <c r="BA76" i="7" s="1"/>
  <c r="BA79" i="7"/>
  <c r="BU79" i="7" s="1"/>
  <c r="BA97" i="7"/>
  <c r="BL97" i="7" s="1"/>
  <c r="CK97" i="7" s="1"/>
  <c r="AZ54" i="7"/>
  <c r="AZ55" i="7"/>
  <c r="BA55" i="7" s="1"/>
  <c r="BL55" i="7" s="1"/>
  <c r="CK55" i="7" s="1"/>
  <c r="BA59" i="7"/>
  <c r="BR59" i="7" s="1"/>
  <c r="BA71" i="7"/>
  <c r="BU71" i="7" s="1"/>
  <c r="BA88" i="7"/>
  <c r="BU88" i="7" s="1"/>
  <c r="AZ106" i="7"/>
  <c r="BA106" i="7" s="1"/>
  <c r="BA11" i="7"/>
  <c r="BU11" i="7" s="1"/>
  <c r="AZ107" i="7"/>
  <c r="BA107" i="7" s="1"/>
  <c r="BL107" i="7" s="1"/>
  <c r="BA8" i="7"/>
  <c r="BU8" i="7" s="1"/>
  <c r="AZ4" i="7"/>
  <c r="BA4" i="7" s="1"/>
  <c r="BU4" i="7" s="1"/>
  <c r="BA101" i="7"/>
  <c r="BU101" i="7" s="1"/>
  <c r="AZ33" i="7"/>
  <c r="BA33" i="7" s="1"/>
  <c r="BH33" i="7" s="1"/>
  <c r="AZ74" i="7"/>
  <c r="BA74" i="7" s="1"/>
  <c r="BH74" i="7" s="1"/>
  <c r="CI74" i="7" s="1"/>
  <c r="AZ94" i="7"/>
  <c r="BA94" i="7" s="1"/>
  <c r="AZ174" i="7"/>
  <c r="BA174" i="7" s="1"/>
  <c r="BH174" i="7" s="1"/>
  <c r="AZ53" i="7"/>
  <c r="BA53" i="7" s="1"/>
  <c r="BH53" i="7" s="1"/>
  <c r="CI53" i="7" s="1"/>
  <c r="BA57" i="7"/>
  <c r="BR57" i="7" s="1"/>
  <c r="BA61" i="7"/>
  <c r="BL61" i="7" s="1"/>
  <c r="BA58" i="7"/>
  <c r="BU58" i="7" s="1"/>
  <c r="BA47" i="7"/>
  <c r="BU47" i="7" s="1"/>
  <c r="CQ47" i="7" s="1"/>
  <c r="BA191" i="7"/>
  <c r="BL191" i="7" s="1"/>
  <c r="BA17" i="7"/>
  <c r="BU17" i="7" s="1"/>
  <c r="BA5" i="7"/>
  <c r="BU5" i="7" s="1"/>
  <c r="BA38" i="7"/>
  <c r="BU38" i="7" s="1"/>
  <c r="BA99" i="7"/>
  <c r="BO99" i="7" s="1"/>
  <c r="BR55" i="7"/>
  <c r="BA56" i="7"/>
  <c r="BH56" i="7" s="1"/>
  <c r="BA63" i="7"/>
  <c r="BH63" i="7" s="1"/>
  <c r="CI63" i="7" s="1"/>
  <c r="BA66" i="7"/>
  <c r="BU66" i="7" s="1"/>
  <c r="BA54" i="7"/>
  <c r="BU54" i="7" s="1"/>
  <c r="BA65" i="7"/>
  <c r="BU65" i="7" s="1"/>
  <c r="BR56" i="7"/>
  <c r="BA68" i="7"/>
  <c r="BA69" i="7"/>
  <c r="BL69" i="7" s="1"/>
  <c r="BA60" i="7"/>
  <c r="BU60" i="7" s="1"/>
  <c r="BA64" i="7"/>
  <c r="BU64" i="7" s="1"/>
  <c r="BA67" i="7"/>
  <c r="BU67" i="7" s="1"/>
  <c r="BA72" i="7"/>
  <c r="BU72" i="7" s="1"/>
  <c r="BA70" i="7"/>
  <c r="BU70" i="7" s="1"/>
  <c r="BA62" i="7"/>
  <c r="BU62" i="7" s="1"/>
  <c r="BA180" i="7"/>
  <c r="BU180" i="7" s="1"/>
  <c r="BA178" i="7"/>
  <c r="BU178" i="7" s="1"/>
  <c r="BA177" i="7"/>
  <c r="BU177" i="7" s="1"/>
  <c r="BA179" i="7"/>
  <c r="BL179" i="7" s="1"/>
  <c r="BA98" i="7"/>
  <c r="BA100" i="7"/>
  <c r="BU100" i="7" s="1"/>
  <c r="BA78" i="7"/>
  <c r="BU78" i="7" s="1"/>
  <c r="CQ78" i="7" s="1"/>
  <c r="BA80" i="7"/>
  <c r="BU80" i="7" s="1"/>
  <c r="BA77" i="7"/>
  <c r="BO77" i="7" s="1"/>
  <c r="BA40" i="7"/>
  <c r="BU40" i="7" s="1"/>
  <c r="BA41" i="7"/>
  <c r="BU41" i="7" s="1"/>
  <c r="BA39" i="7"/>
  <c r="BL39" i="7" s="1"/>
  <c r="BA37" i="7"/>
  <c r="BO37" i="7" s="1"/>
  <c r="BA25" i="7"/>
  <c r="BU25" i="7" s="1"/>
  <c r="BA26" i="7"/>
  <c r="BL26" i="7" s="1"/>
  <c r="BA16" i="7"/>
  <c r="BU16" i="7" s="1"/>
  <c r="BA6" i="7"/>
  <c r="BU6" i="7" s="1"/>
  <c r="BA81" i="7"/>
  <c r="BU81" i="7" s="1"/>
  <c r="BA7" i="7"/>
  <c r="BU7" i="7" s="1"/>
  <c r="BA20" i="7"/>
  <c r="BU20" i="7" s="1"/>
  <c r="BA48" i="7"/>
  <c r="BU48" i="7" s="1"/>
  <c r="AZ175" i="7"/>
  <c r="BA175" i="7" s="1"/>
  <c r="BL175" i="7" s="1"/>
  <c r="BA51" i="7"/>
  <c r="BU51" i="7" s="1"/>
  <c r="BA84" i="7"/>
  <c r="BL84" i="7" s="1"/>
  <c r="BA9" i="7"/>
  <c r="BH9" i="7" s="1"/>
  <c r="CI9" i="7" s="1"/>
  <c r="BA83" i="7"/>
  <c r="BO83" i="7" s="1"/>
  <c r="BA32" i="7"/>
  <c r="AZ109" i="7"/>
  <c r="BA109" i="7" s="1"/>
  <c r="BU109" i="7" s="1"/>
  <c r="AZ176" i="7"/>
  <c r="BA176" i="7" s="1"/>
  <c r="BL176" i="7" s="1"/>
  <c r="AZ14" i="7"/>
  <c r="BA14" i="7" s="1"/>
  <c r="BH14" i="7" s="1"/>
  <c r="CI14" i="7" s="1"/>
  <c r="BA182" i="7"/>
  <c r="BL182" i="7" s="1"/>
  <c r="BA183" i="7"/>
  <c r="BL183" i="7" s="1"/>
  <c r="AZ34" i="7"/>
  <c r="BA34" i="7" s="1"/>
  <c r="AZ75" i="7"/>
  <c r="BA75" i="7" s="1"/>
  <c r="BU75" i="7" s="1"/>
  <c r="BA87" i="7"/>
  <c r="BA30" i="7"/>
  <c r="BH30" i="7" s="1"/>
  <c r="CI30" i="7" s="1"/>
  <c r="BA190" i="7"/>
  <c r="BL190" i="7" s="1"/>
  <c r="BA187" i="7"/>
  <c r="BL187" i="7" s="1"/>
  <c r="BA21" i="7"/>
  <c r="BU21" i="7" s="1"/>
  <c r="AZ13" i="7"/>
  <c r="BA13" i="7" s="1"/>
  <c r="AZ24" i="7"/>
  <c r="BA24" i="7" s="1"/>
  <c r="BU24" i="7" s="1"/>
  <c r="BA29" i="7"/>
  <c r="BL29" i="7" s="1"/>
  <c r="BA45" i="7"/>
  <c r="BU45" i="7" s="1"/>
  <c r="BA89" i="7"/>
  <c r="BH89" i="7" s="1"/>
  <c r="CI89" i="7" s="1"/>
  <c r="AZ105" i="7"/>
  <c r="BA189" i="7"/>
  <c r="BU189" i="7" s="1"/>
  <c r="AZ3" i="7"/>
  <c r="BA3" i="7" s="1"/>
  <c r="BU3" i="7" s="1"/>
  <c r="CQ3" i="7" s="1"/>
  <c r="BA27" i="7"/>
  <c r="BU27" i="7" s="1"/>
  <c r="BA43" i="7"/>
  <c r="AZ103" i="7"/>
  <c r="BA103" i="7" s="1"/>
  <c r="BH103" i="7" s="1"/>
  <c r="CI103" i="7" s="1"/>
  <c r="AZ36" i="7"/>
  <c r="BA36" i="7" s="1"/>
  <c r="BU36" i="7" s="1"/>
  <c r="AZ93" i="7"/>
  <c r="BA93" i="7" s="1"/>
  <c r="AZ173" i="7"/>
  <c r="BA173" i="7" s="1"/>
  <c r="BH173" i="7" s="1"/>
  <c r="BA181" i="7"/>
  <c r="BL181" i="7" s="1"/>
  <c r="BA42" i="7"/>
  <c r="BU42" i="7" s="1"/>
  <c r="BA52" i="7"/>
  <c r="BU52" i="7" s="1"/>
  <c r="BA184" i="7"/>
  <c r="BL184" i="7" s="1"/>
  <c r="BA188" i="7"/>
  <c r="BL188" i="7" s="1"/>
  <c r="BA12" i="7"/>
  <c r="BH12" i="7" s="1"/>
  <c r="CI12" i="7" s="1"/>
  <c r="BA105" i="7"/>
  <c r="AZ73" i="7"/>
  <c r="BA73" i="7" s="1"/>
  <c r="BU73" i="7" s="1"/>
  <c r="BA10" i="7"/>
  <c r="BO10" i="7" s="1"/>
  <c r="BA18" i="7"/>
  <c r="BL18" i="7" s="1"/>
  <c r="BA22" i="7"/>
  <c r="BU22" i="7" s="1"/>
  <c r="BA86" i="7"/>
  <c r="BH86" i="7" s="1"/>
  <c r="CI86" i="7" s="1"/>
  <c r="BA186" i="7"/>
  <c r="BL186" i="7" s="1"/>
  <c r="BA19" i="7"/>
  <c r="BH19" i="7" s="1"/>
  <c r="CI19" i="7" s="1"/>
  <c r="BA49" i="7"/>
  <c r="BU49" i="7" s="1"/>
  <c r="BA85" i="7"/>
  <c r="BL85" i="7" s="1"/>
  <c r="BA92" i="7"/>
  <c r="BH92" i="7" s="1"/>
  <c r="CI92" i="7" s="1"/>
  <c r="BA185" i="7"/>
  <c r="BH185" i="7" s="1"/>
  <c r="CI185" i="7" s="1"/>
  <c r="BA192" i="7"/>
  <c r="BU192" i="7" s="1"/>
  <c r="AZ23" i="7"/>
  <c r="BA23" i="7" s="1"/>
  <c r="BA82" i="7"/>
  <c r="BH82" i="7" s="1"/>
  <c r="CI82" i="7" s="1"/>
  <c r="AZ95" i="7"/>
  <c r="BA95" i="7" s="1"/>
  <c r="BL95" i="7" s="1"/>
  <c r="BA28" i="7"/>
  <c r="BR28" i="7" s="1"/>
  <c r="BA31" i="7"/>
  <c r="BU31" i="7" s="1"/>
  <c r="BA90" i="7"/>
  <c r="BO90" i="7" s="1"/>
  <c r="BA91" i="7"/>
  <c r="BU91" i="7" s="1"/>
  <c r="BA46" i="7"/>
  <c r="BU46" i="7" s="1"/>
  <c r="AZ112" i="7"/>
  <c r="BA112" i="7" s="1"/>
  <c r="BU112" i="7" s="1"/>
  <c r="BA44" i="7"/>
  <c r="AZ35" i="7"/>
  <c r="BA35" i="7" s="1"/>
  <c r="BH35" i="7" s="1"/>
  <c r="AZ104" i="7"/>
  <c r="BA104" i="7" s="1"/>
  <c r="BA102" i="7"/>
  <c r="BO102" i="7" s="1"/>
  <c r="BO81" i="7"/>
  <c r="AT53" i="6"/>
  <c r="AZ53" i="6" s="1"/>
  <c r="BA53" i="6" s="1"/>
  <c r="BB53" i="6" s="1"/>
  <c r="AS73" i="6"/>
  <c r="AS69" i="6"/>
  <c r="AT69" i="6" s="1"/>
  <c r="BI69" i="6" s="1"/>
  <c r="BJ69" i="6" s="1"/>
  <c r="BK69" i="6" s="1"/>
  <c r="BO69" i="6" s="1"/>
  <c r="BP69" i="6" s="1"/>
  <c r="AS79" i="6"/>
  <c r="AT79" i="6" s="1"/>
  <c r="BC79" i="6" s="1"/>
  <c r="BD79" i="6" s="1"/>
  <c r="BE79" i="6" s="1"/>
  <c r="AS82" i="6"/>
  <c r="AT82" i="6" s="1"/>
  <c r="BC82" i="6" s="1"/>
  <c r="BD82" i="6" s="1"/>
  <c r="BE82" i="6" s="1"/>
  <c r="AT83" i="6"/>
  <c r="BC83" i="6" s="1"/>
  <c r="BD83" i="6" s="1"/>
  <c r="BE83" i="6" s="1"/>
  <c r="AT84" i="6"/>
  <c r="BF84" i="6" s="1"/>
  <c r="BG84" i="6" s="1"/>
  <c r="BH84" i="6" s="1"/>
  <c r="AT86" i="6"/>
  <c r="BF86" i="6" s="1"/>
  <c r="BG86" i="6" s="1"/>
  <c r="BH86" i="6" s="1"/>
  <c r="AS90" i="6"/>
  <c r="AT90" i="6" s="1"/>
  <c r="BI90" i="6" s="1"/>
  <c r="BJ90" i="6" s="1"/>
  <c r="BK90" i="6" s="1"/>
  <c r="BO90" i="6" s="1"/>
  <c r="BP90" i="6" s="1"/>
  <c r="AS50" i="6"/>
  <c r="AT50" i="6" s="1"/>
  <c r="AZ50" i="6" s="1"/>
  <c r="BA50" i="6" s="1"/>
  <c r="BB50" i="6" s="1"/>
  <c r="AS56" i="6"/>
  <c r="AT56" i="6" s="1"/>
  <c r="AZ56" i="6" s="1"/>
  <c r="BA56" i="6" s="1"/>
  <c r="BB56" i="6" s="1"/>
  <c r="AT57" i="6"/>
  <c r="AZ57" i="6" s="1"/>
  <c r="BA57" i="6" s="1"/>
  <c r="BB57" i="6" s="1"/>
  <c r="AS72" i="6"/>
  <c r="AT72" i="6" s="1"/>
  <c r="BF72" i="6" s="1"/>
  <c r="BG72" i="6" s="1"/>
  <c r="BH72" i="6" s="1"/>
  <c r="AT73" i="6"/>
  <c r="BI73" i="6" s="1"/>
  <c r="BJ73" i="6" s="1"/>
  <c r="BK73" i="6" s="1"/>
  <c r="BO73" i="6" s="1"/>
  <c r="BP73" i="6" s="1"/>
  <c r="AT58" i="6"/>
  <c r="BI58" i="6" s="1"/>
  <c r="BJ58" i="6" s="1"/>
  <c r="BK58" i="6" s="1"/>
  <c r="BO58" i="6" s="1"/>
  <c r="BP58" i="6" s="1"/>
  <c r="AS63" i="6"/>
  <c r="AT63" i="6" s="1"/>
  <c r="BI63" i="6" s="1"/>
  <c r="BJ63" i="6" s="1"/>
  <c r="BK63" i="6" s="1"/>
  <c r="BO63" i="6" s="1"/>
  <c r="BP63" i="6" s="1"/>
  <c r="AS66" i="6"/>
  <c r="AT66" i="6" s="1"/>
  <c r="BC66" i="6" s="1"/>
  <c r="BD66" i="6" s="1"/>
  <c r="BE66" i="6" s="1"/>
  <c r="AS74" i="6"/>
  <c r="AT74" i="6" s="1"/>
  <c r="BI74" i="6" s="1"/>
  <c r="BJ74" i="6" s="1"/>
  <c r="BK74" i="6" s="1"/>
  <c r="BO74" i="6" s="1"/>
  <c r="BP74" i="6" s="1"/>
  <c r="AS80" i="6"/>
  <c r="AT80" i="6" s="1"/>
  <c r="AT85" i="6"/>
  <c r="AZ85" i="6" s="1"/>
  <c r="BA85" i="6" s="1"/>
  <c r="BB85" i="6" s="1"/>
  <c r="AS48" i="6"/>
  <c r="AT48" i="6" s="1"/>
  <c r="AZ48" i="6" s="1"/>
  <c r="BA48" i="6" s="1"/>
  <c r="BB48" i="6" s="1"/>
  <c r="AS49" i="6"/>
  <c r="AT49" i="6" s="1"/>
  <c r="AZ49" i="6" s="1"/>
  <c r="BA49" i="6" s="1"/>
  <c r="BB49" i="6" s="1"/>
  <c r="AS55" i="6"/>
  <c r="AT55" i="6" s="1"/>
  <c r="AS70" i="6"/>
  <c r="AT70" i="6" s="1"/>
  <c r="BC70" i="6" s="1"/>
  <c r="BD70" i="6" s="1"/>
  <c r="BE70" i="6" s="1"/>
  <c r="AS88" i="6"/>
  <c r="AT88" i="6" s="1"/>
  <c r="BI88" i="6" s="1"/>
  <c r="BJ88" i="6" s="1"/>
  <c r="BK88" i="6" s="1"/>
  <c r="BO88" i="6" s="1"/>
  <c r="BP88" i="6" s="1"/>
  <c r="AS89" i="6"/>
  <c r="AT89" i="6" s="1"/>
  <c r="BC89" i="6" s="1"/>
  <c r="BD89" i="6" s="1"/>
  <c r="BE89" i="6" s="1"/>
  <c r="AS64" i="6"/>
  <c r="AT64" i="6" s="1"/>
  <c r="AS71" i="6"/>
  <c r="AT71" i="6" s="1"/>
  <c r="AZ84" i="6"/>
  <c r="BA84" i="6" s="1"/>
  <c r="BB84" i="6" s="1"/>
  <c r="BI86" i="6"/>
  <c r="BJ86" i="6" s="1"/>
  <c r="BK86" i="6" s="1"/>
  <c r="BO86" i="6" s="1"/>
  <c r="BP86" i="6" s="1"/>
  <c r="AS87" i="6"/>
  <c r="AT87" i="6" s="1"/>
  <c r="BC87" i="6" s="1"/>
  <c r="BD87" i="6" s="1"/>
  <c r="BE87" i="6" s="1"/>
  <c r="AT68" i="6"/>
  <c r="BC68" i="6" s="1"/>
  <c r="BD68" i="6" s="1"/>
  <c r="BE68" i="6" s="1"/>
  <c r="AT67" i="6"/>
  <c r="BC67" i="6" s="1"/>
  <c r="BD67" i="6" s="1"/>
  <c r="BE67" i="6" s="1"/>
  <c r="AT52" i="6"/>
  <c r="AT54" i="6"/>
  <c r="AZ54" i="6" s="1"/>
  <c r="AZ58" i="6"/>
  <c r="BA58" i="6" s="1"/>
  <c r="BB58" i="6" s="1"/>
  <c r="AT51" i="6"/>
  <c r="AZ51" i="6" s="1"/>
  <c r="BA51" i="6" s="1"/>
  <c r="BB51" i="6" s="1"/>
  <c r="AT47" i="6"/>
  <c r="AS65" i="6"/>
  <c r="AT65" i="6" s="1"/>
  <c r="AZ65" i="6" s="1"/>
  <c r="BA65" i="6" s="1"/>
  <c r="BB65" i="6" s="1"/>
  <c r="BC73" i="6"/>
  <c r="BD73" i="6" s="1"/>
  <c r="BE73" i="6" s="1"/>
  <c r="BA54" i="6"/>
  <c r="BB54" i="6" s="1"/>
  <c r="BC56" i="6"/>
  <c r="BD56" i="6" s="1"/>
  <c r="BE56" i="6" s="1"/>
  <c r="BS190" i="4"/>
  <c r="BR190" i="4"/>
  <c r="BU190" i="4" s="1"/>
  <c r="CE190" i="4"/>
  <c r="BO190" i="4"/>
  <c r="BN190" i="4"/>
  <c r="BM190" i="4"/>
  <c r="BL190" i="4"/>
  <c r="BJ190" i="4"/>
  <c r="BE190" i="4"/>
  <c r="BD190" i="4"/>
  <c r="BF190" i="4" s="1"/>
  <c r="AS190" i="4"/>
  <c r="BK190" i="4" s="1"/>
  <c r="AR190" i="4"/>
  <c r="BI190" i="4" s="1"/>
  <c r="AQ190" i="4"/>
  <c r="BG190" i="4" s="1"/>
  <c r="BS189" i="4"/>
  <c r="BR189" i="4"/>
  <c r="BU189" i="4" s="1"/>
  <c r="CE189" i="4"/>
  <c r="BO189" i="4"/>
  <c r="BN189" i="4"/>
  <c r="BM189" i="4"/>
  <c r="BL189" i="4"/>
  <c r="BJ189" i="4"/>
  <c r="BE189" i="4"/>
  <c r="BD189" i="4"/>
  <c r="BF189" i="4" s="1"/>
  <c r="AS189" i="4"/>
  <c r="BK189" i="4" s="1"/>
  <c r="AR189" i="4"/>
  <c r="BI189" i="4" s="1"/>
  <c r="AQ189" i="4"/>
  <c r="BG189" i="4" s="1"/>
  <c r="BS158" i="4"/>
  <c r="BR158" i="4"/>
  <c r="BU158" i="4" s="1"/>
  <c r="CE158" i="4"/>
  <c r="BO158" i="4"/>
  <c r="BN158" i="4"/>
  <c r="BM158" i="4"/>
  <c r="BL158" i="4"/>
  <c r="BJ158" i="4"/>
  <c r="BE158" i="4"/>
  <c r="BD158" i="4"/>
  <c r="BF158" i="4" s="1"/>
  <c r="AS158" i="4"/>
  <c r="BK158" i="4" s="1"/>
  <c r="AR158" i="4"/>
  <c r="BI158" i="4" s="1"/>
  <c r="AQ158" i="4"/>
  <c r="BG158" i="4" s="1"/>
  <c r="BS157" i="4"/>
  <c r="BR157" i="4"/>
  <c r="BU157" i="4" s="1"/>
  <c r="CE157" i="4"/>
  <c r="BO157" i="4"/>
  <c r="BN157" i="4"/>
  <c r="BM157" i="4"/>
  <c r="BL157" i="4"/>
  <c r="BJ157" i="4"/>
  <c r="BE157" i="4"/>
  <c r="BD157" i="4"/>
  <c r="BF157" i="4" s="1"/>
  <c r="AS157" i="4"/>
  <c r="BK157" i="4" s="1"/>
  <c r="AR157" i="4"/>
  <c r="BI157" i="4" s="1"/>
  <c r="AQ157" i="4"/>
  <c r="BG157" i="4" s="1"/>
  <c r="BS126" i="4"/>
  <c r="BR126" i="4"/>
  <c r="BU126" i="4" s="1"/>
  <c r="CE126" i="4"/>
  <c r="BO126" i="4"/>
  <c r="BN126" i="4"/>
  <c r="BM126" i="4"/>
  <c r="BL126" i="4"/>
  <c r="BJ126" i="4"/>
  <c r="BE126" i="4"/>
  <c r="BD126" i="4"/>
  <c r="BF126" i="4" s="1"/>
  <c r="AS126" i="4"/>
  <c r="BK126" i="4" s="1"/>
  <c r="AR126" i="4"/>
  <c r="BI126" i="4" s="1"/>
  <c r="AQ126" i="4"/>
  <c r="BG126" i="4" s="1"/>
  <c r="BS125" i="4"/>
  <c r="BR125" i="4"/>
  <c r="BU125" i="4" s="1"/>
  <c r="CE125" i="4"/>
  <c r="BO125" i="4"/>
  <c r="BN125" i="4"/>
  <c r="BM125" i="4"/>
  <c r="BL125" i="4"/>
  <c r="BJ125" i="4"/>
  <c r="BE125" i="4"/>
  <c r="BD125" i="4"/>
  <c r="BF125" i="4" s="1"/>
  <c r="AS125" i="4"/>
  <c r="BK125" i="4" s="1"/>
  <c r="AR125" i="4"/>
  <c r="BI125" i="4" s="1"/>
  <c r="AQ125" i="4"/>
  <c r="BG125" i="4" s="1"/>
  <c r="BS76" i="4"/>
  <c r="BR76" i="4"/>
  <c r="BU76" i="4" s="1"/>
  <c r="CE76" i="4"/>
  <c r="BO76" i="4"/>
  <c r="BN76" i="4"/>
  <c r="BM76" i="4"/>
  <c r="BL76" i="4"/>
  <c r="BJ76" i="4"/>
  <c r="BE76" i="4"/>
  <c r="BD76" i="4"/>
  <c r="BF76" i="4" s="1"/>
  <c r="AS76" i="4"/>
  <c r="BK76" i="4" s="1"/>
  <c r="AR76" i="4"/>
  <c r="BI76" i="4" s="1"/>
  <c r="AQ76" i="4"/>
  <c r="BG76" i="4" s="1"/>
  <c r="BS75" i="4"/>
  <c r="BR75" i="4"/>
  <c r="BU75" i="4" s="1"/>
  <c r="CE75" i="4"/>
  <c r="BO75" i="4"/>
  <c r="BN75" i="4"/>
  <c r="BM75" i="4"/>
  <c r="BL75" i="4"/>
  <c r="BJ75" i="4"/>
  <c r="BE75" i="4"/>
  <c r="BD75" i="4"/>
  <c r="BF75" i="4" s="1"/>
  <c r="AS75" i="4"/>
  <c r="BK75" i="4" s="1"/>
  <c r="AR75" i="4"/>
  <c r="BI75" i="4" s="1"/>
  <c r="AQ75" i="4"/>
  <c r="BG75" i="4" s="1"/>
  <c r="BS22" i="4"/>
  <c r="BR22" i="4"/>
  <c r="BU22" i="4" s="1"/>
  <c r="CE22" i="4"/>
  <c r="BO22" i="4"/>
  <c r="BN22" i="4"/>
  <c r="BM22" i="4"/>
  <c r="BK22" i="4"/>
  <c r="BJ22" i="4"/>
  <c r="BE22" i="4"/>
  <c r="BD22" i="4"/>
  <c r="BF22" i="4" s="1"/>
  <c r="AT22" i="4"/>
  <c r="BL22" i="4" s="1"/>
  <c r="AR22" i="4"/>
  <c r="BI22" i="4" s="1"/>
  <c r="AQ22" i="4"/>
  <c r="BG22" i="4" s="1"/>
  <c r="BS19" i="4"/>
  <c r="BR19" i="4"/>
  <c r="BU19" i="4" s="1"/>
  <c r="CE19" i="4"/>
  <c r="BO19" i="4"/>
  <c r="BN19" i="4"/>
  <c r="BM19" i="4"/>
  <c r="BL19" i="4"/>
  <c r="BJ19" i="4"/>
  <c r="BE19" i="4"/>
  <c r="BD19" i="4"/>
  <c r="BF19" i="4" s="1"/>
  <c r="AS19" i="4"/>
  <c r="BK19" i="4" s="1"/>
  <c r="AR19" i="4"/>
  <c r="BI19" i="4" s="1"/>
  <c r="AQ19" i="4"/>
  <c r="BG19" i="4" s="1"/>
  <c r="BS18" i="4"/>
  <c r="BR18" i="4"/>
  <c r="BU18" i="4" s="1"/>
  <c r="CE18" i="4"/>
  <c r="BO18" i="4"/>
  <c r="BN18" i="4"/>
  <c r="BM18" i="4"/>
  <c r="BL18" i="4"/>
  <c r="BJ18" i="4"/>
  <c r="BE18" i="4"/>
  <c r="BD18" i="4"/>
  <c r="BF18" i="4" s="1"/>
  <c r="AS18" i="4"/>
  <c r="BK18" i="4" s="1"/>
  <c r="AR18" i="4"/>
  <c r="BI18" i="4" s="1"/>
  <c r="AQ18" i="4"/>
  <c r="BG18" i="4" s="1"/>
  <c r="BD26" i="5"/>
  <c r="BC26" i="5"/>
  <c r="BA26" i="5"/>
  <c r="AZ26" i="5"/>
  <c r="AW26" i="5"/>
  <c r="AV26" i="5"/>
  <c r="AN26" i="5"/>
  <c r="BB26" i="5" s="1"/>
  <c r="AL26" i="5"/>
  <c r="AX26" i="5" s="1"/>
  <c r="BD25" i="5"/>
  <c r="BC25" i="5"/>
  <c r="BB25" i="5"/>
  <c r="BA25" i="5"/>
  <c r="AZ25" i="5"/>
  <c r="AW25" i="5"/>
  <c r="AV25" i="5"/>
  <c r="AM25" i="5"/>
  <c r="AL25" i="5"/>
  <c r="AX25" i="5" s="1"/>
  <c r="BD24" i="5"/>
  <c r="BC24" i="5"/>
  <c r="BB24" i="5"/>
  <c r="BA24" i="5"/>
  <c r="AZ24" i="5"/>
  <c r="AX24" i="5"/>
  <c r="AW24" i="5"/>
  <c r="AV24" i="5"/>
  <c r="AL24" i="5"/>
  <c r="BD20" i="5"/>
  <c r="BC20" i="5"/>
  <c r="BA20" i="5"/>
  <c r="AZ20" i="5"/>
  <c r="AW20" i="5"/>
  <c r="AV20" i="5"/>
  <c r="AN20" i="5"/>
  <c r="BB20" i="5" s="1"/>
  <c r="AL20" i="5"/>
  <c r="AX20" i="5" s="1"/>
  <c r="BD19" i="5"/>
  <c r="BC19" i="5"/>
  <c r="BB19" i="5"/>
  <c r="BA19" i="5"/>
  <c r="AW19" i="5"/>
  <c r="AV19" i="5"/>
  <c r="AM19" i="5"/>
  <c r="AZ19" i="5" s="1"/>
  <c r="AL19" i="5"/>
  <c r="AX19" i="5" s="1"/>
  <c r="BD18" i="5"/>
  <c r="BC18" i="5"/>
  <c r="BB18" i="5"/>
  <c r="BA18" i="5"/>
  <c r="AZ18" i="5"/>
  <c r="AW18" i="5"/>
  <c r="AV18" i="5"/>
  <c r="AL18" i="5"/>
  <c r="AX18" i="5" s="1"/>
  <c r="BD14" i="5"/>
  <c r="BC14" i="5"/>
  <c r="BA14" i="5"/>
  <c r="AZ14" i="5"/>
  <c r="AW14" i="5"/>
  <c r="AV14" i="5"/>
  <c r="AN14" i="5"/>
  <c r="BB14" i="5" s="1"/>
  <c r="AL14" i="5"/>
  <c r="AX14" i="5" s="1"/>
  <c r="BD13" i="5"/>
  <c r="BC13" i="5"/>
  <c r="BB13" i="5"/>
  <c r="BA13" i="5"/>
  <c r="AW13" i="5"/>
  <c r="AV13" i="5"/>
  <c r="AM13" i="5"/>
  <c r="AZ13" i="5" s="1"/>
  <c r="AL13" i="5"/>
  <c r="AX13" i="5" s="1"/>
  <c r="BD12" i="5"/>
  <c r="BC12" i="5"/>
  <c r="BB12" i="5"/>
  <c r="BA12" i="5"/>
  <c r="AZ12" i="5"/>
  <c r="AW12" i="5"/>
  <c r="AV12" i="5"/>
  <c r="AL12" i="5"/>
  <c r="AX12" i="5" s="1"/>
  <c r="BD8" i="5"/>
  <c r="BC8" i="5"/>
  <c r="BB8" i="5"/>
  <c r="BA8" i="5"/>
  <c r="AZ8" i="5"/>
  <c r="AW8" i="5"/>
  <c r="AV8" i="5"/>
  <c r="AN8" i="5"/>
  <c r="AL8" i="5"/>
  <c r="AX8" i="5" s="1"/>
  <c r="BD7" i="5"/>
  <c r="BC7" i="5"/>
  <c r="BB7" i="5"/>
  <c r="BA7" i="5"/>
  <c r="AW7" i="5"/>
  <c r="AV7" i="5"/>
  <c r="AM7" i="5"/>
  <c r="AZ7" i="5" s="1"/>
  <c r="AL7" i="5"/>
  <c r="AX7" i="5" s="1"/>
  <c r="BD6" i="5"/>
  <c r="BC6" i="5"/>
  <c r="BB6" i="5"/>
  <c r="BA6" i="5"/>
  <c r="AZ6" i="5"/>
  <c r="AW6" i="5"/>
  <c r="AV6" i="5"/>
  <c r="AL6" i="5"/>
  <c r="AX6" i="5" s="1"/>
  <c r="AX38" i="6"/>
  <c r="AW38" i="6"/>
  <c r="AU38" i="6"/>
  <c r="AR38" i="6"/>
  <c r="AQ38" i="6"/>
  <c r="AH38" i="6"/>
  <c r="AV38" i="6" s="1"/>
  <c r="AG38" i="6"/>
  <c r="AS38" i="6"/>
  <c r="I38" i="6"/>
  <c r="AX37" i="6"/>
  <c r="AW37" i="6"/>
  <c r="AV37" i="6"/>
  <c r="AU37" i="6"/>
  <c r="AR37" i="6"/>
  <c r="AQ37" i="6"/>
  <c r="AG37" i="6"/>
  <c r="AS37" i="6" s="1"/>
  <c r="I37" i="6"/>
  <c r="AX36" i="6"/>
  <c r="AW36" i="6"/>
  <c r="AU36" i="6"/>
  <c r="AR36" i="6"/>
  <c r="AQ36" i="6"/>
  <c r="AH36" i="6"/>
  <c r="AV36" i="6" s="1"/>
  <c r="AG36" i="6"/>
  <c r="AS36" i="6" s="1"/>
  <c r="I36" i="6"/>
  <c r="AX35" i="6"/>
  <c r="AW35" i="6"/>
  <c r="AV35" i="6"/>
  <c r="AU35" i="6"/>
  <c r="AR35" i="6"/>
  <c r="AQ35" i="6"/>
  <c r="AG35" i="6"/>
  <c r="AS35" i="6" s="1"/>
  <c r="I35" i="6"/>
  <c r="AX24" i="6"/>
  <c r="AW24" i="6"/>
  <c r="AU24" i="6"/>
  <c r="AR24" i="6"/>
  <c r="AQ24" i="6"/>
  <c r="AH24" i="6"/>
  <c r="AV24" i="6" s="1"/>
  <c r="AG24" i="6"/>
  <c r="AS24" i="6" s="1"/>
  <c r="I24" i="6"/>
  <c r="AX23" i="6"/>
  <c r="AW23" i="6"/>
  <c r="AV23" i="6"/>
  <c r="AU23" i="6"/>
  <c r="AR23" i="6"/>
  <c r="AQ23" i="6"/>
  <c r="AG23" i="6"/>
  <c r="AS23" i="6" s="1"/>
  <c r="I23" i="6"/>
  <c r="AX16" i="6"/>
  <c r="AW16" i="6"/>
  <c r="AU16" i="6"/>
  <c r="AR16" i="6"/>
  <c r="AQ16" i="6"/>
  <c r="AH16" i="6"/>
  <c r="AV16" i="6" s="1"/>
  <c r="AG16" i="6"/>
  <c r="AS16" i="6" s="1"/>
  <c r="I16" i="6"/>
  <c r="AX15" i="6"/>
  <c r="AW15" i="6"/>
  <c r="AV15" i="6"/>
  <c r="AU15" i="6"/>
  <c r="AR15" i="6"/>
  <c r="AQ15" i="6"/>
  <c r="AG15" i="6"/>
  <c r="AS15" i="6"/>
  <c r="I15" i="6"/>
  <c r="AX8" i="6"/>
  <c r="AW8" i="6"/>
  <c r="AU8" i="6"/>
  <c r="AR8" i="6"/>
  <c r="AQ8" i="6"/>
  <c r="AH8" i="6"/>
  <c r="AV8" i="6" s="1"/>
  <c r="AG8" i="6"/>
  <c r="AS8" i="6" s="1"/>
  <c r="I8" i="6"/>
  <c r="AX7" i="6"/>
  <c r="AW7" i="6"/>
  <c r="AV7" i="6"/>
  <c r="AU7" i="6"/>
  <c r="AR7" i="6"/>
  <c r="AQ7" i="6"/>
  <c r="AG7" i="6"/>
  <c r="AS7" i="6" s="1"/>
  <c r="I7" i="6"/>
  <c r="BH76" i="4" l="1"/>
  <c r="CB76" i="4" s="1"/>
  <c r="CC76" i="4" s="1"/>
  <c r="CD76" i="4" s="1"/>
  <c r="BU76" i="7"/>
  <c r="BL76" i="7"/>
  <c r="BU136" i="7"/>
  <c r="CQ136" i="7" s="1"/>
  <c r="BL136" i="7"/>
  <c r="CK44" i="7"/>
  <c r="BU98" i="7"/>
  <c r="BL98" i="7"/>
  <c r="BL22" i="7"/>
  <c r="BH71" i="7"/>
  <c r="CI71" i="7" s="1"/>
  <c r="BH101" i="7"/>
  <c r="CI101" i="7" s="1"/>
  <c r="BL178" i="7"/>
  <c r="BL33" i="7"/>
  <c r="BL57" i="7"/>
  <c r="CK57" i="7" s="1"/>
  <c r="BL36" i="7"/>
  <c r="BL99" i="7"/>
  <c r="BL87" i="7"/>
  <c r="BM87" i="7" s="1"/>
  <c r="BL35" i="7"/>
  <c r="BL7" i="7"/>
  <c r="BL52" i="7"/>
  <c r="BL89" i="7"/>
  <c r="BL71" i="7"/>
  <c r="CK71" i="7" s="1"/>
  <c r="BL82" i="7"/>
  <c r="CK82" i="7" s="1"/>
  <c r="BL96" i="7"/>
  <c r="BL81" i="7"/>
  <c r="BL44" i="7"/>
  <c r="BL56" i="7"/>
  <c r="CK56" i="7" s="1"/>
  <c r="BR101" i="7"/>
  <c r="CK34" i="7"/>
  <c r="BU32" i="7"/>
  <c r="BL32" i="7"/>
  <c r="CK32" i="7" s="1"/>
  <c r="BH21" i="7"/>
  <c r="CI21" i="7" s="1"/>
  <c r="BL172" i="7"/>
  <c r="BL72" i="7"/>
  <c r="BL100" i="7"/>
  <c r="CK100" i="7" s="1"/>
  <c r="BL19" i="7"/>
  <c r="CK19" i="7" s="1"/>
  <c r="BL79" i="7"/>
  <c r="BL9" i="7"/>
  <c r="BL83" i="7"/>
  <c r="BL31" i="7"/>
  <c r="BL12" i="7"/>
  <c r="CK12" i="7" s="1"/>
  <c r="BL73" i="7"/>
  <c r="CK73" i="7" s="1"/>
  <c r="BL65" i="7"/>
  <c r="BL13" i="7"/>
  <c r="CK13" i="7" s="1"/>
  <c r="BL90" i="7"/>
  <c r="BL45" i="7"/>
  <c r="BL50" i="7"/>
  <c r="CK50" i="7" s="1"/>
  <c r="AY14" i="5"/>
  <c r="AY20" i="5"/>
  <c r="BI53" i="6"/>
  <c r="BJ53" i="6" s="1"/>
  <c r="BK53" i="6" s="1"/>
  <c r="BO53" i="6" s="1"/>
  <c r="BP53" i="6" s="1"/>
  <c r="AZ89" i="6"/>
  <c r="BA89" i="6" s="1"/>
  <c r="BB89" i="6" s="1"/>
  <c r="CK23" i="7"/>
  <c r="BO57" i="7"/>
  <c r="BP57" i="7" s="1"/>
  <c r="BH58" i="7"/>
  <c r="CI58" i="7" s="1"/>
  <c r="BH34" i="7"/>
  <c r="BH167" i="7"/>
  <c r="BH154" i="7"/>
  <c r="CI154" i="7" s="1"/>
  <c r="BO131" i="7"/>
  <c r="CM131" i="7" s="1"/>
  <c r="BL150" i="7"/>
  <c r="BL66" i="7"/>
  <c r="CK66" i="7" s="1"/>
  <c r="BL40" i="7"/>
  <c r="BL77" i="7"/>
  <c r="BL48" i="7"/>
  <c r="BL37" i="7"/>
  <c r="BL78" i="7"/>
  <c r="CK78" i="7" s="1"/>
  <c r="BL75" i="7"/>
  <c r="BL27" i="7"/>
  <c r="BL28" i="7"/>
  <c r="BL67" i="7"/>
  <c r="BL41" i="7"/>
  <c r="CK41" i="7" s="1"/>
  <c r="BL59" i="7"/>
  <c r="CK59" i="7" s="1"/>
  <c r="BL70" i="7"/>
  <c r="CK70" i="7" s="1"/>
  <c r="BL30" i="7"/>
  <c r="BL8" i="7"/>
  <c r="CK8" i="7" s="1"/>
  <c r="BL74" i="7"/>
  <c r="CK74" i="7" s="1"/>
  <c r="BH5" i="7"/>
  <c r="CI5" i="7" s="1"/>
  <c r="BL6" i="7"/>
  <c r="CK6" i="7" s="1"/>
  <c r="BO104" i="7"/>
  <c r="BL104" i="7"/>
  <c r="CK105" i="7"/>
  <c r="BH67" i="7"/>
  <c r="CI67" i="7" s="1"/>
  <c r="BH52" i="7"/>
  <c r="CI52" i="7" s="1"/>
  <c r="BH102" i="7"/>
  <c r="CI102" i="7" s="1"/>
  <c r="BH37" i="7"/>
  <c r="CI37" i="7" s="1"/>
  <c r="BR129" i="7"/>
  <c r="BL127" i="7"/>
  <c r="BL60" i="7"/>
  <c r="BL16" i="7"/>
  <c r="BL101" i="7"/>
  <c r="CK101" i="7" s="1"/>
  <c r="BL24" i="7"/>
  <c r="BL5" i="7"/>
  <c r="BL103" i="7"/>
  <c r="BL51" i="7"/>
  <c r="BL21" i="7"/>
  <c r="CK21" i="7" s="1"/>
  <c r="BL34" i="7"/>
  <c r="BL23" i="7"/>
  <c r="BL177" i="7"/>
  <c r="BL64" i="7"/>
  <c r="BL10" i="7"/>
  <c r="BL42" i="7"/>
  <c r="BL14" i="7"/>
  <c r="CK14" i="7" s="1"/>
  <c r="BL92" i="7"/>
  <c r="BU68" i="7"/>
  <c r="BL68" i="7"/>
  <c r="AY7" i="5"/>
  <c r="BI7" i="5" s="1"/>
  <c r="AY12" i="5"/>
  <c r="BF12" i="5" s="1"/>
  <c r="BG12" i="5" s="1"/>
  <c r="BH12" i="5" s="1"/>
  <c r="BO12" i="5" s="1"/>
  <c r="AY18" i="5"/>
  <c r="BF18" i="5" s="1"/>
  <c r="BG18" i="5" s="1"/>
  <c r="BH18" i="5" s="1"/>
  <c r="BO18" i="5" s="1"/>
  <c r="AY26" i="5"/>
  <c r="BC72" i="6"/>
  <c r="BD72" i="6" s="1"/>
  <c r="BE72" i="6" s="1"/>
  <c r="CK86" i="7"/>
  <c r="CK29" i="7"/>
  <c r="CK84" i="7"/>
  <c r="BO56" i="7"/>
  <c r="CM56" i="7" s="1"/>
  <c r="BH80" i="7"/>
  <c r="CI80" i="7" s="1"/>
  <c r="BH96" i="7"/>
  <c r="CI96" i="7" s="1"/>
  <c r="BH45" i="7"/>
  <c r="CI45" i="7" s="1"/>
  <c r="BH15" i="7"/>
  <c r="CI15" i="7" s="1"/>
  <c r="BS161" i="7"/>
  <c r="CP161" i="7" s="1"/>
  <c r="BV162" i="7"/>
  <c r="CR162" i="7" s="1"/>
  <c r="BU131" i="7"/>
  <c r="CQ131" i="7" s="1"/>
  <c r="BR145" i="7"/>
  <c r="BL189" i="7"/>
  <c r="BL46" i="7"/>
  <c r="BL102" i="7"/>
  <c r="BL54" i="7"/>
  <c r="CK54" i="7" s="1"/>
  <c r="BL47" i="7"/>
  <c r="BL17" i="7"/>
  <c r="BL3" i="7"/>
  <c r="BL25" i="7"/>
  <c r="BL88" i="7"/>
  <c r="BL58" i="7"/>
  <c r="BM58" i="7" s="1"/>
  <c r="BL80" i="7"/>
  <c r="CK80" i="7" s="1"/>
  <c r="BL86" i="7"/>
  <c r="BL20" i="7"/>
  <c r="AZ73" i="6"/>
  <c r="BA73" i="6" s="1"/>
  <c r="BB73" i="6" s="1"/>
  <c r="BL73" i="6" s="1"/>
  <c r="BC88" i="6"/>
  <c r="BD88" i="6" s="1"/>
  <c r="BE88" i="6" s="1"/>
  <c r="AZ83" i="6"/>
  <c r="BA83" i="6" s="1"/>
  <c r="BB83" i="6" s="1"/>
  <c r="BL83" i="6" s="1"/>
  <c r="BC74" i="6"/>
  <c r="BD74" i="6" s="1"/>
  <c r="BE74" i="6" s="1"/>
  <c r="BF73" i="6"/>
  <c r="BG73" i="6" s="1"/>
  <c r="BH73" i="6" s="1"/>
  <c r="BF74" i="6"/>
  <c r="BG74" i="6" s="1"/>
  <c r="BH74" i="6" s="1"/>
  <c r="AZ74" i="6"/>
  <c r="BA74" i="6" s="1"/>
  <c r="BB74" i="6" s="1"/>
  <c r="BI56" i="6"/>
  <c r="BJ56" i="6" s="1"/>
  <c r="BK56" i="6" s="1"/>
  <c r="BO56" i="6" s="1"/>
  <c r="BP56" i="6" s="1"/>
  <c r="BC86" i="6"/>
  <c r="BD86" i="6" s="1"/>
  <c r="BE86" i="6" s="1"/>
  <c r="AZ86" i="6"/>
  <c r="BA86" i="6" s="1"/>
  <c r="BB86" i="6" s="1"/>
  <c r="AZ79" i="6"/>
  <c r="BA79" i="6" s="1"/>
  <c r="BB79" i="6" s="1"/>
  <c r="BL79" i="6" s="1"/>
  <c r="BI79" i="6"/>
  <c r="BJ79" i="6" s="1"/>
  <c r="BK79" i="6" s="1"/>
  <c r="BO79" i="6" s="1"/>
  <c r="BP79" i="6" s="1"/>
  <c r="BI64" i="6"/>
  <c r="BJ64" i="6" s="1"/>
  <c r="BK64" i="6" s="1"/>
  <c r="BO64" i="6" s="1"/>
  <c r="BP64" i="6" s="1"/>
  <c r="BF64" i="6"/>
  <c r="BG64" i="6" s="1"/>
  <c r="BH64" i="6" s="1"/>
  <c r="AZ66" i="6"/>
  <c r="BA66" i="6" s="1"/>
  <c r="BB66" i="6" s="1"/>
  <c r="BL66" i="6" s="1"/>
  <c r="BC63" i="6"/>
  <c r="BD63" i="6" s="1"/>
  <c r="BE63" i="6" s="1"/>
  <c r="BI82" i="6"/>
  <c r="BJ82" i="6" s="1"/>
  <c r="BK82" i="6" s="1"/>
  <c r="BO82" i="6" s="1"/>
  <c r="BP82" i="6" s="1"/>
  <c r="BF79" i="6"/>
  <c r="BG79" i="6" s="1"/>
  <c r="BH79" i="6" s="1"/>
  <c r="BF51" i="6"/>
  <c r="BG51" i="6" s="1"/>
  <c r="BH51" i="6" s="1"/>
  <c r="BC53" i="6"/>
  <c r="BD53" i="6" s="1"/>
  <c r="BE53" i="6" s="1"/>
  <c r="BL53" i="6" s="1"/>
  <c r="BV168" i="7"/>
  <c r="BH162" i="7"/>
  <c r="CI162" i="7" s="1"/>
  <c r="BO162" i="7"/>
  <c r="CM162" i="7" s="1"/>
  <c r="BO148" i="7"/>
  <c r="CM148" i="7" s="1"/>
  <c r="BO145" i="7"/>
  <c r="BH122" i="7"/>
  <c r="CI122" i="7" s="1"/>
  <c r="BH130" i="7"/>
  <c r="CI130" i="7" s="1"/>
  <c r="BR113" i="7"/>
  <c r="CO113" i="7" s="1"/>
  <c r="BH120" i="7"/>
  <c r="CI120" i="7" s="1"/>
  <c r="BL120" i="7"/>
  <c r="CK120" i="7" s="1"/>
  <c r="BR143" i="7"/>
  <c r="CO143" i="7" s="1"/>
  <c r="BH171" i="7"/>
  <c r="CI171" i="7" s="1"/>
  <c r="BL171" i="7"/>
  <c r="CK114" i="7"/>
  <c r="BL157" i="7"/>
  <c r="CK157" i="7" s="1"/>
  <c r="BL145" i="7"/>
  <c r="CK145" i="7" s="1"/>
  <c r="BL115" i="7"/>
  <c r="BL170" i="7"/>
  <c r="BL160" i="7"/>
  <c r="CK160" i="7" s="1"/>
  <c r="BL138" i="7"/>
  <c r="BL126" i="7"/>
  <c r="CK126" i="7" s="1"/>
  <c r="BL158" i="7"/>
  <c r="BM158" i="7" s="1"/>
  <c r="BN158" i="7" s="1"/>
  <c r="BR153" i="7"/>
  <c r="CO153" i="7" s="1"/>
  <c r="BL153" i="7"/>
  <c r="BU124" i="7"/>
  <c r="CQ124" i="7" s="1"/>
  <c r="BL124" i="7"/>
  <c r="BL146" i="7"/>
  <c r="CK146" i="7" s="1"/>
  <c r="BL148" i="7"/>
  <c r="CK148" i="7" s="1"/>
  <c r="BL122" i="7"/>
  <c r="BL162" i="7"/>
  <c r="BL173" i="7"/>
  <c r="CK173" i="7" s="1"/>
  <c r="BL110" i="7"/>
  <c r="BU108" i="7"/>
  <c r="BL108" i="7"/>
  <c r="CK108" i="7" s="1"/>
  <c r="BR162" i="7"/>
  <c r="CO162" i="7" s="1"/>
  <c r="BH143" i="7"/>
  <c r="CI143" i="7" s="1"/>
  <c r="BV145" i="7"/>
  <c r="BU139" i="7"/>
  <c r="CQ139" i="7" s="1"/>
  <c r="BL139" i="7"/>
  <c r="CK139" i="7" s="1"/>
  <c r="CK131" i="7"/>
  <c r="BL131" i="7"/>
  <c r="BL156" i="7"/>
  <c r="CK156" i="7" s="1"/>
  <c r="BL134" i="7"/>
  <c r="BL174" i="7"/>
  <c r="BL168" i="7"/>
  <c r="CK168" i="7" s="1"/>
  <c r="BL192" i="7"/>
  <c r="BM192" i="7" s="1"/>
  <c r="BR164" i="7"/>
  <c r="CO164" i="7" s="1"/>
  <c r="BL164" i="7"/>
  <c r="BR167" i="7"/>
  <c r="BR131" i="7"/>
  <c r="CO131" i="7" s="1"/>
  <c r="BH139" i="7"/>
  <c r="CI139" i="7" s="1"/>
  <c r="BU144" i="7"/>
  <c r="CQ144" i="7" s="1"/>
  <c r="BL144" i="7"/>
  <c r="CK144" i="7" s="1"/>
  <c r="BU152" i="7"/>
  <c r="CQ152" i="7" s="1"/>
  <c r="BL152" i="7"/>
  <c r="BU161" i="7"/>
  <c r="BL161" i="7"/>
  <c r="CK161" i="7" s="1"/>
  <c r="BL154" i="7"/>
  <c r="BL123" i="7"/>
  <c r="BM123" i="7" s="1"/>
  <c r="CL123" i="7" s="1"/>
  <c r="BL112" i="7"/>
  <c r="BL167" i="7"/>
  <c r="CK167" i="7" s="1"/>
  <c r="BL151" i="7"/>
  <c r="CK151" i="7" s="1"/>
  <c r="BL130" i="7"/>
  <c r="CK130" i="7" s="1"/>
  <c r="BL185" i="7"/>
  <c r="CK185" i="7" s="1"/>
  <c r="BR171" i="7"/>
  <c r="CO171" i="7" s="1"/>
  <c r="BH170" i="7"/>
  <c r="CI170" i="7" s="1"/>
  <c r="BR168" i="7"/>
  <c r="CO168" i="7" s="1"/>
  <c r="BV160" i="7"/>
  <c r="BW160" i="7" s="1"/>
  <c r="CC160" i="7" s="1"/>
  <c r="BH148" i="7"/>
  <c r="CI148" i="7" s="1"/>
  <c r="BR144" i="7"/>
  <c r="CO144" i="7" s="1"/>
  <c r="BO136" i="7"/>
  <c r="CM136" i="7" s="1"/>
  <c r="BS143" i="7"/>
  <c r="BT143" i="7" s="1"/>
  <c r="CA143" i="7" s="1"/>
  <c r="CB143" i="7" s="1"/>
  <c r="BO130" i="7"/>
  <c r="BP130" i="7" s="1"/>
  <c r="CN130" i="7" s="1"/>
  <c r="BH136" i="7"/>
  <c r="CI136" i="7" s="1"/>
  <c r="BU148" i="7"/>
  <c r="BU115" i="7"/>
  <c r="BV115" i="7" s="1"/>
  <c r="CR115" i="7" s="1"/>
  <c r="BO171" i="7"/>
  <c r="CM171" i="7" s="1"/>
  <c r="BV136" i="7"/>
  <c r="BW136" i="7" s="1"/>
  <c r="CC136" i="7" s="1"/>
  <c r="BH172" i="7"/>
  <c r="CI172" i="7" s="1"/>
  <c r="BH168" i="7"/>
  <c r="CI168" i="7" s="1"/>
  <c r="BH155" i="7"/>
  <c r="CI155" i="7" s="1"/>
  <c r="BI147" i="7"/>
  <c r="CJ147" i="7" s="1"/>
  <c r="BR136" i="7"/>
  <c r="CO136" i="7" s="1"/>
  <c r="BO144" i="7"/>
  <c r="BR127" i="7"/>
  <c r="CO127" i="7" s="1"/>
  <c r="BU159" i="7"/>
  <c r="CQ159" i="7" s="1"/>
  <c r="CK117" i="7"/>
  <c r="CK165" i="7"/>
  <c r="BU191" i="7"/>
  <c r="CQ191" i="7" s="1"/>
  <c r="BH111" i="7"/>
  <c r="CI111" i="7" s="1"/>
  <c r="BO165" i="7"/>
  <c r="CM165" i="7" s="1"/>
  <c r="BR141" i="7"/>
  <c r="CO141" i="7" s="1"/>
  <c r="BR121" i="7"/>
  <c r="CO121" i="7" s="1"/>
  <c r="BU171" i="7"/>
  <c r="CK171" i="7"/>
  <c r="BM110" i="7"/>
  <c r="CK136" i="7"/>
  <c r="CK170" i="7"/>
  <c r="BU163" i="7"/>
  <c r="CQ163" i="7" s="1"/>
  <c r="BU135" i="7"/>
  <c r="CQ135" i="7" s="1"/>
  <c r="CK135" i="7"/>
  <c r="BU113" i="7"/>
  <c r="CQ113" i="7" s="1"/>
  <c r="BU149" i="7"/>
  <c r="CQ149" i="7" s="1"/>
  <c r="CK149" i="7"/>
  <c r="CK122" i="7"/>
  <c r="BU187" i="7"/>
  <c r="BM187" i="7"/>
  <c r="BH175" i="7"/>
  <c r="CK175" i="7"/>
  <c r="BU107" i="7"/>
  <c r="BH159" i="7"/>
  <c r="CI159" i="7" s="1"/>
  <c r="BH149" i="7"/>
  <c r="BI149" i="7" s="1"/>
  <c r="BP129" i="7"/>
  <c r="CN129" i="7" s="1"/>
  <c r="BR122" i="7"/>
  <c r="CO122" i="7" s="1"/>
  <c r="BU147" i="7"/>
  <c r="CK147" i="7"/>
  <c r="BU129" i="7"/>
  <c r="CK129" i="7"/>
  <c r="BH129" i="7"/>
  <c r="CI129" i="7" s="1"/>
  <c r="CK182" i="7"/>
  <c r="CK181" i="7"/>
  <c r="CK128" i="7"/>
  <c r="BU169" i="7"/>
  <c r="CQ169" i="7" s="1"/>
  <c r="BO159" i="7"/>
  <c r="CM159" i="7" s="1"/>
  <c r="CK166" i="7"/>
  <c r="BU183" i="7"/>
  <c r="BV183" i="7" s="1"/>
  <c r="CK155" i="7"/>
  <c r="BR135" i="7"/>
  <c r="CO135" i="7" s="1"/>
  <c r="BP139" i="7"/>
  <c r="BQ139" i="7" s="1"/>
  <c r="BO122" i="7"/>
  <c r="CM122" i="7" s="1"/>
  <c r="BV124" i="7"/>
  <c r="CR124" i="7" s="1"/>
  <c r="BH124" i="7"/>
  <c r="CI124" i="7" s="1"/>
  <c r="BR165" i="7"/>
  <c r="CO165" i="7" s="1"/>
  <c r="BU143" i="7"/>
  <c r="CK143" i="7"/>
  <c r="CK172" i="7"/>
  <c r="BR172" i="7"/>
  <c r="CO172" i="7" s="1"/>
  <c r="BV172" i="7"/>
  <c r="BW172" i="7" s="1"/>
  <c r="CC172" i="7" s="1"/>
  <c r="CN161" i="7"/>
  <c r="BP154" i="7"/>
  <c r="CN154" i="7" s="1"/>
  <c r="BO149" i="7"/>
  <c r="CM149" i="7" s="1"/>
  <c r="BH153" i="7"/>
  <c r="CI153" i="7" s="1"/>
  <c r="BR120" i="7"/>
  <c r="CO120" i="7" s="1"/>
  <c r="BU117" i="7"/>
  <c r="CQ117" i="7" s="1"/>
  <c r="BO172" i="7"/>
  <c r="CM172" i="7" s="1"/>
  <c r="BV170" i="7"/>
  <c r="CR170" i="7" s="1"/>
  <c r="BR155" i="7"/>
  <c r="CO155" i="7" s="1"/>
  <c r="BO150" i="7"/>
  <c r="CM150" i="7" s="1"/>
  <c r="BO160" i="7"/>
  <c r="CM160" i="7" s="1"/>
  <c r="BH152" i="7"/>
  <c r="CI152" i="7" s="1"/>
  <c r="BR149" i="7"/>
  <c r="CK152" i="7"/>
  <c r="BH128" i="7"/>
  <c r="CI128" i="7" s="1"/>
  <c r="BO127" i="7"/>
  <c r="CM127" i="7" s="1"/>
  <c r="BO126" i="7"/>
  <c r="BI130" i="7"/>
  <c r="CJ130" i="7" s="1"/>
  <c r="BR117" i="7"/>
  <c r="CO117" i="7" s="1"/>
  <c r="BO168" i="7"/>
  <c r="BH181" i="7"/>
  <c r="CI181" i="7" s="1"/>
  <c r="CK169" i="7"/>
  <c r="BI165" i="7"/>
  <c r="BJ165" i="7" s="1"/>
  <c r="BR170" i="7"/>
  <c r="CO170" i="7" s="1"/>
  <c r="BI161" i="7"/>
  <c r="CJ161" i="7" s="1"/>
  <c r="BH160" i="7"/>
  <c r="CI160" i="7" s="1"/>
  <c r="CK154" i="7"/>
  <c r="BV149" i="7"/>
  <c r="BW149" i="7" s="1"/>
  <c r="CC149" i="7" s="1"/>
  <c r="BO152" i="7"/>
  <c r="CM152" i="7" s="1"/>
  <c r="BH145" i="7"/>
  <c r="CI145" i="7" s="1"/>
  <c r="BO143" i="7"/>
  <c r="CM143" i="7" s="1"/>
  <c r="CK121" i="7"/>
  <c r="BV130" i="7"/>
  <c r="CR130" i="7" s="1"/>
  <c r="BO115" i="7"/>
  <c r="CM115" i="7" s="1"/>
  <c r="BM114" i="7"/>
  <c r="BN114" i="7" s="1"/>
  <c r="BU165" i="7"/>
  <c r="CM158" i="7"/>
  <c r="BP158" i="7"/>
  <c r="CN158" i="7" s="1"/>
  <c r="CM144" i="7"/>
  <c r="BP144" i="7"/>
  <c r="CN144" i="7" s="1"/>
  <c r="BH133" i="7"/>
  <c r="BI133" i="7" s="1"/>
  <c r="CK133" i="7"/>
  <c r="CM130" i="7"/>
  <c r="BR137" i="7"/>
  <c r="CO137" i="7" s="1"/>
  <c r="CK137" i="7"/>
  <c r="BO137" i="7"/>
  <c r="CO145" i="7"/>
  <c r="BS145" i="7"/>
  <c r="BT145" i="7" s="1"/>
  <c r="CA145" i="7" s="1"/>
  <c r="CB145" i="7" s="1"/>
  <c r="BR123" i="7"/>
  <c r="CO123" i="7" s="1"/>
  <c r="BU123" i="7"/>
  <c r="BH166" i="7"/>
  <c r="BU166" i="7"/>
  <c r="BO166" i="7"/>
  <c r="CM166" i="7" s="1"/>
  <c r="BU158" i="7"/>
  <c r="BR158" i="7"/>
  <c r="CO158" i="7" s="1"/>
  <c r="BH158" i="7"/>
  <c r="CI158" i="7" s="1"/>
  <c r="BS148" i="7"/>
  <c r="BT148" i="7" s="1"/>
  <c r="CA148" i="7" s="1"/>
  <c r="CB148" i="7" s="1"/>
  <c r="BU142" i="7"/>
  <c r="CQ142" i="7" s="1"/>
  <c r="CK142" i="7"/>
  <c r="BR142" i="7"/>
  <c r="CO142" i="7" s="1"/>
  <c r="BU132" i="7"/>
  <c r="BO132" i="7"/>
  <c r="BH132" i="7"/>
  <c r="CI132" i="7" s="1"/>
  <c r="CQ115" i="7"/>
  <c r="CO115" i="7"/>
  <c r="BS115" i="7"/>
  <c r="CP115" i="7" s="1"/>
  <c r="BU125" i="7"/>
  <c r="BO125" i="7"/>
  <c r="BH125" i="7"/>
  <c r="CI125" i="7" s="1"/>
  <c r="CI127" i="7"/>
  <c r="BI127" i="7"/>
  <c r="BJ127" i="7" s="1"/>
  <c r="CQ148" i="7"/>
  <c r="BV148" i="7"/>
  <c r="CR148" i="7" s="1"/>
  <c r="BI171" i="7"/>
  <c r="CJ171" i="7" s="1"/>
  <c r="CM167" i="7"/>
  <c r="BP167" i="7"/>
  <c r="BQ167" i="7" s="1"/>
  <c r="BR166" i="7"/>
  <c r="BO142" i="7"/>
  <c r="CM142" i="7" s="1"/>
  <c r="CM145" i="7"/>
  <c r="BP145" i="7"/>
  <c r="CN145" i="7" s="1"/>
  <c r="BR125" i="7"/>
  <c r="CO125" i="7" s="1"/>
  <c r="CK132" i="7"/>
  <c r="BH123" i="7"/>
  <c r="CI123" i="7" s="1"/>
  <c r="BP123" i="7"/>
  <c r="BQ123" i="7" s="1"/>
  <c r="BS114" i="7"/>
  <c r="CP114" i="7" s="1"/>
  <c r="BU119" i="7"/>
  <c r="BH119" i="7"/>
  <c r="CI119" i="7" s="1"/>
  <c r="BR119" i="7"/>
  <c r="CO119" i="7" s="1"/>
  <c r="BO119" i="7"/>
  <c r="BU157" i="7"/>
  <c r="BR157" i="7"/>
  <c r="BO157" i="7"/>
  <c r="BR160" i="7"/>
  <c r="BR128" i="7"/>
  <c r="CO128" i="7" s="1"/>
  <c r="BH144" i="7"/>
  <c r="CI144" i="7" s="1"/>
  <c r="CK113" i="7"/>
  <c r="BO117" i="7"/>
  <c r="CM117" i="7" s="1"/>
  <c r="BV114" i="7"/>
  <c r="CR114" i="7" s="1"/>
  <c r="BR156" i="7"/>
  <c r="BU156" i="7"/>
  <c r="BH156" i="7"/>
  <c r="BH190" i="7"/>
  <c r="CI190" i="7" s="1"/>
  <c r="BM170" i="7"/>
  <c r="CL170" i="7" s="1"/>
  <c r="BO170" i="7"/>
  <c r="CM170" i="7" s="1"/>
  <c r="BR154" i="7"/>
  <c r="CO154" i="7" s="1"/>
  <c r="BR151" i="7"/>
  <c r="CO151" i="7" s="1"/>
  <c r="BV154" i="7"/>
  <c r="BH135" i="7"/>
  <c r="BH117" i="7"/>
  <c r="BH113" i="7"/>
  <c r="CI113" i="7" s="1"/>
  <c r="BR139" i="7"/>
  <c r="BH115" i="7"/>
  <c r="BR130" i="7"/>
  <c r="BM155" i="7"/>
  <c r="CL155" i="7" s="1"/>
  <c r="BM121" i="7"/>
  <c r="BN121" i="7" s="1"/>
  <c r="BU106" i="7"/>
  <c r="BV106" i="7" s="1"/>
  <c r="CK106" i="7"/>
  <c r="CI151" i="7"/>
  <c r="BI151" i="7"/>
  <c r="CK140" i="7"/>
  <c r="BM140" i="7"/>
  <c r="BS141" i="7"/>
  <c r="BW167" i="7"/>
  <c r="CC167" i="7" s="1"/>
  <c r="CR167" i="7"/>
  <c r="BM169" i="7"/>
  <c r="BO163" i="7"/>
  <c r="BV152" i="7"/>
  <c r="BV146" i="7"/>
  <c r="BR138" i="7"/>
  <c r="CR145" i="7"/>
  <c r="BW145" i="7"/>
  <c r="CC145" i="7" s="1"/>
  <c r="BU118" i="7"/>
  <c r="BH118" i="7"/>
  <c r="BU184" i="7"/>
  <c r="BV184" i="7" s="1"/>
  <c r="CK184" i="7"/>
  <c r="BH182" i="7"/>
  <c r="CI182" i="7" s="1"/>
  <c r="BM165" i="7"/>
  <c r="BO164" i="7"/>
  <c r="BW168" i="7"/>
  <c r="CC168" i="7" s="1"/>
  <c r="CR168" i="7"/>
  <c r="BH164" i="7"/>
  <c r="BP156" i="7"/>
  <c r="BI162" i="7"/>
  <c r="BU153" i="7"/>
  <c r="BM151" i="7"/>
  <c r="BR146" i="7"/>
  <c r="BO153" i="7"/>
  <c r="BU150" i="7"/>
  <c r="BH150" i="7"/>
  <c r="BU155" i="7"/>
  <c r="BO155" i="7"/>
  <c r="BH142" i="7"/>
  <c r="BS152" i="7"/>
  <c r="BP142" i="7"/>
  <c r="BH140" i="7"/>
  <c r="BI143" i="7"/>
  <c r="BR140" i="7"/>
  <c r="CP145" i="7"/>
  <c r="BU137" i="7"/>
  <c r="BH137" i="7"/>
  <c r="BU128" i="7"/>
  <c r="BO128" i="7"/>
  <c r="BM137" i="7"/>
  <c r="CQ126" i="7"/>
  <c r="BV126" i="7"/>
  <c r="BM119" i="7"/>
  <c r="BR132" i="7"/>
  <c r="BO121" i="7"/>
  <c r="BU121" i="7"/>
  <c r="BM191" i="7"/>
  <c r="BM131" i="7"/>
  <c r="BV122" i="7"/>
  <c r="BS113" i="7"/>
  <c r="BH121" i="7"/>
  <c r="BH126" i="7"/>
  <c r="BM108" i="7"/>
  <c r="CR172" i="7"/>
  <c r="CQ138" i="7"/>
  <c r="BV138" i="7"/>
  <c r="BO146" i="7"/>
  <c r="BO141" i="7"/>
  <c r="BV134" i="7"/>
  <c r="BU116" i="7"/>
  <c r="BR116" i="7"/>
  <c r="CK109" i="7"/>
  <c r="BS168" i="7"/>
  <c r="BM166" i="7"/>
  <c r="BJ161" i="7"/>
  <c r="BR159" i="7"/>
  <c r="BP159" i="7"/>
  <c r="BI154" i="7"/>
  <c r="BI157" i="7"/>
  <c r="BH169" i="7"/>
  <c r="BH138" i="7"/>
  <c r="BH163" i="7"/>
  <c r="BP152" i="7"/>
  <c r="BS150" i="7"/>
  <c r="CO147" i="7"/>
  <c r="BS147" i="7"/>
  <c r="BR134" i="7"/>
  <c r="BU133" i="7"/>
  <c r="BR133" i="7"/>
  <c r="BO133" i="7"/>
  <c r="BO135" i="7"/>
  <c r="BW130" i="7"/>
  <c r="CC130" i="7" s="1"/>
  <c r="BR118" i="7"/>
  <c r="BO134" i="7"/>
  <c r="BR124" i="7"/>
  <c r="BP136" i="7"/>
  <c r="BI131" i="7"/>
  <c r="BU127" i="7"/>
  <c r="BP118" i="7"/>
  <c r="CK107" i="7"/>
  <c r="BT115" i="7"/>
  <c r="CA115" i="7" s="1"/>
  <c r="CB115" i="7" s="1"/>
  <c r="BI113" i="7"/>
  <c r="BP114" i="7"/>
  <c r="BO113" i="7"/>
  <c r="BS117" i="7"/>
  <c r="BR126" i="7"/>
  <c r="CK188" i="7"/>
  <c r="CK186" i="7"/>
  <c r="BU151" i="7"/>
  <c r="BO151" i="7"/>
  <c r="BO169" i="7"/>
  <c r="BU141" i="7"/>
  <c r="BH141" i="7"/>
  <c r="BM132" i="7"/>
  <c r="BH95" i="7"/>
  <c r="CK95" i="7"/>
  <c r="CK190" i="7"/>
  <c r="BR169" i="7"/>
  <c r="CI167" i="7"/>
  <c r="BI167" i="7"/>
  <c r="BR163" i="7"/>
  <c r="BM156" i="7"/>
  <c r="BU164" i="7"/>
  <c r="BS151" i="7"/>
  <c r="BP147" i="7"/>
  <c r="CR154" i="7"/>
  <c r="BW154" i="7"/>
  <c r="CC154" i="7" s="1"/>
  <c r="BM144" i="7"/>
  <c r="BU140" i="7"/>
  <c r="BO140" i="7"/>
  <c r="BV163" i="7"/>
  <c r="BI152" i="7"/>
  <c r="BS144" i="7"/>
  <c r="BH134" i="7"/>
  <c r="CO129" i="7"/>
  <c r="BS129" i="7"/>
  <c r="CJ127" i="7"/>
  <c r="BH146" i="7"/>
  <c r="BO138" i="7"/>
  <c r="CK183" i="7"/>
  <c r="BI124" i="7"/>
  <c r="BI122" i="7"/>
  <c r="BO116" i="7"/>
  <c r="BH116" i="7"/>
  <c r="BM136" i="7"/>
  <c r="BV131" i="7"/>
  <c r="BO124" i="7"/>
  <c r="BS121" i="7"/>
  <c r="BU120" i="7"/>
  <c r="BO120" i="7"/>
  <c r="CK111" i="7"/>
  <c r="BI114" i="7"/>
  <c r="CK112" i="7"/>
  <c r="BM117" i="7"/>
  <c r="CK176" i="7"/>
  <c r="CI56" i="7"/>
  <c r="BI56" i="7"/>
  <c r="BP81" i="7"/>
  <c r="CM81" i="7"/>
  <c r="BP104" i="7"/>
  <c r="CM104" i="7"/>
  <c r="BV46" i="7"/>
  <c r="CQ46" i="7"/>
  <c r="BS28" i="7"/>
  <c r="CO28" i="7"/>
  <c r="BV192" i="7"/>
  <c r="CQ192" i="7"/>
  <c r="BV49" i="7"/>
  <c r="CQ49" i="7"/>
  <c r="BV22" i="7"/>
  <c r="CQ22" i="7"/>
  <c r="BV76" i="7"/>
  <c r="CQ76" i="7"/>
  <c r="BM43" i="7"/>
  <c r="BN43" i="7" s="1"/>
  <c r="BV187" i="7"/>
  <c r="CQ187" i="7"/>
  <c r="BV75" i="7"/>
  <c r="CQ75" i="7"/>
  <c r="BP83" i="7"/>
  <c r="CM83" i="7"/>
  <c r="BV81" i="7"/>
  <c r="CQ81" i="7"/>
  <c r="BR39" i="7"/>
  <c r="BH39" i="7"/>
  <c r="CI39" i="7" s="1"/>
  <c r="BP77" i="7"/>
  <c r="CM77" i="7"/>
  <c r="BV100" i="7"/>
  <c r="CQ100" i="7"/>
  <c r="BV178" i="7"/>
  <c r="CQ178" i="7"/>
  <c r="BV72" i="7"/>
  <c r="CQ72" i="7"/>
  <c r="BV60" i="7"/>
  <c r="CQ60" i="7"/>
  <c r="BV65" i="7"/>
  <c r="CQ65" i="7"/>
  <c r="BP56" i="7"/>
  <c r="BS55" i="7"/>
  <c r="CO55" i="7"/>
  <c r="BV17" i="7"/>
  <c r="CQ17" i="7"/>
  <c r="BO61" i="7"/>
  <c r="BH61" i="7"/>
  <c r="CI61" i="7" s="1"/>
  <c r="BV4" i="7"/>
  <c r="CQ4" i="7"/>
  <c r="BV11" i="7"/>
  <c r="CQ11" i="7"/>
  <c r="BS59" i="7"/>
  <c r="CO59" i="7"/>
  <c r="BV79" i="7"/>
  <c r="CQ79" i="7"/>
  <c r="BV50" i="7"/>
  <c r="CQ50" i="7"/>
  <c r="BH68" i="7"/>
  <c r="CI68" i="7" s="1"/>
  <c r="BH100" i="7"/>
  <c r="CI100" i="7" s="1"/>
  <c r="BH40" i="7"/>
  <c r="CI40" i="7" s="1"/>
  <c r="BH105" i="7"/>
  <c r="CI105" i="7" s="1"/>
  <c r="BH20" i="7"/>
  <c r="CK65" i="7"/>
  <c r="CK53" i="7"/>
  <c r="BH188" i="7"/>
  <c r="CI188" i="7" s="1"/>
  <c r="BH83" i="7"/>
  <c r="CI83" i="7" s="1"/>
  <c r="BH28" i="7"/>
  <c r="CI28" i="7" s="1"/>
  <c r="BH11" i="7"/>
  <c r="CI11" i="7" s="1"/>
  <c r="CK60" i="7"/>
  <c r="CK22" i="7"/>
  <c r="CK68" i="7"/>
  <c r="BH59" i="7"/>
  <c r="CI59" i="7" s="1"/>
  <c r="BH6" i="7"/>
  <c r="CI6" i="7" s="1"/>
  <c r="BH187" i="7"/>
  <c r="CI187" i="7" s="1"/>
  <c r="BH84" i="7"/>
  <c r="CI84" i="7" s="1"/>
  <c r="BH42" i="7"/>
  <c r="CI42" i="7" s="1"/>
  <c r="CK88" i="7"/>
  <c r="BH186" i="7"/>
  <c r="CI186" i="7" s="1"/>
  <c r="BH106" i="7"/>
  <c r="CI106" i="7" s="1"/>
  <c r="BH49" i="7"/>
  <c r="CI49" i="7" s="1"/>
  <c r="CK28" i="7"/>
  <c r="BH90" i="7"/>
  <c r="CI90" i="7" s="1"/>
  <c r="CK30" i="7"/>
  <c r="BV91" i="7"/>
  <c r="CQ91" i="7"/>
  <c r="BU18" i="7"/>
  <c r="BH18" i="7"/>
  <c r="CI18" i="7" s="1"/>
  <c r="BV52" i="7"/>
  <c r="CQ52" i="7"/>
  <c r="BV27" i="7"/>
  <c r="CQ27" i="7"/>
  <c r="BV24" i="7"/>
  <c r="CQ24" i="7"/>
  <c r="BU9" i="7"/>
  <c r="CK9" i="7"/>
  <c r="BV48" i="7"/>
  <c r="CQ48" i="7"/>
  <c r="BV47" i="7"/>
  <c r="BU26" i="7"/>
  <c r="CK26" i="7"/>
  <c r="BV41" i="7"/>
  <c r="CQ41" i="7"/>
  <c r="BV80" i="7"/>
  <c r="CQ80" i="7"/>
  <c r="BV98" i="7"/>
  <c r="CQ98" i="7"/>
  <c r="BV180" i="7"/>
  <c r="CQ180" i="7"/>
  <c r="BV67" i="7"/>
  <c r="CQ67" i="7"/>
  <c r="BM69" i="7"/>
  <c r="BN69" i="7" s="1"/>
  <c r="CK69" i="7"/>
  <c r="BV66" i="7"/>
  <c r="CQ66" i="7"/>
  <c r="BP99" i="7"/>
  <c r="CM99" i="7"/>
  <c r="BV191" i="7"/>
  <c r="BS57" i="7"/>
  <c r="CO57" i="7"/>
  <c r="BV8" i="7"/>
  <c r="CQ8" i="7"/>
  <c r="BM55" i="7"/>
  <c r="BN55" i="7" s="1"/>
  <c r="BH64" i="7"/>
  <c r="CI64" i="7" s="1"/>
  <c r="CK98" i="7"/>
  <c r="BH38" i="7"/>
  <c r="CI38" i="7" s="1"/>
  <c r="CK187" i="7"/>
  <c r="CK47" i="7"/>
  <c r="CK17" i="7"/>
  <c r="BH108" i="7"/>
  <c r="CI108" i="7" s="1"/>
  <c r="BH91" i="7"/>
  <c r="CI91" i="7" s="1"/>
  <c r="BH76" i="7"/>
  <c r="CI76" i="7" s="1"/>
  <c r="CK45" i="7"/>
  <c r="BH8" i="7"/>
  <c r="CI8" i="7" s="1"/>
  <c r="CK18" i="7"/>
  <c r="CK92" i="7"/>
  <c r="CK4" i="7"/>
  <c r="CK58" i="7"/>
  <c r="CK99" i="7"/>
  <c r="CK39" i="7"/>
  <c r="BH66" i="7"/>
  <c r="CI66" i="7" s="1"/>
  <c r="CK77" i="7"/>
  <c r="CK10" i="7"/>
  <c r="BH65" i="7"/>
  <c r="CI65" i="7" s="1"/>
  <c r="CK180" i="7"/>
  <c r="CK5" i="7"/>
  <c r="BH184" i="7"/>
  <c r="CI184" i="7" s="1"/>
  <c r="CK81" i="7"/>
  <c r="CK49" i="7"/>
  <c r="BH22" i="7"/>
  <c r="CI22" i="7" s="1"/>
  <c r="BH7" i="7"/>
  <c r="CI7" i="7" s="1"/>
  <c r="CK42" i="7"/>
  <c r="BH55" i="7"/>
  <c r="CI55" i="7" s="1"/>
  <c r="CK20" i="7"/>
  <c r="BH57" i="7"/>
  <c r="CI57" i="7" s="1"/>
  <c r="CK40" i="7"/>
  <c r="BH26" i="7"/>
  <c r="CI26" i="7" s="1"/>
  <c r="CK103" i="7"/>
  <c r="CK83" i="7"/>
  <c r="BH46" i="7"/>
  <c r="CI46" i="7" s="1"/>
  <c r="CK31" i="7"/>
  <c r="BH4" i="7"/>
  <c r="CI4" i="7" s="1"/>
  <c r="CK90" i="7"/>
  <c r="BS101" i="7"/>
  <c r="CO101" i="7"/>
  <c r="BP90" i="7"/>
  <c r="CM90" i="7"/>
  <c r="BP10" i="7"/>
  <c r="CM10" i="7"/>
  <c r="BV42" i="7"/>
  <c r="CQ42" i="7"/>
  <c r="BV36" i="7"/>
  <c r="CQ36" i="7"/>
  <c r="CQ183" i="7"/>
  <c r="BV109" i="7"/>
  <c r="CQ109" i="7"/>
  <c r="BV20" i="7"/>
  <c r="CQ20" i="7"/>
  <c r="BV6" i="7"/>
  <c r="CQ6" i="7"/>
  <c r="BV25" i="7"/>
  <c r="CQ25" i="7"/>
  <c r="BV40" i="7"/>
  <c r="CQ40" i="7"/>
  <c r="BV62" i="7"/>
  <c r="CQ62" i="7"/>
  <c r="BV64" i="7"/>
  <c r="CQ64" i="7"/>
  <c r="BV68" i="7"/>
  <c r="CQ68" i="7"/>
  <c r="BV54" i="7"/>
  <c r="CQ54" i="7"/>
  <c r="BV38" i="7"/>
  <c r="CQ38" i="7"/>
  <c r="BV107" i="7"/>
  <c r="CQ107" i="7"/>
  <c r="BV88" i="7"/>
  <c r="CQ88" i="7"/>
  <c r="BU111" i="7"/>
  <c r="BV108" i="7"/>
  <c r="CQ108" i="7"/>
  <c r="BH72" i="7"/>
  <c r="CI72" i="7" s="1"/>
  <c r="CK63" i="7"/>
  <c r="BH178" i="7"/>
  <c r="CI178" i="7" s="1"/>
  <c r="BH88" i="7"/>
  <c r="CI88" i="7" s="1"/>
  <c r="BH43" i="7"/>
  <c r="CI43" i="7" s="1"/>
  <c r="CK76" i="7"/>
  <c r="BH62" i="7"/>
  <c r="CI62" i="7" s="1"/>
  <c r="BH79" i="7"/>
  <c r="CI79" i="7" s="1"/>
  <c r="BH10" i="7"/>
  <c r="CI10" i="7" s="1"/>
  <c r="CK25" i="7"/>
  <c r="BH50" i="7"/>
  <c r="CK64" i="7"/>
  <c r="BH77" i="7"/>
  <c r="CI77" i="7" s="1"/>
  <c r="BH192" i="7"/>
  <c r="CI192" i="7" s="1"/>
  <c r="BH107" i="7"/>
  <c r="CI107" i="7" s="1"/>
  <c r="CK89" i="7"/>
  <c r="CK75" i="7"/>
  <c r="BH47" i="7"/>
  <c r="CI47" i="7" s="1"/>
  <c r="CK36" i="7"/>
  <c r="BH3" i="7"/>
  <c r="CK38" i="7"/>
  <c r="BH25" i="7"/>
  <c r="CI25" i="7" s="1"/>
  <c r="BH81" i="7"/>
  <c r="CK43" i="7"/>
  <c r="BH29" i="7"/>
  <c r="CI29" i="7" s="1"/>
  <c r="CK104" i="7"/>
  <c r="BO109" i="7"/>
  <c r="BO42" i="7"/>
  <c r="BP102" i="7"/>
  <c r="CM102" i="7"/>
  <c r="BV112" i="7"/>
  <c r="CQ112" i="7"/>
  <c r="BV31" i="7"/>
  <c r="CQ31" i="7"/>
  <c r="BM85" i="7"/>
  <c r="BN85" i="7" s="1"/>
  <c r="BV73" i="7"/>
  <c r="CQ73" i="7"/>
  <c r="BV189" i="7"/>
  <c r="CQ189" i="7"/>
  <c r="BV45" i="7"/>
  <c r="CQ45" i="7"/>
  <c r="BV21" i="7"/>
  <c r="CQ21" i="7"/>
  <c r="BV32" i="7"/>
  <c r="CQ32" i="7"/>
  <c r="BV51" i="7"/>
  <c r="CQ51" i="7"/>
  <c r="BV7" i="7"/>
  <c r="CQ7" i="7"/>
  <c r="BV16" i="7"/>
  <c r="CQ16" i="7"/>
  <c r="BP37" i="7"/>
  <c r="CM37" i="7"/>
  <c r="BV78" i="7"/>
  <c r="BI97" i="7"/>
  <c r="BJ97" i="7" s="1"/>
  <c r="BV177" i="7"/>
  <c r="CQ177" i="7"/>
  <c r="BV70" i="7"/>
  <c r="CQ70" i="7"/>
  <c r="BI71" i="7"/>
  <c r="CJ71" i="7" s="1"/>
  <c r="BS56" i="7"/>
  <c r="CO56" i="7"/>
  <c r="BM56" i="7"/>
  <c r="BN56" i="7" s="1"/>
  <c r="BV5" i="7"/>
  <c r="CQ5" i="7"/>
  <c r="BV58" i="7"/>
  <c r="CQ58" i="7"/>
  <c r="BV101" i="7"/>
  <c r="CQ101" i="7"/>
  <c r="BV71" i="7"/>
  <c r="CQ71" i="7"/>
  <c r="BM97" i="7"/>
  <c r="CL97" i="7" s="1"/>
  <c r="BP15" i="7"/>
  <c r="CM15" i="7"/>
  <c r="BV96" i="7"/>
  <c r="CQ96" i="7"/>
  <c r="BH70" i="7"/>
  <c r="CI70" i="7" s="1"/>
  <c r="BH60" i="7"/>
  <c r="CI60" i="7" s="1"/>
  <c r="CK177" i="7"/>
  <c r="CK79" i="7"/>
  <c r="BH85" i="7"/>
  <c r="CI85" i="7" s="1"/>
  <c r="BH191" i="7"/>
  <c r="CI191" i="7" s="1"/>
  <c r="BH176" i="7"/>
  <c r="CI176" i="7" s="1"/>
  <c r="CK85" i="7"/>
  <c r="BH51" i="7"/>
  <c r="CI51" i="7" s="1"/>
  <c r="BH36" i="7"/>
  <c r="CI36" i="7" s="1"/>
  <c r="BH13" i="7"/>
  <c r="CI13" i="7" s="1"/>
  <c r="CK48" i="7"/>
  <c r="CK67" i="7"/>
  <c r="CK62" i="7"/>
  <c r="BH179" i="7"/>
  <c r="CI179" i="7" s="1"/>
  <c r="BH78" i="7"/>
  <c r="CI78" i="7" s="1"/>
  <c r="CK179" i="7"/>
  <c r="BH73" i="7"/>
  <c r="CI73" i="7" s="1"/>
  <c r="CK7" i="7"/>
  <c r="BH69" i="7"/>
  <c r="CI69" i="7" s="1"/>
  <c r="CK61" i="7"/>
  <c r="BH183" i="7"/>
  <c r="CI183" i="7" s="1"/>
  <c r="CK189" i="7"/>
  <c r="BH112" i="7"/>
  <c r="CI112" i="7" s="1"/>
  <c r="BH104" i="7"/>
  <c r="CI104" i="7" s="1"/>
  <c r="BH87" i="7"/>
  <c r="CI87" i="7" s="1"/>
  <c r="BH75" i="7"/>
  <c r="CI75" i="7" s="1"/>
  <c r="BH44" i="7"/>
  <c r="CI44" i="7" s="1"/>
  <c r="BH17" i="7"/>
  <c r="CI17" i="7" s="1"/>
  <c r="CK102" i="7"/>
  <c r="BH98" i="7"/>
  <c r="CI98" i="7" s="1"/>
  <c r="CK72" i="7"/>
  <c r="CK178" i="7"/>
  <c r="CK37" i="7"/>
  <c r="CK16" i="7"/>
  <c r="BH189" i="7"/>
  <c r="CI189" i="7" s="1"/>
  <c r="BH109" i="7"/>
  <c r="CI109" i="7" s="1"/>
  <c r="CK91" i="7"/>
  <c r="BH41" i="7"/>
  <c r="CI41" i="7" s="1"/>
  <c r="BH24" i="7"/>
  <c r="CI24" i="7" s="1"/>
  <c r="CK96" i="7"/>
  <c r="CK46" i="7"/>
  <c r="BH54" i="7"/>
  <c r="CI54" i="7" s="1"/>
  <c r="CK51" i="7"/>
  <c r="CK94" i="7"/>
  <c r="BH94" i="7"/>
  <c r="CK93" i="7"/>
  <c r="BH93" i="7"/>
  <c r="BJ71" i="7"/>
  <c r="BJ56" i="7"/>
  <c r="CJ56" i="7"/>
  <c r="BU33" i="7"/>
  <c r="CK33" i="7"/>
  <c r="BU174" i="7"/>
  <c r="CK174" i="7"/>
  <c r="BU173" i="7"/>
  <c r="BU175" i="7"/>
  <c r="BU35" i="7"/>
  <c r="CK35" i="7"/>
  <c r="BU95" i="7"/>
  <c r="BR61" i="7"/>
  <c r="BM21" i="7"/>
  <c r="BM99" i="7"/>
  <c r="BR15" i="7"/>
  <c r="BO97" i="7"/>
  <c r="BU97" i="7"/>
  <c r="BU93" i="7"/>
  <c r="BI99" i="7"/>
  <c r="BO71" i="7"/>
  <c r="BR58" i="7"/>
  <c r="BI61" i="7"/>
  <c r="BU61" i="7"/>
  <c r="BO32" i="7"/>
  <c r="BR99" i="7"/>
  <c r="BU99" i="7"/>
  <c r="BR71" i="7"/>
  <c r="BM71" i="7"/>
  <c r="BO55" i="7"/>
  <c r="BO48" i="7"/>
  <c r="BR112" i="7"/>
  <c r="BO38" i="7"/>
  <c r="BO59" i="7"/>
  <c r="BR9" i="7"/>
  <c r="BI15" i="7"/>
  <c r="BU15" i="7"/>
  <c r="BM38" i="7"/>
  <c r="BO79" i="7"/>
  <c r="BM57" i="7"/>
  <c r="BI55" i="7"/>
  <c r="BU55" i="7"/>
  <c r="BU59" i="7"/>
  <c r="BM48" i="7"/>
  <c r="BM8" i="7"/>
  <c r="BM26" i="7"/>
  <c r="BM40" i="7"/>
  <c r="BR79" i="7"/>
  <c r="BO58" i="7"/>
  <c r="BU94" i="7"/>
  <c r="BU53" i="7"/>
  <c r="BR53" i="7"/>
  <c r="BI53" i="7"/>
  <c r="BM53" i="7"/>
  <c r="BO53" i="7"/>
  <c r="BR108" i="7"/>
  <c r="BM96" i="7"/>
  <c r="BR38" i="7"/>
  <c r="BR54" i="7"/>
  <c r="BO47" i="7"/>
  <c r="BI8" i="7"/>
  <c r="BR97" i="7"/>
  <c r="BR98" i="7"/>
  <c r="BO65" i="7"/>
  <c r="BI54" i="7"/>
  <c r="BR65" i="7"/>
  <c r="BU57" i="7"/>
  <c r="BO175" i="7"/>
  <c r="BR5" i="7"/>
  <c r="BR49" i="7"/>
  <c r="BR184" i="7"/>
  <c r="BR42" i="7"/>
  <c r="BI5" i="7"/>
  <c r="BM80" i="7"/>
  <c r="BR100" i="7"/>
  <c r="BO72" i="7"/>
  <c r="BM72" i="7"/>
  <c r="BO5" i="7"/>
  <c r="BR45" i="7"/>
  <c r="BM41" i="7"/>
  <c r="BM5" i="7"/>
  <c r="BU39" i="7"/>
  <c r="BO39" i="7"/>
  <c r="BO98" i="7"/>
  <c r="BO63" i="7"/>
  <c r="BI72" i="7"/>
  <c r="BO70" i="7"/>
  <c r="BO54" i="7"/>
  <c r="BM189" i="7"/>
  <c r="BR76" i="7"/>
  <c r="BR46" i="7"/>
  <c r="BO191" i="7"/>
  <c r="BR17" i="7"/>
  <c r="BR83" i="7"/>
  <c r="BR26" i="7"/>
  <c r="BO26" i="7"/>
  <c r="BM98" i="7"/>
  <c r="BO64" i="7"/>
  <c r="BR72" i="7"/>
  <c r="BI58" i="7"/>
  <c r="BU63" i="7"/>
  <c r="BU56" i="7"/>
  <c r="BI66" i="6"/>
  <c r="BJ66" i="6" s="1"/>
  <c r="BK66" i="6" s="1"/>
  <c r="BO66" i="6" s="1"/>
  <c r="BP66" i="6" s="1"/>
  <c r="BI84" i="6"/>
  <c r="BJ84" i="6" s="1"/>
  <c r="BK84" i="6" s="1"/>
  <c r="BO84" i="6" s="1"/>
  <c r="BP84" i="6" s="1"/>
  <c r="BC85" i="6"/>
  <c r="BD85" i="6" s="1"/>
  <c r="BE85" i="6" s="1"/>
  <c r="BC84" i="6"/>
  <c r="BD84" i="6" s="1"/>
  <c r="BE84" i="6" s="1"/>
  <c r="BL84" i="6" s="1"/>
  <c r="BN84" i="6" s="1"/>
  <c r="BF57" i="6"/>
  <c r="BG57" i="6" s="1"/>
  <c r="BH57" i="6" s="1"/>
  <c r="BF66" i="6"/>
  <c r="BG66" i="6" s="1"/>
  <c r="BH66" i="6" s="1"/>
  <c r="BI85" i="6"/>
  <c r="BJ85" i="6" s="1"/>
  <c r="BK85" i="6" s="1"/>
  <c r="BO85" i="6" s="1"/>
  <c r="BP85" i="6" s="1"/>
  <c r="BI83" i="6"/>
  <c r="BJ83" i="6" s="1"/>
  <c r="BK83" i="6" s="1"/>
  <c r="BO83" i="6" s="1"/>
  <c r="BP83" i="6" s="1"/>
  <c r="BF85" i="6"/>
  <c r="BG85" i="6" s="1"/>
  <c r="BH85" i="6" s="1"/>
  <c r="BC54" i="6"/>
  <c r="BD54" i="6" s="1"/>
  <c r="BE54" i="6" s="1"/>
  <c r="BL54" i="6" s="1"/>
  <c r="BI72" i="6"/>
  <c r="BJ72" i="6" s="1"/>
  <c r="BK72" i="6" s="1"/>
  <c r="BO72" i="6" s="1"/>
  <c r="BP72" i="6" s="1"/>
  <c r="BF88" i="6"/>
  <c r="BG88" i="6" s="1"/>
  <c r="BH88" i="6" s="1"/>
  <c r="BF83" i="6"/>
  <c r="BG83" i="6" s="1"/>
  <c r="BH83" i="6" s="1"/>
  <c r="AZ72" i="6"/>
  <c r="BA72" i="6" s="1"/>
  <c r="BB72" i="6" s="1"/>
  <c r="BL72" i="6" s="1"/>
  <c r="BN72" i="6" s="1"/>
  <c r="BO69" i="7"/>
  <c r="BO66" i="7"/>
  <c r="BM66" i="7"/>
  <c r="BI63" i="7"/>
  <c r="BR66" i="7"/>
  <c r="BR63" i="7"/>
  <c r="BM65" i="7"/>
  <c r="BR64" i="7"/>
  <c r="BR67" i="7"/>
  <c r="BR70" i="7"/>
  <c r="BI67" i="7"/>
  <c r="BR68" i="7"/>
  <c r="BI64" i="7"/>
  <c r="BI70" i="7"/>
  <c r="BO67" i="7"/>
  <c r="BI60" i="7"/>
  <c r="BO62" i="7"/>
  <c r="BM60" i="7"/>
  <c r="BU69" i="7"/>
  <c r="BR69" i="7"/>
  <c r="BM70" i="7"/>
  <c r="BO60" i="7"/>
  <c r="BO68" i="7"/>
  <c r="BR62" i="7"/>
  <c r="BR60" i="7"/>
  <c r="BI77" i="7"/>
  <c r="BR78" i="7"/>
  <c r="BO179" i="7"/>
  <c r="BR177" i="7"/>
  <c r="BR178" i="7"/>
  <c r="BM177" i="7"/>
  <c r="BO178" i="7"/>
  <c r="BO180" i="7"/>
  <c r="BM178" i="7"/>
  <c r="BO177" i="7"/>
  <c r="BI178" i="7"/>
  <c r="BU179" i="7"/>
  <c r="BR179" i="7"/>
  <c r="BR180" i="7"/>
  <c r="BI180" i="7"/>
  <c r="BI177" i="7"/>
  <c r="BO100" i="7"/>
  <c r="BO35" i="7"/>
  <c r="BO80" i="7"/>
  <c r="BI80" i="7"/>
  <c r="BI78" i="7"/>
  <c r="BR80" i="7"/>
  <c r="BU77" i="7"/>
  <c r="BR77" i="7"/>
  <c r="BM77" i="7"/>
  <c r="BO78" i="7"/>
  <c r="BI40" i="7"/>
  <c r="BO40" i="7"/>
  <c r="BR40" i="7"/>
  <c r="BR41" i="7"/>
  <c r="BO41" i="7"/>
  <c r="BR37" i="7"/>
  <c r="BU37" i="7"/>
  <c r="BI37" i="7"/>
  <c r="BI26" i="7"/>
  <c r="BR25" i="7"/>
  <c r="BO25" i="7"/>
  <c r="BM25" i="7"/>
  <c r="BM16" i="7"/>
  <c r="BO16" i="7"/>
  <c r="BR16" i="7"/>
  <c r="BI16" i="7"/>
  <c r="BR6" i="7"/>
  <c r="BO6" i="7"/>
  <c r="BU14" i="7"/>
  <c r="BO89" i="7"/>
  <c r="BU89" i="7"/>
  <c r="BR13" i="7"/>
  <c r="BU13" i="7"/>
  <c r="BM83" i="7"/>
  <c r="BU83" i="7"/>
  <c r="BM73" i="7"/>
  <c r="BR33" i="7"/>
  <c r="BI31" i="7"/>
  <c r="BI42" i="7"/>
  <c r="BO183" i="7"/>
  <c r="BU44" i="7"/>
  <c r="BM90" i="7"/>
  <c r="BU90" i="7"/>
  <c r="BI82" i="7"/>
  <c r="BU82" i="7"/>
  <c r="BR185" i="7"/>
  <c r="BU185" i="7"/>
  <c r="BI19" i="7"/>
  <c r="BU19" i="7"/>
  <c r="BM186" i="7"/>
  <c r="BU186" i="7"/>
  <c r="BM10" i="7"/>
  <c r="BU10" i="7"/>
  <c r="BM105" i="7"/>
  <c r="BU105" i="7"/>
  <c r="BO110" i="7"/>
  <c r="BU110" i="7"/>
  <c r="BU181" i="7"/>
  <c r="BM103" i="7"/>
  <c r="BU103" i="7"/>
  <c r="BR30" i="7"/>
  <c r="BU30" i="7"/>
  <c r="BO34" i="7"/>
  <c r="BU34" i="7"/>
  <c r="BO176" i="7"/>
  <c r="BU176" i="7"/>
  <c r="BR102" i="7"/>
  <c r="BU102" i="7"/>
  <c r="BM23" i="7"/>
  <c r="BU23" i="7"/>
  <c r="BR92" i="7"/>
  <c r="BU92" i="7"/>
  <c r="BI86" i="7"/>
  <c r="BU86" i="7"/>
  <c r="BR12" i="7"/>
  <c r="BU12" i="7"/>
  <c r="BO43" i="7"/>
  <c r="BU43" i="7"/>
  <c r="BO29" i="7"/>
  <c r="BU29" i="7"/>
  <c r="BO4" i="7"/>
  <c r="BM7" i="7"/>
  <c r="BO7" i="7"/>
  <c r="BM18" i="7"/>
  <c r="BR43" i="7"/>
  <c r="BR104" i="7"/>
  <c r="BU104" i="7"/>
  <c r="BM28" i="7"/>
  <c r="BU28" i="7"/>
  <c r="BR85" i="7"/>
  <c r="BU85" i="7"/>
  <c r="BM74" i="7"/>
  <c r="BU74" i="7"/>
  <c r="BU188" i="7"/>
  <c r="BO190" i="7"/>
  <c r="BU190" i="7"/>
  <c r="BU87" i="7"/>
  <c r="BO182" i="7"/>
  <c r="BU182" i="7"/>
  <c r="BR84" i="7"/>
  <c r="BU84" i="7"/>
  <c r="BM44" i="7"/>
  <c r="BR29" i="7"/>
  <c r="BR188" i="7"/>
  <c r="BI83" i="7"/>
  <c r="BO44" i="7"/>
  <c r="BO3" i="7"/>
  <c r="BV3" i="7"/>
  <c r="BO82" i="7"/>
  <c r="BI110" i="7"/>
  <c r="BR82" i="7"/>
  <c r="BR10" i="7"/>
  <c r="BM102" i="7"/>
  <c r="BR27" i="7"/>
  <c r="BR19" i="7"/>
  <c r="BO8" i="7"/>
  <c r="BI27" i="7"/>
  <c r="BR44" i="7"/>
  <c r="BO101" i="7"/>
  <c r="BR175" i="7"/>
  <c r="BR187" i="7"/>
  <c r="BR192" i="7"/>
  <c r="BR8" i="7"/>
  <c r="BO18" i="7"/>
  <c r="BR103" i="7"/>
  <c r="BO86" i="7"/>
  <c r="BO85" i="7"/>
  <c r="BO111" i="7"/>
  <c r="BR81" i="7"/>
  <c r="BR183" i="7"/>
  <c r="BO181" i="7"/>
  <c r="BR190" i="7"/>
  <c r="BO192" i="7"/>
  <c r="BO184" i="7"/>
  <c r="BO84" i="7"/>
  <c r="BM84" i="7"/>
  <c r="BI84" i="7"/>
  <c r="BR182" i="7"/>
  <c r="BR181" i="7"/>
  <c r="BR73" i="7"/>
  <c r="BI104" i="7"/>
  <c r="BO103" i="7"/>
  <c r="BI103" i="7"/>
  <c r="BO28" i="7"/>
  <c r="BO27" i="7"/>
  <c r="BR18" i="7"/>
  <c r="BI17" i="7"/>
  <c r="BO17" i="7"/>
  <c r="BI10" i="7"/>
  <c r="BO51" i="7"/>
  <c r="BR51" i="7"/>
  <c r="BM45" i="7"/>
  <c r="BO91" i="7"/>
  <c r="BR91" i="7"/>
  <c r="BI32" i="7"/>
  <c r="BR191" i="7"/>
  <c r="BO92" i="7"/>
  <c r="BM13" i="7"/>
  <c r="BR7" i="7"/>
  <c r="BR87" i="7"/>
  <c r="BR96" i="7"/>
  <c r="BM32" i="7"/>
  <c r="BR3" i="7"/>
  <c r="BO33" i="7"/>
  <c r="BO23" i="7"/>
  <c r="BI23" i="7"/>
  <c r="BM75" i="7"/>
  <c r="BO75" i="7"/>
  <c r="BR36" i="7"/>
  <c r="BM36" i="7"/>
  <c r="BO36" i="7"/>
  <c r="BR50" i="7"/>
  <c r="BM46" i="7"/>
  <c r="BI24" i="7"/>
  <c r="BR106" i="7"/>
  <c r="BI48" i="7"/>
  <c r="BI92" i="7"/>
  <c r="BI89" i="7"/>
  <c r="BR48" i="7"/>
  <c r="BR24" i="7"/>
  <c r="BO13" i="7"/>
  <c r="BR110" i="7"/>
  <c r="BO19" i="7"/>
  <c r="BM88" i="7"/>
  <c r="BR88" i="7"/>
  <c r="BO46" i="7"/>
  <c r="BM19" i="7"/>
  <c r="BI45" i="7"/>
  <c r="BO107" i="7"/>
  <c r="BR107" i="7"/>
  <c r="BR173" i="7"/>
  <c r="BO173" i="7"/>
  <c r="BM22" i="7"/>
  <c r="BR95" i="7"/>
  <c r="BM95" i="7"/>
  <c r="BO95" i="7"/>
  <c r="BR109" i="7"/>
  <c r="BO106" i="7"/>
  <c r="BR90" i="7"/>
  <c r="BR94" i="7"/>
  <c r="BO74" i="7"/>
  <c r="BI87" i="7"/>
  <c r="BI90" i="7"/>
  <c r="BR32" i="7"/>
  <c r="BR20" i="7"/>
  <c r="BO94" i="7"/>
  <c r="BR93" i="7"/>
  <c r="BR89" i="7"/>
  <c r="BR111" i="7"/>
  <c r="BM49" i="7"/>
  <c r="BR23" i="7"/>
  <c r="BO87" i="7"/>
  <c r="BC80" i="6"/>
  <c r="BD80" i="6" s="1"/>
  <c r="BE80" i="6" s="1"/>
  <c r="AZ80" i="6"/>
  <c r="BA80" i="6" s="1"/>
  <c r="BB80" i="6" s="1"/>
  <c r="BF80" i="6"/>
  <c r="BG80" i="6" s="1"/>
  <c r="BH80" i="6" s="1"/>
  <c r="BI80" i="6"/>
  <c r="BJ80" i="6" s="1"/>
  <c r="BK80" i="6" s="1"/>
  <c r="BO80" i="6" s="1"/>
  <c r="BP80" i="6" s="1"/>
  <c r="AZ69" i="6"/>
  <c r="BA69" i="6" s="1"/>
  <c r="BB69" i="6" s="1"/>
  <c r="BC81" i="6"/>
  <c r="BD81" i="6" s="1"/>
  <c r="BE81" i="6" s="1"/>
  <c r="BF82" i="6"/>
  <c r="BG82" i="6" s="1"/>
  <c r="BH82" i="6" s="1"/>
  <c r="BC50" i="6"/>
  <c r="BD50" i="6" s="1"/>
  <c r="BE50" i="6" s="1"/>
  <c r="BL50" i="6" s="1"/>
  <c r="AZ88" i="6"/>
  <c r="BA88" i="6" s="1"/>
  <c r="BB88" i="6" s="1"/>
  <c r="BL88" i="6" s="1"/>
  <c r="BN88" i="6" s="1"/>
  <c r="BQ88" i="6" s="1"/>
  <c r="BF54" i="6"/>
  <c r="BG54" i="6" s="1"/>
  <c r="BH54" i="6" s="1"/>
  <c r="BF56" i="6"/>
  <c r="BG56" i="6" s="1"/>
  <c r="BH56" i="6" s="1"/>
  <c r="AZ63" i="6"/>
  <c r="BA63" i="6" s="1"/>
  <c r="BB63" i="6" s="1"/>
  <c r="AZ82" i="6"/>
  <c r="BA82" i="6" s="1"/>
  <c r="BB82" i="6" s="1"/>
  <c r="BL82" i="6" s="1"/>
  <c r="BN82" i="6" s="1"/>
  <c r="BQ82" i="6" s="1"/>
  <c r="BF89" i="6"/>
  <c r="BG89" i="6" s="1"/>
  <c r="BH89" i="6" s="1"/>
  <c r="BF53" i="6"/>
  <c r="BG53" i="6" s="1"/>
  <c r="BH53" i="6" s="1"/>
  <c r="BC69" i="6"/>
  <c r="BD69" i="6" s="1"/>
  <c r="BE69" i="6" s="1"/>
  <c r="BF69" i="6"/>
  <c r="BG69" i="6" s="1"/>
  <c r="BH69" i="6" s="1"/>
  <c r="BO174" i="7"/>
  <c r="BM190" i="7"/>
  <c r="BO187" i="7"/>
  <c r="BI96" i="7"/>
  <c r="BO108" i="7"/>
  <c r="BO96" i="7"/>
  <c r="BO93" i="7"/>
  <c r="BI47" i="7"/>
  <c r="BR22" i="7"/>
  <c r="BI11" i="7"/>
  <c r="BO24" i="7"/>
  <c r="BI105" i="7"/>
  <c r="BO22" i="7"/>
  <c r="BO188" i="7"/>
  <c r="BR176" i="7"/>
  <c r="BR74" i="7"/>
  <c r="BO20" i="7"/>
  <c r="BI91" i="7"/>
  <c r="BI74" i="7"/>
  <c r="BM89" i="7"/>
  <c r="BO30" i="7"/>
  <c r="BR105" i="7"/>
  <c r="BO88" i="7"/>
  <c r="BO186" i="7"/>
  <c r="BM47" i="7"/>
  <c r="BR186" i="7"/>
  <c r="BR31" i="7"/>
  <c r="BM34" i="7"/>
  <c r="BM76" i="7"/>
  <c r="BI14" i="7"/>
  <c r="BM86" i="7"/>
  <c r="BO73" i="7"/>
  <c r="BI52" i="7"/>
  <c r="BO49" i="7"/>
  <c r="BO105" i="7"/>
  <c r="BO50" i="7"/>
  <c r="BI4" i="7"/>
  <c r="BO9" i="7"/>
  <c r="BR34" i="7"/>
  <c r="BO76" i="7"/>
  <c r="BO14" i="7"/>
  <c r="BR86" i="7"/>
  <c r="BO112" i="7"/>
  <c r="BO185" i="7"/>
  <c r="BI49" i="7"/>
  <c r="BO45" i="7"/>
  <c r="BI30" i="7"/>
  <c r="BO21" i="7"/>
  <c r="BR75" i="7"/>
  <c r="BR14" i="7"/>
  <c r="BI76" i="7"/>
  <c r="BR52" i="7"/>
  <c r="BI29" i="7"/>
  <c r="BR21" i="7"/>
  <c r="BI9" i="7"/>
  <c r="BR11" i="7"/>
  <c r="BM29" i="7"/>
  <c r="BF55" i="6"/>
  <c r="BG55" i="6" s="1"/>
  <c r="BH55" i="6" s="1"/>
  <c r="BI55" i="6"/>
  <c r="BJ55" i="6" s="1"/>
  <c r="BK55" i="6" s="1"/>
  <c r="BO55" i="6" s="1"/>
  <c r="BP55" i="6" s="1"/>
  <c r="AZ70" i="6"/>
  <c r="BA70" i="6" s="1"/>
  <c r="BB70" i="6" s="1"/>
  <c r="BL70" i="6" s="1"/>
  <c r="AT8" i="6"/>
  <c r="AZ8" i="6" s="1"/>
  <c r="BA8" i="6" s="1"/>
  <c r="BB8" i="6" s="1"/>
  <c r="BI50" i="6"/>
  <c r="BJ50" i="6" s="1"/>
  <c r="BK50" i="6" s="1"/>
  <c r="BO50" i="6" s="1"/>
  <c r="BP50" i="6" s="1"/>
  <c r="BF49" i="6"/>
  <c r="BG49" i="6" s="1"/>
  <c r="BH49" i="6" s="1"/>
  <c r="AZ64" i="6"/>
  <c r="BA64" i="6" s="1"/>
  <c r="BB64" i="6" s="1"/>
  <c r="BI81" i="6"/>
  <c r="BJ81" i="6" s="1"/>
  <c r="BK81" i="6" s="1"/>
  <c r="BO81" i="6" s="1"/>
  <c r="BP81" i="6" s="1"/>
  <c r="AZ81" i="6"/>
  <c r="BA81" i="6" s="1"/>
  <c r="BB81" i="6" s="1"/>
  <c r="BF58" i="6"/>
  <c r="BG58" i="6" s="1"/>
  <c r="BH58" i="6" s="1"/>
  <c r="BI57" i="6"/>
  <c r="BJ57" i="6" s="1"/>
  <c r="BK57" i="6" s="1"/>
  <c r="BO57" i="6" s="1"/>
  <c r="BP57" i="6" s="1"/>
  <c r="BC58" i="6"/>
  <c r="BD58" i="6" s="1"/>
  <c r="BE58" i="6" s="1"/>
  <c r="BL58" i="6" s="1"/>
  <c r="BF50" i="6"/>
  <c r="BG50" i="6" s="1"/>
  <c r="BH50" i="6" s="1"/>
  <c r="BC57" i="6"/>
  <c r="BD57" i="6" s="1"/>
  <c r="BE57" i="6" s="1"/>
  <c r="BF63" i="6"/>
  <c r="BG63" i="6" s="1"/>
  <c r="BH63" i="6" s="1"/>
  <c r="BF90" i="6"/>
  <c r="BG90" i="6" s="1"/>
  <c r="BH90" i="6" s="1"/>
  <c r="BI87" i="6"/>
  <c r="BJ87" i="6" s="1"/>
  <c r="BK87" i="6" s="1"/>
  <c r="BO87" i="6" s="1"/>
  <c r="BP87" i="6" s="1"/>
  <c r="BI89" i="6"/>
  <c r="BJ89" i="6" s="1"/>
  <c r="BK89" i="6" s="1"/>
  <c r="BO89" i="6" s="1"/>
  <c r="BP89" i="6" s="1"/>
  <c r="BC90" i="6"/>
  <c r="BD90" i="6" s="1"/>
  <c r="BE90" i="6" s="1"/>
  <c r="AZ90" i="6"/>
  <c r="BA90" i="6" s="1"/>
  <c r="BB90" i="6" s="1"/>
  <c r="BO12" i="7"/>
  <c r="BO189" i="7"/>
  <c r="BR174" i="7"/>
  <c r="BI12" i="7"/>
  <c r="BO11" i="7"/>
  <c r="BR4" i="7"/>
  <c r="BI21" i="7"/>
  <c r="BR47" i="7"/>
  <c r="BR189" i="7"/>
  <c r="BO31" i="7"/>
  <c r="BI185" i="7"/>
  <c r="BR35" i="7"/>
  <c r="BO52" i="7"/>
  <c r="BC71" i="6"/>
  <c r="BD71" i="6" s="1"/>
  <c r="BE71" i="6" s="1"/>
  <c r="AZ71" i="6"/>
  <c r="BA71" i="6" s="1"/>
  <c r="BB71" i="6" s="1"/>
  <c r="BI71" i="6"/>
  <c r="BJ71" i="6" s="1"/>
  <c r="BK71" i="6" s="1"/>
  <c r="BO71" i="6" s="1"/>
  <c r="BP71" i="6" s="1"/>
  <c r="BI70" i="6"/>
  <c r="BJ70" i="6" s="1"/>
  <c r="BK70" i="6" s="1"/>
  <c r="BO70" i="6" s="1"/>
  <c r="BP70" i="6" s="1"/>
  <c r="BC64" i="6"/>
  <c r="BD64" i="6" s="1"/>
  <c r="BE64" i="6" s="1"/>
  <c r="BF70" i="6"/>
  <c r="BG70" i="6" s="1"/>
  <c r="BH70" i="6" s="1"/>
  <c r="BC51" i="6"/>
  <c r="BD51" i="6" s="1"/>
  <c r="BE51" i="6" s="1"/>
  <c r="BL51" i="6" s="1"/>
  <c r="BC49" i="6"/>
  <c r="BD49" i="6" s="1"/>
  <c r="BE49" i="6" s="1"/>
  <c r="BL49" i="6" s="1"/>
  <c r="BN49" i="6" s="1"/>
  <c r="BC48" i="6"/>
  <c r="BD48" i="6" s="1"/>
  <c r="BE48" i="6" s="1"/>
  <c r="BI51" i="6"/>
  <c r="BJ51" i="6" s="1"/>
  <c r="BK51" i="6" s="1"/>
  <c r="BO51" i="6" s="1"/>
  <c r="BP51" i="6" s="1"/>
  <c r="BI49" i="6"/>
  <c r="BJ49" i="6" s="1"/>
  <c r="BK49" i="6" s="1"/>
  <c r="BO49" i="6" s="1"/>
  <c r="BP49" i="6" s="1"/>
  <c r="BL80" i="6"/>
  <c r="BL89" i="6"/>
  <c r="AZ87" i="6"/>
  <c r="BA87" i="6" s="1"/>
  <c r="BB87" i="6" s="1"/>
  <c r="BL87" i="6" s="1"/>
  <c r="BL86" i="6"/>
  <c r="BN86" i="6" s="1"/>
  <c r="BQ86" i="6" s="1"/>
  <c r="BF87" i="6"/>
  <c r="BG87" i="6" s="1"/>
  <c r="BH87" i="6" s="1"/>
  <c r="BL85" i="6"/>
  <c r="BF67" i="6"/>
  <c r="BG67" i="6" s="1"/>
  <c r="BH67" i="6" s="1"/>
  <c r="AZ67" i="6"/>
  <c r="BA67" i="6" s="1"/>
  <c r="BB67" i="6" s="1"/>
  <c r="BL67" i="6" s="1"/>
  <c r="BF68" i="6"/>
  <c r="BG68" i="6" s="1"/>
  <c r="BH68" i="6" s="1"/>
  <c r="BI67" i="6"/>
  <c r="BJ67" i="6" s="1"/>
  <c r="BK67" i="6" s="1"/>
  <c r="BO67" i="6" s="1"/>
  <c r="BP67" i="6" s="1"/>
  <c r="BF71" i="6"/>
  <c r="BG71" i="6" s="1"/>
  <c r="BH71" i="6" s="1"/>
  <c r="BI68" i="6"/>
  <c r="BJ68" i="6" s="1"/>
  <c r="BK68" i="6" s="1"/>
  <c r="BO68" i="6" s="1"/>
  <c r="BP68" i="6" s="1"/>
  <c r="AZ68" i="6"/>
  <c r="BA68" i="6" s="1"/>
  <c r="BB68" i="6" s="1"/>
  <c r="BL68" i="6" s="1"/>
  <c r="BC55" i="6"/>
  <c r="BD55" i="6" s="1"/>
  <c r="BE55" i="6" s="1"/>
  <c r="AZ55" i="6"/>
  <c r="BA55" i="6" s="1"/>
  <c r="BB55" i="6" s="1"/>
  <c r="BC52" i="6"/>
  <c r="BD52" i="6" s="1"/>
  <c r="BE52" i="6" s="1"/>
  <c r="AZ52" i="6"/>
  <c r="BA52" i="6" s="1"/>
  <c r="BB52" i="6" s="1"/>
  <c r="BF52" i="6"/>
  <c r="BG52" i="6" s="1"/>
  <c r="BH52" i="6" s="1"/>
  <c r="BF48" i="6"/>
  <c r="BG48" i="6" s="1"/>
  <c r="BH48" i="6" s="1"/>
  <c r="BI52" i="6"/>
  <c r="BJ52" i="6" s="1"/>
  <c r="BK52" i="6" s="1"/>
  <c r="BO52" i="6" s="1"/>
  <c r="BP52" i="6" s="1"/>
  <c r="BI48" i="6"/>
  <c r="BJ48" i="6" s="1"/>
  <c r="BK48" i="6" s="1"/>
  <c r="BO48" i="6" s="1"/>
  <c r="BP48" i="6" s="1"/>
  <c r="BI54" i="6"/>
  <c r="BJ54" i="6" s="1"/>
  <c r="BK54" i="6" s="1"/>
  <c r="BO54" i="6" s="1"/>
  <c r="BP54" i="6" s="1"/>
  <c r="BI47" i="6"/>
  <c r="BJ47" i="6" s="1"/>
  <c r="BK47" i="6" s="1"/>
  <c r="BO47" i="6" s="1"/>
  <c r="BP47" i="6" s="1"/>
  <c r="AZ47" i="6"/>
  <c r="BA47" i="6" s="1"/>
  <c r="BB47" i="6" s="1"/>
  <c r="BF47" i="6"/>
  <c r="BG47" i="6" s="1"/>
  <c r="BH47" i="6" s="1"/>
  <c r="BC47" i="6"/>
  <c r="BD47" i="6" s="1"/>
  <c r="BE47" i="6" s="1"/>
  <c r="BI65" i="6"/>
  <c r="BJ65" i="6" s="1"/>
  <c r="BK65" i="6" s="1"/>
  <c r="BO65" i="6" s="1"/>
  <c r="BP65" i="6" s="1"/>
  <c r="BL74" i="6"/>
  <c r="BN74" i="6" s="1"/>
  <c r="BQ74" i="6" s="1"/>
  <c r="BC65" i="6"/>
  <c r="BD65" i="6" s="1"/>
  <c r="BE65" i="6" s="1"/>
  <c r="BL65" i="6" s="1"/>
  <c r="BF65" i="6"/>
  <c r="BG65" i="6" s="1"/>
  <c r="BH65" i="6" s="1"/>
  <c r="BL56" i="6"/>
  <c r="BL57" i="6"/>
  <c r="BL48" i="6"/>
  <c r="AT35" i="6"/>
  <c r="BC35" i="6" s="1"/>
  <c r="BD35" i="6" s="1"/>
  <c r="BE35" i="6" s="1"/>
  <c r="BH190" i="4"/>
  <c r="CB190" i="4" s="1"/>
  <c r="BH189" i="4"/>
  <c r="BH158" i="4"/>
  <c r="BH157" i="4"/>
  <c r="CB157" i="4" s="1"/>
  <c r="BH126" i="4"/>
  <c r="BH125" i="4"/>
  <c r="BH75" i="4"/>
  <c r="BH22" i="4"/>
  <c r="CB22" i="4" s="1"/>
  <c r="BH18" i="4"/>
  <c r="BH19" i="4"/>
  <c r="AY25" i="5"/>
  <c r="BI25" i="5" s="1"/>
  <c r="BJ25" i="5" s="1"/>
  <c r="BK25" i="5" s="1"/>
  <c r="BI26" i="5"/>
  <c r="AY24" i="5"/>
  <c r="BI24" i="5" s="1"/>
  <c r="BJ24" i="5" s="1"/>
  <c r="BK24" i="5" s="1"/>
  <c r="BF24" i="5"/>
  <c r="BG24" i="5" s="1"/>
  <c r="BH24" i="5" s="1"/>
  <c r="BO24" i="5" s="1"/>
  <c r="BQ24" i="5" s="1"/>
  <c r="BL25" i="5"/>
  <c r="BM25" i="5" s="1"/>
  <c r="BN25" i="5" s="1"/>
  <c r="BR25" i="5" s="1"/>
  <c r="BS25" i="5" s="1"/>
  <c r="BF26" i="5"/>
  <c r="BG26" i="5" s="1"/>
  <c r="BH26" i="5" s="1"/>
  <c r="BO26" i="5" s="1"/>
  <c r="BQ26" i="5" s="1"/>
  <c r="BJ26" i="5"/>
  <c r="BK26" i="5" s="1"/>
  <c r="BL26" i="5"/>
  <c r="BM26" i="5" s="1"/>
  <c r="BN26" i="5" s="1"/>
  <c r="BR26" i="5" s="1"/>
  <c r="BS26" i="5" s="1"/>
  <c r="AY19" i="5"/>
  <c r="BF19" i="5" s="1"/>
  <c r="BG19" i="5" s="1"/>
  <c r="BH19" i="5" s="1"/>
  <c r="BO19" i="5" s="1"/>
  <c r="BF20" i="5"/>
  <c r="BG20" i="5" s="1"/>
  <c r="BH20" i="5" s="1"/>
  <c r="BO20" i="5" s="1"/>
  <c r="BI20" i="5"/>
  <c r="BL20" i="5"/>
  <c r="BM20" i="5" s="1"/>
  <c r="BN20" i="5" s="1"/>
  <c r="BR20" i="5" s="1"/>
  <c r="BS20" i="5" s="1"/>
  <c r="BL18" i="5"/>
  <c r="BM18" i="5" s="1"/>
  <c r="BN18" i="5" s="1"/>
  <c r="BR18" i="5" s="1"/>
  <c r="BS18" i="5" s="1"/>
  <c r="BJ20" i="5"/>
  <c r="BK20" i="5" s="1"/>
  <c r="AY13" i="5"/>
  <c r="BF13" i="5" s="1"/>
  <c r="BG13" i="5" s="1"/>
  <c r="BH13" i="5" s="1"/>
  <c r="BO13" i="5" s="1"/>
  <c r="BF14" i="5"/>
  <c r="BG14" i="5" s="1"/>
  <c r="BH14" i="5" s="1"/>
  <c r="BO14" i="5" s="1"/>
  <c r="BI14" i="5"/>
  <c r="BJ14" i="5" s="1"/>
  <c r="BK14" i="5" s="1"/>
  <c r="BL14" i="5"/>
  <c r="BM14" i="5" s="1"/>
  <c r="BN14" i="5" s="1"/>
  <c r="BR14" i="5" s="1"/>
  <c r="BS14" i="5" s="1"/>
  <c r="BI12" i="5"/>
  <c r="BJ12" i="5" s="1"/>
  <c r="BK12" i="5" s="1"/>
  <c r="BL12" i="5"/>
  <c r="BM12" i="5" s="1"/>
  <c r="BN12" i="5" s="1"/>
  <c r="BR12" i="5" s="1"/>
  <c r="BS12" i="5" s="1"/>
  <c r="AY8" i="5"/>
  <c r="BL8" i="5" s="1"/>
  <c r="BM8" i="5" s="1"/>
  <c r="BN8" i="5" s="1"/>
  <c r="BR8" i="5" s="1"/>
  <c r="BS8" i="5" s="1"/>
  <c r="AY6" i="5"/>
  <c r="BI6" i="5" s="1"/>
  <c r="BJ6" i="5" s="1"/>
  <c r="BK6" i="5" s="1"/>
  <c r="BL7" i="5"/>
  <c r="BM7" i="5" s="1"/>
  <c r="BN7" i="5" s="1"/>
  <c r="BR7" i="5" s="1"/>
  <c r="BS7" i="5" s="1"/>
  <c r="BF7" i="5"/>
  <c r="BG7" i="5" s="1"/>
  <c r="BH7" i="5" s="1"/>
  <c r="BO7" i="5" s="1"/>
  <c r="BQ7" i="5" s="1"/>
  <c r="BJ7" i="5"/>
  <c r="BK7" i="5" s="1"/>
  <c r="AT36" i="6"/>
  <c r="BF36" i="6" s="1"/>
  <c r="BG36" i="6" s="1"/>
  <c r="BH36" i="6" s="1"/>
  <c r="AT37" i="6"/>
  <c r="BC37" i="6" s="1"/>
  <c r="BD37" i="6" s="1"/>
  <c r="BE37" i="6" s="1"/>
  <c r="AT38" i="6"/>
  <c r="AZ38" i="6" s="1"/>
  <c r="AT23" i="6"/>
  <c r="BF23" i="6" s="1"/>
  <c r="BG23" i="6" s="1"/>
  <c r="BH23" i="6" s="1"/>
  <c r="AT24" i="6"/>
  <c r="BF24" i="6" s="1"/>
  <c r="BG24" i="6" s="1"/>
  <c r="BH24" i="6" s="1"/>
  <c r="AT15" i="6"/>
  <c r="BC15" i="6" s="1"/>
  <c r="BD15" i="6" s="1"/>
  <c r="BE15" i="6" s="1"/>
  <c r="AT16" i="6"/>
  <c r="BC16" i="6" s="1"/>
  <c r="BD16" i="6" s="1"/>
  <c r="BE16" i="6" s="1"/>
  <c r="AT7" i="6"/>
  <c r="BC7" i="6" s="1"/>
  <c r="BD7" i="6" s="1"/>
  <c r="BE7" i="6" s="1"/>
  <c r="U42" i="6"/>
  <c r="U41" i="6"/>
  <c r="U40" i="6"/>
  <c r="U39" i="6"/>
  <c r="AX42" i="6"/>
  <c r="AW42" i="6"/>
  <c r="AU42" i="6"/>
  <c r="AR42" i="6"/>
  <c r="AQ42" i="6"/>
  <c r="AH42" i="6"/>
  <c r="AV42" i="6" s="1"/>
  <c r="AG42" i="6"/>
  <c r="I42" i="6"/>
  <c r="AX41" i="6"/>
  <c r="AW41" i="6"/>
  <c r="AV41" i="6"/>
  <c r="AU41" i="6"/>
  <c r="AR41" i="6"/>
  <c r="AQ41" i="6"/>
  <c r="AG41" i="6"/>
  <c r="I41" i="6"/>
  <c r="AX40" i="6"/>
  <c r="AW40" i="6"/>
  <c r="AU40" i="6"/>
  <c r="AR40" i="6"/>
  <c r="AQ40" i="6"/>
  <c r="AH40" i="6"/>
  <c r="AV40" i="6" s="1"/>
  <c r="AG40" i="6"/>
  <c r="AS40" i="6" s="1"/>
  <c r="I40" i="6"/>
  <c r="AX39" i="6"/>
  <c r="AW39" i="6"/>
  <c r="AV39" i="6"/>
  <c r="AU39" i="6"/>
  <c r="AR39" i="6"/>
  <c r="AQ39" i="6"/>
  <c r="AG39" i="6"/>
  <c r="I39" i="6"/>
  <c r="U26" i="6"/>
  <c r="U25" i="6"/>
  <c r="AX26" i="6"/>
  <c r="AW26" i="6"/>
  <c r="AU26" i="6"/>
  <c r="AR26" i="6"/>
  <c r="AQ26" i="6"/>
  <c r="AH26" i="6"/>
  <c r="AV26" i="6" s="1"/>
  <c r="AG26" i="6"/>
  <c r="I26" i="6"/>
  <c r="AX25" i="6"/>
  <c r="AW25" i="6"/>
  <c r="AV25" i="6"/>
  <c r="AU25" i="6"/>
  <c r="AR25" i="6"/>
  <c r="AQ25" i="6"/>
  <c r="AG25" i="6"/>
  <c r="I25" i="6"/>
  <c r="U18" i="6"/>
  <c r="U17" i="6"/>
  <c r="AX18" i="6"/>
  <c r="AW18" i="6"/>
  <c r="AU18" i="6"/>
  <c r="AR18" i="6"/>
  <c r="AQ18" i="6"/>
  <c r="AH18" i="6"/>
  <c r="AV18" i="6" s="1"/>
  <c r="AG18" i="6"/>
  <c r="I18" i="6"/>
  <c r="AX17" i="6"/>
  <c r="AW17" i="6"/>
  <c r="AV17" i="6"/>
  <c r="AU17" i="6"/>
  <c r="AR17" i="6"/>
  <c r="AQ17" i="6"/>
  <c r="AG17" i="6"/>
  <c r="I17" i="6"/>
  <c r="U10" i="6"/>
  <c r="U9" i="6"/>
  <c r="U34" i="6"/>
  <c r="U33" i="6"/>
  <c r="U32" i="6"/>
  <c r="AS32" i="6" s="1"/>
  <c r="U31" i="6"/>
  <c r="U22" i="6"/>
  <c r="U21" i="6"/>
  <c r="U14" i="6"/>
  <c r="U13" i="6"/>
  <c r="U6" i="6"/>
  <c r="U5" i="6"/>
  <c r="AX10" i="6"/>
  <c r="AW10" i="6"/>
  <c r="AU10" i="6"/>
  <c r="AR10" i="6"/>
  <c r="AQ10" i="6"/>
  <c r="AH10" i="6"/>
  <c r="AV10" i="6" s="1"/>
  <c r="AG10" i="6"/>
  <c r="I10" i="6"/>
  <c r="AX9" i="6"/>
  <c r="AW9" i="6"/>
  <c r="AV9" i="6"/>
  <c r="AU9" i="6"/>
  <c r="AR9" i="6"/>
  <c r="AQ9" i="6"/>
  <c r="AG9" i="6"/>
  <c r="I9" i="6"/>
  <c r="AX34" i="6"/>
  <c r="AW34" i="6"/>
  <c r="AU34" i="6"/>
  <c r="AR34" i="6"/>
  <c r="AQ34" i="6"/>
  <c r="AH34" i="6"/>
  <c r="AV34" i="6" s="1"/>
  <c r="AG34" i="6"/>
  <c r="I34" i="6"/>
  <c r="AX33" i="6"/>
  <c r="AW33" i="6"/>
  <c r="AV33" i="6"/>
  <c r="AU33" i="6"/>
  <c r="AR33" i="6"/>
  <c r="AQ33" i="6"/>
  <c r="AG33" i="6"/>
  <c r="I33" i="6"/>
  <c r="AX32" i="6"/>
  <c r="AW32" i="6"/>
  <c r="AU32" i="6"/>
  <c r="AR32" i="6"/>
  <c r="AQ32" i="6"/>
  <c r="AH32" i="6"/>
  <c r="AV32" i="6" s="1"/>
  <c r="AG32" i="6"/>
  <c r="I32" i="6"/>
  <c r="AX31" i="6"/>
  <c r="AW31" i="6"/>
  <c r="AV31" i="6"/>
  <c r="AU31" i="6"/>
  <c r="AR31" i="6"/>
  <c r="AQ31" i="6"/>
  <c r="AG31" i="6"/>
  <c r="I31" i="6"/>
  <c r="AX22" i="6"/>
  <c r="AW22" i="6"/>
  <c r="AU22" i="6"/>
  <c r="AR22" i="6"/>
  <c r="AQ22" i="6"/>
  <c r="AH22" i="6"/>
  <c r="AV22" i="6" s="1"/>
  <c r="AG22" i="6"/>
  <c r="I22" i="6"/>
  <c r="AX21" i="6"/>
  <c r="AW21" i="6"/>
  <c r="AV21" i="6"/>
  <c r="AU21" i="6"/>
  <c r="AR21" i="6"/>
  <c r="AQ21" i="6"/>
  <c r="AG21" i="6"/>
  <c r="I21" i="6"/>
  <c r="AX14" i="6"/>
  <c r="AW14" i="6"/>
  <c r="AU14" i="6"/>
  <c r="AR14" i="6"/>
  <c r="AQ14" i="6"/>
  <c r="AH14" i="6"/>
  <c r="AV14" i="6" s="1"/>
  <c r="AG14" i="6"/>
  <c r="I14" i="6"/>
  <c r="AX13" i="6"/>
  <c r="AW13" i="6"/>
  <c r="AV13" i="6"/>
  <c r="AU13" i="6"/>
  <c r="AR13" i="6"/>
  <c r="AQ13" i="6"/>
  <c r="AG13" i="6"/>
  <c r="I13" i="6"/>
  <c r="AX6" i="6"/>
  <c r="AW6" i="6"/>
  <c r="AU6" i="6"/>
  <c r="AR6" i="6"/>
  <c r="AQ6" i="6"/>
  <c r="I6" i="6"/>
  <c r="AV5" i="6"/>
  <c r="AU5" i="6"/>
  <c r="I5" i="6"/>
  <c r="AH6" i="6"/>
  <c r="AV6" i="6" s="1"/>
  <c r="AG6" i="6"/>
  <c r="AX5" i="6"/>
  <c r="AW5" i="6"/>
  <c r="AR5" i="6"/>
  <c r="AQ5" i="6"/>
  <c r="AG5" i="6"/>
  <c r="BD23" i="5"/>
  <c r="BC23" i="5"/>
  <c r="BA23" i="5"/>
  <c r="AZ23" i="5"/>
  <c r="AW23" i="5"/>
  <c r="AV23" i="5"/>
  <c r="AN23" i="5"/>
  <c r="BB23" i="5" s="1"/>
  <c r="AL23" i="5"/>
  <c r="AX23" i="5" s="1"/>
  <c r="BD22" i="5"/>
  <c r="BC22" i="5"/>
  <c r="BB22" i="5"/>
  <c r="BA22" i="5"/>
  <c r="AW22" i="5"/>
  <c r="AV22" i="5"/>
  <c r="AM22" i="5"/>
  <c r="AZ22" i="5" s="1"/>
  <c r="AL22" i="5"/>
  <c r="AX22" i="5" s="1"/>
  <c r="BD21" i="5"/>
  <c r="BC21" i="5"/>
  <c r="BB21" i="5"/>
  <c r="BA21" i="5"/>
  <c r="AZ21" i="5"/>
  <c r="AW21" i="5"/>
  <c r="AV21" i="5"/>
  <c r="AL21" i="5"/>
  <c r="AX21" i="5" s="1"/>
  <c r="BD17" i="5"/>
  <c r="BC17" i="5"/>
  <c r="BA17" i="5"/>
  <c r="AZ17" i="5"/>
  <c r="AW17" i="5"/>
  <c r="AV17" i="5"/>
  <c r="AN17" i="5"/>
  <c r="BB17" i="5" s="1"/>
  <c r="AL17" i="5"/>
  <c r="AX17" i="5" s="1"/>
  <c r="BD16" i="5"/>
  <c r="BC16" i="5"/>
  <c r="BB16" i="5"/>
  <c r="BA16" i="5"/>
  <c r="AW16" i="5"/>
  <c r="AV16" i="5"/>
  <c r="AM16" i="5"/>
  <c r="AZ16" i="5" s="1"/>
  <c r="AL16" i="5"/>
  <c r="AX16" i="5" s="1"/>
  <c r="BD15" i="5"/>
  <c r="BC15" i="5"/>
  <c r="BB15" i="5"/>
  <c r="BA15" i="5"/>
  <c r="AZ15" i="5"/>
  <c r="AX15" i="5"/>
  <c r="AW15" i="5"/>
  <c r="AV15" i="5"/>
  <c r="AL15" i="5"/>
  <c r="BD11" i="5"/>
  <c r="BC11" i="5"/>
  <c r="BA11" i="5"/>
  <c r="AZ11" i="5"/>
  <c r="AW11" i="5"/>
  <c r="AV11" i="5"/>
  <c r="AN11" i="5"/>
  <c r="BB11" i="5" s="1"/>
  <c r="AL11" i="5"/>
  <c r="AX11" i="5" s="1"/>
  <c r="BD10" i="5"/>
  <c r="BC10" i="5"/>
  <c r="BB10" i="5"/>
  <c r="BA10" i="5"/>
  <c r="AW10" i="5"/>
  <c r="AV10" i="5"/>
  <c r="AM10" i="5"/>
  <c r="AZ10" i="5" s="1"/>
  <c r="AL10" i="5"/>
  <c r="AX10" i="5" s="1"/>
  <c r="BD9" i="5"/>
  <c r="BC9" i="5"/>
  <c r="BB9" i="5"/>
  <c r="BA9" i="5"/>
  <c r="AZ9" i="5"/>
  <c r="AW9" i="5"/>
  <c r="AV9" i="5"/>
  <c r="AL9" i="5"/>
  <c r="AX9" i="5" s="1"/>
  <c r="BD5" i="5"/>
  <c r="BC5" i="5"/>
  <c r="BB5" i="5"/>
  <c r="BA5" i="5"/>
  <c r="AZ5" i="5"/>
  <c r="AW5" i="5"/>
  <c r="AV5" i="5"/>
  <c r="BD4" i="5"/>
  <c r="BC4" i="5"/>
  <c r="BB4" i="5"/>
  <c r="BA4" i="5"/>
  <c r="AX4" i="5"/>
  <c r="AW4" i="5"/>
  <c r="AV4" i="5"/>
  <c r="AL5" i="5"/>
  <c r="AX5" i="5" s="1"/>
  <c r="AY5" i="5" s="1"/>
  <c r="BI5" i="5" s="1"/>
  <c r="AN5" i="5"/>
  <c r="AL3" i="5"/>
  <c r="AX3" i="5" s="1"/>
  <c r="AM4" i="5"/>
  <c r="AZ4" i="5" s="1"/>
  <c r="AL4" i="5"/>
  <c r="BD3" i="5"/>
  <c r="BC3" i="5"/>
  <c r="BA3" i="5"/>
  <c r="AZ3" i="5"/>
  <c r="AW3" i="5"/>
  <c r="AV3" i="5"/>
  <c r="BB3" i="5"/>
  <c r="BF17" i="3"/>
  <c r="BE17" i="3"/>
  <c r="BD17" i="3"/>
  <c r="BB17" i="3"/>
  <c r="AX17" i="3"/>
  <c r="AW17" i="3"/>
  <c r="AO17" i="3"/>
  <c r="BC17" i="3" s="1"/>
  <c r="AN17" i="3"/>
  <c r="BA17" i="3" s="1"/>
  <c r="AM17" i="3"/>
  <c r="AY17" i="3" s="1"/>
  <c r="BF16" i="3"/>
  <c r="BE16" i="3"/>
  <c r="BD16" i="3"/>
  <c r="BB16" i="3"/>
  <c r="AX16" i="3"/>
  <c r="AW16" i="3"/>
  <c r="AO16" i="3"/>
  <c r="BC16" i="3" s="1"/>
  <c r="AN16" i="3"/>
  <c r="BA16" i="3" s="1"/>
  <c r="AM16" i="3"/>
  <c r="AY16" i="3" s="1"/>
  <c r="BF15" i="3"/>
  <c r="BE15" i="3"/>
  <c r="BD15" i="3"/>
  <c r="BB15" i="3"/>
  <c r="AX15" i="3"/>
  <c r="AW15" i="3"/>
  <c r="AO15" i="3"/>
  <c r="BC15" i="3" s="1"/>
  <c r="AN15" i="3"/>
  <c r="BA15" i="3" s="1"/>
  <c r="AM15" i="3"/>
  <c r="AY15" i="3" s="1"/>
  <c r="BF11" i="3"/>
  <c r="BE11" i="3"/>
  <c r="BD11" i="3"/>
  <c r="BB11" i="3"/>
  <c r="AX11" i="3"/>
  <c r="AW11" i="3"/>
  <c r="AO11" i="3"/>
  <c r="BC11" i="3" s="1"/>
  <c r="AN11" i="3"/>
  <c r="BA11" i="3" s="1"/>
  <c r="AM11" i="3"/>
  <c r="AY11" i="3" s="1"/>
  <c r="BF10" i="3"/>
  <c r="BE10" i="3"/>
  <c r="BD10" i="3"/>
  <c r="BB10" i="3"/>
  <c r="AX10" i="3"/>
  <c r="AW10" i="3"/>
  <c r="AO10" i="3"/>
  <c r="BC10" i="3" s="1"/>
  <c r="AN10" i="3"/>
  <c r="BA10" i="3" s="1"/>
  <c r="AM10" i="3"/>
  <c r="AY10" i="3" s="1"/>
  <c r="BF9" i="3"/>
  <c r="BE9" i="3"/>
  <c r="BD9" i="3"/>
  <c r="BB9" i="3"/>
  <c r="AX9" i="3"/>
  <c r="AW9" i="3"/>
  <c r="AO9" i="3"/>
  <c r="BC9" i="3" s="1"/>
  <c r="AN9" i="3"/>
  <c r="BA9" i="3" s="1"/>
  <c r="AM9" i="3"/>
  <c r="AY9" i="3" s="1"/>
  <c r="CH14" i="1"/>
  <c r="BE14" i="1"/>
  <c r="BD14" i="1"/>
  <c r="BA14" i="1"/>
  <c r="AV14" i="1"/>
  <c r="AU14" i="1"/>
  <c r="AM14" i="1"/>
  <c r="BB14" i="1" s="1"/>
  <c r="AL14" i="1"/>
  <c r="AY14" i="1" s="1"/>
  <c r="AK14" i="1"/>
  <c r="AW14" i="1" s="1"/>
  <c r="X14" i="1"/>
  <c r="AZ14" i="1" s="1"/>
  <c r="CH13" i="1"/>
  <c r="BE13" i="1"/>
  <c r="BD13" i="1"/>
  <c r="BA13" i="1"/>
  <c r="AV13" i="1"/>
  <c r="AU13" i="1"/>
  <c r="AM13" i="1"/>
  <c r="BB13" i="1" s="1"/>
  <c r="AL13" i="1"/>
  <c r="AY13" i="1" s="1"/>
  <c r="AK13" i="1"/>
  <c r="AW13" i="1" s="1"/>
  <c r="X13" i="1"/>
  <c r="AZ13" i="1" s="1"/>
  <c r="CH12" i="1"/>
  <c r="BE12" i="1"/>
  <c r="BD12" i="1"/>
  <c r="BA12" i="1"/>
  <c r="AV12" i="1"/>
  <c r="AU12" i="1"/>
  <c r="AM12" i="1"/>
  <c r="BB12" i="1" s="1"/>
  <c r="AL12" i="1"/>
  <c r="AY12" i="1" s="1"/>
  <c r="AK12" i="1"/>
  <c r="AW12" i="1" s="1"/>
  <c r="X12" i="1"/>
  <c r="AZ12" i="1" s="1"/>
  <c r="CH11" i="1"/>
  <c r="BE11" i="1"/>
  <c r="BD11" i="1"/>
  <c r="AZ11" i="1"/>
  <c r="AV11" i="1"/>
  <c r="AU11" i="1"/>
  <c r="AM11" i="1"/>
  <c r="BB11" i="1" s="1"/>
  <c r="AL11" i="1"/>
  <c r="AY11" i="1" s="1"/>
  <c r="AK11" i="1"/>
  <c r="Y11" i="1"/>
  <c r="BA11" i="1" s="1"/>
  <c r="V11" i="1"/>
  <c r="AW11" i="1" s="1"/>
  <c r="CH10" i="1"/>
  <c r="BE10" i="1"/>
  <c r="BD10" i="1"/>
  <c r="AZ10" i="1"/>
  <c r="AV10" i="1"/>
  <c r="AU10" i="1"/>
  <c r="AM10" i="1"/>
  <c r="BB10" i="1" s="1"/>
  <c r="AL10" i="1"/>
  <c r="AY10" i="1" s="1"/>
  <c r="AK10" i="1"/>
  <c r="AW10" i="1" s="1"/>
  <c r="AX10" i="1" s="1"/>
  <c r="BJ10" i="1" s="1"/>
  <c r="Y10" i="1"/>
  <c r="BA10" i="1" s="1"/>
  <c r="V10" i="1"/>
  <c r="CH9" i="1"/>
  <c r="BE9" i="1"/>
  <c r="BD9" i="1"/>
  <c r="AZ9" i="1"/>
  <c r="AV9" i="1"/>
  <c r="AU9" i="1"/>
  <c r="AM9" i="1"/>
  <c r="BB9" i="1" s="1"/>
  <c r="AL9" i="1"/>
  <c r="AY9" i="1" s="1"/>
  <c r="AK9" i="1"/>
  <c r="AW9" i="1" s="1"/>
  <c r="Y9" i="1"/>
  <c r="BA9" i="1" s="1"/>
  <c r="V9" i="1"/>
  <c r="CH32" i="1"/>
  <c r="BE32" i="1"/>
  <c r="BD32" i="1"/>
  <c r="BC32" i="1"/>
  <c r="BA32" i="1"/>
  <c r="AV32" i="1"/>
  <c r="AU32" i="1"/>
  <c r="AM32" i="1"/>
  <c r="BB32" i="1" s="1"/>
  <c r="AL32" i="1"/>
  <c r="AY32" i="1" s="1"/>
  <c r="AK32" i="1"/>
  <c r="AW32" i="1" s="1"/>
  <c r="X32" i="1"/>
  <c r="AZ32" i="1" s="1"/>
  <c r="CH31" i="1"/>
  <c r="BE31" i="1"/>
  <c r="BD31" i="1"/>
  <c r="BC31" i="1"/>
  <c r="BA31" i="1"/>
  <c r="AV31" i="1"/>
  <c r="AU31" i="1"/>
  <c r="AM31" i="1"/>
  <c r="BB31" i="1" s="1"/>
  <c r="AL31" i="1"/>
  <c r="AY31" i="1" s="1"/>
  <c r="AK31" i="1"/>
  <c r="AW31" i="1" s="1"/>
  <c r="X31" i="1"/>
  <c r="AZ31" i="1" s="1"/>
  <c r="CH30" i="1"/>
  <c r="BE30" i="1"/>
  <c r="BD30" i="1"/>
  <c r="BC30" i="1"/>
  <c r="BA30" i="1"/>
  <c r="AV30" i="1"/>
  <c r="AU30" i="1"/>
  <c r="AM30" i="1"/>
  <c r="BB30" i="1" s="1"/>
  <c r="AL30" i="1"/>
  <c r="AY30" i="1" s="1"/>
  <c r="AK30" i="1"/>
  <c r="AW30" i="1" s="1"/>
  <c r="X30" i="1"/>
  <c r="AZ30" i="1" s="1"/>
  <c r="CH29" i="1"/>
  <c r="BE29" i="1"/>
  <c r="BD29" i="1"/>
  <c r="BC29" i="1"/>
  <c r="AZ29" i="1"/>
  <c r="AV29" i="1"/>
  <c r="AU29" i="1"/>
  <c r="AM29" i="1"/>
  <c r="BB29" i="1" s="1"/>
  <c r="AL29" i="1"/>
  <c r="AY29" i="1" s="1"/>
  <c r="AK29" i="1"/>
  <c r="Y29" i="1"/>
  <c r="BA29" i="1" s="1"/>
  <c r="V29" i="1"/>
  <c r="AW29" i="1" s="1"/>
  <c r="CH28" i="1"/>
  <c r="BE28" i="1"/>
  <c r="BD28" i="1"/>
  <c r="BC28" i="1"/>
  <c r="AZ28" i="1"/>
  <c r="AY28" i="1"/>
  <c r="AV28" i="1"/>
  <c r="AU28" i="1"/>
  <c r="AM28" i="1"/>
  <c r="BB28" i="1" s="1"/>
  <c r="AL28" i="1"/>
  <c r="AK28" i="1"/>
  <c r="Y28" i="1"/>
  <c r="BA28" i="1" s="1"/>
  <c r="V28" i="1"/>
  <c r="AW28" i="1" s="1"/>
  <c r="AX28" i="1" s="1"/>
  <c r="CH27" i="1"/>
  <c r="BE27" i="1"/>
  <c r="BD27" i="1"/>
  <c r="BC27" i="1"/>
  <c r="AZ27" i="1"/>
  <c r="AW27" i="1"/>
  <c r="AV27" i="1"/>
  <c r="AU27" i="1"/>
  <c r="AM27" i="1"/>
  <c r="BB27" i="1" s="1"/>
  <c r="AL27" i="1"/>
  <c r="AY27" i="1" s="1"/>
  <c r="AK27" i="1"/>
  <c r="Y27" i="1"/>
  <c r="BA27" i="1" s="1"/>
  <c r="V27" i="1"/>
  <c r="BC38" i="1"/>
  <c r="BC37" i="1"/>
  <c r="BC36" i="1"/>
  <c r="BC35" i="1"/>
  <c r="BC34" i="1"/>
  <c r="BC33" i="1"/>
  <c r="BC26" i="1"/>
  <c r="BC25" i="1"/>
  <c r="BC24" i="1"/>
  <c r="BC23" i="1"/>
  <c r="BC22" i="1"/>
  <c r="BC21" i="1"/>
  <c r="CH38" i="1"/>
  <c r="BE38" i="1"/>
  <c r="BD38" i="1"/>
  <c r="BA38" i="1"/>
  <c r="AY38" i="1"/>
  <c r="AV38" i="1"/>
  <c r="AU38" i="1"/>
  <c r="AM38" i="1"/>
  <c r="BB38" i="1" s="1"/>
  <c r="AL38" i="1"/>
  <c r="AK38" i="1"/>
  <c r="AW38" i="1" s="1"/>
  <c r="X38" i="1"/>
  <c r="AZ38" i="1" s="1"/>
  <c r="CH37" i="1"/>
  <c r="BE37" i="1"/>
  <c r="BD37" i="1"/>
  <c r="BA37" i="1"/>
  <c r="AY37" i="1"/>
  <c r="AW37" i="1"/>
  <c r="AV37" i="1"/>
  <c r="AU37" i="1"/>
  <c r="AM37" i="1"/>
  <c r="BB37" i="1" s="1"/>
  <c r="AL37" i="1"/>
  <c r="AK37" i="1"/>
  <c r="X37" i="1"/>
  <c r="AZ37" i="1" s="1"/>
  <c r="CH36" i="1"/>
  <c r="BE36" i="1"/>
  <c r="BD36" i="1"/>
  <c r="BA36" i="1"/>
  <c r="AW36" i="1"/>
  <c r="AV36" i="1"/>
  <c r="AU36" i="1"/>
  <c r="AM36" i="1"/>
  <c r="BB36" i="1" s="1"/>
  <c r="AL36" i="1"/>
  <c r="AY36" i="1" s="1"/>
  <c r="AK36" i="1"/>
  <c r="X36" i="1"/>
  <c r="AZ36" i="1" s="1"/>
  <c r="CH35" i="1"/>
  <c r="BE35" i="1"/>
  <c r="BD35" i="1"/>
  <c r="AZ35" i="1"/>
  <c r="AV35" i="1"/>
  <c r="AU35" i="1"/>
  <c r="AM35" i="1"/>
  <c r="BB35" i="1" s="1"/>
  <c r="AL35" i="1"/>
  <c r="AY35" i="1" s="1"/>
  <c r="AK35" i="1"/>
  <c r="Y35" i="1"/>
  <c r="BA35" i="1" s="1"/>
  <c r="V35" i="1"/>
  <c r="AW35" i="1" s="1"/>
  <c r="CH34" i="1"/>
  <c r="BE34" i="1"/>
  <c r="BD34" i="1"/>
  <c r="AZ34" i="1"/>
  <c r="AV34" i="1"/>
  <c r="AU34" i="1"/>
  <c r="AM34" i="1"/>
  <c r="BB34" i="1" s="1"/>
  <c r="AL34" i="1"/>
  <c r="AY34" i="1" s="1"/>
  <c r="AK34" i="1"/>
  <c r="Y34" i="1"/>
  <c r="BA34" i="1" s="1"/>
  <c r="V34" i="1"/>
  <c r="CH33" i="1"/>
  <c r="BE33" i="1"/>
  <c r="BD33" i="1"/>
  <c r="AZ33" i="1"/>
  <c r="AY33" i="1"/>
  <c r="AV33" i="1"/>
  <c r="AU33" i="1"/>
  <c r="AM33" i="1"/>
  <c r="BB33" i="1" s="1"/>
  <c r="AL33" i="1"/>
  <c r="AK33" i="1"/>
  <c r="Y33" i="1"/>
  <c r="BA33" i="1" s="1"/>
  <c r="V33" i="1"/>
  <c r="CH26" i="1"/>
  <c r="BE26" i="1"/>
  <c r="BD26" i="1"/>
  <c r="BA26" i="1"/>
  <c r="AY26" i="1"/>
  <c r="AV26" i="1"/>
  <c r="AU26" i="1"/>
  <c r="AM26" i="1"/>
  <c r="BB26" i="1" s="1"/>
  <c r="AL26" i="1"/>
  <c r="AK26" i="1"/>
  <c r="AW26" i="1" s="1"/>
  <c r="X26" i="1"/>
  <c r="AZ26" i="1" s="1"/>
  <c r="CH25" i="1"/>
  <c r="BE25" i="1"/>
  <c r="BD25" i="1"/>
  <c r="BA25" i="1"/>
  <c r="AV25" i="1"/>
  <c r="AU25" i="1"/>
  <c r="AM25" i="1"/>
  <c r="BB25" i="1" s="1"/>
  <c r="AL25" i="1"/>
  <c r="AY25" i="1" s="1"/>
  <c r="AK25" i="1"/>
  <c r="AW25" i="1" s="1"/>
  <c r="X25" i="1"/>
  <c r="AZ25" i="1" s="1"/>
  <c r="CH24" i="1"/>
  <c r="BE24" i="1"/>
  <c r="BD24" i="1"/>
  <c r="BB24" i="1"/>
  <c r="BA24" i="1"/>
  <c r="AV24" i="1"/>
  <c r="AU24" i="1"/>
  <c r="AM24" i="1"/>
  <c r="AL24" i="1"/>
  <c r="AY24" i="1" s="1"/>
  <c r="AK24" i="1"/>
  <c r="AW24" i="1" s="1"/>
  <c r="X24" i="1"/>
  <c r="AZ24" i="1" s="1"/>
  <c r="CH23" i="1"/>
  <c r="BE23" i="1"/>
  <c r="BD23" i="1"/>
  <c r="AZ23" i="1"/>
  <c r="AY23" i="1"/>
  <c r="AV23" i="1"/>
  <c r="AU23" i="1"/>
  <c r="AM23" i="1"/>
  <c r="BB23" i="1" s="1"/>
  <c r="AL23" i="1"/>
  <c r="AK23" i="1"/>
  <c r="AW23" i="1" s="1"/>
  <c r="Y23" i="1"/>
  <c r="BA23" i="1" s="1"/>
  <c r="V23" i="1"/>
  <c r="CH22" i="1"/>
  <c r="BE22" i="1"/>
  <c r="BD22" i="1"/>
  <c r="AZ22" i="1"/>
  <c r="AY22" i="1"/>
  <c r="AV22" i="1"/>
  <c r="AU22" i="1"/>
  <c r="AM22" i="1"/>
  <c r="BB22" i="1" s="1"/>
  <c r="AL22" i="1"/>
  <c r="AK22" i="1"/>
  <c r="Y22" i="1"/>
  <c r="BA22" i="1" s="1"/>
  <c r="V22" i="1"/>
  <c r="CH21" i="1"/>
  <c r="BE21" i="1"/>
  <c r="BD21" i="1"/>
  <c r="AZ21" i="1"/>
  <c r="AV21" i="1"/>
  <c r="AU21" i="1"/>
  <c r="AM21" i="1"/>
  <c r="BB21" i="1" s="1"/>
  <c r="AL21" i="1"/>
  <c r="AY21" i="1" s="1"/>
  <c r="AK21" i="1"/>
  <c r="Y21" i="1"/>
  <c r="BA21" i="1" s="1"/>
  <c r="V21" i="1"/>
  <c r="AW21" i="1" s="1"/>
  <c r="BS182" i="4"/>
  <c r="BR182" i="4"/>
  <c r="BU182" i="4" s="1"/>
  <c r="CE182" i="4"/>
  <c r="BO182" i="4"/>
  <c r="BN182" i="4"/>
  <c r="BM182" i="4"/>
  <c r="BL182" i="4"/>
  <c r="BJ182" i="4"/>
  <c r="BE182" i="4"/>
  <c r="BD182" i="4"/>
  <c r="BF182" i="4" s="1"/>
  <c r="AS182" i="4"/>
  <c r="BK182" i="4" s="1"/>
  <c r="AR182" i="4"/>
  <c r="BI182" i="4" s="1"/>
  <c r="AQ182" i="4"/>
  <c r="BG182" i="4" s="1"/>
  <c r="BS181" i="4"/>
  <c r="BR181" i="4"/>
  <c r="BU181" i="4" s="1"/>
  <c r="CE181" i="4"/>
  <c r="BO181" i="4"/>
  <c r="BN181" i="4"/>
  <c r="BM181" i="4"/>
  <c r="BL181" i="4"/>
  <c r="BJ181" i="4"/>
  <c r="BE181" i="4"/>
  <c r="BD181" i="4"/>
  <c r="BF181" i="4" s="1"/>
  <c r="AS181" i="4"/>
  <c r="BK181" i="4" s="1"/>
  <c r="AR181" i="4"/>
  <c r="BI181" i="4" s="1"/>
  <c r="AQ181" i="4"/>
  <c r="BG181" i="4" s="1"/>
  <c r="BS178" i="4"/>
  <c r="BR178" i="4"/>
  <c r="CE178" i="4"/>
  <c r="BO178" i="4"/>
  <c r="BN178" i="4"/>
  <c r="BL178" i="4"/>
  <c r="BJ178" i="4"/>
  <c r="BE178" i="4"/>
  <c r="BD178" i="4"/>
  <c r="BF178" i="4" s="1"/>
  <c r="AS178" i="4"/>
  <c r="BK178" i="4" s="1"/>
  <c r="AR178" i="4"/>
  <c r="BI178" i="4" s="1"/>
  <c r="AQ178" i="4"/>
  <c r="BG178" i="4" s="1"/>
  <c r="AC178" i="4"/>
  <c r="AB178" i="4"/>
  <c r="BM178" i="4" s="1"/>
  <c r="BS177" i="4"/>
  <c r="BR177" i="4"/>
  <c r="CE177" i="4"/>
  <c r="BO177" i="4"/>
  <c r="BN177" i="4"/>
  <c r="BL177" i="4"/>
  <c r="BJ177" i="4"/>
  <c r="BE177" i="4"/>
  <c r="BD177" i="4"/>
  <c r="BF177" i="4" s="1"/>
  <c r="AS177" i="4"/>
  <c r="BK177" i="4" s="1"/>
  <c r="AR177" i="4"/>
  <c r="BI177" i="4" s="1"/>
  <c r="AQ177" i="4"/>
  <c r="BG177" i="4" s="1"/>
  <c r="AC177" i="4"/>
  <c r="AB177" i="4"/>
  <c r="BM177" i="4" s="1"/>
  <c r="BS150" i="4"/>
  <c r="BR150" i="4"/>
  <c r="BU150" i="4" s="1"/>
  <c r="CE150" i="4"/>
  <c r="BO150" i="4"/>
  <c r="BN150" i="4"/>
  <c r="BM150" i="4"/>
  <c r="BL150" i="4"/>
  <c r="BJ150" i="4"/>
  <c r="BE150" i="4"/>
  <c r="BD150" i="4"/>
  <c r="BF150" i="4" s="1"/>
  <c r="AS150" i="4"/>
  <c r="BK150" i="4" s="1"/>
  <c r="AR150" i="4"/>
  <c r="BI150" i="4" s="1"/>
  <c r="AQ150" i="4"/>
  <c r="BG150" i="4" s="1"/>
  <c r="BS149" i="4"/>
  <c r="BR149" i="4"/>
  <c r="BU149" i="4" s="1"/>
  <c r="CE149" i="4"/>
  <c r="BO149" i="4"/>
  <c r="BN149" i="4"/>
  <c r="BM149" i="4"/>
  <c r="BL149" i="4"/>
  <c r="BJ149" i="4"/>
  <c r="BE149" i="4"/>
  <c r="BD149" i="4"/>
  <c r="BF149" i="4" s="1"/>
  <c r="AS149" i="4"/>
  <c r="BK149" i="4" s="1"/>
  <c r="AR149" i="4"/>
  <c r="BI149" i="4" s="1"/>
  <c r="AQ149" i="4"/>
  <c r="BG149" i="4" s="1"/>
  <c r="BS146" i="4"/>
  <c r="BR146" i="4"/>
  <c r="CE146" i="4"/>
  <c r="BO146" i="4"/>
  <c r="BN146" i="4"/>
  <c r="BL146" i="4"/>
  <c r="BJ146" i="4"/>
  <c r="BE146" i="4"/>
  <c r="BD146" i="4"/>
  <c r="BF146" i="4" s="1"/>
  <c r="AS146" i="4"/>
  <c r="BK146" i="4" s="1"/>
  <c r="AR146" i="4"/>
  <c r="BI146" i="4" s="1"/>
  <c r="AQ146" i="4"/>
  <c r="BG146" i="4" s="1"/>
  <c r="AC146" i="4"/>
  <c r="AB146" i="4"/>
  <c r="BM146" i="4" s="1"/>
  <c r="BS145" i="4"/>
  <c r="BR145" i="4"/>
  <c r="CE145" i="4"/>
  <c r="BO145" i="4"/>
  <c r="BN145" i="4"/>
  <c r="BL145" i="4"/>
  <c r="BJ145" i="4"/>
  <c r="BE145" i="4"/>
  <c r="BD145" i="4"/>
  <c r="BF145" i="4" s="1"/>
  <c r="AS145" i="4"/>
  <c r="BK145" i="4" s="1"/>
  <c r="AR145" i="4"/>
  <c r="BI145" i="4" s="1"/>
  <c r="AQ145" i="4"/>
  <c r="BG145" i="4" s="1"/>
  <c r="AC145" i="4"/>
  <c r="AB145" i="4"/>
  <c r="BM145" i="4" s="1"/>
  <c r="AC114" i="4"/>
  <c r="AB114" i="4"/>
  <c r="BM114" i="4" s="1"/>
  <c r="AC113" i="4"/>
  <c r="AB113" i="4"/>
  <c r="BM113" i="4" s="1"/>
  <c r="BS118" i="4"/>
  <c r="BR118" i="4"/>
  <c r="BU118" i="4" s="1"/>
  <c r="CE118" i="4"/>
  <c r="BO118" i="4"/>
  <c r="BN118" i="4"/>
  <c r="BM118" i="4"/>
  <c r="BL118" i="4"/>
  <c r="BJ118" i="4"/>
  <c r="BE118" i="4"/>
  <c r="BD118" i="4"/>
  <c r="BF118" i="4" s="1"/>
  <c r="BS117" i="4"/>
  <c r="BR117" i="4"/>
  <c r="BU117" i="4" s="1"/>
  <c r="CE117" i="4"/>
  <c r="BO117" i="4"/>
  <c r="BN117" i="4"/>
  <c r="BM117" i="4"/>
  <c r="BL117" i="4"/>
  <c r="BJ117" i="4"/>
  <c r="BE117" i="4"/>
  <c r="BD117" i="4"/>
  <c r="BF117" i="4" s="1"/>
  <c r="BS114" i="4"/>
  <c r="BR114" i="4"/>
  <c r="CE114" i="4"/>
  <c r="BO114" i="4"/>
  <c r="BN114" i="4"/>
  <c r="BL114" i="4"/>
  <c r="BJ114" i="4"/>
  <c r="BE114" i="4"/>
  <c r="BD114" i="4"/>
  <c r="BF114" i="4" s="1"/>
  <c r="BS113" i="4"/>
  <c r="BR113" i="4"/>
  <c r="CE113" i="4"/>
  <c r="BO113" i="4"/>
  <c r="BN113" i="4"/>
  <c r="BL113" i="4"/>
  <c r="BJ113" i="4"/>
  <c r="BE113" i="4"/>
  <c r="BD113" i="4"/>
  <c r="BF113" i="4" s="1"/>
  <c r="AS118" i="4"/>
  <c r="BK118" i="4" s="1"/>
  <c r="AR118" i="4"/>
  <c r="BI118" i="4" s="1"/>
  <c r="AQ118" i="4"/>
  <c r="BG118" i="4" s="1"/>
  <c r="AS117" i="4"/>
  <c r="BK117" i="4" s="1"/>
  <c r="AR117" i="4"/>
  <c r="BI117" i="4" s="1"/>
  <c r="AQ117" i="4"/>
  <c r="BG117" i="4" s="1"/>
  <c r="AS114" i="4"/>
  <c r="BK114" i="4" s="1"/>
  <c r="AR114" i="4"/>
  <c r="BI114" i="4" s="1"/>
  <c r="AQ114" i="4"/>
  <c r="BG114" i="4" s="1"/>
  <c r="AS113" i="4"/>
  <c r="BK113" i="4" s="1"/>
  <c r="AR113" i="4"/>
  <c r="BI113" i="4" s="1"/>
  <c r="AQ113" i="4"/>
  <c r="BG113" i="4" s="1"/>
  <c r="BS68" i="4"/>
  <c r="BR68" i="4"/>
  <c r="BU68" i="4" s="1"/>
  <c r="CE68" i="4"/>
  <c r="BO68" i="4"/>
  <c r="BN68" i="4"/>
  <c r="BM68" i="4"/>
  <c r="BL68" i="4"/>
  <c r="BJ68" i="4"/>
  <c r="BE68" i="4"/>
  <c r="BD68" i="4"/>
  <c r="BF68" i="4" s="1"/>
  <c r="BS67" i="4"/>
  <c r="BR67" i="4"/>
  <c r="BU67" i="4" s="1"/>
  <c r="CE67" i="4"/>
  <c r="BO67" i="4"/>
  <c r="BN67" i="4"/>
  <c r="BM67" i="4"/>
  <c r="BL67" i="4"/>
  <c r="BJ67" i="4"/>
  <c r="BE67" i="4"/>
  <c r="BD67" i="4"/>
  <c r="BF67" i="4" s="1"/>
  <c r="BS64" i="4"/>
  <c r="BR64" i="4"/>
  <c r="CE64" i="4"/>
  <c r="BO64" i="4"/>
  <c r="BN64" i="4"/>
  <c r="BL64" i="4"/>
  <c r="BJ64" i="4"/>
  <c r="BE64" i="4"/>
  <c r="BD64" i="4"/>
  <c r="BF64" i="4" s="1"/>
  <c r="BS63" i="4"/>
  <c r="BR63" i="4"/>
  <c r="CE63" i="4"/>
  <c r="BO63" i="4"/>
  <c r="BN63" i="4"/>
  <c r="BL63" i="4"/>
  <c r="BJ63" i="4"/>
  <c r="BE63" i="4"/>
  <c r="BD63" i="4"/>
  <c r="BF63" i="4" s="1"/>
  <c r="AC64" i="4"/>
  <c r="AB64" i="4"/>
  <c r="BM64" i="4" s="1"/>
  <c r="AC63" i="4"/>
  <c r="AB63" i="4"/>
  <c r="BM63" i="4" s="1"/>
  <c r="AS68" i="4"/>
  <c r="BK68" i="4" s="1"/>
  <c r="AR68" i="4"/>
  <c r="BI68" i="4" s="1"/>
  <c r="AQ68" i="4"/>
  <c r="BG68" i="4" s="1"/>
  <c r="AS67" i="4"/>
  <c r="BK67" i="4" s="1"/>
  <c r="AR67" i="4"/>
  <c r="BI67" i="4" s="1"/>
  <c r="AQ67" i="4"/>
  <c r="BG67" i="4" s="1"/>
  <c r="BK64" i="4"/>
  <c r="BI64" i="4"/>
  <c r="BG64" i="4"/>
  <c r="AS63" i="4"/>
  <c r="BK63" i="4" s="1"/>
  <c r="AR63" i="4"/>
  <c r="BI63" i="4" s="1"/>
  <c r="AQ63" i="4"/>
  <c r="BG63" i="4" s="1"/>
  <c r="BS12" i="4"/>
  <c r="BR12" i="4"/>
  <c r="BU12" i="4" s="1"/>
  <c r="CE12" i="4"/>
  <c r="BO12" i="4"/>
  <c r="BN12" i="4"/>
  <c r="BM12" i="4"/>
  <c r="BK12" i="4"/>
  <c r="BJ12" i="4"/>
  <c r="BE12" i="4"/>
  <c r="BD12" i="4"/>
  <c r="BF12" i="4" s="1"/>
  <c r="BS9" i="4"/>
  <c r="BR9" i="4"/>
  <c r="BU9" i="4" s="1"/>
  <c r="CE9" i="4"/>
  <c r="BO9" i="4"/>
  <c r="BN9" i="4"/>
  <c r="BM9" i="4"/>
  <c r="BL9" i="4"/>
  <c r="BJ9" i="4"/>
  <c r="BE9" i="4"/>
  <c r="BD9" i="4"/>
  <c r="BF9" i="4" s="1"/>
  <c r="BS8" i="4"/>
  <c r="BR8" i="4"/>
  <c r="BU8" i="4" s="1"/>
  <c r="CE8" i="4"/>
  <c r="BO8" i="4"/>
  <c r="BN8" i="4"/>
  <c r="BM8" i="4"/>
  <c r="BL8" i="4"/>
  <c r="BJ8" i="4"/>
  <c r="BE8" i="4"/>
  <c r="BD8" i="4"/>
  <c r="BF8" i="4" s="1"/>
  <c r="BS7" i="4"/>
  <c r="BR7" i="4"/>
  <c r="CE7" i="4"/>
  <c r="BO7" i="4"/>
  <c r="BN7" i="4"/>
  <c r="BK7" i="4"/>
  <c r="BJ7" i="4"/>
  <c r="BE7" i="4"/>
  <c r="BD7" i="4"/>
  <c r="BF7" i="4" s="1"/>
  <c r="BS4" i="4"/>
  <c r="BR4" i="4"/>
  <c r="CE4" i="4"/>
  <c r="BO4" i="4"/>
  <c r="BN4" i="4"/>
  <c r="BL4" i="4"/>
  <c r="BJ4" i="4"/>
  <c r="BE4" i="4"/>
  <c r="BD4" i="4"/>
  <c r="BF4" i="4" s="1"/>
  <c r="AC7" i="4"/>
  <c r="AB7" i="4"/>
  <c r="BM7" i="4" s="1"/>
  <c r="AC4" i="4"/>
  <c r="AB4" i="4"/>
  <c r="BM4" i="4" s="1"/>
  <c r="AT12" i="4"/>
  <c r="BL12" i="4" s="1"/>
  <c r="AR12" i="4"/>
  <c r="BI12" i="4" s="1"/>
  <c r="AQ12" i="4"/>
  <c r="BG12" i="4" s="1"/>
  <c r="AS9" i="4"/>
  <c r="BK9" i="4" s="1"/>
  <c r="AR9" i="4"/>
  <c r="BI9" i="4" s="1"/>
  <c r="AQ9" i="4"/>
  <c r="BG9" i="4" s="1"/>
  <c r="AS8" i="4"/>
  <c r="BK8" i="4" s="1"/>
  <c r="AR8" i="4"/>
  <c r="BI8" i="4" s="1"/>
  <c r="AQ8" i="4"/>
  <c r="BG8" i="4" s="1"/>
  <c r="BL3" i="4"/>
  <c r="AT7" i="4"/>
  <c r="BL7" i="4" s="1"/>
  <c r="AR7" i="4"/>
  <c r="BI7" i="4" s="1"/>
  <c r="AQ7" i="4"/>
  <c r="BG7" i="4" s="1"/>
  <c r="CE3" i="4"/>
  <c r="BO3" i="4"/>
  <c r="AS4" i="4"/>
  <c r="BK4" i="4" s="1"/>
  <c r="AR4" i="4"/>
  <c r="BI4" i="4" s="1"/>
  <c r="AQ4" i="4"/>
  <c r="BG4" i="4" s="1"/>
  <c r="AS3" i="4"/>
  <c r="BK3" i="4" s="1"/>
  <c r="AR3" i="4"/>
  <c r="BI3" i="4" s="1"/>
  <c r="AQ3" i="4"/>
  <c r="AC3" i="4"/>
  <c r="AB3" i="4"/>
  <c r="BM3" i="4" s="1"/>
  <c r="BS3" i="4"/>
  <c r="BR3" i="4"/>
  <c r="BN3" i="4"/>
  <c r="BJ3" i="4"/>
  <c r="BE3" i="4"/>
  <c r="BD3" i="4"/>
  <c r="BF3" i="4" s="1"/>
  <c r="CH3" i="1"/>
  <c r="CH4" i="1"/>
  <c r="CH5" i="1"/>
  <c r="CH6" i="1"/>
  <c r="CH7" i="1"/>
  <c r="CH8" i="1"/>
  <c r="CH15" i="1"/>
  <c r="CH16" i="1"/>
  <c r="CH17" i="1"/>
  <c r="CH18" i="1"/>
  <c r="CH19" i="1"/>
  <c r="CH20" i="1"/>
  <c r="CH39" i="1"/>
  <c r="CH40" i="1"/>
  <c r="CH41" i="1"/>
  <c r="CH42" i="1"/>
  <c r="CH43" i="1"/>
  <c r="CH44" i="1"/>
  <c r="CH45" i="1"/>
  <c r="CH46" i="1"/>
  <c r="BF5" i="3"/>
  <c r="BE5" i="3"/>
  <c r="BD5" i="3"/>
  <c r="BB5" i="3"/>
  <c r="AX5" i="3"/>
  <c r="AW5" i="3"/>
  <c r="AO5" i="3"/>
  <c r="BC5" i="3" s="1"/>
  <c r="AN5" i="3"/>
  <c r="BA5" i="3" s="1"/>
  <c r="AM5" i="3"/>
  <c r="BF4" i="3"/>
  <c r="BE4" i="3"/>
  <c r="BD4" i="3"/>
  <c r="BB4" i="3"/>
  <c r="AX4" i="3"/>
  <c r="AW4" i="3"/>
  <c r="AO4" i="3"/>
  <c r="BC4" i="3" s="1"/>
  <c r="AN4" i="3"/>
  <c r="BA4" i="3" s="1"/>
  <c r="AM4" i="3"/>
  <c r="BF3" i="3"/>
  <c r="BE3" i="3"/>
  <c r="BD3" i="3"/>
  <c r="BB3" i="3"/>
  <c r="AX3" i="3"/>
  <c r="AW3" i="3"/>
  <c r="AO3" i="3"/>
  <c r="BC3" i="3" s="1"/>
  <c r="AN3" i="3"/>
  <c r="BA3" i="3" s="1"/>
  <c r="AM3" i="3"/>
  <c r="BE46" i="1"/>
  <c r="BD46" i="1"/>
  <c r="BA46" i="1"/>
  <c r="AV46" i="1"/>
  <c r="AU46" i="1"/>
  <c r="AM46" i="1"/>
  <c r="BB46" i="1" s="1"/>
  <c r="AL46" i="1"/>
  <c r="AY46" i="1" s="1"/>
  <c r="AK46" i="1"/>
  <c r="AW46" i="1" s="1"/>
  <c r="X46" i="1"/>
  <c r="AZ46" i="1" s="1"/>
  <c r="BE45" i="1"/>
  <c r="BD45" i="1"/>
  <c r="BA45" i="1"/>
  <c r="AV45" i="1"/>
  <c r="AU45" i="1"/>
  <c r="AM45" i="1"/>
  <c r="BB45" i="1" s="1"/>
  <c r="AL45" i="1"/>
  <c r="AY45" i="1" s="1"/>
  <c r="AK45" i="1"/>
  <c r="AW45" i="1" s="1"/>
  <c r="X45" i="1"/>
  <c r="AZ45" i="1" s="1"/>
  <c r="BE44" i="1"/>
  <c r="BD44" i="1"/>
  <c r="AZ44" i="1"/>
  <c r="AV44" i="1"/>
  <c r="AU44" i="1"/>
  <c r="AM44" i="1"/>
  <c r="BB44" i="1" s="1"/>
  <c r="AL44" i="1"/>
  <c r="AY44" i="1" s="1"/>
  <c r="AK44" i="1"/>
  <c r="Y44" i="1"/>
  <c r="BA44" i="1" s="1"/>
  <c r="V44" i="1"/>
  <c r="BE43" i="1"/>
  <c r="BD43" i="1"/>
  <c r="AZ43" i="1"/>
  <c r="AV43" i="1"/>
  <c r="AU43" i="1"/>
  <c r="AM43" i="1"/>
  <c r="BB43" i="1" s="1"/>
  <c r="AL43" i="1"/>
  <c r="AY43" i="1" s="1"/>
  <c r="AK43" i="1"/>
  <c r="Y43" i="1"/>
  <c r="BA43" i="1" s="1"/>
  <c r="V43" i="1"/>
  <c r="BE42" i="1"/>
  <c r="BD42" i="1"/>
  <c r="BA42" i="1"/>
  <c r="AV42" i="1"/>
  <c r="AU42" i="1"/>
  <c r="AM42" i="1"/>
  <c r="BB42" i="1" s="1"/>
  <c r="AL42" i="1"/>
  <c r="AY42" i="1" s="1"/>
  <c r="AK42" i="1"/>
  <c r="AW42" i="1" s="1"/>
  <c r="X42" i="1"/>
  <c r="AZ42" i="1" s="1"/>
  <c r="BE41" i="1"/>
  <c r="BD41" i="1"/>
  <c r="BA41" i="1"/>
  <c r="AV41" i="1"/>
  <c r="AU41" i="1"/>
  <c r="AM41" i="1"/>
  <c r="BB41" i="1" s="1"/>
  <c r="AL41" i="1"/>
  <c r="AY41" i="1" s="1"/>
  <c r="AK41" i="1"/>
  <c r="AW41" i="1" s="1"/>
  <c r="X41" i="1"/>
  <c r="AZ41" i="1" s="1"/>
  <c r="BE40" i="1"/>
  <c r="BD40" i="1"/>
  <c r="AZ40" i="1"/>
  <c r="AV40" i="1"/>
  <c r="AU40" i="1"/>
  <c r="AM40" i="1"/>
  <c r="BB40" i="1" s="1"/>
  <c r="AL40" i="1"/>
  <c r="AY40" i="1" s="1"/>
  <c r="AK40" i="1"/>
  <c r="Y40" i="1"/>
  <c r="BA40" i="1" s="1"/>
  <c r="V40" i="1"/>
  <c r="BE39" i="1"/>
  <c r="BD39" i="1"/>
  <c r="AZ39" i="1"/>
  <c r="AV39" i="1"/>
  <c r="AU39" i="1"/>
  <c r="AM39" i="1"/>
  <c r="BB39" i="1" s="1"/>
  <c r="AL39" i="1"/>
  <c r="AY39" i="1" s="1"/>
  <c r="AK39" i="1"/>
  <c r="Y39" i="1"/>
  <c r="BA39" i="1" s="1"/>
  <c r="V39" i="1"/>
  <c r="BG3" i="2"/>
  <c r="BE8" i="1"/>
  <c r="BD8" i="1"/>
  <c r="BA8" i="1"/>
  <c r="AV8" i="1"/>
  <c r="AU8" i="1"/>
  <c r="AM8" i="1"/>
  <c r="BB8" i="1" s="1"/>
  <c r="AL8" i="1"/>
  <c r="AY8" i="1" s="1"/>
  <c r="AK8" i="1"/>
  <c r="AW8" i="1" s="1"/>
  <c r="X8" i="1"/>
  <c r="AZ8" i="1" s="1"/>
  <c r="BE7" i="1"/>
  <c r="BD7" i="1"/>
  <c r="BA7" i="1"/>
  <c r="AV7" i="1"/>
  <c r="AU7" i="1"/>
  <c r="AM7" i="1"/>
  <c r="BB7" i="1" s="1"/>
  <c r="AL7" i="1"/>
  <c r="AY7" i="1" s="1"/>
  <c r="AK7" i="1"/>
  <c r="AW7" i="1" s="1"/>
  <c r="X7" i="1"/>
  <c r="AZ7" i="1" s="1"/>
  <c r="BE6" i="1"/>
  <c r="BD6" i="1"/>
  <c r="BA6" i="1"/>
  <c r="AV6" i="1"/>
  <c r="AU6" i="1"/>
  <c r="AM6" i="1"/>
  <c r="BB6" i="1" s="1"/>
  <c r="AL6" i="1"/>
  <c r="AY6" i="1" s="1"/>
  <c r="AK6" i="1"/>
  <c r="AW6" i="1" s="1"/>
  <c r="X6" i="1"/>
  <c r="AZ6" i="1" s="1"/>
  <c r="BE5" i="1"/>
  <c r="BD5" i="1"/>
  <c r="AZ5" i="1"/>
  <c r="AV5" i="1"/>
  <c r="AU5" i="1"/>
  <c r="AM5" i="1"/>
  <c r="BB5" i="1" s="1"/>
  <c r="AL5" i="1"/>
  <c r="AY5" i="1" s="1"/>
  <c r="AK5" i="1"/>
  <c r="Y5" i="1"/>
  <c r="BA5" i="1" s="1"/>
  <c r="V5" i="1"/>
  <c r="BE4" i="1"/>
  <c r="BD4" i="1"/>
  <c r="AZ4" i="1"/>
  <c r="AV4" i="1"/>
  <c r="AU4" i="1"/>
  <c r="AM4" i="1"/>
  <c r="BB4" i="1" s="1"/>
  <c r="AL4" i="1"/>
  <c r="AY4" i="1" s="1"/>
  <c r="AK4" i="1"/>
  <c r="Y4" i="1"/>
  <c r="BA4" i="1" s="1"/>
  <c r="V4" i="1"/>
  <c r="BE3" i="1"/>
  <c r="BD3" i="1"/>
  <c r="AZ3" i="1"/>
  <c r="AV3" i="1"/>
  <c r="AU3" i="1"/>
  <c r="AM3" i="1"/>
  <c r="BB3" i="1" s="1"/>
  <c r="AL3" i="1"/>
  <c r="AY3" i="1" s="1"/>
  <c r="AK3" i="1"/>
  <c r="Y3" i="1"/>
  <c r="BA3" i="1" s="1"/>
  <c r="V3" i="1"/>
  <c r="AV15" i="1"/>
  <c r="AV16" i="1"/>
  <c r="AV17" i="1"/>
  <c r="AV18" i="1"/>
  <c r="AV19" i="1"/>
  <c r="AV20" i="1"/>
  <c r="AZ15" i="3" l="1"/>
  <c r="AZ9" i="3"/>
  <c r="BY76" i="4"/>
  <c r="BZ76" i="4" s="1"/>
  <c r="CA76" i="4" s="1"/>
  <c r="CI76" i="4" s="1"/>
  <c r="CK76" i="4" s="1"/>
  <c r="BU114" i="4"/>
  <c r="BM82" i="7"/>
  <c r="BI18" i="5"/>
  <c r="BJ18" i="5" s="1"/>
  <c r="BK18" i="5" s="1"/>
  <c r="BN80" i="6"/>
  <c r="BM185" i="7"/>
  <c r="BM101" i="7"/>
  <c r="BN101" i="7" s="1"/>
  <c r="BI38" i="7"/>
  <c r="BM59" i="7"/>
  <c r="CL43" i="7"/>
  <c r="BX56" i="7"/>
  <c r="CM57" i="7"/>
  <c r="BS137" i="7"/>
  <c r="CP137" i="7" s="1"/>
  <c r="CK87" i="7"/>
  <c r="AX35" i="1"/>
  <c r="BR35" i="1" s="1"/>
  <c r="AX36" i="1"/>
  <c r="AW22" i="1"/>
  <c r="AX22" i="1" s="1"/>
  <c r="AX26" i="1"/>
  <c r="BN26" i="1" s="1"/>
  <c r="BO26" i="1" s="1"/>
  <c r="BP26" i="1" s="1"/>
  <c r="BQ26" i="1" s="1"/>
  <c r="AW33" i="1"/>
  <c r="AX33" i="1" s="1"/>
  <c r="BU33" i="1" s="1"/>
  <c r="BV33" i="1" s="1"/>
  <c r="BW33" i="1" s="1"/>
  <c r="AW34" i="1"/>
  <c r="AX34" i="1" s="1"/>
  <c r="AY22" i="5"/>
  <c r="BL13" i="5"/>
  <c r="BM13" i="5" s="1"/>
  <c r="BN13" i="5" s="1"/>
  <c r="BR13" i="5" s="1"/>
  <c r="BS13" i="5" s="1"/>
  <c r="BQ14" i="5"/>
  <c r="BI46" i="7"/>
  <c r="BI73" i="7"/>
  <c r="BJ73" i="7" s="1"/>
  <c r="BI85" i="7"/>
  <c r="BI101" i="7"/>
  <c r="BI102" i="7"/>
  <c r="BQ84" i="6"/>
  <c r="BM54" i="7"/>
  <c r="BI39" i="7"/>
  <c r="BJ39" i="7" s="1"/>
  <c r="BI41" i="7"/>
  <c r="CJ97" i="7"/>
  <c r="BM130" i="7"/>
  <c r="BI168" i="7"/>
  <c r="BW162" i="7"/>
  <c r="CC162" i="7" s="1"/>
  <c r="BQ129" i="7"/>
  <c r="BP131" i="7"/>
  <c r="BI125" i="7"/>
  <c r="BM120" i="7"/>
  <c r="CL120" i="7" s="1"/>
  <c r="BM161" i="7"/>
  <c r="BN161" i="7" s="1"/>
  <c r="BN73" i="6"/>
  <c r="BQ73" i="6" s="1"/>
  <c r="AX24" i="1"/>
  <c r="BU24" i="1" s="1"/>
  <c r="BV24" i="1" s="1"/>
  <c r="BW24" i="1" s="1"/>
  <c r="AX25" i="1"/>
  <c r="BR25" i="1" s="1"/>
  <c r="AX30" i="1"/>
  <c r="AX32" i="1"/>
  <c r="AX11" i="1"/>
  <c r="AX13" i="1"/>
  <c r="AX14" i="1"/>
  <c r="BR14" i="1" s="1"/>
  <c r="BS14" i="1" s="1"/>
  <c r="BT14" i="1" s="1"/>
  <c r="AY4" i="5"/>
  <c r="AS18" i="6"/>
  <c r="BI68" i="7"/>
  <c r="BI88" i="7"/>
  <c r="BQ145" i="7"/>
  <c r="BS120" i="7"/>
  <c r="BT120" i="7" s="1"/>
  <c r="CA120" i="7" s="1"/>
  <c r="CB120" i="7" s="1"/>
  <c r="AX23" i="1"/>
  <c r="BU23" i="1" s="1"/>
  <c r="AX9" i="1"/>
  <c r="BU9" i="1" s="1"/>
  <c r="AX12" i="1"/>
  <c r="BU12" i="1" s="1"/>
  <c r="AY9" i="5"/>
  <c r="BF9" i="5" s="1"/>
  <c r="BG9" i="5" s="1"/>
  <c r="BH9" i="5" s="1"/>
  <c r="BO9" i="5" s="1"/>
  <c r="BF8" i="5"/>
  <c r="BG8" i="5" s="1"/>
  <c r="BH8" i="5" s="1"/>
  <c r="BO8" i="5" s="1"/>
  <c r="BI13" i="7"/>
  <c r="BJ13" i="7" s="1"/>
  <c r="BP122" i="7"/>
  <c r="BM146" i="7"/>
  <c r="BI158" i="7"/>
  <c r="BI120" i="7"/>
  <c r="BT161" i="7"/>
  <c r="CA161" i="7" s="1"/>
  <c r="CB161" i="7" s="1"/>
  <c r="BM148" i="7"/>
  <c r="BN148" i="7" s="1"/>
  <c r="BV144" i="7"/>
  <c r="CR144" i="7" s="1"/>
  <c r="AS10" i="6"/>
  <c r="AS42" i="6"/>
  <c r="BL19" i="5"/>
  <c r="BM19" i="5" s="1"/>
  <c r="BN19" i="5" s="1"/>
  <c r="BR19" i="5" s="1"/>
  <c r="BS19" i="5" s="1"/>
  <c r="BM12" i="7"/>
  <c r="BI22" i="7"/>
  <c r="BJ22" i="7" s="1"/>
  <c r="BI6" i="7"/>
  <c r="BI179" i="7"/>
  <c r="CQ106" i="7"/>
  <c r="BV113" i="7"/>
  <c r="BI128" i="7"/>
  <c r="BM157" i="7"/>
  <c r="BN157" i="7" s="1"/>
  <c r="CK158" i="7"/>
  <c r="BN66" i="6"/>
  <c r="BL63" i="6"/>
  <c r="BN57" i="6"/>
  <c r="BN85" i="6"/>
  <c r="BQ85" i="6" s="1"/>
  <c r="BN89" i="6"/>
  <c r="BQ89" i="6" s="1"/>
  <c r="BN58" i="6"/>
  <c r="BQ58" i="6" s="1"/>
  <c r="BU9" i="3"/>
  <c r="BV9" i="3" s="1"/>
  <c r="BW9" i="3" s="1"/>
  <c r="CA9" i="3"/>
  <c r="CB9" i="3" s="1"/>
  <c r="CC9" i="3" s="1"/>
  <c r="CH9" i="3" s="1"/>
  <c r="CL9" i="3" s="1"/>
  <c r="BR9" i="3"/>
  <c r="BS9" i="3" s="1"/>
  <c r="BT9" i="3" s="1"/>
  <c r="BX9" i="3"/>
  <c r="BY9" i="3" s="1"/>
  <c r="BZ9" i="3" s="1"/>
  <c r="BU15" i="3"/>
  <c r="BV15" i="3" s="1"/>
  <c r="BW15" i="3" s="1"/>
  <c r="CA15" i="3"/>
  <c r="CB15" i="3" s="1"/>
  <c r="CC15" i="3" s="1"/>
  <c r="CH15" i="3" s="1"/>
  <c r="CL15" i="3" s="1"/>
  <c r="BR15" i="3"/>
  <c r="BS15" i="3" s="1"/>
  <c r="BT15" i="3" s="1"/>
  <c r="BX15" i="3"/>
  <c r="BY15" i="3" s="1"/>
  <c r="BZ15" i="3" s="1"/>
  <c r="BJ31" i="1"/>
  <c r="BK31" i="1" s="1"/>
  <c r="BL31" i="1" s="1"/>
  <c r="BM31" i="1" s="1"/>
  <c r="AX31" i="1"/>
  <c r="BU31" i="1" s="1"/>
  <c r="CC190" i="4"/>
  <c r="CD190" i="4" s="1"/>
  <c r="CB189" i="4"/>
  <c r="CC189" i="4" s="1"/>
  <c r="CD189" i="4" s="1"/>
  <c r="CC157" i="4"/>
  <c r="CD157" i="4" s="1"/>
  <c r="CB126" i="4"/>
  <c r="CC126" i="4" s="1"/>
  <c r="CD126" i="4" s="1"/>
  <c r="CB125" i="4"/>
  <c r="CC125" i="4" s="1"/>
  <c r="CD125" i="4" s="1"/>
  <c r="CB19" i="4"/>
  <c r="CC19" i="4" s="1"/>
  <c r="CD19" i="4" s="1"/>
  <c r="BU146" i="4"/>
  <c r="CC22" i="4"/>
  <c r="CD22" i="4" s="1"/>
  <c r="BY126" i="4"/>
  <c r="BZ126" i="4" s="1"/>
  <c r="CA126" i="4" s="1"/>
  <c r="CF126" i="4" s="1"/>
  <c r="CB158" i="4"/>
  <c r="CC158" i="4" s="1"/>
  <c r="CD158" i="4" s="1"/>
  <c r="CB75" i="4"/>
  <c r="CC75" i="4" s="1"/>
  <c r="CD75" i="4" s="1"/>
  <c r="CB18" i="4"/>
  <c r="CC18" i="4" s="1"/>
  <c r="CD18" i="4" s="1"/>
  <c r="BN51" i="6"/>
  <c r="BN53" i="6"/>
  <c r="BQ53" i="6" s="1"/>
  <c r="BQ66" i="6"/>
  <c r="BQ72" i="6"/>
  <c r="BN83" i="6"/>
  <c r="BQ83" i="6" s="1"/>
  <c r="AZ16" i="3"/>
  <c r="BL16" i="3" s="1"/>
  <c r="BM16" i="3" s="1"/>
  <c r="BN16" i="3" s="1"/>
  <c r="CF16" i="3" s="1"/>
  <c r="BI9" i="3"/>
  <c r="BJ9" i="3" s="1"/>
  <c r="BK9" i="3" s="1"/>
  <c r="CD9" i="3" s="1"/>
  <c r="AZ17" i="3"/>
  <c r="BO17" i="3" s="1"/>
  <c r="BP17" i="3" s="1"/>
  <c r="BQ17" i="3" s="1"/>
  <c r="CJ17" i="3" s="1"/>
  <c r="AZ10" i="3"/>
  <c r="BI10" i="3" s="1"/>
  <c r="BJ10" i="3" s="1"/>
  <c r="BK10" i="3" s="1"/>
  <c r="CD10" i="3" s="1"/>
  <c r="BN79" i="6"/>
  <c r="BQ79" i="6" s="1"/>
  <c r="BL69" i="6"/>
  <c r="BN69" i="6" s="1"/>
  <c r="BQ69" i="6" s="1"/>
  <c r="BN56" i="6"/>
  <c r="BQ56" i="6" s="1"/>
  <c r="BL52" i="6"/>
  <c r="BQ49" i="6"/>
  <c r="BQ20" i="5"/>
  <c r="BT20" i="5" s="1"/>
  <c r="BQ18" i="5"/>
  <c r="BT18" i="5" s="1"/>
  <c r="BI8" i="5"/>
  <c r="BJ8" i="5" s="1"/>
  <c r="BK8" i="5" s="1"/>
  <c r="BQ12" i="5"/>
  <c r="BT12" i="5" s="1"/>
  <c r="BF4" i="5"/>
  <c r="BG4" i="5" s="1"/>
  <c r="BH4" i="5" s="1"/>
  <c r="BO4" i="5" s="1"/>
  <c r="BF6" i="5"/>
  <c r="BG6" i="5" s="1"/>
  <c r="BH6" i="5" s="1"/>
  <c r="BO6" i="5" s="1"/>
  <c r="BQ6" i="5" s="1"/>
  <c r="BY190" i="4"/>
  <c r="BZ190" i="4" s="1"/>
  <c r="CA190" i="4" s="1"/>
  <c r="CF190" i="4" s="1"/>
  <c r="CH190" i="4" s="1"/>
  <c r="BY158" i="4"/>
  <c r="BZ158" i="4" s="1"/>
  <c r="CA158" i="4" s="1"/>
  <c r="CF158" i="4" s="1"/>
  <c r="BY22" i="4"/>
  <c r="BZ22" i="4" s="1"/>
  <c r="CA22" i="4" s="1"/>
  <c r="CF22" i="4" s="1"/>
  <c r="BR26" i="1"/>
  <c r="BS26" i="1" s="1"/>
  <c r="BT26" i="1" s="1"/>
  <c r="BJ26" i="1"/>
  <c r="BU26" i="1"/>
  <c r="BV26" i="1" s="1"/>
  <c r="BW26" i="1" s="1"/>
  <c r="BJ24" i="1"/>
  <c r="BK24" i="1" s="1"/>
  <c r="BL24" i="1" s="1"/>
  <c r="BM24" i="1" s="1"/>
  <c r="BJ36" i="1"/>
  <c r="BN34" i="1"/>
  <c r="BO34" i="1" s="1"/>
  <c r="BP34" i="1" s="1"/>
  <c r="BQ34" i="1" s="1"/>
  <c r="BR36" i="1"/>
  <c r="BU34" i="1"/>
  <c r="BV34" i="1" s="1"/>
  <c r="BW34" i="1" s="1"/>
  <c r="AX27" i="1"/>
  <c r="BJ27" i="1" s="1"/>
  <c r="BK27" i="1" s="1"/>
  <c r="BL27" i="1" s="1"/>
  <c r="BM27" i="1" s="1"/>
  <c r="BN36" i="1"/>
  <c r="BO36" i="1" s="1"/>
  <c r="BP36" i="1" s="1"/>
  <c r="BQ36" i="1" s="1"/>
  <c r="BJ23" i="1"/>
  <c r="BK23" i="1" s="1"/>
  <c r="BL23" i="1" s="1"/>
  <c r="BM23" i="1" s="1"/>
  <c r="BN25" i="1"/>
  <c r="BN35" i="1"/>
  <c r="BR23" i="1"/>
  <c r="BS23" i="1" s="1"/>
  <c r="BT23" i="1" s="1"/>
  <c r="BU25" i="1"/>
  <c r="BV25" i="1" s="1"/>
  <c r="BW25" i="1" s="1"/>
  <c r="BU35" i="1"/>
  <c r="BV35" i="1" s="1"/>
  <c r="BW35" i="1" s="1"/>
  <c r="BU36" i="1"/>
  <c r="BV36" i="1" s="1"/>
  <c r="BW36" i="1" s="1"/>
  <c r="AX21" i="1"/>
  <c r="BJ25" i="1"/>
  <c r="BJ35" i="1"/>
  <c r="BN23" i="1"/>
  <c r="BO23" i="1" s="1"/>
  <c r="BP23" i="1" s="1"/>
  <c r="BQ23" i="1" s="1"/>
  <c r="BJ28" i="1"/>
  <c r="BK28" i="1" s="1"/>
  <c r="BJ30" i="1"/>
  <c r="BM139" i="7"/>
  <c r="BS171" i="7"/>
  <c r="CP171" i="7" s="1"/>
  <c r="BJ171" i="7"/>
  <c r="BS164" i="7"/>
  <c r="BT164" i="7" s="1"/>
  <c r="CA164" i="7" s="1"/>
  <c r="CB164" i="7" s="1"/>
  <c r="BP150" i="7"/>
  <c r="BS136" i="7"/>
  <c r="CK123" i="7"/>
  <c r="CK192" i="7"/>
  <c r="BI123" i="7"/>
  <c r="CR136" i="7"/>
  <c r="BJ147" i="7"/>
  <c r="BW170" i="7"/>
  <c r="CC170" i="7" s="1"/>
  <c r="BS135" i="7"/>
  <c r="BP148" i="7"/>
  <c r="BQ148" i="7" s="1"/>
  <c r="BP162" i="7"/>
  <c r="BS153" i="7"/>
  <c r="CP153" i="7" s="1"/>
  <c r="BI159" i="7"/>
  <c r="BS131" i="7"/>
  <c r="CO167" i="7"/>
  <c r="BS167" i="7"/>
  <c r="CP143" i="7"/>
  <c r="BW148" i="7"/>
  <c r="CC148" i="7" s="1"/>
  <c r="CR149" i="7"/>
  <c r="CR160" i="7"/>
  <c r="CN139" i="7"/>
  <c r="BI148" i="7"/>
  <c r="BJ148" i="7" s="1"/>
  <c r="CP148" i="7"/>
  <c r="BI153" i="7"/>
  <c r="BJ153" i="7" s="1"/>
  <c r="BV159" i="7"/>
  <c r="BS165" i="7"/>
  <c r="BT165" i="7" s="1"/>
  <c r="CA165" i="7" s="1"/>
  <c r="CB165" i="7" s="1"/>
  <c r="BI129" i="7"/>
  <c r="CJ129" i="7" s="1"/>
  <c r="BS162" i="7"/>
  <c r="BP171" i="7"/>
  <c r="BQ171" i="7" s="1"/>
  <c r="BI139" i="7"/>
  <c r="BV139" i="7"/>
  <c r="CR139" i="7" s="1"/>
  <c r="CQ161" i="7"/>
  <c r="BV161" i="7"/>
  <c r="BN123" i="7"/>
  <c r="CL55" i="7"/>
  <c r="CL161" i="7"/>
  <c r="BI111" i="7"/>
  <c r="BM135" i="7"/>
  <c r="CL135" i="7" s="1"/>
  <c r="BI155" i="7"/>
  <c r="BI145" i="7"/>
  <c r="CJ145" i="7" s="1"/>
  <c r="BV169" i="7"/>
  <c r="BW169" i="7" s="1"/>
  <c r="CC169" i="7" s="1"/>
  <c r="BS123" i="7"/>
  <c r="CP123" i="7" s="1"/>
  <c r="BJ130" i="7"/>
  <c r="BM168" i="7"/>
  <c r="CL168" i="7" s="1"/>
  <c r="BI170" i="7"/>
  <c r="BM128" i="7"/>
  <c r="BN128" i="7" s="1"/>
  <c r="BM122" i="7"/>
  <c r="CL122" i="7" s="1"/>
  <c r="BS127" i="7"/>
  <c r="BW139" i="7"/>
  <c r="CC139" i="7" s="1"/>
  <c r="BI192" i="7"/>
  <c r="CJ192" i="7" s="1"/>
  <c r="BI172" i="7"/>
  <c r="CJ172" i="7" s="1"/>
  <c r="BI119" i="7"/>
  <c r="CJ119" i="7" s="1"/>
  <c r="BP127" i="7"/>
  <c r="CN127" i="7" s="1"/>
  <c r="BI136" i="7"/>
  <c r="CJ136" i="7" s="1"/>
  <c r="BM147" i="7"/>
  <c r="BN147" i="7" s="1"/>
  <c r="BX147" i="7" s="1"/>
  <c r="BM171" i="7"/>
  <c r="BP165" i="7"/>
  <c r="BM181" i="7"/>
  <c r="CL181" i="7" s="1"/>
  <c r="BV135" i="7"/>
  <c r="BW135" i="7" s="1"/>
  <c r="CC135" i="7" s="1"/>
  <c r="CI149" i="7"/>
  <c r="BM129" i="7"/>
  <c r="CL129" i="7" s="1"/>
  <c r="BS170" i="7"/>
  <c r="BT170" i="7" s="1"/>
  <c r="CA170" i="7" s="1"/>
  <c r="CB170" i="7" s="1"/>
  <c r="BW124" i="7"/>
  <c r="CC124" i="7" s="1"/>
  <c r="BM167" i="7"/>
  <c r="BN167" i="7" s="1"/>
  <c r="CN171" i="7"/>
  <c r="CQ171" i="7"/>
  <c r="BV171" i="7"/>
  <c r="BM182" i="7"/>
  <c r="CL182" i="7" s="1"/>
  <c r="BI183" i="7"/>
  <c r="CL114" i="7"/>
  <c r="BP149" i="7"/>
  <c r="BQ149" i="7" s="1"/>
  <c r="BP172" i="7"/>
  <c r="BQ172" i="7" s="1"/>
  <c r="BS172" i="7"/>
  <c r="BM143" i="7"/>
  <c r="BN143" i="7" s="1"/>
  <c r="BV147" i="7"/>
  <c r="CQ147" i="7"/>
  <c r="BP143" i="7"/>
  <c r="BQ143" i="7" s="1"/>
  <c r="CN167" i="7"/>
  <c r="BW114" i="7"/>
  <c r="CC114" i="7" s="1"/>
  <c r="BS122" i="7"/>
  <c r="CP122" i="7" s="1"/>
  <c r="CQ143" i="7"/>
  <c r="BV143" i="7"/>
  <c r="CQ129" i="7"/>
  <c r="BV129" i="7"/>
  <c r="BN155" i="7"/>
  <c r="CL121" i="7"/>
  <c r="BM172" i="7"/>
  <c r="CL172" i="7" s="1"/>
  <c r="BI181" i="7"/>
  <c r="BJ181" i="7" s="1"/>
  <c r="BP117" i="7"/>
  <c r="CN117" i="7" s="1"/>
  <c r="CJ165" i="7"/>
  <c r="CL158" i="7"/>
  <c r="CI133" i="7"/>
  <c r="CQ165" i="7"/>
  <c r="BV165" i="7"/>
  <c r="CM168" i="7"/>
  <c r="BP168" i="7"/>
  <c r="CM126" i="7"/>
  <c r="BP126" i="7"/>
  <c r="BM176" i="7"/>
  <c r="BN176" i="7" s="1"/>
  <c r="CK191" i="7"/>
  <c r="BS154" i="7"/>
  <c r="CP154" i="7" s="1"/>
  <c r="BQ154" i="7"/>
  <c r="BP115" i="7"/>
  <c r="CN115" i="7" s="1"/>
  <c r="BQ130" i="7"/>
  <c r="BM154" i="7"/>
  <c r="CL154" i="7" s="1"/>
  <c r="CN123" i="7"/>
  <c r="BQ144" i="7"/>
  <c r="BN170" i="7"/>
  <c r="BP160" i="7"/>
  <c r="CO149" i="7"/>
  <c r="BS149" i="7"/>
  <c r="BI176" i="7"/>
  <c r="BJ176" i="7" s="1"/>
  <c r="BM184" i="7"/>
  <c r="BN184" i="7" s="1"/>
  <c r="BP170" i="7"/>
  <c r="CN170" i="7" s="1"/>
  <c r="BW115" i="7"/>
  <c r="CC115" i="7" s="1"/>
  <c r="BW144" i="7"/>
  <c r="CC144" i="7" s="1"/>
  <c r="BM152" i="7"/>
  <c r="BN152" i="7" s="1"/>
  <c r="BI160" i="7"/>
  <c r="CJ160" i="7" s="1"/>
  <c r="BS142" i="7"/>
  <c r="BT142" i="7" s="1"/>
  <c r="CA142" i="7" s="1"/>
  <c r="CB142" i="7" s="1"/>
  <c r="BV117" i="7"/>
  <c r="BW117" i="7" s="1"/>
  <c r="CC117" i="7" s="1"/>
  <c r="BM145" i="7"/>
  <c r="BN145" i="7" s="1"/>
  <c r="BS155" i="7"/>
  <c r="CP155" i="7" s="1"/>
  <c r="BM149" i="7"/>
  <c r="BN149" i="7" s="1"/>
  <c r="CI117" i="7"/>
  <c r="BI117" i="7"/>
  <c r="CQ156" i="7"/>
  <c r="BV156" i="7"/>
  <c r="CO160" i="7"/>
  <c r="BS160" i="7"/>
  <c r="CM119" i="7"/>
  <c r="BP119" i="7"/>
  <c r="CK125" i="7"/>
  <c r="BM125" i="7"/>
  <c r="BI182" i="7"/>
  <c r="BJ182" i="7" s="1"/>
  <c r="BI184" i="7"/>
  <c r="BJ184" i="7" s="1"/>
  <c r="BN97" i="7"/>
  <c r="BX97" i="7" s="1"/>
  <c r="BP166" i="7"/>
  <c r="CN166" i="7" s="1"/>
  <c r="BM142" i="7"/>
  <c r="CL142" i="7" s="1"/>
  <c r="BX161" i="7"/>
  <c r="BZ161" i="7" s="1"/>
  <c r="BT114" i="7"/>
  <c r="CA114" i="7" s="1"/>
  <c r="CB114" i="7" s="1"/>
  <c r="BJ129" i="7"/>
  <c r="CI115" i="7"/>
  <c r="BI115" i="7"/>
  <c r="CO156" i="7"/>
  <c r="BS156" i="7"/>
  <c r="CM157" i="7"/>
  <c r="BP157" i="7"/>
  <c r="CM125" i="7"/>
  <c r="BP125" i="7"/>
  <c r="CM132" i="7"/>
  <c r="BP132" i="7"/>
  <c r="CQ166" i="7"/>
  <c r="BV166" i="7"/>
  <c r="BI189" i="7"/>
  <c r="BJ189" i="7" s="1"/>
  <c r="BI108" i="7"/>
  <c r="BJ108" i="7" s="1"/>
  <c r="BM109" i="7"/>
  <c r="BN109" i="7" s="1"/>
  <c r="BI188" i="7"/>
  <c r="BJ188" i="7" s="1"/>
  <c r="CL85" i="7"/>
  <c r="BQ158" i="7"/>
  <c r="BV142" i="7"/>
  <c r="CR142" i="7" s="1"/>
  <c r="CL149" i="7"/>
  <c r="BM133" i="7"/>
  <c r="CO130" i="7"/>
  <c r="BS130" i="7"/>
  <c r="CO139" i="7"/>
  <c r="BS139" i="7"/>
  <c r="CI135" i="7"/>
  <c r="BI135" i="7"/>
  <c r="CK115" i="7"/>
  <c r="BM115" i="7"/>
  <c r="CO157" i="7"/>
  <c r="BS157" i="7"/>
  <c r="CQ125" i="7"/>
  <c r="BV125" i="7"/>
  <c r="CQ132" i="7"/>
  <c r="BV132" i="7"/>
  <c r="CI166" i="7"/>
  <c r="BI166" i="7"/>
  <c r="BI190" i="7"/>
  <c r="BJ190" i="7" s="1"/>
  <c r="BI109" i="7"/>
  <c r="CJ109" i="7" s="1"/>
  <c r="BI187" i="7"/>
  <c r="CJ187" i="7" s="1"/>
  <c r="BS128" i="7"/>
  <c r="BT128" i="7" s="1"/>
  <c r="CA128" i="7" s="1"/>
  <c r="CB128" i="7" s="1"/>
  <c r="BS125" i="7"/>
  <c r="BT125" i="7" s="1"/>
  <c r="CA125" i="7" s="1"/>
  <c r="CB125" i="7" s="1"/>
  <c r="BS119" i="7"/>
  <c r="CP119" i="7" s="1"/>
  <c r="BM126" i="7"/>
  <c r="BN126" i="7" s="1"/>
  <c r="BI132" i="7"/>
  <c r="CJ132" i="7" s="1"/>
  <c r="BI144" i="7"/>
  <c r="BJ144" i="7" s="1"/>
  <c r="BM160" i="7"/>
  <c r="BN160" i="7" s="1"/>
  <c r="BS158" i="7"/>
  <c r="CP158" i="7" s="1"/>
  <c r="BN120" i="7"/>
  <c r="BM113" i="7"/>
  <c r="CK162" i="7"/>
  <c r="BM162" i="7"/>
  <c r="CI156" i="7"/>
  <c r="BI156" i="7"/>
  <c r="CQ157" i="7"/>
  <c r="BV157" i="7"/>
  <c r="CQ119" i="7"/>
  <c r="BV119" i="7"/>
  <c r="CO166" i="7"/>
  <c r="BS166" i="7"/>
  <c r="CQ158" i="7"/>
  <c r="BV158" i="7"/>
  <c r="CQ123" i="7"/>
  <c r="BV123" i="7"/>
  <c r="CM137" i="7"/>
  <c r="BP137" i="7"/>
  <c r="BT121" i="7"/>
  <c r="CA121" i="7" s="1"/>
  <c r="CB121" i="7" s="1"/>
  <c r="CP121" i="7"/>
  <c r="CK116" i="7"/>
  <c r="BM116" i="7"/>
  <c r="CO169" i="7"/>
  <c r="BS169" i="7"/>
  <c r="CI138" i="7"/>
  <c r="BI138" i="7"/>
  <c r="CO159" i="7"/>
  <c r="BS159" i="7"/>
  <c r="CJ128" i="7"/>
  <c r="BJ128" i="7"/>
  <c r="CQ121" i="7"/>
  <c r="BV121" i="7"/>
  <c r="BJ125" i="7"/>
  <c r="CJ125" i="7"/>
  <c r="CK150" i="7"/>
  <c r="BM150" i="7"/>
  <c r="CI164" i="7"/>
  <c r="BI164" i="7"/>
  <c r="CQ118" i="7"/>
  <c r="BV118" i="7"/>
  <c r="BM112" i="7"/>
  <c r="BN112" i="7" s="1"/>
  <c r="BM188" i="7"/>
  <c r="BN188" i="7" s="1"/>
  <c r="CQ184" i="7"/>
  <c r="CK110" i="7"/>
  <c r="CN122" i="7"/>
  <c r="BQ122" i="7"/>
  <c r="CM116" i="7"/>
  <c r="BP116" i="7"/>
  <c r="CM138" i="7"/>
  <c r="BP138" i="7"/>
  <c r="CI146" i="7"/>
  <c r="BI146" i="7"/>
  <c r="CI134" i="7"/>
  <c r="BI134" i="7"/>
  <c r="BW163" i="7"/>
  <c r="CC163" i="7" s="1"/>
  <c r="CR163" i="7"/>
  <c r="CQ140" i="7"/>
  <c r="BV140" i="7"/>
  <c r="CL139" i="7"/>
  <c r="BN139" i="7"/>
  <c r="CJ149" i="7"/>
  <c r="BJ149" i="7"/>
  <c r="BJ172" i="7"/>
  <c r="CQ164" i="7"/>
  <c r="BV164" i="7"/>
  <c r="CQ141" i="7"/>
  <c r="BV141" i="7"/>
  <c r="CM151" i="7"/>
  <c r="BP151" i="7"/>
  <c r="CJ155" i="7"/>
  <c r="BJ155" i="7"/>
  <c r="CO126" i="7"/>
  <c r="BS126" i="7"/>
  <c r="CK127" i="7"/>
  <c r="BM127" i="7"/>
  <c r="CO124" i="7"/>
  <c r="BS124" i="7"/>
  <c r="CM135" i="7"/>
  <c r="BP135" i="7"/>
  <c r="CK141" i="7"/>
  <c r="BM141" i="7"/>
  <c r="CI169" i="7"/>
  <c r="BI169" i="7"/>
  <c r="CJ157" i="7"/>
  <c r="BJ157" i="7"/>
  <c r="BT171" i="7"/>
  <c r="CA171" i="7" s="1"/>
  <c r="CB171" i="7" s="1"/>
  <c r="CM141" i="7"/>
  <c r="BP141" i="7"/>
  <c r="CR138" i="7"/>
  <c r="BW138" i="7"/>
  <c r="CC138" i="7" s="1"/>
  <c r="CI121" i="7"/>
  <c r="BI121" i="7"/>
  <c r="CN131" i="7"/>
  <c r="BQ131" i="7"/>
  <c r="CM121" i="7"/>
  <c r="BP121" i="7"/>
  <c r="BW126" i="7"/>
  <c r="CC126" i="7" s="1"/>
  <c r="CR126" i="7"/>
  <c r="CL137" i="7"/>
  <c r="BN137" i="7"/>
  <c r="CI137" i="7"/>
  <c r="BI137" i="7"/>
  <c r="CO140" i="7"/>
  <c r="BS140" i="7"/>
  <c r="CN142" i="7"/>
  <c r="BQ142" i="7"/>
  <c r="CI142" i="7"/>
  <c r="BI142" i="7"/>
  <c r="CQ155" i="7"/>
  <c r="BV155" i="7"/>
  <c r="CM153" i="7"/>
  <c r="BP153" i="7"/>
  <c r="BN151" i="7"/>
  <c r="CL151" i="7"/>
  <c r="CR159" i="7"/>
  <c r="BW159" i="7"/>
  <c r="CC159" i="7" s="1"/>
  <c r="BT158" i="7"/>
  <c r="CA158" i="7" s="1"/>
  <c r="CB158" i="7" s="1"/>
  <c r="BW146" i="7"/>
  <c r="CC146" i="7" s="1"/>
  <c r="CR146" i="7"/>
  <c r="CN143" i="7"/>
  <c r="CM140" i="7"/>
  <c r="BP140" i="7"/>
  <c r="CO163" i="7"/>
  <c r="BS163" i="7"/>
  <c r="CI141" i="7"/>
  <c r="BI141" i="7"/>
  <c r="CJ113" i="7"/>
  <c r="BJ113" i="7"/>
  <c r="CK163" i="7"/>
  <c r="BM163" i="7"/>
  <c r="BW134" i="7"/>
  <c r="CC134" i="7" s="1"/>
  <c r="CR134" i="7"/>
  <c r="CL131" i="7"/>
  <c r="BN131" i="7"/>
  <c r="CM155" i="7"/>
  <c r="BP155" i="7"/>
  <c r="BT155" i="7"/>
  <c r="CA155" i="7" s="1"/>
  <c r="CB155" i="7" s="1"/>
  <c r="BQ156" i="7"/>
  <c r="CN156" i="7"/>
  <c r="BN165" i="7"/>
  <c r="BX165" i="7" s="1"/>
  <c r="CL165" i="7"/>
  <c r="CL140" i="7"/>
  <c r="BN140" i="7"/>
  <c r="CL117" i="7"/>
  <c r="BN117" i="7"/>
  <c r="BJ114" i="7"/>
  <c r="BX114" i="7" s="1"/>
  <c r="CJ114" i="7"/>
  <c r="CM120" i="7"/>
  <c r="BP120" i="7"/>
  <c r="CM124" i="7"/>
  <c r="BP124" i="7"/>
  <c r="BN136" i="7"/>
  <c r="CL136" i="7"/>
  <c r="BJ122" i="7"/>
  <c r="CJ122" i="7"/>
  <c r="CL130" i="7"/>
  <c r="BN130" i="7"/>
  <c r="BX130" i="7" s="1"/>
  <c r="CK138" i="7"/>
  <c r="BM138" i="7"/>
  <c r="BT137" i="7"/>
  <c r="CA137" i="7" s="1"/>
  <c r="CB137" i="7" s="1"/>
  <c r="BN146" i="7"/>
  <c r="CL146" i="7"/>
  <c r="CL144" i="7"/>
  <c r="BN144" i="7"/>
  <c r="BT151" i="7"/>
  <c r="CA151" i="7" s="1"/>
  <c r="CB151" i="7" s="1"/>
  <c r="CP151" i="7"/>
  <c r="BJ158" i="7"/>
  <c r="BX158" i="7" s="1"/>
  <c r="CJ158" i="7"/>
  <c r="CL156" i="7"/>
  <c r="BN156" i="7"/>
  <c r="BN132" i="7"/>
  <c r="CL132" i="7"/>
  <c r="CM169" i="7"/>
  <c r="BP169" i="7"/>
  <c r="CQ151" i="7"/>
  <c r="BV151" i="7"/>
  <c r="CM113" i="7"/>
  <c r="BP113" i="7"/>
  <c r="CQ127" i="7"/>
  <c r="BV127" i="7"/>
  <c r="CN136" i="7"/>
  <c r="BQ136" i="7"/>
  <c r="CM134" i="7"/>
  <c r="BP134" i="7"/>
  <c r="BQ127" i="7"/>
  <c r="CO133" i="7"/>
  <c r="BS133" i="7"/>
  <c r="BT147" i="7"/>
  <c r="CA147" i="7" s="1"/>
  <c r="CB147" i="7" s="1"/>
  <c r="CP147" i="7"/>
  <c r="CN152" i="7"/>
  <c r="BQ152" i="7"/>
  <c r="CJ148" i="7"/>
  <c r="CJ154" i="7"/>
  <c r="BJ154" i="7"/>
  <c r="CN159" i="7"/>
  <c r="BQ159" i="7"/>
  <c r="BN166" i="7"/>
  <c r="CL166" i="7"/>
  <c r="CO116" i="7"/>
  <c r="BS116" i="7"/>
  <c r="CM146" i="7"/>
  <c r="BP146" i="7"/>
  <c r="CP113" i="7"/>
  <c r="BT113" i="7"/>
  <c r="CA113" i="7" s="1"/>
  <c r="CB113" i="7" s="1"/>
  <c r="CP135" i="7"/>
  <c r="BT135" i="7"/>
  <c r="CA135" i="7" s="1"/>
  <c r="CB135" i="7" s="1"/>
  <c r="CK124" i="7"/>
  <c r="BM124" i="7"/>
  <c r="CO132" i="7"/>
  <c r="BS132" i="7"/>
  <c r="CM128" i="7"/>
  <c r="BP128" i="7"/>
  <c r="CQ137" i="7"/>
  <c r="BV137" i="7"/>
  <c r="BJ143" i="7"/>
  <c r="CJ143" i="7"/>
  <c r="CP152" i="7"/>
  <c r="BT152" i="7"/>
  <c r="CA152" i="7" s="1"/>
  <c r="CB152" i="7" s="1"/>
  <c r="CN148" i="7"/>
  <c r="CO146" i="7"/>
  <c r="BS146" i="7"/>
  <c r="CK153" i="7"/>
  <c r="BM153" i="7"/>
  <c r="CJ162" i="7"/>
  <c r="BJ162" i="7"/>
  <c r="CN162" i="7"/>
  <c r="BQ162" i="7"/>
  <c r="CM164" i="7"/>
  <c r="BP164" i="7"/>
  <c r="CO138" i="7"/>
  <c r="BS138" i="7"/>
  <c r="CR152" i="7"/>
  <c r="BW152" i="7"/>
  <c r="CC152" i="7" s="1"/>
  <c r="BN169" i="7"/>
  <c r="CL169" i="7"/>
  <c r="BT141" i="7"/>
  <c r="CA141" i="7" s="1"/>
  <c r="CB141" i="7" s="1"/>
  <c r="CP141" i="7"/>
  <c r="CJ151" i="7"/>
  <c r="BJ151" i="7"/>
  <c r="CJ123" i="7"/>
  <c r="BJ123" i="7"/>
  <c r="BT129" i="7"/>
  <c r="CA129" i="7" s="1"/>
  <c r="CB129" i="7" s="1"/>
  <c r="CP129" i="7"/>
  <c r="CJ152" i="7"/>
  <c r="BJ152" i="7"/>
  <c r="CK164" i="7"/>
  <c r="BM164" i="7"/>
  <c r="CN118" i="7"/>
  <c r="BQ118" i="7"/>
  <c r="BT150" i="7"/>
  <c r="CA150" i="7" s="1"/>
  <c r="CB150" i="7" s="1"/>
  <c r="CP150" i="7"/>
  <c r="CR169" i="7"/>
  <c r="CK134" i="7"/>
  <c r="BM134" i="7"/>
  <c r="CQ150" i="7"/>
  <c r="BV150" i="7"/>
  <c r="BJ133" i="7"/>
  <c r="CJ133" i="7"/>
  <c r="BQ117" i="7"/>
  <c r="BW113" i="7"/>
  <c r="CC113" i="7" s="1"/>
  <c r="CR113" i="7"/>
  <c r="CQ120" i="7"/>
  <c r="BV120" i="7"/>
  <c r="CR131" i="7"/>
  <c r="BW131" i="7"/>
  <c r="CC131" i="7" s="1"/>
  <c r="CI116" i="7"/>
  <c r="BI116" i="7"/>
  <c r="BJ124" i="7"/>
  <c r="CJ124" i="7"/>
  <c r="CP144" i="7"/>
  <c r="BT144" i="7"/>
  <c r="CA144" i="7" s="1"/>
  <c r="CB144" i="7" s="1"/>
  <c r="CN147" i="7"/>
  <c r="BQ147" i="7"/>
  <c r="BJ168" i="7"/>
  <c r="CJ168" i="7"/>
  <c r="BJ167" i="7"/>
  <c r="CJ167" i="7"/>
  <c r="BQ170" i="7"/>
  <c r="CP117" i="7"/>
  <c r="BT117" i="7"/>
  <c r="CA117" i="7" s="1"/>
  <c r="CB117" i="7" s="1"/>
  <c r="CN114" i="7"/>
  <c r="BQ114" i="7"/>
  <c r="CJ131" i="7"/>
  <c r="BJ131" i="7"/>
  <c r="CO118" i="7"/>
  <c r="BS118" i="7"/>
  <c r="CM133" i="7"/>
  <c r="BP133" i="7"/>
  <c r="BN129" i="7"/>
  <c r="BX129" i="7" s="1"/>
  <c r="CQ133" i="7"/>
  <c r="BV133" i="7"/>
  <c r="CO134" i="7"/>
  <c r="BS134" i="7"/>
  <c r="CI163" i="7"/>
  <c r="BI163" i="7"/>
  <c r="CK159" i="7"/>
  <c r="BM159" i="7"/>
  <c r="CP168" i="7"/>
  <c r="BT168" i="7"/>
  <c r="CA168" i="7" s="1"/>
  <c r="CB168" i="7" s="1"/>
  <c r="CQ116" i="7"/>
  <c r="BV116" i="7"/>
  <c r="CI126" i="7"/>
  <c r="BI126" i="7"/>
  <c r="CJ120" i="7"/>
  <c r="BJ120" i="7"/>
  <c r="BW122" i="7"/>
  <c r="CC122" i="7" s="1"/>
  <c r="CR122" i="7"/>
  <c r="CK118" i="7"/>
  <c r="BM118" i="7"/>
  <c r="CL119" i="7"/>
  <c r="BN119" i="7"/>
  <c r="CQ128" i="7"/>
  <c r="BV128" i="7"/>
  <c r="CI140" i="7"/>
  <c r="BI140" i="7"/>
  <c r="CI150" i="7"/>
  <c r="BI150" i="7"/>
  <c r="CQ153" i="7"/>
  <c r="BV153" i="7"/>
  <c r="CP172" i="7"/>
  <c r="BT172" i="7"/>
  <c r="CA172" i="7" s="1"/>
  <c r="CB172" i="7" s="1"/>
  <c r="CJ170" i="7"/>
  <c r="BJ170" i="7"/>
  <c r="CI118" i="7"/>
  <c r="BI118" i="7"/>
  <c r="CL128" i="7"/>
  <c r="CM163" i="7"/>
  <c r="BP163" i="7"/>
  <c r="CL56" i="7"/>
  <c r="BP185" i="7"/>
  <c r="CM185" i="7"/>
  <c r="BS90" i="7"/>
  <c r="CO90" i="7"/>
  <c r="BP23" i="7"/>
  <c r="CM23" i="7"/>
  <c r="BS7" i="7"/>
  <c r="CO7" i="7"/>
  <c r="BS181" i="7"/>
  <c r="CO181" i="7"/>
  <c r="BS81" i="7"/>
  <c r="CO81" i="7"/>
  <c r="BS19" i="7"/>
  <c r="CO19" i="7"/>
  <c r="BS188" i="7"/>
  <c r="CO188" i="7"/>
  <c r="BS85" i="7"/>
  <c r="CO85" i="7"/>
  <c r="BV43" i="7"/>
  <c r="CQ43" i="7"/>
  <c r="BV86" i="7"/>
  <c r="CQ86" i="7"/>
  <c r="BV176" i="7"/>
  <c r="CQ176" i="7"/>
  <c r="BV181" i="7"/>
  <c r="CQ181" i="7"/>
  <c r="BV186" i="7"/>
  <c r="CQ186" i="7"/>
  <c r="BV90" i="7"/>
  <c r="CQ90" i="7"/>
  <c r="BV89" i="7"/>
  <c r="CQ89" i="7"/>
  <c r="BP25" i="7"/>
  <c r="CM25" i="7"/>
  <c r="BS180" i="7"/>
  <c r="CO180" i="7"/>
  <c r="BS62" i="7"/>
  <c r="CO62" i="7"/>
  <c r="BS64" i="7"/>
  <c r="CO64" i="7"/>
  <c r="BV56" i="7"/>
  <c r="CQ56" i="7"/>
  <c r="BP70" i="7"/>
  <c r="CM70" i="7"/>
  <c r="BS45" i="7"/>
  <c r="CO45" i="7"/>
  <c r="BS42" i="7"/>
  <c r="CO42" i="7"/>
  <c r="BS38" i="7"/>
  <c r="CO38" i="7"/>
  <c r="BP79" i="7"/>
  <c r="CM79" i="7"/>
  <c r="BS9" i="7"/>
  <c r="CO9" i="7"/>
  <c r="BV99" i="7"/>
  <c r="CQ99" i="7"/>
  <c r="BS61" i="7"/>
  <c r="CO61" i="7"/>
  <c r="BW101" i="7"/>
  <c r="CC101" i="7" s="1"/>
  <c r="CR101" i="7"/>
  <c r="BW5" i="7"/>
  <c r="CC5" i="7" s="1"/>
  <c r="CR5" i="7"/>
  <c r="BW177" i="7"/>
  <c r="CC177" i="7" s="1"/>
  <c r="CR177" i="7"/>
  <c r="BW7" i="7"/>
  <c r="CC7" i="7" s="1"/>
  <c r="CR7" i="7"/>
  <c r="BW45" i="7"/>
  <c r="CC45" i="7" s="1"/>
  <c r="CR45" i="7"/>
  <c r="CI81" i="7"/>
  <c r="BI81" i="7"/>
  <c r="BM63" i="7"/>
  <c r="BW62" i="7"/>
  <c r="CC62" i="7" s="1"/>
  <c r="CR62" i="7"/>
  <c r="BW8" i="7"/>
  <c r="CC8" i="7" s="1"/>
  <c r="CR8" i="7"/>
  <c r="BW66" i="7"/>
  <c r="CC66" i="7" s="1"/>
  <c r="CR66" i="7"/>
  <c r="BW180" i="7"/>
  <c r="CC180" i="7" s="1"/>
  <c r="CR180" i="7"/>
  <c r="BV26" i="7"/>
  <c r="CQ26" i="7"/>
  <c r="CR50" i="7"/>
  <c r="BW50" i="7"/>
  <c r="CC50" i="7" s="1"/>
  <c r="BW4" i="7"/>
  <c r="CC4" i="7" s="1"/>
  <c r="CR4" i="7"/>
  <c r="BW60" i="7"/>
  <c r="CC60" i="7" s="1"/>
  <c r="CR60" i="7"/>
  <c r="BS189" i="7"/>
  <c r="CO189" i="7"/>
  <c r="BS21" i="7"/>
  <c r="CO21" i="7"/>
  <c r="BP45" i="7"/>
  <c r="CM45" i="7"/>
  <c r="BP112" i="7"/>
  <c r="CM112" i="7"/>
  <c r="BP22" i="7"/>
  <c r="CM22" i="7"/>
  <c r="BP87" i="7"/>
  <c r="CM87" i="7"/>
  <c r="BP106" i="7"/>
  <c r="CM106" i="7"/>
  <c r="BP46" i="7"/>
  <c r="CM46" i="7"/>
  <c r="BS48" i="7"/>
  <c r="CO48" i="7"/>
  <c r="BS106" i="7"/>
  <c r="CO106" i="7"/>
  <c r="BS96" i="7"/>
  <c r="CO96" i="7"/>
  <c r="BS51" i="7"/>
  <c r="CO51" i="7"/>
  <c r="BP27" i="7"/>
  <c r="CM27" i="7"/>
  <c r="BS73" i="7"/>
  <c r="CO73" i="7"/>
  <c r="BP18" i="7"/>
  <c r="CM18" i="7"/>
  <c r="BS44" i="7"/>
  <c r="CO44" i="7"/>
  <c r="BS82" i="7"/>
  <c r="CO82" i="7"/>
  <c r="BV182" i="7"/>
  <c r="CQ182" i="7"/>
  <c r="BV28" i="7"/>
  <c r="CQ28" i="7"/>
  <c r="BP7" i="7"/>
  <c r="CM7" i="7"/>
  <c r="BP176" i="7"/>
  <c r="CM176" i="7"/>
  <c r="BP6" i="7"/>
  <c r="CM6" i="7"/>
  <c r="BS25" i="7"/>
  <c r="CO25" i="7"/>
  <c r="BS41" i="7"/>
  <c r="CO41" i="7"/>
  <c r="BV77" i="7"/>
  <c r="CQ77" i="7"/>
  <c r="BS78" i="7"/>
  <c r="CO78" i="7"/>
  <c r="BS69" i="7"/>
  <c r="CO69" i="7"/>
  <c r="BP69" i="7"/>
  <c r="CM69" i="7"/>
  <c r="BS72" i="7"/>
  <c r="CO72" i="7"/>
  <c r="BS17" i="7"/>
  <c r="CO17" i="7"/>
  <c r="BI59" i="7"/>
  <c r="BJ59" i="7" s="1"/>
  <c r="BP65" i="7"/>
  <c r="CM65" i="7"/>
  <c r="BP59" i="7"/>
  <c r="CM59" i="7"/>
  <c r="BS99" i="7"/>
  <c r="CO99" i="7"/>
  <c r="BS58" i="7"/>
  <c r="CO58" i="7"/>
  <c r="BS15" i="7"/>
  <c r="CO15" i="7"/>
  <c r="CL69" i="7"/>
  <c r="CK11" i="7"/>
  <c r="BM11" i="7"/>
  <c r="BW96" i="7"/>
  <c r="CC96" i="7" s="1"/>
  <c r="CR96" i="7"/>
  <c r="BW31" i="7"/>
  <c r="CC31" i="7" s="1"/>
  <c r="CR31" i="7"/>
  <c r="CI50" i="7"/>
  <c r="BI50" i="7"/>
  <c r="BV111" i="7"/>
  <c r="CQ111" i="7"/>
  <c r="BW25" i="7"/>
  <c r="CC25" i="7" s="1"/>
  <c r="CR25" i="7"/>
  <c r="BW183" i="7"/>
  <c r="CC183" i="7" s="1"/>
  <c r="CR183" i="7"/>
  <c r="BQ90" i="7"/>
  <c r="CN90" i="7"/>
  <c r="BV9" i="7"/>
  <c r="CQ9" i="7"/>
  <c r="BW22" i="7"/>
  <c r="CC22" i="7" s="1"/>
  <c r="CR22" i="7"/>
  <c r="BW192" i="7"/>
  <c r="CC192" i="7" s="1"/>
  <c r="CR192" i="7"/>
  <c r="BQ81" i="7"/>
  <c r="CN81" i="7"/>
  <c r="BP52" i="7"/>
  <c r="CM52" i="7"/>
  <c r="BP11" i="7"/>
  <c r="CM11" i="7"/>
  <c r="BM4" i="7"/>
  <c r="BN4" i="7" s="1"/>
  <c r="BS75" i="7"/>
  <c r="CO75" i="7"/>
  <c r="BM50" i="7"/>
  <c r="CL50" i="7" s="1"/>
  <c r="BP50" i="7"/>
  <c r="CM50" i="7"/>
  <c r="BP73" i="7"/>
  <c r="CM73" i="7"/>
  <c r="BS186" i="7"/>
  <c r="CO186" i="7"/>
  <c r="BP186" i="7"/>
  <c r="CM186" i="7"/>
  <c r="BP30" i="7"/>
  <c r="CM30" i="7"/>
  <c r="BM35" i="7"/>
  <c r="BN35" i="7" s="1"/>
  <c r="BP96" i="7"/>
  <c r="CM96" i="7"/>
  <c r="BI191" i="7"/>
  <c r="CJ191" i="7" s="1"/>
  <c r="BS89" i="7"/>
  <c r="CO89" i="7"/>
  <c r="BS20" i="7"/>
  <c r="CO20" i="7"/>
  <c r="BP74" i="7"/>
  <c r="CM74" i="7"/>
  <c r="BI106" i="7"/>
  <c r="BJ106" i="7" s="1"/>
  <c r="BP107" i="7"/>
  <c r="CM107" i="7"/>
  <c r="BI186" i="7"/>
  <c r="BJ186" i="7" s="1"/>
  <c r="BS110" i="7"/>
  <c r="CO110" i="7"/>
  <c r="BS36" i="7"/>
  <c r="CO36" i="7"/>
  <c r="BI7" i="7"/>
  <c r="BJ7" i="7" s="1"/>
  <c r="BM92" i="7"/>
  <c r="BN92" i="7" s="1"/>
  <c r="BM9" i="7"/>
  <c r="BN9" i="7" s="1"/>
  <c r="BS91" i="7"/>
  <c r="CO91" i="7"/>
  <c r="BM51" i="7"/>
  <c r="BN51" i="7" s="1"/>
  <c r="BI28" i="7"/>
  <c r="CJ28" i="7" s="1"/>
  <c r="BM104" i="7"/>
  <c r="BN104" i="7" s="1"/>
  <c r="BM94" i="7"/>
  <c r="CL94" i="7" s="1"/>
  <c r="BP84" i="7"/>
  <c r="CM84" i="7"/>
  <c r="BP192" i="7"/>
  <c r="CM192" i="7"/>
  <c r="BS183" i="7"/>
  <c r="CO183" i="7"/>
  <c r="BP111" i="7"/>
  <c r="CM111" i="7"/>
  <c r="BS8" i="7"/>
  <c r="CO8" i="7"/>
  <c r="BM183" i="7"/>
  <c r="BN183" i="7" s="1"/>
  <c r="BP44" i="7"/>
  <c r="CM44" i="7"/>
  <c r="BP182" i="7"/>
  <c r="CM182" i="7"/>
  <c r="BP190" i="7"/>
  <c r="CM190" i="7"/>
  <c r="BI43" i="7"/>
  <c r="CJ43" i="7" s="1"/>
  <c r="BV29" i="7"/>
  <c r="CQ29" i="7"/>
  <c r="BV12" i="7"/>
  <c r="CQ12" i="7"/>
  <c r="BV92" i="7"/>
  <c r="CQ92" i="7"/>
  <c r="BV102" i="7"/>
  <c r="CQ102" i="7"/>
  <c r="BV103" i="7"/>
  <c r="CQ103" i="7"/>
  <c r="BV110" i="7"/>
  <c r="CQ110" i="7"/>
  <c r="BV10" i="7"/>
  <c r="CQ10" i="7"/>
  <c r="BV19" i="7"/>
  <c r="CQ19" i="7"/>
  <c r="BV82" i="7"/>
  <c r="CQ82" i="7"/>
  <c r="BV44" i="7"/>
  <c r="CQ44" i="7"/>
  <c r="BM42" i="7"/>
  <c r="CL42" i="7" s="1"/>
  <c r="BM111" i="7"/>
  <c r="CL111" i="7" s="1"/>
  <c r="BV13" i="7"/>
  <c r="CQ13" i="7"/>
  <c r="BV14" i="7"/>
  <c r="CQ14" i="7"/>
  <c r="BS6" i="7"/>
  <c r="CO6" i="7"/>
  <c r="BI25" i="7"/>
  <c r="BM37" i="7"/>
  <c r="CL37" i="7" s="1"/>
  <c r="BS40" i="7"/>
  <c r="CO40" i="7"/>
  <c r="BS80" i="7"/>
  <c r="CO80" i="7"/>
  <c r="BV179" i="7"/>
  <c r="CQ179" i="7"/>
  <c r="BP180" i="7"/>
  <c r="CM180" i="7"/>
  <c r="BS177" i="7"/>
  <c r="CO177" i="7"/>
  <c r="BP60" i="7"/>
  <c r="CM60" i="7"/>
  <c r="BV69" i="7"/>
  <c r="CQ69" i="7"/>
  <c r="BS67" i="7"/>
  <c r="CO67" i="7"/>
  <c r="BS63" i="7"/>
  <c r="CO63" i="7"/>
  <c r="BI66" i="7"/>
  <c r="BP64" i="7"/>
  <c r="CM64" i="7"/>
  <c r="BP26" i="7"/>
  <c r="CM26" i="7"/>
  <c r="BP191" i="7"/>
  <c r="CM191" i="7"/>
  <c r="BP54" i="7"/>
  <c r="CM54" i="7"/>
  <c r="BP63" i="7"/>
  <c r="CM63" i="7"/>
  <c r="BV39" i="7"/>
  <c r="CQ39" i="7"/>
  <c r="BM81" i="7"/>
  <c r="BN81" i="7" s="1"/>
  <c r="BM39" i="7"/>
  <c r="CL39" i="7" s="1"/>
  <c r="BS49" i="7"/>
  <c r="CO49" i="7"/>
  <c r="BV57" i="7"/>
  <c r="CQ57" i="7"/>
  <c r="BS98" i="7"/>
  <c r="CO98" i="7"/>
  <c r="BI57" i="7"/>
  <c r="BJ57" i="7" s="1"/>
  <c r="BM6" i="7"/>
  <c r="BN6" i="7" s="1"/>
  <c r="BS108" i="7"/>
  <c r="CO108" i="7"/>
  <c r="BS53" i="7"/>
  <c r="CO53" i="7"/>
  <c r="BI98" i="7"/>
  <c r="CJ98" i="7" s="1"/>
  <c r="BI79" i="7"/>
  <c r="CJ79" i="7" s="1"/>
  <c r="BV15" i="7"/>
  <c r="CQ15" i="7"/>
  <c r="BP38" i="7"/>
  <c r="CM38" i="7"/>
  <c r="BP32" i="7"/>
  <c r="CM32" i="7"/>
  <c r="BP71" i="7"/>
  <c r="CM71" i="7"/>
  <c r="BM61" i="7"/>
  <c r="CL61" i="7" s="1"/>
  <c r="BM17" i="7"/>
  <c r="CL17" i="7" s="1"/>
  <c r="CK27" i="7"/>
  <c r="BM27" i="7"/>
  <c r="BW71" i="7"/>
  <c r="CC71" i="7" s="1"/>
  <c r="CR71" i="7"/>
  <c r="BW58" i="7"/>
  <c r="CC58" i="7" s="1"/>
  <c r="CR58" i="7"/>
  <c r="BW70" i="7"/>
  <c r="CC70" i="7" s="1"/>
  <c r="CR70" i="7"/>
  <c r="BW78" i="7"/>
  <c r="CC78" i="7" s="1"/>
  <c r="CR78" i="7"/>
  <c r="BW16" i="7"/>
  <c r="CC16" i="7" s="1"/>
  <c r="CR16" i="7"/>
  <c r="BW51" i="7"/>
  <c r="CC51" i="7" s="1"/>
  <c r="CR51" i="7"/>
  <c r="BW21" i="7"/>
  <c r="CC21" i="7" s="1"/>
  <c r="CR21" i="7"/>
  <c r="BW189" i="7"/>
  <c r="CC189" i="7" s="1"/>
  <c r="CR189" i="7"/>
  <c r="BW73" i="7"/>
  <c r="CC73" i="7" s="1"/>
  <c r="CR73" i="7"/>
  <c r="BP42" i="7"/>
  <c r="CM42" i="7"/>
  <c r="BW54" i="7"/>
  <c r="CC54" i="7" s="1"/>
  <c r="CR54" i="7"/>
  <c r="BW64" i="7"/>
  <c r="CC64" i="7" s="1"/>
  <c r="CR64" i="7"/>
  <c r="BT57" i="7"/>
  <c r="CA57" i="7" s="1"/>
  <c r="CB57" i="7" s="1"/>
  <c r="CP57" i="7"/>
  <c r="BQ99" i="7"/>
  <c r="CN99" i="7"/>
  <c r="BQ57" i="7"/>
  <c r="CN57" i="7"/>
  <c r="BW67" i="7"/>
  <c r="CC67" i="7" s="1"/>
  <c r="CR67" i="7"/>
  <c r="BW98" i="7"/>
  <c r="CC98" i="7" s="1"/>
  <c r="CR98" i="7"/>
  <c r="BW41" i="7"/>
  <c r="CC41" i="7" s="1"/>
  <c r="CR41" i="7"/>
  <c r="CI20" i="7"/>
  <c r="BI20" i="7"/>
  <c r="BW79" i="7"/>
  <c r="CC79" i="7" s="1"/>
  <c r="CR79" i="7"/>
  <c r="BW11" i="7"/>
  <c r="CC11" i="7" s="1"/>
  <c r="CR11" i="7"/>
  <c r="BP61" i="7"/>
  <c r="CM61" i="7"/>
  <c r="BT55" i="7"/>
  <c r="CA55" i="7" s="1"/>
  <c r="CB55" i="7" s="1"/>
  <c r="CP55" i="7"/>
  <c r="BW65" i="7"/>
  <c r="CC65" i="7" s="1"/>
  <c r="CR65" i="7"/>
  <c r="BW72" i="7"/>
  <c r="CC72" i="7" s="1"/>
  <c r="CR72" i="7"/>
  <c r="BW100" i="7"/>
  <c r="CC100" i="7" s="1"/>
  <c r="CR100" i="7"/>
  <c r="BS39" i="7"/>
  <c r="CO39" i="7"/>
  <c r="BQ83" i="7"/>
  <c r="CN83" i="7"/>
  <c r="BW187" i="7"/>
  <c r="CC187" i="7" s="1"/>
  <c r="CR187" i="7"/>
  <c r="BP31" i="7"/>
  <c r="CM31" i="7"/>
  <c r="BP12" i="7"/>
  <c r="CM12" i="7"/>
  <c r="BP14" i="7"/>
  <c r="CM14" i="7"/>
  <c r="BP49" i="7"/>
  <c r="CM49" i="7"/>
  <c r="BS31" i="7"/>
  <c r="CO31" i="7"/>
  <c r="BS105" i="7"/>
  <c r="CO105" i="7"/>
  <c r="BS74" i="7"/>
  <c r="CO74" i="7"/>
  <c r="BS24" i="7"/>
  <c r="CO24" i="7"/>
  <c r="BP75" i="7"/>
  <c r="CM75" i="7"/>
  <c r="BS191" i="7"/>
  <c r="CO191" i="7"/>
  <c r="BS18" i="7"/>
  <c r="CO18" i="7"/>
  <c r="BP181" i="7"/>
  <c r="CM181" i="7"/>
  <c r="BP86" i="7"/>
  <c r="CM86" i="7"/>
  <c r="BS187" i="7"/>
  <c r="CO187" i="7"/>
  <c r="BS10" i="7"/>
  <c r="CO10" i="7"/>
  <c r="BS84" i="7"/>
  <c r="CO84" i="7"/>
  <c r="BS104" i="7"/>
  <c r="CO104" i="7"/>
  <c r="BP4" i="7"/>
  <c r="CM4" i="7"/>
  <c r="BV23" i="7"/>
  <c r="CQ23" i="7"/>
  <c r="BV30" i="7"/>
  <c r="CQ30" i="7"/>
  <c r="BV105" i="7"/>
  <c r="CQ105" i="7"/>
  <c r="BV185" i="7"/>
  <c r="CQ185" i="7"/>
  <c r="BP183" i="7"/>
  <c r="CM183" i="7"/>
  <c r="BV83" i="7"/>
  <c r="CQ83" i="7"/>
  <c r="BS16" i="7"/>
  <c r="CO16" i="7"/>
  <c r="BP41" i="7"/>
  <c r="CM41" i="7"/>
  <c r="BS77" i="7"/>
  <c r="CO77" i="7"/>
  <c r="BP100" i="7"/>
  <c r="CM100" i="7"/>
  <c r="BP177" i="7"/>
  <c r="CM177" i="7"/>
  <c r="BP179" i="7"/>
  <c r="CM179" i="7"/>
  <c r="BP66" i="7"/>
  <c r="CM66" i="7"/>
  <c r="BS83" i="7"/>
  <c r="CO83" i="7"/>
  <c r="BS76" i="7"/>
  <c r="CO76" i="7"/>
  <c r="BP98" i="7"/>
  <c r="CM98" i="7"/>
  <c r="BS100" i="7"/>
  <c r="CO100" i="7"/>
  <c r="BP48" i="7"/>
  <c r="CM48" i="7"/>
  <c r="BP97" i="7"/>
  <c r="CM97" i="7"/>
  <c r="CK24" i="7"/>
  <c r="BM24" i="7"/>
  <c r="BQ37" i="7"/>
  <c r="CN37" i="7"/>
  <c r="BW32" i="7"/>
  <c r="CC32" i="7" s="1"/>
  <c r="CR32" i="7"/>
  <c r="BW184" i="7"/>
  <c r="CC184" i="7" s="1"/>
  <c r="CR184" i="7"/>
  <c r="BW68" i="7"/>
  <c r="CC68" i="7" s="1"/>
  <c r="CR68" i="7"/>
  <c r="BW191" i="7"/>
  <c r="CC191" i="7" s="1"/>
  <c r="CR191" i="7"/>
  <c r="BW80" i="7"/>
  <c r="CC80" i="7" s="1"/>
  <c r="CR80" i="7"/>
  <c r="BT59" i="7"/>
  <c r="CA59" i="7" s="1"/>
  <c r="CB59" i="7" s="1"/>
  <c r="CP59" i="7"/>
  <c r="BW17" i="7"/>
  <c r="CC17" i="7" s="1"/>
  <c r="CR17" i="7"/>
  <c r="BQ56" i="7"/>
  <c r="BZ56" i="7" s="1"/>
  <c r="CN56" i="7"/>
  <c r="BW178" i="7"/>
  <c r="CC178" i="7" s="1"/>
  <c r="CR178" i="7"/>
  <c r="BQ77" i="7"/>
  <c r="CN77" i="7"/>
  <c r="BW81" i="7"/>
  <c r="CC81" i="7" s="1"/>
  <c r="CR81" i="7"/>
  <c r="BW75" i="7"/>
  <c r="CC75" i="7" s="1"/>
  <c r="CR75" i="7"/>
  <c r="BW106" i="7"/>
  <c r="CC106" i="7" s="1"/>
  <c r="CR106" i="7"/>
  <c r="BS4" i="7"/>
  <c r="CO4" i="7"/>
  <c r="BS14" i="7"/>
  <c r="CO14" i="7"/>
  <c r="BP76" i="7"/>
  <c r="CM76" i="7"/>
  <c r="BM30" i="7"/>
  <c r="CL30" i="7" s="1"/>
  <c r="BS176" i="7"/>
  <c r="CO176" i="7"/>
  <c r="BS22" i="7"/>
  <c r="CO22" i="7"/>
  <c r="BP187" i="7"/>
  <c r="CM187" i="7"/>
  <c r="BS111" i="7"/>
  <c r="CO111" i="7"/>
  <c r="BS107" i="7"/>
  <c r="CO107" i="7"/>
  <c r="BP19" i="7"/>
  <c r="CM19" i="7"/>
  <c r="BS50" i="7"/>
  <c r="CO50" i="7"/>
  <c r="BI36" i="7"/>
  <c r="BJ36" i="7" s="1"/>
  <c r="BP17" i="7"/>
  <c r="CM17" i="7"/>
  <c r="BS182" i="7"/>
  <c r="CO182" i="7"/>
  <c r="BS27" i="7"/>
  <c r="CO27" i="7"/>
  <c r="BS29" i="7"/>
  <c r="CO29" i="7"/>
  <c r="BV190" i="7"/>
  <c r="CQ190" i="7"/>
  <c r="BV74" i="7"/>
  <c r="CQ74" i="7"/>
  <c r="BP43" i="7"/>
  <c r="CM43" i="7"/>
  <c r="BS30" i="7"/>
  <c r="CO30" i="7"/>
  <c r="BS185" i="7"/>
  <c r="CO185" i="7"/>
  <c r="BP89" i="7"/>
  <c r="CM89" i="7"/>
  <c r="BP16" i="7"/>
  <c r="CM16" i="7"/>
  <c r="BV37" i="7"/>
  <c r="CQ37" i="7"/>
  <c r="BP78" i="7"/>
  <c r="CM78" i="7"/>
  <c r="BP80" i="7"/>
  <c r="CM80" i="7"/>
  <c r="BS179" i="7"/>
  <c r="CO179" i="7"/>
  <c r="BS178" i="7"/>
  <c r="CO178" i="7"/>
  <c r="BP68" i="7"/>
  <c r="CM68" i="7"/>
  <c r="BP62" i="7"/>
  <c r="CM62" i="7"/>
  <c r="BS70" i="7"/>
  <c r="CO70" i="7"/>
  <c r="BM64" i="7"/>
  <c r="CL64" i="7" s="1"/>
  <c r="BV63" i="7"/>
  <c r="CQ63" i="7"/>
  <c r="BP39" i="7"/>
  <c r="CM39" i="7"/>
  <c r="BP5" i="7"/>
  <c r="CM5" i="7"/>
  <c r="BS184" i="7"/>
  <c r="CO184" i="7"/>
  <c r="BP47" i="7"/>
  <c r="CM47" i="7"/>
  <c r="BP58" i="7"/>
  <c r="CM58" i="7"/>
  <c r="BV59" i="7"/>
  <c r="CQ59" i="7"/>
  <c r="BP55" i="7"/>
  <c r="CM55" i="7"/>
  <c r="BI69" i="7"/>
  <c r="BQ102" i="7"/>
  <c r="CN102" i="7"/>
  <c r="BW107" i="7"/>
  <c r="CC107" i="7" s="1"/>
  <c r="CR107" i="7"/>
  <c r="BW20" i="7"/>
  <c r="CC20" i="7" s="1"/>
  <c r="CR20" i="7"/>
  <c r="BW42" i="7"/>
  <c r="CC42" i="7" s="1"/>
  <c r="CR42" i="7"/>
  <c r="BW47" i="7"/>
  <c r="CC47" i="7" s="1"/>
  <c r="CR47" i="7"/>
  <c r="BW27" i="7"/>
  <c r="CC27" i="7" s="1"/>
  <c r="CR27" i="7"/>
  <c r="BV18" i="7"/>
  <c r="CQ18" i="7"/>
  <c r="BW46" i="7"/>
  <c r="CC46" i="7" s="1"/>
  <c r="CR46" i="7"/>
  <c r="BM31" i="7"/>
  <c r="BN31" i="7" s="1"/>
  <c r="BS47" i="7"/>
  <c r="CO47" i="7"/>
  <c r="BI51" i="7"/>
  <c r="BJ51" i="7" s="1"/>
  <c r="BP189" i="7"/>
  <c r="CM189" i="7"/>
  <c r="BS11" i="7"/>
  <c r="CO11" i="7"/>
  <c r="BS52" i="7"/>
  <c r="CO52" i="7"/>
  <c r="BP21" i="7"/>
  <c r="CM21" i="7"/>
  <c r="BM107" i="7"/>
  <c r="BN107" i="7" s="1"/>
  <c r="BS86" i="7"/>
  <c r="CO86" i="7"/>
  <c r="BP9" i="7"/>
  <c r="CM9" i="7"/>
  <c r="BP105" i="7"/>
  <c r="CM105" i="7"/>
  <c r="BI107" i="7"/>
  <c r="CJ107" i="7" s="1"/>
  <c r="BI112" i="7"/>
  <c r="BJ112" i="7" s="1"/>
  <c r="BP88" i="7"/>
  <c r="CM88" i="7"/>
  <c r="BM20" i="7"/>
  <c r="BN20" i="7" s="1"/>
  <c r="BP20" i="7"/>
  <c r="CM20" i="7"/>
  <c r="BP188" i="7"/>
  <c r="CM188" i="7"/>
  <c r="BP24" i="7"/>
  <c r="CM24" i="7"/>
  <c r="BP108" i="7"/>
  <c r="CM108" i="7"/>
  <c r="BS23" i="7"/>
  <c r="CO23" i="7"/>
  <c r="BS32" i="7"/>
  <c r="CO32" i="7"/>
  <c r="BS109" i="7"/>
  <c r="CO109" i="7"/>
  <c r="BM173" i="7"/>
  <c r="BN173" i="7" s="1"/>
  <c r="BS88" i="7"/>
  <c r="CO88" i="7"/>
  <c r="BP13" i="7"/>
  <c r="CM13" i="7"/>
  <c r="BP36" i="7"/>
  <c r="CM36" i="7"/>
  <c r="BI75" i="7"/>
  <c r="BJ75" i="7" s="1"/>
  <c r="BM33" i="7"/>
  <c r="CL33" i="7" s="1"/>
  <c r="BS87" i="7"/>
  <c r="CO87" i="7"/>
  <c r="BP92" i="7"/>
  <c r="CM92" i="7"/>
  <c r="BP91" i="7"/>
  <c r="CM91" i="7"/>
  <c r="BP51" i="7"/>
  <c r="CM51" i="7"/>
  <c r="BP28" i="7"/>
  <c r="CM28" i="7"/>
  <c r="BP103" i="7"/>
  <c r="CM103" i="7"/>
  <c r="BP184" i="7"/>
  <c r="CM184" i="7"/>
  <c r="BS190" i="7"/>
  <c r="CO190" i="7"/>
  <c r="BP85" i="7"/>
  <c r="CM85" i="7"/>
  <c r="BS103" i="7"/>
  <c r="CO103" i="7"/>
  <c r="BS192" i="7"/>
  <c r="CO192" i="7"/>
  <c r="BP101" i="7"/>
  <c r="CM101" i="7"/>
  <c r="BP8" i="7"/>
  <c r="CM8" i="7"/>
  <c r="BP82" i="7"/>
  <c r="CM82" i="7"/>
  <c r="BV84" i="7"/>
  <c r="CQ84" i="7"/>
  <c r="BV87" i="7"/>
  <c r="CQ87" i="7"/>
  <c r="BV188" i="7"/>
  <c r="CQ188" i="7"/>
  <c r="BV85" i="7"/>
  <c r="CQ85" i="7"/>
  <c r="BV104" i="7"/>
  <c r="CQ104" i="7"/>
  <c r="BS43" i="7"/>
  <c r="CO43" i="7"/>
  <c r="BM91" i="7"/>
  <c r="BN91" i="7" s="1"/>
  <c r="BP29" i="7"/>
  <c r="CM29" i="7"/>
  <c r="BS12" i="7"/>
  <c r="CO12" i="7"/>
  <c r="BS92" i="7"/>
  <c r="CO92" i="7"/>
  <c r="BS102" i="7"/>
  <c r="CO102" i="7"/>
  <c r="BP110" i="7"/>
  <c r="CM110" i="7"/>
  <c r="BI44" i="7"/>
  <c r="CJ44" i="7" s="1"/>
  <c r="BS13" i="7"/>
  <c r="CO13" i="7"/>
  <c r="BM14" i="7"/>
  <c r="BN14" i="7" s="1"/>
  <c r="BS37" i="7"/>
  <c r="CO37" i="7"/>
  <c r="BP40" i="7"/>
  <c r="CM40" i="7"/>
  <c r="BM78" i="7"/>
  <c r="CL78" i="7" s="1"/>
  <c r="BM179" i="7"/>
  <c r="BN179" i="7" s="1"/>
  <c r="BP178" i="7"/>
  <c r="CM178" i="7"/>
  <c r="BM180" i="7"/>
  <c r="CL180" i="7" s="1"/>
  <c r="BS60" i="7"/>
  <c r="CO60" i="7"/>
  <c r="BM67" i="7"/>
  <c r="BN67" i="7" s="1"/>
  <c r="BM68" i="7"/>
  <c r="CL68" i="7" s="1"/>
  <c r="BP67" i="7"/>
  <c r="CM67" i="7"/>
  <c r="BS68" i="7"/>
  <c r="CO68" i="7"/>
  <c r="BM62" i="7"/>
  <c r="BN62" i="7" s="1"/>
  <c r="BS66" i="7"/>
  <c r="CO66" i="7"/>
  <c r="BI100" i="7"/>
  <c r="CJ100" i="7" s="1"/>
  <c r="BS26" i="7"/>
  <c r="CO26" i="7"/>
  <c r="BS46" i="7"/>
  <c r="CO46" i="7"/>
  <c r="BI62" i="7"/>
  <c r="BM100" i="7"/>
  <c r="BN100" i="7" s="1"/>
  <c r="BP72" i="7"/>
  <c r="CM72" i="7"/>
  <c r="BS5" i="7"/>
  <c r="CO5" i="7"/>
  <c r="BS65" i="7"/>
  <c r="CO65" i="7"/>
  <c r="BS97" i="7"/>
  <c r="CO97" i="7"/>
  <c r="BS54" i="7"/>
  <c r="CO54" i="7"/>
  <c r="BI18" i="7"/>
  <c r="BP53" i="7"/>
  <c r="CM53" i="7"/>
  <c r="BV53" i="7"/>
  <c r="CQ53" i="7"/>
  <c r="BS79" i="7"/>
  <c r="CO79" i="7"/>
  <c r="BM106" i="7"/>
  <c r="CL106" i="7" s="1"/>
  <c r="BV55" i="7"/>
  <c r="CQ55" i="7"/>
  <c r="BM79" i="7"/>
  <c r="BN79" i="7" s="1"/>
  <c r="BS112" i="7"/>
  <c r="CO112" i="7"/>
  <c r="BS71" i="7"/>
  <c r="CO71" i="7"/>
  <c r="BV61" i="7"/>
  <c r="CQ61" i="7"/>
  <c r="BI65" i="7"/>
  <c r="BJ65" i="7" s="1"/>
  <c r="BV97" i="7"/>
  <c r="CQ97" i="7"/>
  <c r="CK15" i="7"/>
  <c r="BM15" i="7"/>
  <c r="BQ15" i="7"/>
  <c r="CN15" i="7"/>
  <c r="BT56" i="7"/>
  <c r="CA56" i="7" s="1"/>
  <c r="CB56" i="7" s="1"/>
  <c r="CP56" i="7"/>
  <c r="BW112" i="7"/>
  <c r="CC112" i="7" s="1"/>
  <c r="CR112" i="7"/>
  <c r="BP109" i="7"/>
  <c r="CM109" i="7"/>
  <c r="BW108" i="7"/>
  <c r="CC108" i="7" s="1"/>
  <c r="CR108" i="7"/>
  <c r="BW88" i="7"/>
  <c r="CC88" i="7" s="1"/>
  <c r="CR88" i="7"/>
  <c r="BW38" i="7"/>
  <c r="CC38" i="7" s="1"/>
  <c r="CR38" i="7"/>
  <c r="BW40" i="7"/>
  <c r="CC40" i="7" s="1"/>
  <c r="CR40" i="7"/>
  <c r="BW6" i="7"/>
  <c r="CC6" i="7" s="1"/>
  <c r="CR6" i="7"/>
  <c r="BW109" i="7"/>
  <c r="CC109" i="7" s="1"/>
  <c r="CR109" i="7"/>
  <c r="BW36" i="7"/>
  <c r="CC36" i="7" s="1"/>
  <c r="CR36" i="7"/>
  <c r="BQ10" i="7"/>
  <c r="CN10" i="7"/>
  <c r="BT101" i="7"/>
  <c r="CA101" i="7" s="1"/>
  <c r="CB101" i="7" s="1"/>
  <c r="CP101" i="7"/>
  <c r="CK52" i="7"/>
  <c r="BM52" i="7"/>
  <c r="BW48" i="7"/>
  <c r="CC48" i="7" s="1"/>
  <c r="CR48" i="7"/>
  <c r="BW24" i="7"/>
  <c r="CC24" i="7" s="1"/>
  <c r="CR24" i="7"/>
  <c r="BW52" i="7"/>
  <c r="CC52" i="7" s="1"/>
  <c r="CR52" i="7"/>
  <c r="BW91" i="7"/>
  <c r="CC91" i="7" s="1"/>
  <c r="CR91" i="7"/>
  <c r="BW76" i="7"/>
  <c r="CC76" i="7" s="1"/>
  <c r="CR76" i="7"/>
  <c r="BW49" i="7"/>
  <c r="CC49" i="7" s="1"/>
  <c r="CR49" i="7"/>
  <c r="BT28" i="7"/>
  <c r="CA28" i="7" s="1"/>
  <c r="CB28" i="7" s="1"/>
  <c r="CP28" i="7"/>
  <c r="BQ104" i="7"/>
  <c r="CN104" i="7"/>
  <c r="BM93" i="7"/>
  <c r="CL93" i="7" s="1"/>
  <c r="BJ47" i="7"/>
  <c r="CJ47" i="7"/>
  <c r="BJ89" i="7"/>
  <c r="CJ89" i="7"/>
  <c r="BJ111" i="7"/>
  <c r="CJ111" i="7"/>
  <c r="BJ23" i="7"/>
  <c r="CJ23" i="7"/>
  <c r="BJ17" i="7"/>
  <c r="CJ17" i="7"/>
  <c r="BJ183" i="7"/>
  <c r="CJ183" i="7"/>
  <c r="BJ27" i="7"/>
  <c r="CJ27" i="7"/>
  <c r="BJ102" i="7"/>
  <c r="CJ102" i="7"/>
  <c r="BJ110" i="7"/>
  <c r="CJ110" i="7"/>
  <c r="BJ177" i="7"/>
  <c r="CJ177" i="7"/>
  <c r="BJ64" i="7"/>
  <c r="CJ64" i="7"/>
  <c r="BJ72" i="7"/>
  <c r="CJ72" i="7"/>
  <c r="BJ38" i="7"/>
  <c r="CJ38" i="7"/>
  <c r="BJ88" i="7"/>
  <c r="CJ88" i="7"/>
  <c r="BJ53" i="7"/>
  <c r="CJ53" i="7"/>
  <c r="BJ55" i="7"/>
  <c r="BX55" i="7" s="1"/>
  <c r="CJ55" i="7"/>
  <c r="BJ69" i="7"/>
  <c r="BX69" i="7" s="1"/>
  <c r="CJ69" i="7"/>
  <c r="BJ185" i="7"/>
  <c r="CJ185" i="7"/>
  <c r="BJ21" i="7"/>
  <c r="CJ21" i="7"/>
  <c r="BJ9" i="7"/>
  <c r="CJ9" i="7"/>
  <c r="BJ76" i="7"/>
  <c r="CJ76" i="7"/>
  <c r="BJ30" i="7"/>
  <c r="CJ30" i="7"/>
  <c r="BJ46" i="7"/>
  <c r="CJ46" i="7"/>
  <c r="BJ14" i="7"/>
  <c r="CJ14" i="7"/>
  <c r="BJ11" i="7"/>
  <c r="CJ11" i="7"/>
  <c r="BJ45" i="7"/>
  <c r="CJ45" i="7"/>
  <c r="BJ92" i="7"/>
  <c r="CJ92" i="7"/>
  <c r="BJ24" i="7"/>
  <c r="CJ24" i="7"/>
  <c r="CJ13" i="7"/>
  <c r="CJ182" i="7"/>
  <c r="BJ83" i="7"/>
  <c r="CJ83" i="7"/>
  <c r="BJ19" i="7"/>
  <c r="CJ19" i="7"/>
  <c r="BJ82" i="7"/>
  <c r="CJ82" i="7"/>
  <c r="BJ16" i="7"/>
  <c r="CJ16" i="7"/>
  <c r="BJ25" i="7"/>
  <c r="CJ25" i="7"/>
  <c r="BJ180" i="7"/>
  <c r="CJ180" i="7"/>
  <c r="BJ77" i="7"/>
  <c r="CJ77" i="7"/>
  <c r="BJ60" i="7"/>
  <c r="CJ60" i="7"/>
  <c r="BJ68" i="7"/>
  <c r="CJ68" i="7"/>
  <c r="BJ66" i="7"/>
  <c r="CJ66" i="7"/>
  <c r="BJ98" i="7"/>
  <c r="BJ12" i="7"/>
  <c r="CJ12" i="7"/>
  <c r="BJ4" i="7"/>
  <c r="CJ4" i="7"/>
  <c r="BJ52" i="7"/>
  <c r="CJ52" i="7"/>
  <c r="BJ74" i="7"/>
  <c r="CJ74" i="7"/>
  <c r="BJ96" i="7"/>
  <c r="CJ96" i="7"/>
  <c r="BJ90" i="7"/>
  <c r="CJ90" i="7"/>
  <c r="BJ48" i="7"/>
  <c r="CJ48" i="7"/>
  <c r="BJ10" i="7"/>
  <c r="CJ10" i="7"/>
  <c r="CJ73" i="7"/>
  <c r="BJ104" i="7"/>
  <c r="CJ104" i="7"/>
  <c r="BJ84" i="7"/>
  <c r="CJ84" i="7"/>
  <c r="BJ101" i="7"/>
  <c r="CJ101" i="7"/>
  <c r="BJ31" i="7"/>
  <c r="CJ31" i="7"/>
  <c r="BJ6" i="7"/>
  <c r="CJ6" i="7"/>
  <c r="BJ26" i="7"/>
  <c r="CJ26" i="7"/>
  <c r="BJ78" i="7"/>
  <c r="CJ78" i="7"/>
  <c r="BJ178" i="7"/>
  <c r="CJ178" i="7"/>
  <c r="BJ100" i="7"/>
  <c r="BJ62" i="7"/>
  <c r="CJ62" i="7"/>
  <c r="BJ41" i="7"/>
  <c r="CJ41" i="7"/>
  <c r="BJ5" i="7"/>
  <c r="CJ5" i="7"/>
  <c r="BJ18" i="7"/>
  <c r="CJ18" i="7"/>
  <c r="BJ15" i="7"/>
  <c r="CJ15" i="7"/>
  <c r="BJ29" i="7"/>
  <c r="CJ29" i="7"/>
  <c r="BJ49" i="7"/>
  <c r="CJ49" i="7"/>
  <c r="BJ91" i="7"/>
  <c r="CJ91" i="7"/>
  <c r="BJ105" i="7"/>
  <c r="CJ105" i="7"/>
  <c r="BJ87" i="7"/>
  <c r="CJ87" i="7"/>
  <c r="BJ32" i="7"/>
  <c r="CJ32" i="7"/>
  <c r="BJ103" i="7"/>
  <c r="CJ103" i="7"/>
  <c r="BJ85" i="7"/>
  <c r="BX85" i="7" s="1"/>
  <c r="CJ85" i="7"/>
  <c r="CJ184" i="7"/>
  <c r="BJ86" i="7"/>
  <c r="CJ86" i="7"/>
  <c r="BJ42" i="7"/>
  <c r="CJ42" i="7"/>
  <c r="BJ37" i="7"/>
  <c r="CJ37" i="7"/>
  <c r="BJ40" i="7"/>
  <c r="CJ40" i="7"/>
  <c r="BJ80" i="7"/>
  <c r="CJ80" i="7"/>
  <c r="BJ70" i="7"/>
  <c r="CJ70" i="7"/>
  <c r="BJ67" i="7"/>
  <c r="CJ67" i="7"/>
  <c r="BJ63" i="7"/>
  <c r="CJ63" i="7"/>
  <c r="BJ58" i="7"/>
  <c r="CJ58" i="7"/>
  <c r="BJ54" i="7"/>
  <c r="CJ54" i="7"/>
  <c r="BJ8" i="7"/>
  <c r="CJ8" i="7"/>
  <c r="BJ61" i="7"/>
  <c r="CJ61" i="7"/>
  <c r="BJ99" i="7"/>
  <c r="CJ99" i="7"/>
  <c r="BI34" i="7"/>
  <c r="CI34" i="7"/>
  <c r="BP173" i="7"/>
  <c r="CM173" i="7"/>
  <c r="BV34" i="7"/>
  <c r="CQ34" i="7"/>
  <c r="BI35" i="7"/>
  <c r="CI35" i="7"/>
  <c r="BI173" i="7"/>
  <c r="CI173" i="7"/>
  <c r="BP33" i="7"/>
  <c r="CM33" i="7"/>
  <c r="BP34" i="7"/>
  <c r="CM34" i="7"/>
  <c r="BP35" i="7"/>
  <c r="CM35" i="7"/>
  <c r="BV174" i="7"/>
  <c r="CQ174" i="7"/>
  <c r="BS35" i="7"/>
  <c r="CO35" i="7"/>
  <c r="BS174" i="7"/>
  <c r="CO174" i="7"/>
  <c r="BS34" i="7"/>
  <c r="CO34" i="7"/>
  <c r="BP93" i="7"/>
  <c r="CM93" i="7"/>
  <c r="BI174" i="7"/>
  <c r="CI174" i="7"/>
  <c r="BP94" i="7"/>
  <c r="CM94" i="7"/>
  <c r="BP95" i="7"/>
  <c r="CM95" i="7"/>
  <c r="BM175" i="7"/>
  <c r="BN175" i="7" s="1"/>
  <c r="BS175" i="7"/>
  <c r="CO175" i="7"/>
  <c r="BV93" i="7"/>
  <c r="CQ93" i="7"/>
  <c r="BS93" i="7"/>
  <c r="CO93" i="7"/>
  <c r="BS94" i="7"/>
  <c r="CO94" i="7"/>
  <c r="BI33" i="7"/>
  <c r="CI33" i="7"/>
  <c r="BV94" i="7"/>
  <c r="CQ94" i="7"/>
  <c r="BS95" i="7"/>
  <c r="CO95" i="7"/>
  <c r="BI93" i="7"/>
  <c r="CI93" i="7"/>
  <c r="BV95" i="7"/>
  <c r="CQ95" i="7"/>
  <c r="BV175" i="7"/>
  <c r="CQ175" i="7"/>
  <c r="BM174" i="7"/>
  <c r="BN174" i="7" s="1"/>
  <c r="BP174" i="7"/>
  <c r="CM174" i="7"/>
  <c r="BI95" i="7"/>
  <c r="CI95" i="7"/>
  <c r="BS173" i="7"/>
  <c r="CO173" i="7"/>
  <c r="BI175" i="7"/>
  <c r="CI175" i="7"/>
  <c r="BS33" i="7"/>
  <c r="CO33" i="7"/>
  <c r="BP175" i="7"/>
  <c r="CM175" i="7"/>
  <c r="BI94" i="7"/>
  <c r="CI94" i="7"/>
  <c r="BV35" i="7"/>
  <c r="CQ35" i="7"/>
  <c r="BV173" i="7"/>
  <c r="CQ173" i="7"/>
  <c r="BV33" i="7"/>
  <c r="CQ33" i="7"/>
  <c r="BN190" i="7"/>
  <c r="CL190" i="7"/>
  <c r="BN49" i="7"/>
  <c r="CL49" i="7"/>
  <c r="BN75" i="7"/>
  <c r="CL75" i="7"/>
  <c r="BN13" i="7"/>
  <c r="CL13" i="7"/>
  <c r="BN185" i="7"/>
  <c r="CL185" i="7"/>
  <c r="BN103" i="7"/>
  <c r="CL103" i="7"/>
  <c r="BN192" i="7"/>
  <c r="CL192" i="7"/>
  <c r="BN77" i="7"/>
  <c r="CL77" i="7"/>
  <c r="BN40" i="7"/>
  <c r="CL40" i="7"/>
  <c r="BN59" i="7"/>
  <c r="CL59" i="7"/>
  <c r="BN12" i="7"/>
  <c r="CL12" i="7"/>
  <c r="BN89" i="7"/>
  <c r="CL89" i="7"/>
  <c r="BN22" i="7"/>
  <c r="CL22" i="7"/>
  <c r="BN187" i="7"/>
  <c r="CL187" i="7"/>
  <c r="BN84" i="7"/>
  <c r="BX84" i="7" s="1"/>
  <c r="CL84" i="7"/>
  <c r="BN87" i="7"/>
  <c r="CL87" i="7"/>
  <c r="BN18" i="7"/>
  <c r="CL18" i="7"/>
  <c r="BN25" i="7"/>
  <c r="CL25" i="7"/>
  <c r="BN54" i="7"/>
  <c r="CL54" i="7"/>
  <c r="BN72" i="7"/>
  <c r="CL72" i="7"/>
  <c r="BN26" i="7"/>
  <c r="CL26" i="7"/>
  <c r="BN38" i="7"/>
  <c r="CL38" i="7"/>
  <c r="BN29" i="7"/>
  <c r="CL29" i="7"/>
  <c r="BN86" i="7"/>
  <c r="CL86" i="7"/>
  <c r="BN191" i="7"/>
  <c r="CL191" i="7"/>
  <c r="BN102" i="7"/>
  <c r="BX102" i="7" s="1"/>
  <c r="BZ102" i="7" s="1"/>
  <c r="CL102" i="7"/>
  <c r="BN10" i="7"/>
  <c r="CL10" i="7"/>
  <c r="BN73" i="7"/>
  <c r="CL73" i="7"/>
  <c r="BN37" i="7"/>
  <c r="BN65" i="7"/>
  <c r="CL65" i="7"/>
  <c r="BN189" i="7"/>
  <c r="CL189" i="7"/>
  <c r="BN80" i="7"/>
  <c r="CL80" i="7"/>
  <c r="BN48" i="7"/>
  <c r="CL48" i="7"/>
  <c r="BN21" i="7"/>
  <c r="CL21" i="7"/>
  <c r="BN76" i="7"/>
  <c r="CL76" i="7"/>
  <c r="BN47" i="7"/>
  <c r="CL47" i="7"/>
  <c r="BN19" i="7"/>
  <c r="CL19" i="7"/>
  <c r="BN88" i="7"/>
  <c r="CL88" i="7"/>
  <c r="BN181" i="7"/>
  <c r="BN23" i="7"/>
  <c r="CL23" i="7"/>
  <c r="BN105" i="7"/>
  <c r="CL105" i="7"/>
  <c r="BN186" i="7"/>
  <c r="CL186" i="7"/>
  <c r="BN90" i="7"/>
  <c r="CL90" i="7"/>
  <c r="BN83" i="7"/>
  <c r="CL83" i="7"/>
  <c r="BN177" i="7"/>
  <c r="CL177" i="7"/>
  <c r="BN70" i="7"/>
  <c r="CL70" i="7"/>
  <c r="BN60" i="7"/>
  <c r="CL60" i="7"/>
  <c r="BN66" i="7"/>
  <c r="CL66" i="7"/>
  <c r="BN58" i="7"/>
  <c r="CL58" i="7"/>
  <c r="BN5" i="7"/>
  <c r="CL5" i="7"/>
  <c r="BN8" i="7"/>
  <c r="CL8" i="7"/>
  <c r="BN57" i="7"/>
  <c r="CL57" i="7"/>
  <c r="BN71" i="7"/>
  <c r="BX71" i="7" s="1"/>
  <c r="CL71" i="7"/>
  <c r="BN108" i="7"/>
  <c r="CL108" i="7"/>
  <c r="BN34" i="7"/>
  <c r="CL34" i="7"/>
  <c r="BN110" i="7"/>
  <c r="CL110" i="7"/>
  <c r="BN95" i="7"/>
  <c r="CL95" i="7"/>
  <c r="BN46" i="7"/>
  <c r="BX46" i="7" s="1"/>
  <c r="CL46" i="7"/>
  <c r="BN36" i="7"/>
  <c r="CL36" i="7"/>
  <c r="BN32" i="7"/>
  <c r="CL32" i="7"/>
  <c r="BN45" i="7"/>
  <c r="CL45" i="7"/>
  <c r="BN82" i="7"/>
  <c r="CL82" i="7"/>
  <c r="BN44" i="7"/>
  <c r="CL44" i="7"/>
  <c r="BN74" i="7"/>
  <c r="CL74" i="7"/>
  <c r="BN28" i="7"/>
  <c r="CL28" i="7"/>
  <c r="BN7" i="7"/>
  <c r="CL7" i="7"/>
  <c r="BN42" i="7"/>
  <c r="BX42" i="7" s="1"/>
  <c r="BN16" i="7"/>
  <c r="CL16" i="7"/>
  <c r="BN178" i="7"/>
  <c r="CL178" i="7"/>
  <c r="BN98" i="7"/>
  <c r="CL98" i="7"/>
  <c r="BN41" i="7"/>
  <c r="CL41" i="7"/>
  <c r="BN96" i="7"/>
  <c r="CL96" i="7"/>
  <c r="BN53" i="7"/>
  <c r="BX53" i="7" s="1"/>
  <c r="CL53" i="7"/>
  <c r="BN99" i="7"/>
  <c r="CL99" i="7"/>
  <c r="BI3" i="7"/>
  <c r="CI3" i="7"/>
  <c r="BM3" i="7"/>
  <c r="CK3" i="7"/>
  <c r="BS3" i="7"/>
  <c r="CO3" i="7"/>
  <c r="BP3" i="7"/>
  <c r="CM3" i="7"/>
  <c r="BW3" i="7"/>
  <c r="CC3" i="7" s="1"/>
  <c r="CR3" i="7"/>
  <c r="BC24" i="6"/>
  <c r="BD24" i="6" s="1"/>
  <c r="BE24" i="6" s="1"/>
  <c r="BQ57" i="6"/>
  <c r="BL90" i="6"/>
  <c r="BN90" i="6" s="1"/>
  <c r="BQ90" i="6" s="1"/>
  <c r="BN50" i="6"/>
  <c r="BQ50" i="6" s="1"/>
  <c r="BN48" i="6"/>
  <c r="BQ48" i="6" s="1"/>
  <c r="BF8" i="6"/>
  <c r="BG8" i="6" s="1"/>
  <c r="BH8" i="6" s="1"/>
  <c r="BN54" i="6"/>
  <c r="BQ54" i="6" s="1"/>
  <c r="BQ51" i="6"/>
  <c r="BL81" i="6"/>
  <c r="BN81" i="6" s="1"/>
  <c r="BQ81" i="6" s="1"/>
  <c r="AZ23" i="6"/>
  <c r="BC8" i="6"/>
  <c r="BD8" i="6" s="1"/>
  <c r="BE8" i="6" s="1"/>
  <c r="BL8" i="6" s="1"/>
  <c r="BQ80" i="6"/>
  <c r="AZ15" i="6"/>
  <c r="BA15" i="6" s="1"/>
  <c r="BB15" i="6" s="1"/>
  <c r="BL15" i="6" s="1"/>
  <c r="AZ37" i="6"/>
  <c r="BA37" i="6" s="1"/>
  <c r="BB37" i="6" s="1"/>
  <c r="BL37" i="6" s="1"/>
  <c r="BI8" i="6"/>
  <c r="BJ8" i="6" s="1"/>
  <c r="BK8" i="6" s="1"/>
  <c r="BO8" i="6" s="1"/>
  <c r="BP8" i="6" s="1"/>
  <c r="BI15" i="6"/>
  <c r="BJ15" i="6" s="1"/>
  <c r="BK15" i="6" s="1"/>
  <c r="BO15" i="6" s="1"/>
  <c r="BP15" i="6" s="1"/>
  <c r="AZ16" i="6"/>
  <c r="BA16" i="6" s="1"/>
  <c r="BB16" i="6" s="1"/>
  <c r="BL16" i="6" s="1"/>
  <c r="BL64" i="6"/>
  <c r="BN64" i="6" s="1"/>
  <c r="BQ64" i="6" s="1"/>
  <c r="BN63" i="6"/>
  <c r="BQ63" i="6" s="1"/>
  <c r="BL71" i="6"/>
  <c r="BN71" i="6" s="1"/>
  <c r="BQ71" i="6" s="1"/>
  <c r="BA38" i="6"/>
  <c r="BB38" i="6" s="1"/>
  <c r="AZ35" i="6"/>
  <c r="BA35" i="6" s="1"/>
  <c r="BB35" i="6" s="1"/>
  <c r="BA23" i="6"/>
  <c r="BB23" i="6" s="1"/>
  <c r="BI35" i="6"/>
  <c r="BJ35" i="6" s="1"/>
  <c r="BK35" i="6" s="1"/>
  <c r="BO35" i="6" s="1"/>
  <c r="BP35" i="6" s="1"/>
  <c r="BL47" i="6"/>
  <c r="BN47" i="6" s="1"/>
  <c r="BQ47" i="6" s="1"/>
  <c r="AZ36" i="6"/>
  <c r="BA36" i="6" s="1"/>
  <c r="BB36" i="6" s="1"/>
  <c r="AZ7" i="6"/>
  <c r="BA7" i="6" s="1"/>
  <c r="BB7" i="6" s="1"/>
  <c r="BL7" i="6" s="1"/>
  <c r="AZ24" i="6"/>
  <c r="BA24" i="6" s="1"/>
  <c r="BB24" i="6" s="1"/>
  <c r="BN70" i="6"/>
  <c r="BQ70" i="6" s="1"/>
  <c r="BN67" i="6"/>
  <c r="BQ67" i="6" s="1"/>
  <c r="BN68" i="6"/>
  <c r="BQ68" i="6" s="1"/>
  <c r="BN52" i="6"/>
  <c r="BQ52" i="6" s="1"/>
  <c r="BN65" i="6"/>
  <c r="BQ65" i="6" s="1"/>
  <c r="BN87" i="6"/>
  <c r="BQ87" i="6" s="1"/>
  <c r="BL55" i="6"/>
  <c r="BN55" i="6" s="1"/>
  <c r="BQ55" i="6" s="1"/>
  <c r="AT10" i="6"/>
  <c r="AZ10" i="6" s="1"/>
  <c r="AT42" i="6"/>
  <c r="BC42" i="6" s="1"/>
  <c r="BD42" i="6" s="1"/>
  <c r="BE42" i="6" s="1"/>
  <c r="BI16" i="6"/>
  <c r="BJ16" i="6" s="1"/>
  <c r="BK16" i="6" s="1"/>
  <c r="BO16" i="6" s="1"/>
  <c r="BP16" i="6" s="1"/>
  <c r="BC23" i="6"/>
  <c r="BD23" i="6" s="1"/>
  <c r="BE23" i="6" s="1"/>
  <c r="BC36" i="6"/>
  <c r="BD36" i="6" s="1"/>
  <c r="BE36" i="6" s="1"/>
  <c r="AS17" i="6"/>
  <c r="AT17" i="6" s="1"/>
  <c r="BF17" i="6" s="1"/>
  <c r="BG17" i="6" s="1"/>
  <c r="BH17" i="6" s="1"/>
  <c r="BF35" i="6"/>
  <c r="BG35" i="6" s="1"/>
  <c r="BH35" i="6" s="1"/>
  <c r="AS31" i="6"/>
  <c r="AT31" i="6" s="1"/>
  <c r="BC31" i="6" s="1"/>
  <c r="BD31" i="6" s="1"/>
  <c r="BE31" i="6" s="1"/>
  <c r="AS25" i="6"/>
  <c r="AT25" i="6" s="1"/>
  <c r="AZ25" i="6" s="1"/>
  <c r="BF15" i="6"/>
  <c r="BG15" i="6" s="1"/>
  <c r="BH15" i="6" s="1"/>
  <c r="BF16" i="6"/>
  <c r="BG16" i="6" s="1"/>
  <c r="BH16" i="6" s="1"/>
  <c r="BI24" i="6"/>
  <c r="BJ24" i="6" s="1"/>
  <c r="BK24" i="6" s="1"/>
  <c r="BO24" i="6" s="1"/>
  <c r="BP24" i="6" s="1"/>
  <c r="BI23" i="6"/>
  <c r="BJ23" i="6" s="1"/>
  <c r="BK23" i="6" s="1"/>
  <c r="BO23" i="6" s="1"/>
  <c r="BP23" i="6" s="1"/>
  <c r="BF37" i="6"/>
  <c r="BG37" i="6" s="1"/>
  <c r="BH37" i="6" s="1"/>
  <c r="BI38" i="6"/>
  <c r="BJ38" i="6" s="1"/>
  <c r="BK38" i="6" s="1"/>
  <c r="BO38" i="6" s="1"/>
  <c r="BP38" i="6" s="1"/>
  <c r="BI36" i="6"/>
  <c r="BJ36" i="6" s="1"/>
  <c r="BK36" i="6" s="1"/>
  <c r="BO36" i="6" s="1"/>
  <c r="BP36" i="6" s="1"/>
  <c r="BC38" i="6"/>
  <c r="BD38" i="6" s="1"/>
  <c r="BE38" i="6" s="1"/>
  <c r="BL38" i="6" s="1"/>
  <c r="BF38" i="6"/>
  <c r="BG38" i="6" s="1"/>
  <c r="BH38" i="6" s="1"/>
  <c r="BI37" i="6"/>
  <c r="BJ37" i="6" s="1"/>
  <c r="BK37" i="6" s="1"/>
  <c r="BO37" i="6" s="1"/>
  <c r="BP37" i="6" s="1"/>
  <c r="BY189" i="4"/>
  <c r="BZ189" i="4" s="1"/>
  <c r="CA189" i="4" s="1"/>
  <c r="CF189" i="4" s="1"/>
  <c r="BY157" i="4"/>
  <c r="BZ157" i="4" s="1"/>
  <c r="CA157" i="4" s="1"/>
  <c r="CF157" i="4" s="1"/>
  <c r="BY125" i="4"/>
  <c r="BZ125" i="4" s="1"/>
  <c r="CA125" i="4" s="1"/>
  <c r="CF125" i="4" s="1"/>
  <c r="BY75" i="4"/>
  <c r="BZ75" i="4" s="1"/>
  <c r="CA75" i="4" s="1"/>
  <c r="BY19" i="4"/>
  <c r="BZ19" i="4" s="1"/>
  <c r="CA19" i="4" s="1"/>
  <c r="CF19" i="4" s="1"/>
  <c r="BY18" i="4"/>
  <c r="BZ18" i="4" s="1"/>
  <c r="CA18" i="4" s="1"/>
  <c r="CF18" i="4" s="1"/>
  <c r="BT26" i="5"/>
  <c r="BL24" i="5"/>
  <c r="BM24" i="5" s="1"/>
  <c r="BN24" i="5" s="1"/>
  <c r="BR24" i="5" s="1"/>
  <c r="BS24" i="5" s="1"/>
  <c r="BT24" i="5" s="1"/>
  <c r="BF25" i="5"/>
  <c r="BG25" i="5" s="1"/>
  <c r="BH25" i="5" s="1"/>
  <c r="BO25" i="5" s="1"/>
  <c r="BI19" i="5"/>
  <c r="BJ19" i="5" s="1"/>
  <c r="BK19" i="5" s="1"/>
  <c r="BT14" i="5"/>
  <c r="BI13" i="5"/>
  <c r="BJ13" i="5" s="1"/>
  <c r="BK13" i="5" s="1"/>
  <c r="BL6" i="5"/>
  <c r="BM6" i="5" s="1"/>
  <c r="BN6" i="5" s="1"/>
  <c r="BR6" i="5" s="1"/>
  <c r="BS6" i="5" s="1"/>
  <c r="BT7" i="5"/>
  <c r="BL35" i="6"/>
  <c r="BN35" i="6" s="1"/>
  <c r="BF7" i="6"/>
  <c r="BG7" i="6" s="1"/>
  <c r="BH7" i="6" s="1"/>
  <c r="BI7" i="6"/>
  <c r="BJ7" i="6" s="1"/>
  <c r="BK7" i="6" s="1"/>
  <c r="BO7" i="6" s="1"/>
  <c r="BP7" i="6" s="1"/>
  <c r="AS14" i="6"/>
  <c r="AT14" i="6" s="1"/>
  <c r="BF14" i="6" s="1"/>
  <c r="BG14" i="6" s="1"/>
  <c r="BH14" i="6" s="1"/>
  <c r="AT40" i="6"/>
  <c r="BF40" i="6" s="1"/>
  <c r="BG40" i="6" s="1"/>
  <c r="BH40" i="6" s="1"/>
  <c r="AS39" i="6"/>
  <c r="AT39" i="6" s="1"/>
  <c r="BF39" i="6" s="1"/>
  <c r="BG39" i="6" s="1"/>
  <c r="BH39" i="6" s="1"/>
  <c r="AS9" i="6"/>
  <c r="AT9" i="6" s="1"/>
  <c r="BC9" i="6" s="1"/>
  <c r="BD9" i="6" s="1"/>
  <c r="BE9" i="6" s="1"/>
  <c r="AS6" i="6"/>
  <c r="AT6" i="6" s="1"/>
  <c r="BI6" i="6" s="1"/>
  <c r="BJ6" i="6" s="1"/>
  <c r="BK6" i="6" s="1"/>
  <c r="BO6" i="6" s="1"/>
  <c r="BP6" i="6" s="1"/>
  <c r="AS22" i="6"/>
  <c r="AT22" i="6" s="1"/>
  <c r="AS34" i="6"/>
  <c r="AT34" i="6" s="1"/>
  <c r="AZ34" i="6" s="1"/>
  <c r="AS13" i="6"/>
  <c r="AT13" i="6" s="1"/>
  <c r="BC13" i="6" s="1"/>
  <c r="BD13" i="6" s="1"/>
  <c r="BE13" i="6" s="1"/>
  <c r="AT32" i="6"/>
  <c r="BC32" i="6" s="1"/>
  <c r="BD32" i="6" s="1"/>
  <c r="BE32" i="6" s="1"/>
  <c r="AS41" i="6"/>
  <c r="AT41" i="6" s="1"/>
  <c r="BF41" i="6" s="1"/>
  <c r="BG41" i="6" s="1"/>
  <c r="BH41" i="6" s="1"/>
  <c r="AS21" i="6"/>
  <c r="AT21" i="6" s="1"/>
  <c r="AZ21" i="6" s="1"/>
  <c r="AS33" i="6"/>
  <c r="AT33" i="6" s="1"/>
  <c r="BC33" i="6" s="1"/>
  <c r="BD33" i="6" s="1"/>
  <c r="BE33" i="6" s="1"/>
  <c r="AS26" i="6"/>
  <c r="AT26" i="6" s="1"/>
  <c r="BI26" i="6" s="1"/>
  <c r="BJ26" i="6" s="1"/>
  <c r="BK26" i="6" s="1"/>
  <c r="BO26" i="6" s="1"/>
  <c r="BP26" i="6" s="1"/>
  <c r="AT18" i="6"/>
  <c r="BF18" i="6" s="1"/>
  <c r="BG18" i="6" s="1"/>
  <c r="BH18" i="6" s="1"/>
  <c r="AS5" i="6"/>
  <c r="AT5" i="6" s="1"/>
  <c r="AZ5" i="6" s="1"/>
  <c r="AY21" i="5"/>
  <c r="BI21" i="5" s="1"/>
  <c r="BJ21" i="5" s="1"/>
  <c r="BK21" i="5" s="1"/>
  <c r="AY23" i="5"/>
  <c r="BI23" i="5" s="1"/>
  <c r="BJ23" i="5" s="1"/>
  <c r="BK23" i="5" s="1"/>
  <c r="BF5" i="5"/>
  <c r="BG5" i="5" s="1"/>
  <c r="BH5" i="5" s="1"/>
  <c r="BO5" i="5" s="1"/>
  <c r="BI9" i="5"/>
  <c r="BJ9" i="5" s="1"/>
  <c r="BK9" i="5" s="1"/>
  <c r="BQ9" i="5" s="1"/>
  <c r="AY10" i="5"/>
  <c r="BF10" i="5" s="1"/>
  <c r="BG10" i="5" s="1"/>
  <c r="BH10" i="5" s="1"/>
  <c r="BO10" i="5" s="1"/>
  <c r="BI4" i="5"/>
  <c r="BJ4" i="5" s="1"/>
  <c r="BK4" i="5" s="1"/>
  <c r="AY11" i="5"/>
  <c r="BF11" i="5" s="1"/>
  <c r="BG11" i="5" s="1"/>
  <c r="BH11" i="5" s="1"/>
  <c r="BO11" i="5" s="1"/>
  <c r="AY16" i="5"/>
  <c r="BL16" i="5" s="1"/>
  <c r="BM16" i="5" s="1"/>
  <c r="BN16" i="5" s="1"/>
  <c r="BR16" i="5" s="1"/>
  <c r="BS16" i="5" s="1"/>
  <c r="AY15" i="5"/>
  <c r="BF15" i="5" s="1"/>
  <c r="BG15" i="5" s="1"/>
  <c r="BH15" i="5" s="1"/>
  <c r="BO15" i="5" s="1"/>
  <c r="AY17" i="5"/>
  <c r="BF17" i="5" s="1"/>
  <c r="BG17" i="5" s="1"/>
  <c r="BH17" i="5" s="1"/>
  <c r="BO17" i="5" s="1"/>
  <c r="BF22" i="5"/>
  <c r="BG22" i="5" s="1"/>
  <c r="BH22" i="5" s="1"/>
  <c r="BO22" i="5" s="1"/>
  <c r="BI22" i="5"/>
  <c r="BJ22" i="5" s="1"/>
  <c r="BK22" i="5" s="1"/>
  <c r="BL22" i="5"/>
  <c r="BM22" i="5" s="1"/>
  <c r="BN22" i="5" s="1"/>
  <c r="BR22" i="5" s="1"/>
  <c r="BS22" i="5" s="1"/>
  <c r="BL15" i="5"/>
  <c r="BM15" i="5" s="1"/>
  <c r="BN15" i="5" s="1"/>
  <c r="BR15" i="5" s="1"/>
  <c r="BS15" i="5" s="1"/>
  <c r="BI10" i="5"/>
  <c r="BJ10" i="5" s="1"/>
  <c r="BK10" i="5" s="1"/>
  <c r="BL10" i="5"/>
  <c r="BM10" i="5" s="1"/>
  <c r="BN10" i="5" s="1"/>
  <c r="BR10" i="5" s="1"/>
  <c r="BS10" i="5" s="1"/>
  <c r="BL9" i="5"/>
  <c r="BM9" i="5" s="1"/>
  <c r="BN9" i="5" s="1"/>
  <c r="BR9" i="5" s="1"/>
  <c r="BS9" i="5" s="1"/>
  <c r="BL5" i="5"/>
  <c r="BM5" i="5" s="1"/>
  <c r="BN5" i="5" s="1"/>
  <c r="BR5" i="5" s="1"/>
  <c r="BS5" i="5" s="1"/>
  <c r="BL4" i="5"/>
  <c r="BM4" i="5" s="1"/>
  <c r="BN4" i="5" s="1"/>
  <c r="BR4" i="5" s="1"/>
  <c r="BS4" i="5" s="1"/>
  <c r="BJ5" i="5"/>
  <c r="BK5" i="5" s="1"/>
  <c r="BU7" i="4"/>
  <c r="BU63" i="4"/>
  <c r="BU177" i="4"/>
  <c r="BU178" i="4"/>
  <c r="BH146" i="4"/>
  <c r="BY146" i="4" s="1"/>
  <c r="BZ146" i="4" s="1"/>
  <c r="CA146" i="4" s="1"/>
  <c r="CF146" i="4" s="1"/>
  <c r="BU145" i="4"/>
  <c r="BI16" i="3"/>
  <c r="BJ16" i="3" s="1"/>
  <c r="BK16" i="3" s="1"/>
  <c r="CD16" i="3" s="1"/>
  <c r="BI15" i="3"/>
  <c r="BJ15" i="3" s="1"/>
  <c r="BK15" i="3" s="1"/>
  <c r="CD15" i="3" s="1"/>
  <c r="AY3" i="5"/>
  <c r="BO15" i="3"/>
  <c r="BP15" i="3" s="1"/>
  <c r="BQ15" i="3" s="1"/>
  <c r="CJ15" i="3" s="1"/>
  <c r="BL15" i="3"/>
  <c r="BM15" i="3" s="1"/>
  <c r="BN15" i="3" s="1"/>
  <c r="CF15" i="3" s="1"/>
  <c r="BO16" i="3"/>
  <c r="BP16" i="3" s="1"/>
  <c r="BQ16" i="3" s="1"/>
  <c r="CJ16" i="3" s="1"/>
  <c r="BO9" i="3"/>
  <c r="BP9" i="3" s="1"/>
  <c r="BQ9" i="3" s="1"/>
  <c r="CJ9" i="3" s="1"/>
  <c r="BL9" i="3"/>
  <c r="BM9" i="3" s="1"/>
  <c r="BN9" i="3" s="1"/>
  <c r="CF9" i="3" s="1"/>
  <c r="AZ11" i="3"/>
  <c r="BU10" i="1"/>
  <c r="BV10" i="1" s="1"/>
  <c r="BW10" i="1" s="1"/>
  <c r="BF10" i="1"/>
  <c r="BG10" i="1" s="1"/>
  <c r="BH10" i="1" s="1"/>
  <c r="BI10" i="1" s="1"/>
  <c r="BR11" i="1"/>
  <c r="BS11" i="1" s="1"/>
  <c r="BT11" i="1" s="1"/>
  <c r="BN11" i="1"/>
  <c r="BO11" i="1" s="1"/>
  <c r="BP11" i="1" s="1"/>
  <c r="BQ11" i="1" s="1"/>
  <c r="BU11" i="1"/>
  <c r="BR13" i="1"/>
  <c r="BS13" i="1" s="1"/>
  <c r="BT13" i="1" s="1"/>
  <c r="BN13" i="1"/>
  <c r="BO13" i="1" s="1"/>
  <c r="BP13" i="1" s="1"/>
  <c r="BQ13" i="1" s="1"/>
  <c r="BU13" i="1"/>
  <c r="BV13" i="1" s="1"/>
  <c r="BW13" i="1" s="1"/>
  <c r="BK10" i="1"/>
  <c r="BL10" i="1" s="1"/>
  <c r="BM10" i="1" s="1"/>
  <c r="BJ11" i="1"/>
  <c r="BK11" i="1" s="1"/>
  <c r="BL11" i="1" s="1"/>
  <c r="BM11" i="1" s="1"/>
  <c r="BF12" i="1"/>
  <c r="BG12" i="1" s="1"/>
  <c r="BH12" i="1" s="1"/>
  <c r="BI12" i="1" s="1"/>
  <c r="BJ9" i="1"/>
  <c r="BK9" i="1" s="1"/>
  <c r="BL9" i="1" s="1"/>
  <c r="BM9" i="1" s="1"/>
  <c r="BF9" i="1"/>
  <c r="BG9" i="1" s="1"/>
  <c r="BH9" i="1" s="1"/>
  <c r="BI9" i="1" s="1"/>
  <c r="BN10" i="1"/>
  <c r="BO10" i="1" s="1"/>
  <c r="BP10" i="1" s="1"/>
  <c r="BQ10" i="1" s="1"/>
  <c r="BF11" i="1"/>
  <c r="BG11" i="1" s="1"/>
  <c r="BH11" i="1" s="1"/>
  <c r="BI11" i="1" s="1"/>
  <c r="BR12" i="1"/>
  <c r="BS12" i="1" s="1"/>
  <c r="BT12" i="1" s="1"/>
  <c r="BN12" i="1"/>
  <c r="BO12" i="1" s="1"/>
  <c r="BP12" i="1" s="1"/>
  <c r="BQ12" i="1" s="1"/>
  <c r="BJ13" i="1"/>
  <c r="BK13" i="1" s="1"/>
  <c r="BL13" i="1" s="1"/>
  <c r="BM13" i="1" s="1"/>
  <c r="BV12" i="1"/>
  <c r="BW12" i="1" s="1"/>
  <c r="BV9" i="1"/>
  <c r="BW9" i="1" s="1"/>
  <c r="BV11" i="1"/>
  <c r="BW11" i="1" s="1"/>
  <c r="BJ12" i="1"/>
  <c r="BK12" i="1" s="1"/>
  <c r="BL12" i="1" s="1"/>
  <c r="BM12" i="1" s="1"/>
  <c r="BR9" i="1"/>
  <c r="BS9" i="1" s="1"/>
  <c r="BT9" i="1" s="1"/>
  <c r="BN9" i="1"/>
  <c r="BO9" i="1" s="1"/>
  <c r="BP9" i="1" s="1"/>
  <c r="BQ9" i="1" s="1"/>
  <c r="BR10" i="1"/>
  <c r="BS10" i="1" s="1"/>
  <c r="BT10" i="1" s="1"/>
  <c r="BF13" i="1"/>
  <c r="BG13" i="1" s="1"/>
  <c r="BH13" i="1" s="1"/>
  <c r="BI13" i="1" s="1"/>
  <c r="BF14" i="1"/>
  <c r="BG14" i="1" s="1"/>
  <c r="BH14" i="1" s="1"/>
  <c r="BI14" i="1" s="1"/>
  <c r="BF30" i="1"/>
  <c r="BG30" i="1" s="1"/>
  <c r="BH30" i="1" s="1"/>
  <c r="BI30" i="1" s="1"/>
  <c r="BU27" i="1"/>
  <c r="BV27" i="1" s="1"/>
  <c r="BW27" i="1" s="1"/>
  <c r="BU30" i="1"/>
  <c r="BV30" i="1" s="1"/>
  <c r="BW30" i="1" s="1"/>
  <c r="BN30" i="1"/>
  <c r="BO30" i="1" s="1"/>
  <c r="BP30" i="1" s="1"/>
  <c r="BQ30" i="1" s="1"/>
  <c r="BR30" i="1"/>
  <c r="BS30" i="1" s="1"/>
  <c r="BT30" i="1" s="1"/>
  <c r="BR28" i="1"/>
  <c r="BS28" i="1" s="1"/>
  <c r="BT28" i="1" s="1"/>
  <c r="BN28" i="1"/>
  <c r="BO28" i="1" s="1"/>
  <c r="BP28" i="1" s="1"/>
  <c r="BQ28" i="1" s="1"/>
  <c r="BF31" i="1"/>
  <c r="BG31" i="1"/>
  <c r="BH31" i="1" s="1"/>
  <c r="BI31" i="1" s="1"/>
  <c r="BN27" i="1"/>
  <c r="BO27" i="1" s="1"/>
  <c r="BP27" i="1" s="1"/>
  <c r="BQ27" i="1" s="1"/>
  <c r="BF28" i="1"/>
  <c r="BG28" i="1" s="1"/>
  <c r="BH28" i="1" s="1"/>
  <c r="BI28" i="1" s="1"/>
  <c r="BL28" i="1"/>
  <c r="BM28" i="1" s="1"/>
  <c r="BU28" i="1"/>
  <c r="BV28" i="1" s="1"/>
  <c r="BW28" i="1" s="1"/>
  <c r="BJ32" i="1"/>
  <c r="BK32" i="1" s="1"/>
  <c r="BL32" i="1" s="1"/>
  <c r="BM32" i="1" s="1"/>
  <c r="BF32" i="1"/>
  <c r="BG32" i="1" s="1"/>
  <c r="BH32" i="1" s="1"/>
  <c r="BI32" i="1" s="1"/>
  <c r="BF27" i="1"/>
  <c r="BG27" i="1" s="1"/>
  <c r="BH27" i="1" s="1"/>
  <c r="BI27" i="1" s="1"/>
  <c r="AX29" i="1"/>
  <c r="BU29" i="1" s="1"/>
  <c r="BV29" i="1" s="1"/>
  <c r="BW29" i="1" s="1"/>
  <c r="BK30" i="1"/>
  <c r="BL30" i="1" s="1"/>
  <c r="BM30" i="1" s="1"/>
  <c r="BU32" i="1"/>
  <c r="BV32" i="1" s="1"/>
  <c r="BW32" i="1" s="1"/>
  <c r="BR32" i="1"/>
  <c r="BS32" i="1" s="1"/>
  <c r="BT32" i="1" s="1"/>
  <c r="BN32" i="1"/>
  <c r="BO32" i="1" s="1"/>
  <c r="BP32" i="1" s="1"/>
  <c r="BQ32" i="1" s="1"/>
  <c r="BR31" i="1"/>
  <c r="BS31" i="1" s="1"/>
  <c r="BT31" i="1" s="1"/>
  <c r="BN31" i="1"/>
  <c r="BO31" i="1" s="1"/>
  <c r="BP31" i="1" s="1"/>
  <c r="BQ31" i="1" s="1"/>
  <c r="BV31" i="1"/>
  <c r="BW31" i="1" s="1"/>
  <c r="BK26" i="1"/>
  <c r="BL26" i="1" s="1"/>
  <c r="BM26" i="1" s="1"/>
  <c r="BF21" i="1"/>
  <c r="BG21" i="1" s="1"/>
  <c r="BH21" i="1" s="1"/>
  <c r="BI21" i="1" s="1"/>
  <c r="BS35" i="1"/>
  <c r="BT35" i="1" s="1"/>
  <c r="BO35" i="1"/>
  <c r="BP35" i="1" s="1"/>
  <c r="BQ35" i="1" s="1"/>
  <c r="BO25" i="1"/>
  <c r="BP25" i="1" s="1"/>
  <c r="BQ25" i="1" s="1"/>
  <c r="BF35" i="1"/>
  <c r="BG35" i="1" s="1"/>
  <c r="BH35" i="1" s="1"/>
  <c r="BI35" i="1" s="1"/>
  <c r="BK35" i="1"/>
  <c r="BL35" i="1" s="1"/>
  <c r="BM35" i="1" s="1"/>
  <c r="BF26" i="1"/>
  <c r="BG26" i="1" s="1"/>
  <c r="BH26" i="1" s="1"/>
  <c r="BI26" i="1" s="1"/>
  <c r="BF33" i="1"/>
  <c r="BG33" i="1" s="1"/>
  <c r="BH33" i="1" s="1"/>
  <c r="BI33" i="1" s="1"/>
  <c r="BK36" i="1"/>
  <c r="BL36" i="1" s="1"/>
  <c r="BM36" i="1" s="1"/>
  <c r="BV23" i="1"/>
  <c r="BW23" i="1" s="1"/>
  <c r="BF23" i="1"/>
  <c r="BG23" i="1" s="1"/>
  <c r="BH23" i="1" s="1"/>
  <c r="BI23" i="1" s="1"/>
  <c r="BF36" i="1"/>
  <c r="BG36" i="1" s="1"/>
  <c r="BH36" i="1" s="1"/>
  <c r="BI36" i="1" s="1"/>
  <c r="BF25" i="1"/>
  <c r="BG25" i="1" s="1"/>
  <c r="BH25" i="1" s="1"/>
  <c r="BI25" i="1" s="1"/>
  <c r="BS25" i="1"/>
  <c r="BT25" i="1" s="1"/>
  <c r="AX37" i="1"/>
  <c r="AX38" i="1"/>
  <c r="BK25" i="1"/>
  <c r="BL25" i="1" s="1"/>
  <c r="BM25" i="1" s="1"/>
  <c r="BS36" i="1"/>
  <c r="BT36" i="1" s="1"/>
  <c r="BH145" i="4"/>
  <c r="CB145" i="4" s="1"/>
  <c r="BH181" i="4"/>
  <c r="BY181" i="4" s="1"/>
  <c r="BZ181" i="4" s="1"/>
  <c r="CA181" i="4" s="1"/>
  <c r="CF181" i="4" s="1"/>
  <c r="BH149" i="4"/>
  <c r="CB149" i="4" s="1"/>
  <c r="BH177" i="4"/>
  <c r="CB177" i="4" s="1"/>
  <c r="BH178" i="4"/>
  <c r="BY178" i="4" s="1"/>
  <c r="BZ178" i="4" s="1"/>
  <c r="CA178" i="4" s="1"/>
  <c r="CF178" i="4" s="1"/>
  <c r="BU64" i="4"/>
  <c r="BH182" i="4"/>
  <c r="BH150" i="4"/>
  <c r="CB150" i="4" s="1"/>
  <c r="BH114" i="4"/>
  <c r="BY114" i="4" s="1"/>
  <c r="BZ114" i="4" s="1"/>
  <c r="CA114" i="4" s="1"/>
  <c r="CF114" i="4" s="1"/>
  <c r="BU113" i="4"/>
  <c r="BH118" i="4"/>
  <c r="BH113" i="4"/>
  <c r="BY113" i="4" s="1"/>
  <c r="BZ113" i="4" s="1"/>
  <c r="CA113" i="4" s="1"/>
  <c r="CF113" i="4" s="1"/>
  <c r="BH117" i="4"/>
  <c r="CB117" i="4" s="1"/>
  <c r="BH12" i="4"/>
  <c r="CB12" i="4" s="1"/>
  <c r="BH8" i="4"/>
  <c r="BH4" i="4"/>
  <c r="BY4" i="4" s="1"/>
  <c r="BZ4" i="4" s="1"/>
  <c r="CA4" i="4" s="1"/>
  <c r="CF4" i="4" s="1"/>
  <c r="BU4" i="4"/>
  <c r="BH64" i="4"/>
  <c r="BY64" i="4" s="1"/>
  <c r="BZ64" i="4" s="1"/>
  <c r="CA64" i="4" s="1"/>
  <c r="BH67" i="4"/>
  <c r="BY67" i="4" s="1"/>
  <c r="BZ67" i="4" s="1"/>
  <c r="CA67" i="4" s="1"/>
  <c r="BH63" i="4"/>
  <c r="BH68" i="4"/>
  <c r="BY68" i="4" s="1"/>
  <c r="BZ68" i="4" s="1"/>
  <c r="CA68" i="4" s="1"/>
  <c r="BH7" i="4"/>
  <c r="BH9" i="4"/>
  <c r="BY9" i="4" s="1"/>
  <c r="BZ9" i="4" s="1"/>
  <c r="CA9" i="4" s="1"/>
  <c r="CF9" i="4" s="1"/>
  <c r="BU3" i="4"/>
  <c r="BG3" i="4"/>
  <c r="BH3" i="4" s="1"/>
  <c r="AY3" i="3"/>
  <c r="AZ3" i="3" s="1"/>
  <c r="AY5" i="3"/>
  <c r="AZ5" i="3" s="1"/>
  <c r="AY4" i="3"/>
  <c r="AZ4" i="3" s="1"/>
  <c r="AW40" i="1"/>
  <c r="AX40" i="1" s="1"/>
  <c r="AX42" i="1"/>
  <c r="AX46" i="1"/>
  <c r="AW39" i="1"/>
  <c r="AX39" i="1" s="1"/>
  <c r="AX41" i="1"/>
  <c r="AW44" i="1"/>
  <c r="AX44" i="1" s="1"/>
  <c r="AX45" i="1"/>
  <c r="AW43" i="1"/>
  <c r="AX43" i="1" s="1"/>
  <c r="AW3" i="1"/>
  <c r="AX3" i="1" s="1"/>
  <c r="AW4" i="1"/>
  <c r="AX4" i="1" s="1"/>
  <c r="AX7" i="1"/>
  <c r="AX6" i="1"/>
  <c r="AX8" i="1"/>
  <c r="AW5" i="1"/>
  <c r="AX5" i="1" s="1"/>
  <c r="CL76" i="4" l="1"/>
  <c r="CN76" i="4" s="1"/>
  <c r="BL10" i="3"/>
  <c r="BM10" i="3" s="1"/>
  <c r="BN10" i="3" s="1"/>
  <c r="CF10" i="3" s="1"/>
  <c r="CH157" i="4"/>
  <c r="BJ22" i="1"/>
  <c r="BK22" i="1" s="1"/>
  <c r="BL22" i="1" s="1"/>
  <c r="BM22" i="1" s="1"/>
  <c r="BF22" i="1"/>
  <c r="BG22" i="1" s="1"/>
  <c r="BH22" i="1" s="1"/>
  <c r="BI22" i="1" s="1"/>
  <c r="BN33" i="1"/>
  <c r="BO33" i="1" s="1"/>
  <c r="BP33" i="1" s="1"/>
  <c r="BQ33" i="1" s="1"/>
  <c r="BJ33" i="1"/>
  <c r="BK33" i="1" s="1"/>
  <c r="BL33" i="1" s="1"/>
  <c r="BM33" i="1" s="1"/>
  <c r="BX59" i="7"/>
  <c r="CJ22" i="7"/>
  <c r="CJ65" i="7"/>
  <c r="CJ57" i="7"/>
  <c r="CJ7" i="7"/>
  <c r="BX62" i="7"/>
  <c r="BX179" i="7"/>
  <c r="BX98" i="7"/>
  <c r="BZ98" i="7" s="1"/>
  <c r="CJ39" i="7"/>
  <c r="CP142" i="7"/>
  <c r="CP120" i="7"/>
  <c r="BX148" i="7"/>
  <c r="BR33" i="1"/>
  <c r="BS33" i="1" s="1"/>
  <c r="BT33" i="1" s="1"/>
  <c r="BJ14" i="1"/>
  <c r="BK14" i="1" s="1"/>
  <c r="BL14" i="1" s="1"/>
  <c r="BM14" i="1" s="1"/>
  <c r="BN14" i="1"/>
  <c r="BO14" i="1" s="1"/>
  <c r="BP14" i="1" s="1"/>
  <c r="BQ14" i="1" s="1"/>
  <c r="BF16" i="5"/>
  <c r="BG16" i="5" s="1"/>
  <c r="BH16" i="5" s="1"/>
  <c r="BO16" i="5" s="1"/>
  <c r="BI10" i="6"/>
  <c r="BJ10" i="6" s="1"/>
  <c r="BK10" i="6" s="1"/>
  <c r="BO10" i="6" s="1"/>
  <c r="BP10" i="6" s="1"/>
  <c r="BX26" i="7"/>
  <c r="BX25" i="7"/>
  <c r="BX40" i="7"/>
  <c r="BZ129" i="7"/>
  <c r="BR24" i="1"/>
  <c r="BS24" i="1" s="1"/>
  <c r="BT24" i="1" s="1"/>
  <c r="BQ4" i="5"/>
  <c r="BU14" i="1"/>
  <c r="BV14" i="1" s="1"/>
  <c r="BW14" i="1" s="1"/>
  <c r="BX178" i="7"/>
  <c r="BZ178" i="7" s="1"/>
  <c r="CD178" i="7" s="1"/>
  <c r="CL101" i="7"/>
  <c r="CJ59" i="7"/>
  <c r="BJ28" i="7"/>
  <c r="CJ153" i="7"/>
  <c r="CN149" i="7"/>
  <c r="CL148" i="7"/>
  <c r="BN24" i="1"/>
  <c r="BO24" i="1" s="1"/>
  <c r="BP24" i="1" s="1"/>
  <c r="BQ24" i="1" s="1"/>
  <c r="CJ179" i="7"/>
  <c r="BJ179" i="7"/>
  <c r="BF24" i="1"/>
  <c r="BG24" i="1" s="1"/>
  <c r="BH24" i="1" s="1"/>
  <c r="BI24" i="1" s="1"/>
  <c r="BI16" i="5"/>
  <c r="BJ16" i="5" s="1"/>
  <c r="BK16" i="5" s="1"/>
  <c r="BQ5" i="5"/>
  <c r="BT5" i="5" s="1"/>
  <c r="BX157" i="7"/>
  <c r="CL157" i="7"/>
  <c r="CH22" i="4"/>
  <c r="BQ8" i="5"/>
  <c r="BT8" i="5" s="1"/>
  <c r="BF34" i="1"/>
  <c r="BG34" i="1" s="1"/>
  <c r="BH34" i="1" s="1"/>
  <c r="BI34" i="1" s="1"/>
  <c r="BJ34" i="1"/>
  <c r="BK34" i="1" s="1"/>
  <c r="BL34" i="1" s="1"/>
  <c r="BM34" i="1" s="1"/>
  <c r="BR34" i="1"/>
  <c r="BS34" i="1" s="1"/>
  <c r="BT34" i="1" s="1"/>
  <c r="BU4" i="3"/>
  <c r="BV4" i="3" s="1"/>
  <c r="BW4" i="3" s="1"/>
  <c r="CA4" i="3"/>
  <c r="CB4" i="3" s="1"/>
  <c r="CC4" i="3" s="1"/>
  <c r="CH4" i="3" s="1"/>
  <c r="CL4" i="3" s="1"/>
  <c r="BR4" i="3"/>
  <c r="BS4" i="3" s="1"/>
  <c r="BT4" i="3" s="1"/>
  <c r="BX4" i="3"/>
  <c r="BY4" i="3" s="1"/>
  <c r="BZ4" i="3" s="1"/>
  <c r="BO11" i="3"/>
  <c r="BP11" i="3" s="1"/>
  <c r="BQ11" i="3" s="1"/>
  <c r="CJ11" i="3" s="1"/>
  <c r="BR11" i="3"/>
  <c r="BS11" i="3" s="1"/>
  <c r="BT11" i="3" s="1"/>
  <c r="BX11" i="3"/>
  <c r="BY11" i="3" s="1"/>
  <c r="BZ11" i="3" s="1"/>
  <c r="BU11" i="3"/>
  <c r="BV11" i="3" s="1"/>
  <c r="BW11" i="3" s="1"/>
  <c r="CA11" i="3"/>
  <c r="CB11" i="3" s="1"/>
  <c r="CC11" i="3" s="1"/>
  <c r="CH11" i="3" s="1"/>
  <c r="CL11" i="3" s="1"/>
  <c r="BU5" i="3"/>
  <c r="BV5" i="3" s="1"/>
  <c r="BW5" i="3" s="1"/>
  <c r="CA5" i="3"/>
  <c r="CB5" i="3" s="1"/>
  <c r="CC5" i="3" s="1"/>
  <c r="BR5" i="3"/>
  <c r="BS5" i="3" s="1"/>
  <c r="BT5" i="3" s="1"/>
  <c r="BX5" i="3"/>
  <c r="BY5" i="3" s="1"/>
  <c r="BZ5" i="3" s="1"/>
  <c r="BR16" i="3"/>
  <c r="BS16" i="3" s="1"/>
  <c r="BT16" i="3" s="1"/>
  <c r="BX16" i="3"/>
  <c r="BY16" i="3" s="1"/>
  <c r="BZ16" i="3" s="1"/>
  <c r="BU16" i="3"/>
  <c r="BV16" i="3" s="1"/>
  <c r="BW16" i="3" s="1"/>
  <c r="CA16" i="3"/>
  <c r="CB16" i="3" s="1"/>
  <c r="CC16" i="3" s="1"/>
  <c r="CH16" i="3" s="1"/>
  <c r="CL16" i="3" s="1"/>
  <c r="CN16" i="3" s="1"/>
  <c r="BO3" i="3"/>
  <c r="BU3" i="3"/>
  <c r="BV3" i="3" s="1"/>
  <c r="BW3" i="3" s="1"/>
  <c r="BR3" i="3"/>
  <c r="BS3" i="3" s="1"/>
  <c r="BT3" i="3" s="1"/>
  <c r="CA3" i="3"/>
  <c r="CB3" i="3" s="1"/>
  <c r="CC3" i="3" s="1"/>
  <c r="CH3" i="3" s="1"/>
  <c r="CL3" i="3" s="1"/>
  <c r="BX3" i="3"/>
  <c r="BY3" i="3" s="1"/>
  <c r="BZ3" i="3" s="1"/>
  <c r="BU10" i="3"/>
  <c r="BV10" i="3" s="1"/>
  <c r="BW10" i="3" s="1"/>
  <c r="CA10" i="3"/>
  <c r="CB10" i="3" s="1"/>
  <c r="CC10" i="3" s="1"/>
  <c r="CH10" i="3" s="1"/>
  <c r="CL10" i="3" s="1"/>
  <c r="BR10" i="3"/>
  <c r="BS10" i="3" s="1"/>
  <c r="BT10" i="3" s="1"/>
  <c r="BX10" i="3"/>
  <c r="BY10" i="3" s="1"/>
  <c r="BZ10" i="3" s="1"/>
  <c r="BI17" i="3"/>
  <c r="BJ17" i="3" s="1"/>
  <c r="BK17" i="3" s="1"/>
  <c r="CD17" i="3" s="1"/>
  <c r="BR17" i="3"/>
  <c r="BS17" i="3" s="1"/>
  <c r="BT17" i="3" s="1"/>
  <c r="BX17" i="3"/>
  <c r="BY17" i="3" s="1"/>
  <c r="BZ17" i="3" s="1"/>
  <c r="BU17" i="3"/>
  <c r="BV17" i="3" s="1"/>
  <c r="BW17" i="3" s="1"/>
  <c r="CA17" i="3"/>
  <c r="CB17" i="3" s="1"/>
  <c r="CC17" i="3" s="1"/>
  <c r="CH17" i="3" s="1"/>
  <c r="CL17" i="3" s="1"/>
  <c r="CN17" i="3" s="1"/>
  <c r="BR27" i="1"/>
  <c r="BS27" i="1" s="1"/>
  <c r="BT27" i="1" s="1"/>
  <c r="BR22" i="1"/>
  <c r="BS22" i="1" s="1"/>
  <c r="BT22" i="1" s="1"/>
  <c r="BU22" i="1"/>
  <c r="BV22" i="1" s="1"/>
  <c r="BW22" i="1" s="1"/>
  <c r="BN22" i="1"/>
  <c r="BO22" i="1" s="1"/>
  <c r="BP22" i="1" s="1"/>
  <c r="BQ22" i="1" s="1"/>
  <c r="CH126" i="4"/>
  <c r="CH158" i="4"/>
  <c r="CH125" i="4"/>
  <c r="CH189" i="4"/>
  <c r="CB178" i="4"/>
  <c r="CC178" i="4" s="1"/>
  <c r="CD178" i="4" s="1"/>
  <c r="CH178" i="4" s="1"/>
  <c r="CC12" i="4"/>
  <c r="CD12" i="4" s="1"/>
  <c r="CC145" i="4"/>
  <c r="CD145" i="4" s="1"/>
  <c r="CH18" i="4"/>
  <c r="CB68" i="4"/>
  <c r="CC68" i="4" s="1"/>
  <c r="CD68" i="4" s="1"/>
  <c r="CB118" i="4"/>
  <c r="CC118" i="4" s="1"/>
  <c r="CD118" i="4" s="1"/>
  <c r="CB64" i="4"/>
  <c r="CC64" i="4" s="1"/>
  <c r="CD64" i="4" s="1"/>
  <c r="CB146" i="4"/>
  <c r="CC146" i="4" s="1"/>
  <c r="CD146" i="4" s="1"/>
  <c r="CH146" i="4" s="1"/>
  <c r="CB4" i="4"/>
  <c r="CC4" i="4" s="1"/>
  <c r="CD4" i="4" s="1"/>
  <c r="CH4" i="4" s="1"/>
  <c r="CC117" i="4"/>
  <c r="CD117" i="4" s="1"/>
  <c r="CC177" i="4"/>
  <c r="CD177" i="4" s="1"/>
  <c r="CB7" i="4"/>
  <c r="CC7" i="4" s="1"/>
  <c r="CD7" i="4" s="1"/>
  <c r="CB9" i="4"/>
  <c r="CC9" i="4" s="1"/>
  <c r="CD9" i="4" s="1"/>
  <c r="CH9" i="4" s="1"/>
  <c r="CB114" i="4"/>
  <c r="CC114" i="4" s="1"/>
  <c r="CD114" i="4" s="1"/>
  <c r="CH114" i="4" s="1"/>
  <c r="CB113" i="4"/>
  <c r="CC113" i="4" s="1"/>
  <c r="CD113" i="4" s="1"/>
  <c r="CH113" i="4" s="1"/>
  <c r="CC150" i="4"/>
  <c r="CD150" i="4" s="1"/>
  <c r="CC149" i="4"/>
  <c r="CD149" i="4" s="1"/>
  <c r="CH19" i="4"/>
  <c r="CB181" i="4"/>
  <c r="CC181" i="4" s="1"/>
  <c r="CD181" i="4" s="1"/>
  <c r="CB8" i="4"/>
  <c r="CC8" i="4" s="1"/>
  <c r="CD8" i="4" s="1"/>
  <c r="CB3" i="4"/>
  <c r="CC3" i="4" s="1"/>
  <c r="CD3" i="4" s="1"/>
  <c r="CB182" i="4"/>
  <c r="CC182" i="4" s="1"/>
  <c r="CD182" i="4" s="1"/>
  <c r="CB67" i="4"/>
  <c r="CC67" i="4" s="1"/>
  <c r="CD67" i="4" s="1"/>
  <c r="CB63" i="4"/>
  <c r="CC63" i="4" s="1"/>
  <c r="CD63" i="4" s="1"/>
  <c r="BL24" i="6"/>
  <c r="BO10" i="3"/>
  <c r="BP10" i="3" s="1"/>
  <c r="BQ10" i="3" s="1"/>
  <c r="CJ10" i="3" s="1"/>
  <c r="CK10" i="3" s="1"/>
  <c r="BL17" i="3"/>
  <c r="BM17" i="3" s="1"/>
  <c r="BN17" i="3" s="1"/>
  <c r="CF17" i="3" s="1"/>
  <c r="BI9" i="6"/>
  <c r="BJ9" i="6" s="1"/>
  <c r="BK9" i="6" s="1"/>
  <c r="BO9" i="6" s="1"/>
  <c r="BP9" i="6" s="1"/>
  <c r="BF21" i="5"/>
  <c r="BG21" i="5" s="1"/>
  <c r="BH21" i="5" s="1"/>
  <c r="BO21" i="5" s="1"/>
  <c r="BQ21" i="5" s="1"/>
  <c r="BQ22" i="5"/>
  <c r="BT19" i="5"/>
  <c r="BQ19" i="5"/>
  <c r="BQ25" i="5"/>
  <c r="BT25" i="5" s="1"/>
  <c r="BQ10" i="5"/>
  <c r="BQ11" i="5"/>
  <c r="BT11" i="5" s="1"/>
  <c r="BI11" i="5"/>
  <c r="BJ11" i="5" s="1"/>
  <c r="BK11" i="5" s="1"/>
  <c r="BQ13" i="5"/>
  <c r="BT13" i="5" s="1"/>
  <c r="BL11" i="5"/>
  <c r="BM11" i="5" s="1"/>
  <c r="BN11" i="5" s="1"/>
  <c r="BR11" i="5" s="1"/>
  <c r="BS11" i="5" s="1"/>
  <c r="BY145" i="4"/>
  <c r="BZ145" i="4" s="1"/>
  <c r="CA145" i="4" s="1"/>
  <c r="CF145" i="4" s="1"/>
  <c r="BO5" i="3"/>
  <c r="BP5" i="3" s="1"/>
  <c r="BQ5" i="3" s="1"/>
  <c r="CJ5" i="3" s="1"/>
  <c r="BI3" i="3"/>
  <c r="BJ3" i="3" s="1"/>
  <c r="BK3" i="3" s="1"/>
  <c r="CD3" i="3" s="1"/>
  <c r="BI5" i="3"/>
  <c r="BJ5" i="3" s="1"/>
  <c r="BK5" i="3" s="1"/>
  <c r="CD5" i="3" s="1"/>
  <c r="BU43" i="1"/>
  <c r="BV43" i="1" s="1"/>
  <c r="BW43" i="1" s="1"/>
  <c r="BR43" i="1"/>
  <c r="BJ43" i="1"/>
  <c r="BN43" i="1"/>
  <c r="BR39" i="1"/>
  <c r="BU39" i="1"/>
  <c r="BV39" i="1" s="1"/>
  <c r="BW39" i="1" s="1"/>
  <c r="BN39" i="1"/>
  <c r="BO39" i="1" s="1"/>
  <c r="BP39" i="1" s="1"/>
  <c r="BQ39" i="1" s="1"/>
  <c r="BJ39" i="1"/>
  <c r="BU37" i="1"/>
  <c r="BN37" i="1"/>
  <c r="BR37" i="1"/>
  <c r="BJ37" i="1"/>
  <c r="BK37" i="1" s="1"/>
  <c r="BL37" i="1" s="1"/>
  <c r="BM37" i="1" s="1"/>
  <c r="BR21" i="1"/>
  <c r="BS21" i="1" s="1"/>
  <c r="BT21" i="1" s="1"/>
  <c r="BJ21" i="1"/>
  <c r="BK21" i="1" s="1"/>
  <c r="BL21" i="1" s="1"/>
  <c r="BM21" i="1" s="1"/>
  <c r="BU21" i="1"/>
  <c r="BV21" i="1" s="1"/>
  <c r="BW21" i="1" s="1"/>
  <c r="BN21" i="1"/>
  <c r="BO21" i="1" s="1"/>
  <c r="BP21" i="1" s="1"/>
  <c r="BQ21" i="1" s="1"/>
  <c r="BF38" i="1"/>
  <c r="BG38" i="1" s="1"/>
  <c r="BH38" i="1" s="1"/>
  <c r="BI38" i="1" s="1"/>
  <c r="CE38" i="1" s="1"/>
  <c r="CJ38" i="1" s="1"/>
  <c r="BJ38" i="1"/>
  <c r="BK38" i="1" s="1"/>
  <c r="BL38" i="1" s="1"/>
  <c r="BM38" i="1" s="1"/>
  <c r="BU38" i="1"/>
  <c r="BV38" i="1" s="1"/>
  <c r="BW38" i="1" s="1"/>
  <c r="BN38" i="1"/>
  <c r="BR38" i="1"/>
  <c r="BS38" i="1" s="1"/>
  <c r="BT38" i="1" s="1"/>
  <c r="BJ136" i="7"/>
  <c r="CN172" i="7"/>
  <c r="BX123" i="7"/>
  <c r="BZ123" i="7" s="1"/>
  <c r="BT122" i="7"/>
  <c r="CA122" i="7" s="1"/>
  <c r="CB122" i="7" s="1"/>
  <c r="BZ158" i="7"/>
  <c r="BJ145" i="7"/>
  <c r="BT123" i="7"/>
  <c r="CA123" i="7" s="1"/>
  <c r="CB123" i="7" s="1"/>
  <c r="CP125" i="7"/>
  <c r="CP164" i="7"/>
  <c r="CP165" i="7"/>
  <c r="CP162" i="7"/>
  <c r="BT162" i="7"/>
  <c r="CA162" i="7" s="1"/>
  <c r="CB162" i="7" s="1"/>
  <c r="BT167" i="7"/>
  <c r="CA167" i="7" s="1"/>
  <c r="CB167" i="7" s="1"/>
  <c r="CP167" i="7"/>
  <c r="BJ107" i="7"/>
  <c r="BX107" i="7" s="1"/>
  <c r="BJ119" i="7"/>
  <c r="BX119" i="7" s="1"/>
  <c r="BJ139" i="7"/>
  <c r="CJ139" i="7"/>
  <c r="BT131" i="7"/>
  <c r="CA131" i="7" s="1"/>
  <c r="CB131" i="7" s="1"/>
  <c r="CP131" i="7"/>
  <c r="CP136" i="7"/>
  <c r="BT136" i="7"/>
  <c r="CA136" i="7" s="1"/>
  <c r="CB136" i="7" s="1"/>
  <c r="BJ192" i="7"/>
  <c r="BX192" i="7" s="1"/>
  <c r="BJ79" i="7"/>
  <c r="BX139" i="7"/>
  <c r="BZ139" i="7" s="1"/>
  <c r="BT153" i="7"/>
  <c r="CA153" i="7" s="1"/>
  <c r="CB153" i="7" s="1"/>
  <c r="BW161" i="7"/>
  <c r="CC161" i="7" s="1"/>
  <c r="CD161" i="7" s="1"/>
  <c r="CR161" i="7"/>
  <c r="BJ159" i="7"/>
  <c r="CJ159" i="7"/>
  <c r="CN150" i="7"/>
  <c r="BQ150" i="7"/>
  <c r="CL62" i="7"/>
  <c r="CL152" i="7"/>
  <c r="BN122" i="7"/>
  <c r="BX122" i="7" s="1"/>
  <c r="BZ122" i="7" s="1"/>
  <c r="CL147" i="7"/>
  <c r="BN17" i="7"/>
  <c r="BX17" i="7" s="1"/>
  <c r="CL183" i="7"/>
  <c r="BN135" i="7"/>
  <c r="BN182" i="7"/>
  <c r="BX182" i="7" s="1"/>
  <c r="CL104" i="7"/>
  <c r="BN50" i="7"/>
  <c r="BN168" i="7"/>
  <c r="BX168" i="7" s="1"/>
  <c r="CL167" i="7"/>
  <c r="CL171" i="7"/>
  <c r="BN171" i="7"/>
  <c r="BX171" i="7" s="1"/>
  <c r="BZ171" i="7" s="1"/>
  <c r="CP127" i="7"/>
  <c r="BT127" i="7"/>
  <c r="CA127" i="7" s="1"/>
  <c r="CB127" i="7" s="1"/>
  <c r="CL20" i="7"/>
  <c r="CJ51" i="7"/>
  <c r="BX143" i="7"/>
  <c r="BZ143" i="7" s="1"/>
  <c r="BZ165" i="7"/>
  <c r="BN142" i="7"/>
  <c r="BX105" i="7"/>
  <c r="CL51" i="7"/>
  <c r="CN165" i="7"/>
  <c r="BQ165" i="7"/>
  <c r="BW147" i="7"/>
  <c r="CC147" i="7" s="1"/>
  <c r="CR147" i="7"/>
  <c r="CJ176" i="7"/>
  <c r="BX183" i="7"/>
  <c r="BN154" i="7"/>
  <c r="BX154" i="7" s="1"/>
  <c r="BZ154" i="7" s="1"/>
  <c r="CR117" i="7"/>
  <c r="BT154" i="7"/>
  <c r="CA154" i="7" s="1"/>
  <c r="CB154" i="7" s="1"/>
  <c r="CR135" i="7"/>
  <c r="CP170" i="7"/>
  <c r="CL143" i="7"/>
  <c r="CR143" i="7"/>
  <c r="BW143" i="7"/>
  <c r="CC143" i="7" s="1"/>
  <c r="BJ187" i="7"/>
  <c r="BX187" i="7" s="1"/>
  <c r="CJ106" i="7"/>
  <c r="BZ130" i="7"/>
  <c r="CR129" i="7"/>
  <c r="BW129" i="7"/>
  <c r="CC129" i="7" s="1"/>
  <c r="CD129" i="7" s="1"/>
  <c r="BW171" i="7"/>
  <c r="CC171" i="7" s="1"/>
  <c r="CR171" i="7"/>
  <c r="CJ75" i="7"/>
  <c r="BN93" i="7"/>
  <c r="CL67" i="7"/>
  <c r="BN172" i="7"/>
  <c r="BX172" i="7" s="1"/>
  <c r="BZ172" i="7" s="1"/>
  <c r="CD172" i="7" s="1"/>
  <c r="BX155" i="7"/>
  <c r="CL91" i="7"/>
  <c r="BX48" i="7"/>
  <c r="CL184" i="7"/>
  <c r="CL145" i="7"/>
  <c r="CL6" i="7"/>
  <c r="BX110" i="7"/>
  <c r="BN61" i="7"/>
  <c r="BX61" i="7" s="1"/>
  <c r="BN64" i="7"/>
  <c r="BX64" i="7" s="1"/>
  <c r="CL14" i="7"/>
  <c r="BN39" i="7"/>
  <c r="BX39" i="7" s="1"/>
  <c r="BX51" i="7"/>
  <c r="CL126" i="7"/>
  <c r="BX149" i="7"/>
  <c r="BZ149" i="7" s="1"/>
  <c r="BX21" i="7"/>
  <c r="CJ181" i="7"/>
  <c r="CJ188" i="7"/>
  <c r="BT119" i="7"/>
  <c r="CA119" i="7" s="1"/>
  <c r="CB119" i="7" s="1"/>
  <c r="BJ160" i="7"/>
  <c r="BX160" i="7" s="1"/>
  <c r="BW142" i="7"/>
  <c r="CC142" i="7" s="1"/>
  <c r="BQ115" i="7"/>
  <c r="CN160" i="7"/>
  <c r="BQ160" i="7"/>
  <c r="BQ126" i="7"/>
  <c r="CN126" i="7"/>
  <c r="BW165" i="7"/>
  <c r="CC165" i="7" s="1"/>
  <c r="CR165" i="7"/>
  <c r="BN30" i="7"/>
  <c r="BX30" i="7" s="1"/>
  <c r="BX76" i="7"/>
  <c r="CL179" i="7"/>
  <c r="CL109" i="7"/>
  <c r="CL176" i="7"/>
  <c r="CL4" i="7"/>
  <c r="BX49" i="7"/>
  <c r="CJ190" i="7"/>
  <c r="CJ36" i="7"/>
  <c r="CJ186" i="7"/>
  <c r="BX9" i="7"/>
  <c r="BX131" i="7"/>
  <c r="BZ131" i="7" s="1"/>
  <c r="BX152" i="7"/>
  <c r="BZ152" i="7" s="1"/>
  <c r="CD152" i="7" s="1"/>
  <c r="BZ114" i="7"/>
  <c r="CD114" i="7" s="1"/>
  <c r="BQ166" i="7"/>
  <c r="BX23" i="7"/>
  <c r="CL107" i="7"/>
  <c r="BJ109" i="7"/>
  <c r="BX109" i="7" s="1"/>
  <c r="BX13" i="7"/>
  <c r="BX14" i="7"/>
  <c r="BX92" i="7"/>
  <c r="BX170" i="7"/>
  <c r="BZ170" i="7" s="1"/>
  <c r="CD170" i="7" s="1"/>
  <c r="BX120" i="7"/>
  <c r="BJ132" i="7"/>
  <c r="BX132" i="7" s="1"/>
  <c r="CP149" i="7"/>
  <c r="BT149" i="7"/>
  <c r="CA149" i="7" s="1"/>
  <c r="CB149" i="7" s="1"/>
  <c r="CN168" i="7"/>
  <c r="BQ168" i="7"/>
  <c r="BJ166" i="7"/>
  <c r="BX166" i="7" s="1"/>
  <c r="CJ166" i="7"/>
  <c r="CR125" i="7"/>
  <c r="BW125" i="7"/>
  <c r="CC125" i="7" s="1"/>
  <c r="CL115" i="7"/>
  <c r="BN115" i="7"/>
  <c r="CP139" i="7"/>
  <c r="BT139" i="7"/>
  <c r="CA139" i="7" s="1"/>
  <c r="CB139" i="7" s="1"/>
  <c r="CL133" i="7"/>
  <c r="BN133" i="7"/>
  <c r="BX133" i="7" s="1"/>
  <c r="CN132" i="7"/>
  <c r="BQ132" i="7"/>
  <c r="CN157" i="7"/>
  <c r="BQ157" i="7"/>
  <c r="BJ115" i="7"/>
  <c r="CJ115" i="7"/>
  <c r="BN68" i="7"/>
  <c r="BX68" i="7" s="1"/>
  <c r="BZ68" i="7" s="1"/>
  <c r="CJ108" i="7"/>
  <c r="CL160" i="7"/>
  <c r="CP128" i="7"/>
  <c r="CN137" i="7"/>
  <c r="BQ137" i="7"/>
  <c r="CR158" i="7"/>
  <c r="BW158" i="7"/>
  <c r="CC158" i="7" s="1"/>
  <c r="BW119" i="7"/>
  <c r="CC119" i="7" s="1"/>
  <c r="CR119" i="7"/>
  <c r="CJ156" i="7"/>
  <c r="BJ156" i="7"/>
  <c r="BX156" i="7" s="1"/>
  <c r="BZ156" i="7" s="1"/>
  <c r="CL113" i="7"/>
  <c r="BN113" i="7"/>
  <c r="BX113" i="7" s="1"/>
  <c r="BQ119" i="7"/>
  <c r="CN119" i="7"/>
  <c r="CR156" i="7"/>
  <c r="BW156" i="7"/>
  <c r="CC156" i="7" s="1"/>
  <c r="CL79" i="7"/>
  <c r="BX47" i="7"/>
  <c r="CL188" i="7"/>
  <c r="CL92" i="7"/>
  <c r="CJ189" i="7"/>
  <c r="BJ191" i="7"/>
  <c r="BX191" i="7" s="1"/>
  <c r="BX31" i="7"/>
  <c r="BX136" i="7"/>
  <c r="BZ136" i="7" s="1"/>
  <c r="CD136" i="7" s="1"/>
  <c r="BX167" i="7"/>
  <c r="BZ167" i="7" s="1"/>
  <c r="CD167" i="7" s="1"/>
  <c r="CJ144" i="7"/>
  <c r="BW132" i="7"/>
  <c r="CC132" i="7" s="1"/>
  <c r="CR132" i="7"/>
  <c r="CP157" i="7"/>
  <c r="BT157" i="7"/>
  <c r="CA157" i="7" s="1"/>
  <c r="CB157" i="7" s="1"/>
  <c r="CJ135" i="7"/>
  <c r="BJ135" i="7"/>
  <c r="CP130" i="7"/>
  <c r="BT130" i="7"/>
  <c r="CA130" i="7" s="1"/>
  <c r="CB130" i="7" s="1"/>
  <c r="CR166" i="7"/>
  <c r="BW166" i="7"/>
  <c r="CC166" i="7" s="1"/>
  <c r="CN125" i="7"/>
  <c r="BQ125" i="7"/>
  <c r="BT156" i="7"/>
  <c r="CA156" i="7" s="1"/>
  <c r="CB156" i="7" s="1"/>
  <c r="CP156" i="7"/>
  <c r="BN106" i="7"/>
  <c r="BX106" i="7" s="1"/>
  <c r="BN33" i="7"/>
  <c r="BX19" i="7"/>
  <c r="CL112" i="7"/>
  <c r="CL31" i="7"/>
  <c r="BN180" i="7"/>
  <c r="BX180" i="7" s="1"/>
  <c r="BX89" i="7"/>
  <c r="BX10" i="7"/>
  <c r="BZ10" i="7" s="1"/>
  <c r="CR123" i="7"/>
  <c r="BW123" i="7"/>
  <c r="CC123" i="7" s="1"/>
  <c r="CP166" i="7"/>
  <c r="BT166" i="7"/>
  <c r="CA166" i="7" s="1"/>
  <c r="CB166" i="7" s="1"/>
  <c r="BW157" i="7"/>
  <c r="CC157" i="7" s="1"/>
  <c r="CR157" i="7"/>
  <c r="CL162" i="7"/>
  <c r="BN162" i="7"/>
  <c r="BX162" i="7" s="1"/>
  <c r="BZ162" i="7" s="1"/>
  <c r="CD162" i="7" s="1"/>
  <c r="BN125" i="7"/>
  <c r="BX125" i="7" s="1"/>
  <c r="CL125" i="7"/>
  <c r="BT160" i="7"/>
  <c r="CA160" i="7" s="1"/>
  <c r="CB160" i="7" s="1"/>
  <c r="CP160" i="7"/>
  <c r="BJ117" i="7"/>
  <c r="BX117" i="7" s="1"/>
  <c r="BZ117" i="7" s="1"/>
  <c r="CD117" i="7" s="1"/>
  <c r="CJ117" i="7"/>
  <c r="BX144" i="7"/>
  <c r="BZ144" i="7" s="1"/>
  <c r="CD144" i="7" s="1"/>
  <c r="BX112" i="7"/>
  <c r="BN124" i="7"/>
  <c r="BX124" i="7" s="1"/>
  <c r="CL124" i="7"/>
  <c r="CN146" i="7"/>
  <c r="BQ146" i="7"/>
  <c r="CL116" i="7"/>
  <c r="BN116" i="7"/>
  <c r="CL81" i="7"/>
  <c r="CJ112" i="7"/>
  <c r="CP134" i="7"/>
  <c r="BT134" i="7"/>
  <c r="CA134" i="7" s="1"/>
  <c r="CB134" i="7" s="1"/>
  <c r="BT118" i="7"/>
  <c r="CA118" i="7" s="1"/>
  <c r="CB118" i="7" s="1"/>
  <c r="CP118" i="7"/>
  <c r="CN164" i="7"/>
  <c r="BQ164" i="7"/>
  <c r="CL153" i="7"/>
  <c r="BN153" i="7"/>
  <c r="BX153" i="7" s="1"/>
  <c r="CP133" i="7"/>
  <c r="BT133" i="7"/>
  <c r="CA133" i="7" s="1"/>
  <c r="CB133" i="7" s="1"/>
  <c r="CN113" i="7"/>
  <c r="BQ113" i="7"/>
  <c r="CN169" i="7"/>
  <c r="BQ169" i="7"/>
  <c r="CN120" i="7"/>
  <c r="BQ120" i="7"/>
  <c r="BJ141" i="7"/>
  <c r="CJ141" i="7"/>
  <c r="BQ140" i="7"/>
  <c r="CN140" i="7"/>
  <c r="CN153" i="7"/>
  <c r="BQ153" i="7"/>
  <c r="CJ142" i="7"/>
  <c r="BJ142" i="7"/>
  <c r="BX142" i="7" s="1"/>
  <c r="BZ142" i="7" s="1"/>
  <c r="BT140" i="7"/>
  <c r="CA140" i="7" s="1"/>
  <c r="CB140" i="7" s="1"/>
  <c r="CP140" i="7"/>
  <c r="BQ121" i="7"/>
  <c r="CN121" i="7"/>
  <c r="CJ169" i="7"/>
  <c r="BJ169" i="7"/>
  <c r="BX169" i="7" s="1"/>
  <c r="BZ169" i="7" s="1"/>
  <c r="CN135" i="7"/>
  <c r="BQ135" i="7"/>
  <c r="BT124" i="7"/>
  <c r="CA124" i="7" s="1"/>
  <c r="CB124" i="7" s="1"/>
  <c r="CP124" i="7"/>
  <c r="CP126" i="7"/>
  <c r="BT126" i="7"/>
  <c r="CA126" i="7" s="1"/>
  <c r="CB126" i="7" s="1"/>
  <c r="CN151" i="7"/>
  <c r="BQ151" i="7"/>
  <c r="BW164" i="7"/>
  <c r="CC164" i="7" s="1"/>
  <c r="CR164" i="7"/>
  <c r="CR140" i="7"/>
  <c r="BW140" i="7"/>
  <c r="CC140" i="7" s="1"/>
  <c r="BJ134" i="7"/>
  <c r="CJ134" i="7"/>
  <c r="CN116" i="7"/>
  <c r="BQ116" i="7"/>
  <c r="BJ164" i="7"/>
  <c r="CJ164" i="7"/>
  <c r="BX128" i="7"/>
  <c r="CJ138" i="7"/>
  <c r="BJ138" i="7"/>
  <c r="BQ128" i="7"/>
  <c r="CN128" i="7"/>
  <c r="CN155" i="7"/>
  <c r="BQ155" i="7"/>
  <c r="BN111" i="7"/>
  <c r="BX111" i="7" s="1"/>
  <c r="CL100" i="7"/>
  <c r="BX101" i="7"/>
  <c r="BX189" i="7"/>
  <c r="BQ163" i="7"/>
  <c r="CN163" i="7"/>
  <c r="BJ118" i="7"/>
  <c r="CJ118" i="7"/>
  <c r="CJ140" i="7"/>
  <c r="BJ140" i="7"/>
  <c r="BX140" i="7" s="1"/>
  <c r="CR128" i="7"/>
  <c r="BW128" i="7"/>
  <c r="CC128" i="7" s="1"/>
  <c r="BN118" i="7"/>
  <c r="CL118" i="7"/>
  <c r="BJ126" i="7"/>
  <c r="BX126" i="7" s="1"/>
  <c r="BZ126" i="7" s="1"/>
  <c r="CJ126" i="7"/>
  <c r="BW116" i="7"/>
  <c r="CC116" i="7" s="1"/>
  <c r="CR116" i="7"/>
  <c r="BZ147" i="7"/>
  <c r="BW137" i="7"/>
  <c r="CC137" i="7" s="1"/>
  <c r="CR137" i="7"/>
  <c r="BT132" i="7"/>
  <c r="CA132" i="7" s="1"/>
  <c r="CB132" i="7" s="1"/>
  <c r="CP132" i="7"/>
  <c r="CP116" i="7"/>
  <c r="BT116" i="7"/>
  <c r="CA116" i="7" s="1"/>
  <c r="CB116" i="7" s="1"/>
  <c r="BZ148" i="7"/>
  <c r="CD148" i="7" s="1"/>
  <c r="BT169" i="7"/>
  <c r="CA169" i="7" s="1"/>
  <c r="CB169" i="7" s="1"/>
  <c r="CP169" i="7"/>
  <c r="CR153" i="7"/>
  <c r="BW153" i="7"/>
  <c r="CC153" i="7" s="1"/>
  <c r="BJ150" i="7"/>
  <c r="CJ150" i="7"/>
  <c r="BN159" i="7"/>
  <c r="BX159" i="7" s="1"/>
  <c r="BZ159" i="7" s="1"/>
  <c r="CL159" i="7"/>
  <c r="BJ163" i="7"/>
  <c r="CJ163" i="7"/>
  <c r="BW133" i="7"/>
  <c r="CC133" i="7" s="1"/>
  <c r="CR133" i="7"/>
  <c r="CN133" i="7"/>
  <c r="BQ133" i="7"/>
  <c r="BJ116" i="7"/>
  <c r="CJ116" i="7"/>
  <c r="CR120" i="7"/>
  <c r="BW120" i="7"/>
  <c r="CC120" i="7" s="1"/>
  <c r="BW150" i="7"/>
  <c r="CC150" i="7" s="1"/>
  <c r="CR150" i="7"/>
  <c r="CL134" i="7"/>
  <c r="BN134" i="7"/>
  <c r="CL164" i="7"/>
  <c r="BN164" i="7"/>
  <c r="BX151" i="7"/>
  <c r="CP138" i="7"/>
  <c r="BT138" i="7"/>
  <c r="CA138" i="7" s="1"/>
  <c r="CB138" i="7" s="1"/>
  <c r="BT146" i="7"/>
  <c r="CA146" i="7" s="1"/>
  <c r="CB146" i="7" s="1"/>
  <c r="CP146" i="7"/>
  <c r="CN134" i="7"/>
  <c r="BQ134" i="7"/>
  <c r="BW127" i="7"/>
  <c r="CC127" i="7" s="1"/>
  <c r="CR127" i="7"/>
  <c r="CR151" i="7"/>
  <c r="BW151" i="7"/>
  <c r="CC151" i="7" s="1"/>
  <c r="CL138" i="7"/>
  <c r="BN138" i="7"/>
  <c r="BQ124" i="7"/>
  <c r="CN124" i="7"/>
  <c r="BN163" i="7"/>
  <c r="CL163" i="7"/>
  <c r="BX145" i="7"/>
  <c r="BZ145" i="7" s="1"/>
  <c r="CD145" i="7" s="1"/>
  <c r="BT163" i="7"/>
  <c r="CA163" i="7" s="1"/>
  <c r="CB163" i="7" s="1"/>
  <c r="CP163" i="7"/>
  <c r="CR155" i="7"/>
  <c r="BW155" i="7"/>
  <c r="CC155" i="7" s="1"/>
  <c r="CJ137" i="7"/>
  <c r="BJ137" i="7"/>
  <c r="BX137" i="7" s="1"/>
  <c r="BJ121" i="7"/>
  <c r="BX121" i="7" s="1"/>
  <c r="CJ121" i="7"/>
  <c r="CN141" i="7"/>
  <c r="BQ141" i="7"/>
  <c r="CL141" i="7"/>
  <c r="BN141" i="7"/>
  <c r="CL127" i="7"/>
  <c r="BN127" i="7"/>
  <c r="BX127" i="7" s="1"/>
  <c r="BZ127" i="7" s="1"/>
  <c r="BW141" i="7"/>
  <c r="CC141" i="7" s="1"/>
  <c r="CR141" i="7"/>
  <c r="BJ146" i="7"/>
  <c r="BX146" i="7" s="1"/>
  <c r="CJ146" i="7"/>
  <c r="CN138" i="7"/>
  <c r="BQ138" i="7"/>
  <c r="BW118" i="7"/>
  <c r="CC118" i="7" s="1"/>
  <c r="CR118" i="7"/>
  <c r="BN150" i="7"/>
  <c r="CL150" i="7"/>
  <c r="BW121" i="7"/>
  <c r="CC121" i="7" s="1"/>
  <c r="CR121" i="7"/>
  <c r="BT159" i="7"/>
  <c r="CA159" i="7" s="1"/>
  <c r="CB159" i="7" s="1"/>
  <c r="CP159" i="7"/>
  <c r="BX100" i="7"/>
  <c r="BX96" i="7"/>
  <c r="BX74" i="7"/>
  <c r="BX4" i="7"/>
  <c r="BX45" i="7"/>
  <c r="BX88" i="7"/>
  <c r="BN78" i="7"/>
  <c r="BX78" i="7" s="1"/>
  <c r="BX99" i="7"/>
  <c r="BZ99" i="7" s="1"/>
  <c r="BX8" i="7"/>
  <c r="BZ8" i="7" s="1"/>
  <c r="BX58" i="7"/>
  <c r="BX80" i="7"/>
  <c r="BX190" i="7"/>
  <c r="BX103" i="7"/>
  <c r="BX36" i="7"/>
  <c r="BX87" i="7"/>
  <c r="BX41" i="7"/>
  <c r="BZ41" i="7" s="1"/>
  <c r="CD41" i="7" s="1"/>
  <c r="BX82" i="7"/>
  <c r="BX28" i="7"/>
  <c r="BX7" i="7"/>
  <c r="BX186" i="7"/>
  <c r="BX75" i="7"/>
  <c r="BN94" i="7"/>
  <c r="CL174" i="7"/>
  <c r="BX66" i="7"/>
  <c r="CL175" i="7"/>
  <c r="BZ17" i="7"/>
  <c r="BX67" i="7"/>
  <c r="BX29" i="7"/>
  <c r="BW61" i="7"/>
  <c r="CC61" i="7" s="1"/>
  <c r="CR61" i="7"/>
  <c r="BT37" i="7"/>
  <c r="CA37" i="7" s="1"/>
  <c r="CB37" i="7" s="1"/>
  <c r="CP37" i="7"/>
  <c r="BT102" i="7"/>
  <c r="CA102" i="7" s="1"/>
  <c r="CB102" i="7" s="1"/>
  <c r="CP102" i="7"/>
  <c r="BT32" i="7"/>
  <c r="CA32" i="7" s="1"/>
  <c r="CB32" i="7" s="1"/>
  <c r="CP32" i="7"/>
  <c r="BQ188" i="7"/>
  <c r="CN188" i="7"/>
  <c r="BQ21" i="7"/>
  <c r="BZ21" i="7" s="1"/>
  <c r="CN21" i="7"/>
  <c r="BQ62" i="7"/>
  <c r="BZ62" i="7" s="1"/>
  <c r="CN62" i="7"/>
  <c r="BQ80" i="7"/>
  <c r="CN80" i="7"/>
  <c r="BQ89" i="7"/>
  <c r="CN89" i="7"/>
  <c r="BW74" i="7"/>
  <c r="CC74" i="7" s="1"/>
  <c r="CR74" i="7"/>
  <c r="BT182" i="7"/>
  <c r="CA182" i="7" s="1"/>
  <c r="CB182" i="7" s="1"/>
  <c r="CP182" i="7"/>
  <c r="BT100" i="7"/>
  <c r="CA100" i="7" s="1"/>
  <c r="CB100" i="7" s="1"/>
  <c r="CP100" i="7"/>
  <c r="BT76" i="7"/>
  <c r="CA76" i="7" s="1"/>
  <c r="CB76" i="7" s="1"/>
  <c r="CP76" i="7"/>
  <c r="BQ177" i="7"/>
  <c r="CN177" i="7"/>
  <c r="BQ183" i="7"/>
  <c r="BZ183" i="7" s="1"/>
  <c r="CN183" i="7"/>
  <c r="BW23" i="7"/>
  <c r="CC23" i="7" s="1"/>
  <c r="CR23" i="7"/>
  <c r="BT10" i="7"/>
  <c r="CA10" i="7" s="1"/>
  <c r="CB10" i="7" s="1"/>
  <c r="CP10" i="7"/>
  <c r="BT18" i="7"/>
  <c r="CA18" i="7" s="1"/>
  <c r="CB18" i="7" s="1"/>
  <c r="CP18" i="7"/>
  <c r="BT74" i="7"/>
  <c r="CA74" i="7" s="1"/>
  <c r="CB74" i="7" s="1"/>
  <c r="CP74" i="7"/>
  <c r="BQ14" i="7"/>
  <c r="CN14" i="7"/>
  <c r="BQ31" i="7"/>
  <c r="CN31" i="7"/>
  <c r="BQ42" i="7"/>
  <c r="BZ42" i="7" s="1"/>
  <c r="CN42" i="7"/>
  <c r="BQ71" i="7"/>
  <c r="BZ71" i="7" s="1"/>
  <c r="CN71" i="7"/>
  <c r="BT98" i="7"/>
  <c r="CA98" i="7" s="1"/>
  <c r="CB98" i="7" s="1"/>
  <c r="CP98" i="7"/>
  <c r="BW39" i="7"/>
  <c r="CC39" i="7" s="1"/>
  <c r="CR39" i="7"/>
  <c r="BQ54" i="7"/>
  <c r="CN54" i="7"/>
  <c r="BT36" i="7"/>
  <c r="CA36" i="7" s="1"/>
  <c r="CB36" i="7" s="1"/>
  <c r="CP36" i="7"/>
  <c r="BQ74" i="7"/>
  <c r="CN74" i="7"/>
  <c r="BQ73" i="7"/>
  <c r="CN73" i="7"/>
  <c r="BQ69" i="7"/>
  <c r="CN69" i="7"/>
  <c r="BT41" i="7"/>
  <c r="CA41" i="7" s="1"/>
  <c r="CB41" i="7" s="1"/>
  <c r="CP41" i="7"/>
  <c r="BQ7" i="7"/>
  <c r="CN7" i="7"/>
  <c r="BW182" i="7"/>
  <c r="CC182" i="7" s="1"/>
  <c r="CR182" i="7"/>
  <c r="BT73" i="7"/>
  <c r="CA73" i="7" s="1"/>
  <c r="CB73" i="7" s="1"/>
  <c r="CP73" i="7"/>
  <c r="BT106" i="7"/>
  <c r="CA106" i="7" s="1"/>
  <c r="CB106" i="7" s="1"/>
  <c r="CP106" i="7"/>
  <c r="BQ46" i="7"/>
  <c r="CN46" i="7"/>
  <c r="BQ112" i="7"/>
  <c r="CN112" i="7"/>
  <c r="BT21" i="7"/>
  <c r="CA21" i="7" s="1"/>
  <c r="CB21" i="7" s="1"/>
  <c r="CP21" i="7"/>
  <c r="CJ81" i="7"/>
  <c r="BJ81" i="7"/>
  <c r="CL35" i="7"/>
  <c r="BX83" i="7"/>
  <c r="BZ83" i="7" s="1"/>
  <c r="BW97" i="7"/>
  <c r="CC97" i="7" s="1"/>
  <c r="CR97" i="7"/>
  <c r="BT54" i="7"/>
  <c r="CA54" i="7" s="1"/>
  <c r="CB54" i="7" s="1"/>
  <c r="CP54" i="7"/>
  <c r="BQ72" i="7"/>
  <c r="CN72" i="7"/>
  <c r="BW85" i="7"/>
  <c r="CC85" i="7" s="1"/>
  <c r="CR85" i="7"/>
  <c r="BQ82" i="7"/>
  <c r="CN82" i="7"/>
  <c r="BT103" i="7"/>
  <c r="CA103" i="7" s="1"/>
  <c r="CB103" i="7" s="1"/>
  <c r="CP103" i="7"/>
  <c r="BQ103" i="7"/>
  <c r="CN103" i="7"/>
  <c r="BQ92" i="7"/>
  <c r="CN92" i="7"/>
  <c r="BQ13" i="7"/>
  <c r="BZ13" i="7" s="1"/>
  <c r="CN13" i="7"/>
  <c r="BQ105" i="7"/>
  <c r="CN105" i="7"/>
  <c r="BT47" i="7"/>
  <c r="CA47" i="7" s="1"/>
  <c r="CB47" i="7" s="1"/>
  <c r="CP47" i="7"/>
  <c r="BQ55" i="7"/>
  <c r="BZ55" i="7" s="1"/>
  <c r="CN55" i="7"/>
  <c r="BT184" i="7"/>
  <c r="CA184" i="7" s="1"/>
  <c r="CB184" i="7" s="1"/>
  <c r="CP184" i="7"/>
  <c r="BT50" i="7"/>
  <c r="CA50" i="7" s="1"/>
  <c r="CB50" i="7" s="1"/>
  <c r="CP50" i="7"/>
  <c r="BQ187" i="7"/>
  <c r="CN187" i="7"/>
  <c r="CL24" i="7"/>
  <c r="BN24" i="7"/>
  <c r="BX24" i="7" s="1"/>
  <c r="CJ20" i="7"/>
  <c r="BJ20" i="7"/>
  <c r="BX20" i="7" s="1"/>
  <c r="BT63" i="7"/>
  <c r="CA63" i="7" s="1"/>
  <c r="CB63" i="7" s="1"/>
  <c r="CP63" i="7"/>
  <c r="BT177" i="7"/>
  <c r="CA177" i="7" s="1"/>
  <c r="CB177" i="7" s="1"/>
  <c r="CP177" i="7"/>
  <c r="BT40" i="7"/>
  <c r="CA40" i="7" s="1"/>
  <c r="CB40" i="7" s="1"/>
  <c r="CP40" i="7"/>
  <c r="BW13" i="7"/>
  <c r="CC13" i="7" s="1"/>
  <c r="CR13" i="7"/>
  <c r="BW19" i="7"/>
  <c r="CC19" i="7" s="1"/>
  <c r="CR19" i="7"/>
  <c r="BW102" i="7"/>
  <c r="CC102" i="7" s="1"/>
  <c r="CR102" i="7"/>
  <c r="BT8" i="7"/>
  <c r="CA8" i="7" s="1"/>
  <c r="CB8" i="7" s="1"/>
  <c r="CP8" i="7"/>
  <c r="BQ84" i="7"/>
  <c r="BZ84" i="7" s="1"/>
  <c r="CD84" i="7" s="1"/>
  <c r="CN84" i="7"/>
  <c r="BQ107" i="7"/>
  <c r="CN107" i="7"/>
  <c r="BT75" i="7"/>
  <c r="CA75" i="7" s="1"/>
  <c r="CB75" i="7" s="1"/>
  <c r="CP75" i="7"/>
  <c r="BT15" i="7"/>
  <c r="CA15" i="7" s="1"/>
  <c r="CB15" i="7" s="1"/>
  <c r="CP15" i="7"/>
  <c r="BQ65" i="7"/>
  <c r="CN65" i="7"/>
  <c r="BQ23" i="7"/>
  <c r="CN23" i="7"/>
  <c r="BX181" i="7"/>
  <c r="BX104" i="7"/>
  <c r="BZ104" i="7" s="1"/>
  <c r="BX65" i="7"/>
  <c r="CL9" i="7"/>
  <c r="CL173" i="7"/>
  <c r="BX185" i="7"/>
  <c r="BX70" i="7"/>
  <c r="BZ70" i="7" s="1"/>
  <c r="CD70" i="7" s="1"/>
  <c r="BX184" i="7"/>
  <c r="BX32" i="7"/>
  <c r="BX108" i="7"/>
  <c r="BX5" i="7"/>
  <c r="BX73" i="7"/>
  <c r="BX176" i="7"/>
  <c r="BX188" i="7"/>
  <c r="BX12" i="7"/>
  <c r="BX79" i="7"/>
  <c r="BX77" i="7"/>
  <c r="BZ77" i="7" s="1"/>
  <c r="BJ44" i="7"/>
  <c r="BX44" i="7" s="1"/>
  <c r="BZ69" i="7"/>
  <c r="BX72" i="7"/>
  <c r="BJ43" i="7"/>
  <c r="BX43" i="7" s="1"/>
  <c r="BZ43" i="7" s="1"/>
  <c r="BN52" i="7"/>
  <c r="BX52" i="7" s="1"/>
  <c r="CL52" i="7"/>
  <c r="CL15" i="7"/>
  <c r="BN15" i="7"/>
  <c r="BX15" i="7" s="1"/>
  <c r="BZ15" i="7" s="1"/>
  <c r="CD15" i="7" s="1"/>
  <c r="BT71" i="7"/>
  <c r="CA71" i="7" s="1"/>
  <c r="CB71" i="7" s="1"/>
  <c r="CP71" i="7"/>
  <c r="BT79" i="7"/>
  <c r="CA79" i="7" s="1"/>
  <c r="CB79" i="7" s="1"/>
  <c r="CP79" i="7"/>
  <c r="BQ53" i="7"/>
  <c r="BZ53" i="7" s="1"/>
  <c r="CN53" i="7"/>
  <c r="BT66" i="7"/>
  <c r="CA66" i="7" s="1"/>
  <c r="CB66" i="7" s="1"/>
  <c r="CP66" i="7"/>
  <c r="BQ178" i="7"/>
  <c r="CN178" i="7"/>
  <c r="BQ40" i="7"/>
  <c r="CN40" i="7"/>
  <c r="BQ110" i="7"/>
  <c r="CN110" i="7"/>
  <c r="BT92" i="7"/>
  <c r="CA92" i="7" s="1"/>
  <c r="CB92" i="7" s="1"/>
  <c r="CP92" i="7"/>
  <c r="BQ29" i="7"/>
  <c r="CN29" i="7"/>
  <c r="BT109" i="7"/>
  <c r="CA109" i="7" s="1"/>
  <c r="CB109" i="7" s="1"/>
  <c r="CP109" i="7"/>
  <c r="BT23" i="7"/>
  <c r="CA23" i="7" s="1"/>
  <c r="CB23" i="7" s="1"/>
  <c r="CP23" i="7"/>
  <c r="BQ24" i="7"/>
  <c r="CN24" i="7"/>
  <c r="BQ20" i="7"/>
  <c r="CN20" i="7"/>
  <c r="BT52" i="7"/>
  <c r="CA52" i="7" s="1"/>
  <c r="CB52" i="7" s="1"/>
  <c r="CP52" i="7"/>
  <c r="BQ189" i="7"/>
  <c r="CN189" i="7"/>
  <c r="BW18" i="7"/>
  <c r="CC18" i="7" s="1"/>
  <c r="CR18" i="7"/>
  <c r="BT70" i="7"/>
  <c r="CA70" i="7" s="1"/>
  <c r="CB70" i="7" s="1"/>
  <c r="CP70" i="7"/>
  <c r="BQ68" i="7"/>
  <c r="CN68" i="7"/>
  <c r="BT179" i="7"/>
  <c r="CA179" i="7" s="1"/>
  <c r="CB179" i="7" s="1"/>
  <c r="CP179" i="7"/>
  <c r="BQ78" i="7"/>
  <c r="CN78" i="7"/>
  <c r="BQ16" i="7"/>
  <c r="CN16" i="7"/>
  <c r="BT185" i="7"/>
  <c r="CA185" i="7" s="1"/>
  <c r="CB185" i="7" s="1"/>
  <c r="CP185" i="7"/>
  <c r="BQ43" i="7"/>
  <c r="CN43" i="7"/>
  <c r="BW190" i="7"/>
  <c r="CC190" i="7" s="1"/>
  <c r="CR190" i="7"/>
  <c r="BT27" i="7"/>
  <c r="CA27" i="7" s="1"/>
  <c r="CB27" i="7" s="1"/>
  <c r="CP27" i="7"/>
  <c r="BQ17" i="7"/>
  <c r="CN17" i="7"/>
  <c r="BT14" i="7"/>
  <c r="CA14" i="7" s="1"/>
  <c r="CB14" i="7" s="1"/>
  <c r="CP14" i="7"/>
  <c r="BQ48" i="7"/>
  <c r="CN48" i="7"/>
  <c r="BQ98" i="7"/>
  <c r="CN98" i="7"/>
  <c r="BT83" i="7"/>
  <c r="CA83" i="7" s="1"/>
  <c r="CB83" i="7" s="1"/>
  <c r="CP83" i="7"/>
  <c r="BQ179" i="7"/>
  <c r="BZ179" i="7" s="1"/>
  <c r="CN179" i="7"/>
  <c r="BQ100" i="7"/>
  <c r="CN100" i="7"/>
  <c r="BQ41" i="7"/>
  <c r="CN41" i="7"/>
  <c r="BW83" i="7"/>
  <c r="CC83" i="7" s="1"/>
  <c r="CR83" i="7"/>
  <c r="BW185" i="7"/>
  <c r="CC185" i="7" s="1"/>
  <c r="CR185" i="7"/>
  <c r="BW30" i="7"/>
  <c r="CC30" i="7" s="1"/>
  <c r="CR30" i="7"/>
  <c r="BQ4" i="7"/>
  <c r="CN4" i="7"/>
  <c r="BT84" i="7"/>
  <c r="CA84" i="7" s="1"/>
  <c r="CB84" i="7" s="1"/>
  <c r="CP84" i="7"/>
  <c r="BT187" i="7"/>
  <c r="CA187" i="7" s="1"/>
  <c r="CB187" i="7" s="1"/>
  <c r="CP187" i="7"/>
  <c r="BQ181" i="7"/>
  <c r="CN181" i="7"/>
  <c r="BT191" i="7"/>
  <c r="CA191" i="7" s="1"/>
  <c r="CB191" i="7" s="1"/>
  <c r="CP191" i="7"/>
  <c r="BT24" i="7"/>
  <c r="CA24" i="7" s="1"/>
  <c r="CB24" i="7" s="1"/>
  <c r="CP24" i="7"/>
  <c r="BT105" i="7"/>
  <c r="CA105" i="7" s="1"/>
  <c r="CB105" i="7" s="1"/>
  <c r="CP105" i="7"/>
  <c r="BQ49" i="7"/>
  <c r="CN49" i="7"/>
  <c r="BQ12" i="7"/>
  <c r="CN12" i="7"/>
  <c r="BT39" i="7"/>
  <c r="CA39" i="7" s="1"/>
  <c r="CB39" i="7" s="1"/>
  <c r="CP39" i="7"/>
  <c r="BQ32" i="7"/>
  <c r="CN32" i="7"/>
  <c r="BW15" i="7"/>
  <c r="CC15" i="7" s="1"/>
  <c r="CR15" i="7"/>
  <c r="BT53" i="7"/>
  <c r="CA53" i="7" s="1"/>
  <c r="CB53" i="7" s="1"/>
  <c r="CP53" i="7"/>
  <c r="BW57" i="7"/>
  <c r="CC57" i="7" s="1"/>
  <c r="CR57" i="7"/>
  <c r="BQ63" i="7"/>
  <c r="CN63" i="7"/>
  <c r="BQ191" i="7"/>
  <c r="CN191" i="7"/>
  <c r="BQ64" i="7"/>
  <c r="CN64" i="7"/>
  <c r="BQ190" i="7"/>
  <c r="CN190" i="7"/>
  <c r="BQ44" i="7"/>
  <c r="CN44" i="7"/>
  <c r="BT110" i="7"/>
  <c r="CA110" i="7" s="1"/>
  <c r="CB110" i="7" s="1"/>
  <c r="CP110" i="7"/>
  <c r="BT20" i="7"/>
  <c r="CA20" i="7" s="1"/>
  <c r="CB20" i="7" s="1"/>
  <c r="CP20" i="7"/>
  <c r="BQ30" i="7"/>
  <c r="CN30" i="7"/>
  <c r="BT186" i="7"/>
  <c r="CA186" i="7" s="1"/>
  <c r="CB186" i="7" s="1"/>
  <c r="CP186" i="7"/>
  <c r="BQ50" i="7"/>
  <c r="CN50" i="7"/>
  <c r="BQ52" i="7"/>
  <c r="CN52" i="7"/>
  <c r="BW9" i="7"/>
  <c r="CC9" i="7" s="1"/>
  <c r="CR9" i="7"/>
  <c r="BW111" i="7"/>
  <c r="CC111" i="7" s="1"/>
  <c r="CR111" i="7"/>
  <c r="BT72" i="7"/>
  <c r="CA72" i="7" s="1"/>
  <c r="CB72" i="7" s="1"/>
  <c r="CP72" i="7"/>
  <c r="BT69" i="7"/>
  <c r="CA69" i="7" s="1"/>
  <c r="CB69" i="7" s="1"/>
  <c r="CP69" i="7"/>
  <c r="BW77" i="7"/>
  <c r="CC77" i="7" s="1"/>
  <c r="CR77" i="7"/>
  <c r="BT25" i="7"/>
  <c r="CA25" i="7" s="1"/>
  <c r="CB25" i="7" s="1"/>
  <c r="CP25" i="7"/>
  <c r="BQ176" i="7"/>
  <c r="CN176" i="7"/>
  <c r="BW28" i="7"/>
  <c r="CC28" i="7" s="1"/>
  <c r="CR28" i="7"/>
  <c r="BT82" i="7"/>
  <c r="CA82" i="7" s="1"/>
  <c r="CB82" i="7" s="1"/>
  <c r="CP82" i="7"/>
  <c r="BQ18" i="7"/>
  <c r="CN18" i="7"/>
  <c r="BQ27" i="7"/>
  <c r="CN27" i="7"/>
  <c r="BT96" i="7"/>
  <c r="CA96" i="7" s="1"/>
  <c r="CB96" i="7" s="1"/>
  <c r="CP96" i="7"/>
  <c r="BT48" i="7"/>
  <c r="CA48" i="7" s="1"/>
  <c r="CB48" i="7" s="1"/>
  <c r="CP48" i="7"/>
  <c r="BQ106" i="7"/>
  <c r="CN106" i="7"/>
  <c r="BQ22" i="7"/>
  <c r="CN22" i="7"/>
  <c r="BQ45" i="7"/>
  <c r="CN45" i="7"/>
  <c r="BT189" i="7"/>
  <c r="CA189" i="7" s="1"/>
  <c r="CB189" i="7" s="1"/>
  <c r="CP189" i="7"/>
  <c r="BW26" i="7"/>
  <c r="CC26" i="7" s="1"/>
  <c r="CR26" i="7"/>
  <c r="BZ46" i="7"/>
  <c r="BX81" i="7"/>
  <c r="BZ81" i="7" s="1"/>
  <c r="BX37" i="7"/>
  <c r="BZ37" i="7" s="1"/>
  <c r="CD37" i="7" s="1"/>
  <c r="BX91" i="7"/>
  <c r="BX16" i="7"/>
  <c r="BT112" i="7"/>
  <c r="CA112" i="7" s="1"/>
  <c r="CB112" i="7" s="1"/>
  <c r="CP112" i="7"/>
  <c r="BW53" i="7"/>
  <c r="CC53" i="7" s="1"/>
  <c r="CR53" i="7"/>
  <c r="BT12" i="7"/>
  <c r="CA12" i="7" s="1"/>
  <c r="CB12" i="7" s="1"/>
  <c r="CP12" i="7"/>
  <c r="BQ108" i="7"/>
  <c r="CN108" i="7"/>
  <c r="BT11" i="7"/>
  <c r="CA11" i="7" s="1"/>
  <c r="CB11" i="7" s="1"/>
  <c r="CP11" i="7"/>
  <c r="BT178" i="7"/>
  <c r="CA178" i="7" s="1"/>
  <c r="CB178" i="7" s="1"/>
  <c r="CP178" i="7"/>
  <c r="BW37" i="7"/>
  <c r="CC37" i="7" s="1"/>
  <c r="CR37" i="7"/>
  <c r="BT30" i="7"/>
  <c r="CA30" i="7" s="1"/>
  <c r="CB30" i="7" s="1"/>
  <c r="CP30" i="7"/>
  <c r="BT29" i="7"/>
  <c r="CA29" i="7" s="1"/>
  <c r="CB29" i="7" s="1"/>
  <c r="CP29" i="7"/>
  <c r="BQ76" i="7"/>
  <c r="CN76" i="7"/>
  <c r="BT4" i="7"/>
  <c r="CA4" i="7" s="1"/>
  <c r="CB4" i="7" s="1"/>
  <c r="CP4" i="7"/>
  <c r="BQ97" i="7"/>
  <c r="BZ97" i="7" s="1"/>
  <c r="CD97" i="7" s="1"/>
  <c r="CN97" i="7"/>
  <c r="BQ66" i="7"/>
  <c r="CN66" i="7"/>
  <c r="BT77" i="7"/>
  <c r="CA77" i="7" s="1"/>
  <c r="CB77" i="7" s="1"/>
  <c r="CP77" i="7"/>
  <c r="BT16" i="7"/>
  <c r="CA16" i="7" s="1"/>
  <c r="CB16" i="7" s="1"/>
  <c r="CP16" i="7"/>
  <c r="BW105" i="7"/>
  <c r="CC105" i="7" s="1"/>
  <c r="CR105" i="7"/>
  <c r="BT104" i="7"/>
  <c r="CA104" i="7" s="1"/>
  <c r="CB104" i="7" s="1"/>
  <c r="CP104" i="7"/>
  <c r="BQ86" i="7"/>
  <c r="CN86" i="7"/>
  <c r="BQ75" i="7"/>
  <c r="CN75" i="7"/>
  <c r="BT31" i="7"/>
  <c r="CA31" i="7" s="1"/>
  <c r="CB31" i="7" s="1"/>
  <c r="CP31" i="7"/>
  <c r="BQ61" i="7"/>
  <c r="CN61" i="7"/>
  <c r="BQ38" i="7"/>
  <c r="CN38" i="7"/>
  <c r="BT108" i="7"/>
  <c r="CA108" i="7" s="1"/>
  <c r="CB108" i="7" s="1"/>
  <c r="CP108" i="7"/>
  <c r="BT49" i="7"/>
  <c r="CA49" i="7" s="1"/>
  <c r="CB49" i="7" s="1"/>
  <c r="CP49" i="7"/>
  <c r="BQ26" i="7"/>
  <c r="BZ26" i="7" s="1"/>
  <c r="CN26" i="7"/>
  <c r="BQ182" i="7"/>
  <c r="CN182" i="7"/>
  <c r="BT89" i="7"/>
  <c r="CA89" i="7" s="1"/>
  <c r="CB89" i="7" s="1"/>
  <c r="CP89" i="7"/>
  <c r="BQ186" i="7"/>
  <c r="CN186" i="7"/>
  <c r="BQ11" i="7"/>
  <c r="CN11" i="7"/>
  <c r="BT17" i="7"/>
  <c r="CA17" i="7" s="1"/>
  <c r="CB17" i="7" s="1"/>
  <c r="CP17" i="7"/>
  <c r="BT78" i="7"/>
  <c r="CA78" i="7" s="1"/>
  <c r="CB78" i="7" s="1"/>
  <c r="CP78" i="7"/>
  <c r="BQ6" i="7"/>
  <c r="CN6" i="7"/>
  <c r="BT44" i="7"/>
  <c r="CA44" i="7" s="1"/>
  <c r="CB44" i="7" s="1"/>
  <c r="CP44" i="7"/>
  <c r="BT51" i="7"/>
  <c r="CA51" i="7" s="1"/>
  <c r="CB51" i="7" s="1"/>
  <c r="CP51" i="7"/>
  <c r="BQ87" i="7"/>
  <c r="CN87" i="7"/>
  <c r="BT65" i="7"/>
  <c r="CA65" i="7" s="1"/>
  <c r="CB65" i="7" s="1"/>
  <c r="CP65" i="7"/>
  <c r="BT46" i="7"/>
  <c r="CA46" i="7" s="1"/>
  <c r="CB46" i="7" s="1"/>
  <c r="CP46" i="7"/>
  <c r="BT68" i="7"/>
  <c r="CA68" i="7" s="1"/>
  <c r="CB68" i="7" s="1"/>
  <c r="CP68" i="7"/>
  <c r="BT43" i="7"/>
  <c r="CA43" i="7" s="1"/>
  <c r="CB43" i="7" s="1"/>
  <c r="CP43" i="7"/>
  <c r="BW87" i="7"/>
  <c r="CC87" i="7" s="1"/>
  <c r="CR87" i="7"/>
  <c r="BQ101" i="7"/>
  <c r="CN101" i="7"/>
  <c r="BT190" i="7"/>
  <c r="CA190" i="7" s="1"/>
  <c r="CB190" i="7" s="1"/>
  <c r="CP190" i="7"/>
  <c r="BQ51" i="7"/>
  <c r="CN51" i="7"/>
  <c r="BQ88" i="7"/>
  <c r="CN88" i="7"/>
  <c r="BT86" i="7"/>
  <c r="CA86" i="7" s="1"/>
  <c r="CB86" i="7" s="1"/>
  <c r="CP86" i="7"/>
  <c r="BQ58" i="7"/>
  <c r="CN58" i="7"/>
  <c r="BQ39" i="7"/>
  <c r="CN39" i="7"/>
  <c r="BT107" i="7"/>
  <c r="CA107" i="7" s="1"/>
  <c r="CB107" i="7" s="1"/>
  <c r="CP107" i="7"/>
  <c r="BT176" i="7"/>
  <c r="CA176" i="7" s="1"/>
  <c r="CB176" i="7" s="1"/>
  <c r="CP176" i="7"/>
  <c r="BW69" i="7"/>
  <c r="CC69" i="7" s="1"/>
  <c r="CR69" i="7"/>
  <c r="BW179" i="7"/>
  <c r="CC179" i="7" s="1"/>
  <c r="CR179" i="7"/>
  <c r="BT6" i="7"/>
  <c r="CA6" i="7" s="1"/>
  <c r="CB6" i="7" s="1"/>
  <c r="CP6" i="7"/>
  <c r="BW44" i="7"/>
  <c r="CC44" i="7" s="1"/>
  <c r="CR44" i="7"/>
  <c r="BW110" i="7"/>
  <c r="CC110" i="7" s="1"/>
  <c r="CR110" i="7"/>
  <c r="BW12" i="7"/>
  <c r="CC12" i="7" s="1"/>
  <c r="CR12" i="7"/>
  <c r="BT183" i="7"/>
  <c r="CA183" i="7" s="1"/>
  <c r="CB183" i="7" s="1"/>
  <c r="CP183" i="7"/>
  <c r="CL11" i="7"/>
  <c r="BN11" i="7"/>
  <c r="BX11" i="7" s="1"/>
  <c r="BT99" i="7"/>
  <c r="CA99" i="7" s="1"/>
  <c r="CB99" i="7" s="1"/>
  <c r="CP99" i="7"/>
  <c r="BT61" i="7"/>
  <c r="CA61" i="7" s="1"/>
  <c r="CB61" i="7" s="1"/>
  <c r="CP61" i="7"/>
  <c r="BT9" i="7"/>
  <c r="CA9" i="7" s="1"/>
  <c r="CB9" i="7" s="1"/>
  <c r="CP9" i="7"/>
  <c r="BT38" i="7"/>
  <c r="CA38" i="7" s="1"/>
  <c r="CB38" i="7" s="1"/>
  <c r="CP38" i="7"/>
  <c r="BT45" i="7"/>
  <c r="CA45" i="7" s="1"/>
  <c r="CB45" i="7" s="1"/>
  <c r="CP45" i="7"/>
  <c r="BW56" i="7"/>
  <c r="CC56" i="7" s="1"/>
  <c r="CD56" i="7" s="1"/>
  <c r="CR56" i="7"/>
  <c r="BT62" i="7"/>
  <c r="CA62" i="7" s="1"/>
  <c r="CB62" i="7" s="1"/>
  <c r="CP62" i="7"/>
  <c r="BQ25" i="7"/>
  <c r="CN25" i="7"/>
  <c r="BW90" i="7"/>
  <c r="CC90" i="7" s="1"/>
  <c r="CR90" i="7"/>
  <c r="BW181" i="7"/>
  <c r="CC181" i="7" s="1"/>
  <c r="CR181" i="7"/>
  <c r="BW86" i="7"/>
  <c r="CC86" i="7" s="1"/>
  <c r="CR86" i="7"/>
  <c r="BT85" i="7"/>
  <c r="CA85" i="7" s="1"/>
  <c r="CB85" i="7" s="1"/>
  <c r="CP85" i="7"/>
  <c r="BT19" i="7"/>
  <c r="CA19" i="7" s="1"/>
  <c r="CB19" i="7" s="1"/>
  <c r="CP19" i="7"/>
  <c r="BT181" i="7"/>
  <c r="CA181" i="7" s="1"/>
  <c r="CB181" i="7" s="1"/>
  <c r="CP181" i="7"/>
  <c r="BQ185" i="7"/>
  <c r="CN185" i="7"/>
  <c r="BX60" i="7"/>
  <c r="BX177" i="7"/>
  <c r="BX90" i="7"/>
  <c r="BZ90" i="7" s="1"/>
  <c r="BQ109" i="7"/>
  <c r="CN109" i="7"/>
  <c r="BW55" i="7"/>
  <c r="CC55" i="7" s="1"/>
  <c r="CR55" i="7"/>
  <c r="BT97" i="7"/>
  <c r="CA97" i="7" s="1"/>
  <c r="CB97" i="7" s="1"/>
  <c r="CP97" i="7"/>
  <c r="BT5" i="7"/>
  <c r="CA5" i="7" s="1"/>
  <c r="CB5" i="7" s="1"/>
  <c r="CP5" i="7"/>
  <c r="BT26" i="7"/>
  <c r="CA26" i="7" s="1"/>
  <c r="CB26" i="7" s="1"/>
  <c r="CP26" i="7"/>
  <c r="BQ67" i="7"/>
  <c r="CN67" i="7"/>
  <c r="BT60" i="7"/>
  <c r="CA60" i="7" s="1"/>
  <c r="CB60" i="7" s="1"/>
  <c r="CP60" i="7"/>
  <c r="BT13" i="7"/>
  <c r="CA13" i="7" s="1"/>
  <c r="CB13" i="7" s="1"/>
  <c r="CP13" i="7"/>
  <c r="BW104" i="7"/>
  <c r="CC104" i="7" s="1"/>
  <c r="CR104" i="7"/>
  <c r="BW188" i="7"/>
  <c r="CC188" i="7" s="1"/>
  <c r="CR188" i="7"/>
  <c r="BW84" i="7"/>
  <c r="CC84" i="7" s="1"/>
  <c r="CR84" i="7"/>
  <c r="BQ8" i="7"/>
  <c r="CN8" i="7"/>
  <c r="BT192" i="7"/>
  <c r="CA192" i="7" s="1"/>
  <c r="CB192" i="7" s="1"/>
  <c r="CP192" i="7"/>
  <c r="BQ85" i="7"/>
  <c r="BZ85" i="7" s="1"/>
  <c r="CN85" i="7"/>
  <c r="BQ184" i="7"/>
  <c r="CN184" i="7"/>
  <c r="BQ28" i="7"/>
  <c r="CN28" i="7"/>
  <c r="BQ91" i="7"/>
  <c r="CN91" i="7"/>
  <c r="BT87" i="7"/>
  <c r="CA87" i="7" s="1"/>
  <c r="CB87" i="7" s="1"/>
  <c r="CP87" i="7"/>
  <c r="BQ36" i="7"/>
  <c r="CN36" i="7"/>
  <c r="BT88" i="7"/>
  <c r="CA88" i="7" s="1"/>
  <c r="CB88" i="7" s="1"/>
  <c r="CP88" i="7"/>
  <c r="BQ9" i="7"/>
  <c r="CN9" i="7"/>
  <c r="BW59" i="7"/>
  <c r="CC59" i="7" s="1"/>
  <c r="CR59" i="7"/>
  <c r="BQ47" i="7"/>
  <c r="CN47" i="7"/>
  <c r="BQ5" i="7"/>
  <c r="CN5" i="7"/>
  <c r="BW63" i="7"/>
  <c r="CC63" i="7" s="1"/>
  <c r="CR63" i="7"/>
  <c r="BQ19" i="7"/>
  <c r="CN19" i="7"/>
  <c r="BT111" i="7"/>
  <c r="CA111" i="7" s="1"/>
  <c r="CB111" i="7" s="1"/>
  <c r="CP111" i="7"/>
  <c r="BT22" i="7"/>
  <c r="CA22" i="7" s="1"/>
  <c r="CB22" i="7" s="1"/>
  <c r="CP22" i="7"/>
  <c r="CL27" i="7"/>
  <c r="BN27" i="7"/>
  <c r="BX27" i="7" s="1"/>
  <c r="BT67" i="7"/>
  <c r="CA67" i="7" s="1"/>
  <c r="CB67" i="7" s="1"/>
  <c r="CP67" i="7"/>
  <c r="BQ60" i="7"/>
  <c r="CN60" i="7"/>
  <c r="BQ180" i="7"/>
  <c r="CN180" i="7"/>
  <c r="BT80" i="7"/>
  <c r="CA80" i="7" s="1"/>
  <c r="CB80" i="7" s="1"/>
  <c r="CP80" i="7"/>
  <c r="BW14" i="7"/>
  <c r="CC14" i="7" s="1"/>
  <c r="CR14" i="7"/>
  <c r="BW82" i="7"/>
  <c r="CC82" i="7" s="1"/>
  <c r="CR82" i="7"/>
  <c r="BW10" i="7"/>
  <c r="CC10" i="7" s="1"/>
  <c r="CR10" i="7"/>
  <c r="BW103" i="7"/>
  <c r="CC103" i="7" s="1"/>
  <c r="CR103" i="7"/>
  <c r="BW92" i="7"/>
  <c r="CC92" i="7" s="1"/>
  <c r="CR92" i="7"/>
  <c r="BW29" i="7"/>
  <c r="CC29" i="7" s="1"/>
  <c r="CR29" i="7"/>
  <c r="BQ111" i="7"/>
  <c r="CN111" i="7"/>
  <c r="BQ192" i="7"/>
  <c r="CN192" i="7"/>
  <c r="BT91" i="7"/>
  <c r="CA91" i="7" s="1"/>
  <c r="CB91" i="7" s="1"/>
  <c r="CP91" i="7"/>
  <c r="BQ96" i="7"/>
  <c r="CN96" i="7"/>
  <c r="BJ50" i="7"/>
  <c r="BX50" i="7" s="1"/>
  <c r="CJ50" i="7"/>
  <c r="BT58" i="7"/>
  <c r="CA58" i="7" s="1"/>
  <c r="CB58" i="7" s="1"/>
  <c r="CP58" i="7"/>
  <c r="BQ59" i="7"/>
  <c r="BZ59" i="7" s="1"/>
  <c r="CD59" i="7" s="1"/>
  <c r="CN59" i="7"/>
  <c r="BN63" i="7"/>
  <c r="BX63" i="7" s="1"/>
  <c r="BZ63" i="7" s="1"/>
  <c r="CL63" i="7"/>
  <c r="BW99" i="7"/>
  <c r="CC99" i="7" s="1"/>
  <c r="CR99" i="7"/>
  <c r="BQ79" i="7"/>
  <c r="CN79" i="7"/>
  <c r="BT42" i="7"/>
  <c r="CA42" i="7" s="1"/>
  <c r="CB42" i="7" s="1"/>
  <c r="CP42" i="7"/>
  <c r="BQ70" i="7"/>
  <c r="CN70" i="7"/>
  <c r="BT64" i="7"/>
  <c r="CA64" i="7" s="1"/>
  <c r="CB64" i="7" s="1"/>
  <c r="CP64" i="7"/>
  <c r="BT180" i="7"/>
  <c r="CA180" i="7" s="1"/>
  <c r="CB180" i="7" s="1"/>
  <c r="CP180" i="7"/>
  <c r="BW89" i="7"/>
  <c r="CC89" i="7" s="1"/>
  <c r="CR89" i="7"/>
  <c r="BW186" i="7"/>
  <c r="CC186" i="7" s="1"/>
  <c r="CR186" i="7"/>
  <c r="BW176" i="7"/>
  <c r="CC176" i="7" s="1"/>
  <c r="CR176" i="7"/>
  <c r="BW43" i="7"/>
  <c r="CC43" i="7" s="1"/>
  <c r="CR43" i="7"/>
  <c r="BT188" i="7"/>
  <c r="CA188" i="7" s="1"/>
  <c r="CB188" i="7" s="1"/>
  <c r="CP188" i="7"/>
  <c r="BT81" i="7"/>
  <c r="CA81" i="7" s="1"/>
  <c r="CB81" i="7" s="1"/>
  <c r="CP81" i="7"/>
  <c r="BT7" i="7"/>
  <c r="CA7" i="7" s="1"/>
  <c r="CB7" i="7" s="1"/>
  <c r="CP7" i="7"/>
  <c r="BT90" i="7"/>
  <c r="CA90" i="7" s="1"/>
  <c r="CB90" i="7" s="1"/>
  <c r="CP90" i="7"/>
  <c r="BX18" i="7"/>
  <c r="BZ18" i="7" s="1"/>
  <c r="BX57" i="7"/>
  <c r="BZ57" i="7" s="1"/>
  <c r="CD57" i="7" s="1"/>
  <c r="BX86" i="7"/>
  <c r="BX38" i="7"/>
  <c r="BZ38" i="7" s="1"/>
  <c r="CD38" i="7" s="1"/>
  <c r="BX6" i="7"/>
  <c r="BX54" i="7"/>
  <c r="BX22" i="7"/>
  <c r="BW175" i="7"/>
  <c r="CC175" i="7" s="1"/>
  <c r="CR175" i="7"/>
  <c r="BJ93" i="7"/>
  <c r="CJ93" i="7"/>
  <c r="BW94" i="7"/>
  <c r="CC94" i="7" s="1"/>
  <c r="CR94" i="7"/>
  <c r="BT94" i="7"/>
  <c r="CA94" i="7" s="1"/>
  <c r="CB94" i="7" s="1"/>
  <c r="CP94" i="7"/>
  <c r="BW93" i="7"/>
  <c r="CC93" i="7" s="1"/>
  <c r="CR93" i="7"/>
  <c r="BW173" i="7"/>
  <c r="CC173" i="7" s="1"/>
  <c r="CR173" i="7"/>
  <c r="BJ94" i="7"/>
  <c r="CJ94" i="7"/>
  <c r="BT33" i="7"/>
  <c r="CA33" i="7" s="1"/>
  <c r="CB33" i="7" s="1"/>
  <c r="CP33" i="7"/>
  <c r="BT173" i="7"/>
  <c r="CA173" i="7" s="1"/>
  <c r="CB173" i="7" s="1"/>
  <c r="CP173" i="7"/>
  <c r="BQ174" i="7"/>
  <c r="CN174" i="7"/>
  <c r="BQ95" i="7"/>
  <c r="CN95" i="7"/>
  <c r="BJ174" i="7"/>
  <c r="BX174" i="7" s="1"/>
  <c r="CJ174" i="7"/>
  <c r="BT34" i="7"/>
  <c r="CA34" i="7" s="1"/>
  <c r="CB34" i="7" s="1"/>
  <c r="CP34" i="7"/>
  <c r="BT35" i="7"/>
  <c r="CA35" i="7" s="1"/>
  <c r="CB35" i="7" s="1"/>
  <c r="CP35" i="7"/>
  <c r="BQ35" i="7"/>
  <c r="CN35" i="7"/>
  <c r="BQ33" i="7"/>
  <c r="CN33" i="7"/>
  <c r="BJ35" i="7"/>
  <c r="BX35" i="7" s="1"/>
  <c r="BZ35" i="7" s="1"/>
  <c r="CJ35" i="7"/>
  <c r="BW95" i="7"/>
  <c r="CC95" i="7" s="1"/>
  <c r="CR95" i="7"/>
  <c r="BT95" i="7"/>
  <c r="CA95" i="7" s="1"/>
  <c r="CB95" i="7" s="1"/>
  <c r="CP95" i="7"/>
  <c r="BJ33" i="7"/>
  <c r="CJ33" i="7"/>
  <c r="BT93" i="7"/>
  <c r="CA93" i="7" s="1"/>
  <c r="CB93" i="7" s="1"/>
  <c r="CP93" i="7"/>
  <c r="BT175" i="7"/>
  <c r="CA175" i="7" s="1"/>
  <c r="CB175" i="7" s="1"/>
  <c r="CP175" i="7"/>
  <c r="BQ173" i="7"/>
  <c r="CN173" i="7"/>
  <c r="BW33" i="7"/>
  <c r="CC33" i="7" s="1"/>
  <c r="CR33" i="7"/>
  <c r="BW35" i="7"/>
  <c r="CC35" i="7" s="1"/>
  <c r="CR35" i="7"/>
  <c r="BQ175" i="7"/>
  <c r="CN175" i="7"/>
  <c r="BJ175" i="7"/>
  <c r="BX175" i="7" s="1"/>
  <c r="CJ175" i="7"/>
  <c r="BJ95" i="7"/>
  <c r="BX95" i="7" s="1"/>
  <c r="CJ95" i="7"/>
  <c r="BQ94" i="7"/>
  <c r="CN94" i="7"/>
  <c r="BQ93" i="7"/>
  <c r="CN93" i="7"/>
  <c r="BT174" i="7"/>
  <c r="CA174" i="7" s="1"/>
  <c r="CB174" i="7" s="1"/>
  <c r="CP174" i="7"/>
  <c r="BW174" i="7"/>
  <c r="CC174" i="7" s="1"/>
  <c r="CR174" i="7"/>
  <c r="BQ34" i="7"/>
  <c r="CN34" i="7"/>
  <c r="BJ173" i="7"/>
  <c r="BX173" i="7" s="1"/>
  <c r="CJ173" i="7"/>
  <c r="BW34" i="7"/>
  <c r="CC34" i="7" s="1"/>
  <c r="CR34" i="7"/>
  <c r="BJ34" i="7"/>
  <c r="BX34" i="7" s="1"/>
  <c r="CJ34" i="7"/>
  <c r="BN3" i="7"/>
  <c r="CL3" i="7"/>
  <c r="BJ3" i="7"/>
  <c r="CJ3" i="7"/>
  <c r="BQ3" i="7"/>
  <c r="CN3" i="7"/>
  <c r="BT3" i="7"/>
  <c r="CA3" i="7" s="1"/>
  <c r="CB3" i="7" s="1"/>
  <c r="CP3" i="7"/>
  <c r="BC10" i="6"/>
  <c r="BD10" i="6" s="1"/>
  <c r="BE10" i="6" s="1"/>
  <c r="AZ32" i="6"/>
  <c r="BA32" i="6" s="1"/>
  <c r="BB32" i="6" s="1"/>
  <c r="BL32" i="6" s="1"/>
  <c r="BQ35" i="6"/>
  <c r="BL23" i="6"/>
  <c r="BN23" i="6" s="1"/>
  <c r="BQ23" i="6" s="1"/>
  <c r="BC39" i="6"/>
  <c r="BD39" i="6" s="1"/>
  <c r="BE39" i="6" s="1"/>
  <c r="BL36" i="6"/>
  <c r="BN36" i="6" s="1"/>
  <c r="BQ36" i="6" s="1"/>
  <c r="AZ14" i="6"/>
  <c r="BA14" i="6" s="1"/>
  <c r="BB14" i="6" s="1"/>
  <c r="AZ17" i="6"/>
  <c r="BA17" i="6" s="1"/>
  <c r="BB17" i="6" s="1"/>
  <c r="BA21" i="6"/>
  <c r="BB21" i="6" s="1"/>
  <c r="AZ42" i="6"/>
  <c r="BA42" i="6" s="1"/>
  <c r="BB42" i="6" s="1"/>
  <c r="BL42" i="6" s="1"/>
  <c r="AZ6" i="6"/>
  <c r="BA6" i="6" s="1"/>
  <c r="BB6" i="6" s="1"/>
  <c r="AZ9" i="6"/>
  <c r="BA9" i="6" s="1"/>
  <c r="BB9" i="6" s="1"/>
  <c r="BL9" i="6" s="1"/>
  <c r="AZ13" i="6"/>
  <c r="BA13" i="6" s="1"/>
  <c r="BB13" i="6" s="1"/>
  <c r="BL13" i="6" s="1"/>
  <c r="AZ40" i="6"/>
  <c r="BA40" i="6" s="1"/>
  <c r="BB40" i="6" s="1"/>
  <c r="AZ41" i="6"/>
  <c r="AZ33" i="6"/>
  <c r="BA33" i="6" s="1"/>
  <c r="BB33" i="6" s="1"/>
  <c r="BL33" i="6" s="1"/>
  <c r="BI13" i="6"/>
  <c r="BJ13" i="6" s="1"/>
  <c r="BK13" i="6" s="1"/>
  <c r="BO13" i="6" s="1"/>
  <c r="BP13" i="6" s="1"/>
  <c r="BF9" i="6"/>
  <c r="BG9" i="6" s="1"/>
  <c r="BH9" i="6" s="1"/>
  <c r="BA10" i="6"/>
  <c r="BB10" i="6" s="1"/>
  <c r="AZ18" i="6"/>
  <c r="BA18" i="6" s="1"/>
  <c r="BB18" i="6" s="1"/>
  <c r="AZ22" i="6"/>
  <c r="BA22" i="6" s="1"/>
  <c r="BB22" i="6" s="1"/>
  <c r="AZ39" i="6"/>
  <c r="BA39" i="6" s="1"/>
  <c r="BB39" i="6" s="1"/>
  <c r="BL39" i="6" s="1"/>
  <c r="AZ31" i="6"/>
  <c r="BA31" i="6" s="1"/>
  <c r="BB31" i="6" s="1"/>
  <c r="BL31" i="6" s="1"/>
  <c r="AZ26" i="6"/>
  <c r="BA26" i="6" s="1"/>
  <c r="BB26" i="6" s="1"/>
  <c r="BN7" i="6"/>
  <c r="BQ7" i="6" s="1"/>
  <c r="BI25" i="6"/>
  <c r="BJ25" i="6" s="1"/>
  <c r="BK25" i="6" s="1"/>
  <c r="BO25" i="6" s="1"/>
  <c r="BP25" i="6" s="1"/>
  <c r="BC25" i="6"/>
  <c r="BD25" i="6" s="1"/>
  <c r="BE25" i="6" s="1"/>
  <c r="BF25" i="6"/>
  <c r="BG25" i="6" s="1"/>
  <c r="BH25" i="6" s="1"/>
  <c r="BA25" i="6"/>
  <c r="BB25" i="6" s="1"/>
  <c r="BN8" i="6"/>
  <c r="BQ8" i="6" s="1"/>
  <c r="BN16" i="6"/>
  <c r="BQ16" i="6" s="1"/>
  <c r="BC17" i="6"/>
  <c r="BD17" i="6" s="1"/>
  <c r="BE17" i="6" s="1"/>
  <c r="BF42" i="6"/>
  <c r="BG42" i="6" s="1"/>
  <c r="BH42" i="6" s="1"/>
  <c r="BN15" i="6"/>
  <c r="BQ15" i="6" s="1"/>
  <c r="BF10" i="6"/>
  <c r="BG10" i="6" s="1"/>
  <c r="BH10" i="6" s="1"/>
  <c r="BI17" i="6"/>
  <c r="BJ17" i="6" s="1"/>
  <c r="BK17" i="6" s="1"/>
  <c r="BO17" i="6" s="1"/>
  <c r="BP17" i="6" s="1"/>
  <c r="BI42" i="6"/>
  <c r="BJ42" i="6" s="1"/>
  <c r="BK42" i="6" s="1"/>
  <c r="BO42" i="6" s="1"/>
  <c r="BP42" i="6" s="1"/>
  <c r="BF13" i="6"/>
  <c r="BG13" i="6" s="1"/>
  <c r="BH13" i="6" s="1"/>
  <c r="BC26" i="6"/>
  <c r="BD26" i="6" s="1"/>
  <c r="BE26" i="6" s="1"/>
  <c r="BN24" i="6"/>
  <c r="BQ24" i="6" s="1"/>
  <c r="BI39" i="6"/>
  <c r="BJ39" i="6" s="1"/>
  <c r="BK39" i="6" s="1"/>
  <c r="BO39" i="6" s="1"/>
  <c r="BP39" i="6" s="1"/>
  <c r="BN38" i="6"/>
  <c r="BQ38" i="6" s="1"/>
  <c r="BN37" i="6"/>
  <c r="BQ37" i="6" s="1"/>
  <c r="BT6" i="5"/>
  <c r="CL75" i="4"/>
  <c r="CN75" i="4" s="1"/>
  <c r="CI75" i="4"/>
  <c r="CK75" i="4" s="1"/>
  <c r="BF34" i="6"/>
  <c r="BG34" i="6" s="1"/>
  <c r="BH34" i="6" s="1"/>
  <c r="BA34" i="6"/>
  <c r="BB34" i="6" s="1"/>
  <c r="BI34" i="6"/>
  <c r="BJ34" i="6" s="1"/>
  <c r="BK34" i="6" s="1"/>
  <c r="BO34" i="6" s="1"/>
  <c r="BP34" i="6" s="1"/>
  <c r="BC34" i="6"/>
  <c r="BD34" i="6" s="1"/>
  <c r="BE34" i="6" s="1"/>
  <c r="BF21" i="6"/>
  <c r="BG21" i="6" s="1"/>
  <c r="BH21" i="6" s="1"/>
  <c r="BC21" i="6"/>
  <c r="BD21" i="6" s="1"/>
  <c r="BE21" i="6" s="1"/>
  <c r="BI21" i="6"/>
  <c r="BJ21" i="6" s="1"/>
  <c r="BK21" i="6" s="1"/>
  <c r="BO21" i="6" s="1"/>
  <c r="BP21" i="6" s="1"/>
  <c r="BC6" i="6"/>
  <c r="BD6" i="6" s="1"/>
  <c r="BE6" i="6" s="1"/>
  <c r="BC22" i="6"/>
  <c r="BD22" i="6" s="1"/>
  <c r="BE22" i="6" s="1"/>
  <c r="BI22" i="6"/>
  <c r="BJ22" i="6" s="1"/>
  <c r="BK22" i="6" s="1"/>
  <c r="BO22" i="6" s="1"/>
  <c r="BP22" i="6" s="1"/>
  <c r="BC40" i="6"/>
  <c r="BD40" i="6" s="1"/>
  <c r="BE40" i="6" s="1"/>
  <c r="BF6" i="6"/>
  <c r="BG6" i="6" s="1"/>
  <c r="BH6" i="6" s="1"/>
  <c r="BF22" i="6"/>
  <c r="BG22" i="6" s="1"/>
  <c r="BH22" i="6" s="1"/>
  <c r="BF26" i="6"/>
  <c r="BG26" i="6" s="1"/>
  <c r="BH26" i="6" s="1"/>
  <c r="BI40" i="6"/>
  <c r="BJ40" i="6" s="1"/>
  <c r="BK40" i="6" s="1"/>
  <c r="BO40" i="6" s="1"/>
  <c r="BP40" i="6" s="1"/>
  <c r="BF32" i="6"/>
  <c r="BG32" i="6" s="1"/>
  <c r="BH32" i="6" s="1"/>
  <c r="BI32" i="6"/>
  <c r="BJ32" i="6" s="1"/>
  <c r="BK32" i="6" s="1"/>
  <c r="BO32" i="6" s="1"/>
  <c r="BP32" i="6" s="1"/>
  <c r="BC18" i="6"/>
  <c r="BD18" i="6" s="1"/>
  <c r="BE18" i="6" s="1"/>
  <c r="BF33" i="6"/>
  <c r="BG33" i="6" s="1"/>
  <c r="BH33" i="6" s="1"/>
  <c r="BI41" i="6"/>
  <c r="BJ41" i="6" s="1"/>
  <c r="BK41" i="6" s="1"/>
  <c r="BO41" i="6" s="1"/>
  <c r="BP41" i="6" s="1"/>
  <c r="BC14" i="6"/>
  <c r="BD14" i="6" s="1"/>
  <c r="BE14" i="6" s="1"/>
  <c r="BI14" i="6"/>
  <c r="BJ14" i="6" s="1"/>
  <c r="BK14" i="6" s="1"/>
  <c r="BO14" i="6" s="1"/>
  <c r="BP14" i="6" s="1"/>
  <c r="BI33" i="6"/>
  <c r="BJ33" i="6" s="1"/>
  <c r="BK33" i="6" s="1"/>
  <c r="BO33" i="6" s="1"/>
  <c r="BP33" i="6" s="1"/>
  <c r="BI18" i="6"/>
  <c r="BJ18" i="6" s="1"/>
  <c r="BK18" i="6" s="1"/>
  <c r="BO18" i="6" s="1"/>
  <c r="BP18" i="6" s="1"/>
  <c r="BC41" i="6"/>
  <c r="BD41" i="6" s="1"/>
  <c r="BE41" i="6" s="1"/>
  <c r="BA41" i="6"/>
  <c r="BB41" i="6" s="1"/>
  <c r="BI31" i="6"/>
  <c r="BJ31" i="6" s="1"/>
  <c r="BK31" i="6" s="1"/>
  <c r="BO31" i="6" s="1"/>
  <c r="BP31" i="6" s="1"/>
  <c r="BC5" i="6"/>
  <c r="BD5" i="6" s="1"/>
  <c r="BE5" i="6" s="1"/>
  <c r="BI5" i="6"/>
  <c r="BJ5" i="6" s="1"/>
  <c r="BK5" i="6" s="1"/>
  <c r="BO5" i="6" s="1"/>
  <c r="BP5" i="6" s="1"/>
  <c r="BF31" i="6"/>
  <c r="BG31" i="6" s="1"/>
  <c r="BH31" i="6" s="1"/>
  <c r="BF5" i="6"/>
  <c r="BG5" i="6" s="1"/>
  <c r="BH5" i="6" s="1"/>
  <c r="BT10" i="5"/>
  <c r="BL23" i="5"/>
  <c r="BM23" i="5" s="1"/>
  <c r="BN23" i="5" s="1"/>
  <c r="BR23" i="5" s="1"/>
  <c r="BS23" i="5" s="1"/>
  <c r="BF23" i="5"/>
  <c r="BG23" i="5" s="1"/>
  <c r="BH23" i="5" s="1"/>
  <c r="BL21" i="5"/>
  <c r="BM21" i="5" s="1"/>
  <c r="BN21" i="5" s="1"/>
  <c r="BR21" i="5" s="1"/>
  <c r="BS21" i="5" s="1"/>
  <c r="BA5" i="6"/>
  <c r="BI17" i="5"/>
  <c r="BJ17" i="5" s="1"/>
  <c r="BK17" i="5" s="1"/>
  <c r="BQ17" i="5" s="1"/>
  <c r="BT22" i="5"/>
  <c r="BL17" i="5"/>
  <c r="BM17" i="5" s="1"/>
  <c r="BN17" i="5" s="1"/>
  <c r="BR17" i="5" s="1"/>
  <c r="BS17" i="5" s="1"/>
  <c r="BI15" i="5"/>
  <c r="BJ15" i="5" s="1"/>
  <c r="BK15" i="5" s="1"/>
  <c r="BT9" i="5"/>
  <c r="BT4" i="5"/>
  <c r="BF3" i="5"/>
  <c r="BG3" i="5" s="1"/>
  <c r="BH3" i="5" s="1"/>
  <c r="BO3" i="5" s="1"/>
  <c r="BQ3" i="5" s="1"/>
  <c r="BI3" i="5"/>
  <c r="BJ3" i="5" s="1"/>
  <c r="BK3" i="5" s="1"/>
  <c r="BL3" i="5"/>
  <c r="BM3" i="5" s="1"/>
  <c r="BN3" i="5" s="1"/>
  <c r="BR3" i="5" s="1"/>
  <c r="BS3" i="5" s="1"/>
  <c r="CH181" i="4"/>
  <c r="BY149" i="4"/>
  <c r="BZ149" i="4" s="1"/>
  <c r="CA149" i="4" s="1"/>
  <c r="CF149" i="4" s="1"/>
  <c r="BP3" i="3"/>
  <c r="BQ3" i="3" s="1"/>
  <c r="CJ3" i="3" s="1"/>
  <c r="BL11" i="3"/>
  <c r="BM11" i="3" s="1"/>
  <c r="BN11" i="3" s="1"/>
  <c r="CF11" i="3" s="1"/>
  <c r="CK15" i="3"/>
  <c r="CM15" i="3" s="1"/>
  <c r="BI11" i="3"/>
  <c r="BJ11" i="3" s="1"/>
  <c r="BK11" i="3" s="1"/>
  <c r="CD11" i="3" s="1"/>
  <c r="BO4" i="3"/>
  <c r="BP4" i="3" s="1"/>
  <c r="BQ4" i="3" s="1"/>
  <c r="CJ4" i="3" s="1"/>
  <c r="BI4" i="3"/>
  <c r="BJ4" i="3" s="1"/>
  <c r="BK4" i="3" s="1"/>
  <c r="CD4" i="3" s="1"/>
  <c r="BY12" i="4"/>
  <c r="BZ12" i="4" s="1"/>
  <c r="CA12" i="4" s="1"/>
  <c r="CF12" i="4" s="1"/>
  <c r="CK16" i="3"/>
  <c r="CN15" i="3"/>
  <c r="CK9" i="3"/>
  <c r="CM9" i="3" s="1"/>
  <c r="CN9" i="3"/>
  <c r="BL5" i="3"/>
  <c r="BM5" i="3" s="1"/>
  <c r="BN5" i="3" s="1"/>
  <c r="CF5" i="3" s="1"/>
  <c r="CH5" i="3"/>
  <c r="CL5" i="3" s="1"/>
  <c r="BX12" i="1"/>
  <c r="CC12" i="1" s="1"/>
  <c r="CE12" i="1"/>
  <c r="CJ12" i="1" s="1"/>
  <c r="BX14" i="1"/>
  <c r="CC14" i="1" s="1"/>
  <c r="CE14" i="1"/>
  <c r="CJ14" i="1" s="1"/>
  <c r="CE10" i="1"/>
  <c r="CJ10" i="1" s="1"/>
  <c r="BX10" i="1"/>
  <c r="CC10" i="1" s="1"/>
  <c r="BX13" i="1"/>
  <c r="CC13" i="1" s="1"/>
  <c r="CE13" i="1"/>
  <c r="CJ13" i="1" s="1"/>
  <c r="BX11" i="1"/>
  <c r="CC11" i="1" s="1"/>
  <c r="CE11" i="1"/>
  <c r="CJ11" i="1" s="1"/>
  <c r="BX9" i="1"/>
  <c r="CC9" i="1" s="1"/>
  <c r="CE9" i="1"/>
  <c r="CJ9" i="1" s="1"/>
  <c r="BZ13" i="1"/>
  <c r="CD13" i="1" s="1"/>
  <c r="BN29" i="1"/>
  <c r="BO29" i="1" s="1"/>
  <c r="BP29" i="1" s="1"/>
  <c r="BQ29" i="1" s="1"/>
  <c r="BJ29" i="1"/>
  <c r="BK29" i="1" s="1"/>
  <c r="BL29" i="1" s="1"/>
  <c r="BM29" i="1" s="1"/>
  <c r="BR29" i="1"/>
  <c r="BS29" i="1" s="1"/>
  <c r="BT29" i="1" s="1"/>
  <c r="BX27" i="1"/>
  <c r="CC27" i="1" s="1"/>
  <c r="CE27" i="1"/>
  <c r="CJ27" i="1" s="1"/>
  <c r="BX31" i="1"/>
  <c r="CC31" i="1" s="1"/>
  <c r="CE31" i="1"/>
  <c r="CJ31" i="1" s="1"/>
  <c r="BX28" i="1"/>
  <c r="CC28" i="1" s="1"/>
  <c r="CE28" i="1"/>
  <c r="CJ28" i="1" s="1"/>
  <c r="BN42" i="1"/>
  <c r="BO42" i="1" s="1"/>
  <c r="BP42" i="1" s="1"/>
  <c r="BQ42" i="1" s="1"/>
  <c r="BU42" i="1"/>
  <c r="BR42" i="1"/>
  <c r="BS42" i="1" s="1"/>
  <c r="BT42" i="1" s="1"/>
  <c r="BJ42" i="1"/>
  <c r="BK42" i="1" s="1"/>
  <c r="BL42" i="1" s="1"/>
  <c r="BM42" i="1" s="1"/>
  <c r="BU8" i="1"/>
  <c r="BN8" i="1"/>
  <c r="BR8" i="1"/>
  <c r="BS8" i="1" s="1"/>
  <c r="BJ8" i="1"/>
  <c r="BK8" i="1" s="1"/>
  <c r="BL8" i="1" s="1"/>
  <c r="BM8" i="1" s="1"/>
  <c r="BN3" i="1"/>
  <c r="BO3" i="1" s="1"/>
  <c r="BP3" i="1" s="1"/>
  <c r="BQ3" i="1" s="1"/>
  <c r="BU3" i="1"/>
  <c r="BF3" i="1"/>
  <c r="BR3" i="1"/>
  <c r="BS3" i="1" s="1"/>
  <c r="BT3" i="1" s="1"/>
  <c r="BJ3" i="1"/>
  <c r="BK3" i="1" s="1"/>
  <c r="BL3" i="1" s="1"/>
  <c r="BM3" i="1" s="1"/>
  <c r="BN6" i="1"/>
  <c r="BO6" i="1" s="1"/>
  <c r="BP6" i="1" s="1"/>
  <c r="BQ6" i="1" s="1"/>
  <c r="BU6" i="1"/>
  <c r="BV6" i="1" s="1"/>
  <c r="BW6" i="1" s="1"/>
  <c r="BJ6" i="1"/>
  <c r="BK6" i="1" s="1"/>
  <c r="BL6" i="1" s="1"/>
  <c r="BM6" i="1" s="1"/>
  <c r="BR6" i="1"/>
  <c r="BF45" i="1"/>
  <c r="BG45" i="1" s="1"/>
  <c r="BH45" i="1" s="1"/>
  <c r="BI45" i="1" s="1"/>
  <c r="CE45" i="1" s="1"/>
  <c r="BJ45" i="1"/>
  <c r="BR45" i="1"/>
  <c r="BS45" i="1" s="1"/>
  <c r="BT45" i="1" s="1"/>
  <c r="BU45" i="1"/>
  <c r="BV45" i="1" s="1"/>
  <c r="BW45" i="1" s="1"/>
  <c r="BN45" i="1"/>
  <c r="BO45" i="1" s="1"/>
  <c r="BP45" i="1" s="1"/>
  <c r="BQ45" i="1" s="1"/>
  <c r="BN46" i="1"/>
  <c r="BU46" i="1"/>
  <c r="BV46" i="1" s="1"/>
  <c r="BW46" i="1" s="1"/>
  <c r="BR46" i="1"/>
  <c r="BS46" i="1" s="1"/>
  <c r="BT46" i="1" s="1"/>
  <c r="BJ46" i="1"/>
  <c r="BK46" i="1" s="1"/>
  <c r="BL46" i="1" s="1"/>
  <c r="BM46" i="1" s="1"/>
  <c r="CE30" i="1"/>
  <c r="CJ30" i="1" s="1"/>
  <c r="BX30" i="1"/>
  <c r="CC30" i="1" s="1"/>
  <c r="BY27" i="1"/>
  <c r="CB27" i="1" s="1"/>
  <c r="BF7" i="1"/>
  <c r="BR7" i="1"/>
  <c r="BS7" i="1" s="1"/>
  <c r="BJ7" i="1"/>
  <c r="BK7" i="1" s="1"/>
  <c r="BL7" i="1" s="1"/>
  <c r="BM7" i="1" s="1"/>
  <c r="BN7" i="1"/>
  <c r="BU7" i="1"/>
  <c r="BV7" i="1" s="1"/>
  <c r="BW7" i="1" s="1"/>
  <c r="BF44" i="1"/>
  <c r="BG44" i="1" s="1"/>
  <c r="BH44" i="1" s="1"/>
  <c r="BI44" i="1" s="1"/>
  <c r="BU44" i="1"/>
  <c r="BV44" i="1" s="1"/>
  <c r="BW44" i="1" s="1"/>
  <c r="BN44" i="1"/>
  <c r="BR44" i="1"/>
  <c r="BS44" i="1" s="1"/>
  <c r="BT44" i="1" s="1"/>
  <c r="BJ44" i="1"/>
  <c r="BX32" i="1"/>
  <c r="CC32" i="1" s="1"/>
  <c r="CE32" i="1"/>
  <c r="CJ32" i="1" s="1"/>
  <c r="BZ27" i="1"/>
  <c r="CD27" i="1" s="1"/>
  <c r="BJ5" i="1"/>
  <c r="BK5" i="1" s="1"/>
  <c r="BL5" i="1" s="1"/>
  <c r="BM5" i="1" s="1"/>
  <c r="BR5" i="1"/>
  <c r="BS5" i="1" s="1"/>
  <c r="BU5" i="1"/>
  <c r="BV5" i="1" s="1"/>
  <c r="BW5" i="1" s="1"/>
  <c r="BN5" i="1"/>
  <c r="BO5" i="1" s="1"/>
  <c r="BP5" i="1" s="1"/>
  <c r="BQ5" i="1" s="1"/>
  <c r="BU4" i="1"/>
  <c r="BV4" i="1" s="1"/>
  <c r="BW4" i="1" s="1"/>
  <c r="BN4" i="1"/>
  <c r="BO4" i="1" s="1"/>
  <c r="BP4" i="1" s="1"/>
  <c r="BQ4" i="1" s="1"/>
  <c r="BR4" i="1"/>
  <c r="BS4" i="1" s="1"/>
  <c r="BJ4" i="1"/>
  <c r="BK4" i="1" s="1"/>
  <c r="BL4" i="1" s="1"/>
  <c r="BM4" i="1" s="1"/>
  <c r="BJ41" i="1"/>
  <c r="BK41" i="1" s="1"/>
  <c r="BL41" i="1" s="1"/>
  <c r="BM41" i="1" s="1"/>
  <c r="BR41" i="1"/>
  <c r="BS41" i="1" s="1"/>
  <c r="BT41" i="1" s="1"/>
  <c r="BU41" i="1"/>
  <c r="BV41" i="1" s="1"/>
  <c r="BW41" i="1" s="1"/>
  <c r="BN41" i="1"/>
  <c r="BO41" i="1" s="1"/>
  <c r="BP41" i="1" s="1"/>
  <c r="BQ41" i="1" s="1"/>
  <c r="BU40" i="1"/>
  <c r="BV40" i="1" s="1"/>
  <c r="BW40" i="1" s="1"/>
  <c r="BN40" i="1"/>
  <c r="BO40" i="1" s="1"/>
  <c r="BP40" i="1" s="1"/>
  <c r="BQ40" i="1" s="1"/>
  <c r="BR40" i="1"/>
  <c r="BJ40" i="1"/>
  <c r="BK40" i="1" s="1"/>
  <c r="BL40" i="1" s="1"/>
  <c r="BM40" i="1" s="1"/>
  <c r="BF29" i="1"/>
  <c r="BG29" i="1" s="1"/>
  <c r="BH29" i="1" s="1"/>
  <c r="BI29" i="1" s="1"/>
  <c r="BZ30" i="1"/>
  <c r="CD30" i="1" s="1"/>
  <c r="BF41" i="1"/>
  <c r="BG41" i="1" s="1"/>
  <c r="BH41" i="1" s="1"/>
  <c r="BI41" i="1" s="1"/>
  <c r="BX41" i="1" s="1"/>
  <c r="BS37" i="1"/>
  <c r="BT37" i="1" s="1"/>
  <c r="BO38" i="1"/>
  <c r="BP38" i="1" s="1"/>
  <c r="BQ38" i="1" s="1"/>
  <c r="CE36" i="1"/>
  <c r="CJ36" i="1" s="1"/>
  <c r="BX36" i="1"/>
  <c r="CC36" i="1" s="1"/>
  <c r="BX21" i="1"/>
  <c r="CE21" i="1"/>
  <c r="CG21" i="1" s="1"/>
  <c r="BX38" i="1"/>
  <c r="CC38" i="1" s="1"/>
  <c r="CE33" i="1"/>
  <c r="BX33" i="1"/>
  <c r="BX23" i="1"/>
  <c r="CC23" i="1" s="1"/>
  <c r="CE23" i="1"/>
  <c r="CJ23" i="1" s="1"/>
  <c r="CE35" i="1"/>
  <c r="CJ35" i="1" s="1"/>
  <c r="BX35" i="1"/>
  <c r="CC35" i="1" s="1"/>
  <c r="BX34" i="1"/>
  <c r="CE34" i="1"/>
  <c r="BX25" i="1"/>
  <c r="CC25" i="1" s="1"/>
  <c r="CE25" i="1"/>
  <c r="CJ25" i="1" s="1"/>
  <c r="BX22" i="1"/>
  <c r="CC22" i="1" s="1"/>
  <c r="CE22" i="1"/>
  <c r="BO37" i="1"/>
  <c r="BP37" i="1" s="1"/>
  <c r="BQ37" i="1" s="1"/>
  <c r="BV37" i="1"/>
  <c r="BW37" i="1" s="1"/>
  <c r="CE26" i="1"/>
  <c r="CJ26" i="1" s="1"/>
  <c r="BX26" i="1"/>
  <c r="CC26" i="1" s="1"/>
  <c r="BF37" i="1"/>
  <c r="BG37" i="1" s="1"/>
  <c r="BH37" i="1" s="1"/>
  <c r="BI37" i="1" s="1"/>
  <c r="CE24" i="1"/>
  <c r="CJ24" i="1" s="1"/>
  <c r="BX24" i="1"/>
  <c r="CC24" i="1" s="1"/>
  <c r="BY177" i="4"/>
  <c r="BZ177" i="4" s="1"/>
  <c r="CA177" i="4" s="1"/>
  <c r="CF177" i="4" s="1"/>
  <c r="BY8" i="4"/>
  <c r="BZ8" i="4" s="1"/>
  <c r="CA8" i="4" s="1"/>
  <c r="CF8" i="4" s="1"/>
  <c r="BY182" i="4"/>
  <c r="BZ182" i="4" s="1"/>
  <c r="CA182" i="4" s="1"/>
  <c r="CF182" i="4" s="1"/>
  <c r="BY7" i="4"/>
  <c r="BZ7" i="4" s="1"/>
  <c r="CA7" i="4" s="1"/>
  <c r="CF7" i="4" s="1"/>
  <c r="BY150" i="4"/>
  <c r="BZ150" i="4" s="1"/>
  <c r="CA150" i="4" s="1"/>
  <c r="CF150" i="4" s="1"/>
  <c r="BY118" i="4"/>
  <c r="BZ118" i="4" s="1"/>
  <c r="CA118" i="4" s="1"/>
  <c r="CF118" i="4" s="1"/>
  <c r="BY117" i="4"/>
  <c r="BZ117" i="4" s="1"/>
  <c r="CA117" i="4" s="1"/>
  <c r="CF117" i="4" s="1"/>
  <c r="CL64" i="4"/>
  <c r="CI64" i="4"/>
  <c r="CI68" i="4"/>
  <c r="CL68" i="4"/>
  <c r="CL67" i="4"/>
  <c r="CI67" i="4"/>
  <c r="BY63" i="4"/>
  <c r="BZ63" i="4" s="1"/>
  <c r="CA63" i="4" s="1"/>
  <c r="BY3" i="4"/>
  <c r="BZ3" i="4" s="1"/>
  <c r="CA3" i="4" s="1"/>
  <c r="BL3" i="3"/>
  <c r="BM3" i="3" s="1"/>
  <c r="BN3" i="3" s="1"/>
  <c r="CF3" i="3" s="1"/>
  <c r="BL4" i="3"/>
  <c r="BM4" i="3" s="1"/>
  <c r="BN4" i="3" s="1"/>
  <c r="CF4" i="3" s="1"/>
  <c r="BX44" i="1"/>
  <c r="CE44" i="1"/>
  <c r="BS40" i="1"/>
  <c r="BT40" i="1" s="1"/>
  <c r="BF42" i="1"/>
  <c r="BG42" i="1" s="1"/>
  <c r="BH42" i="1" s="1"/>
  <c r="BI42" i="1" s="1"/>
  <c r="BF39" i="1"/>
  <c r="BG39" i="1" s="1"/>
  <c r="BH39" i="1" s="1"/>
  <c r="BI39" i="1" s="1"/>
  <c r="BV42" i="1"/>
  <c r="BW42" i="1" s="1"/>
  <c r="BK39" i="1"/>
  <c r="BL39" i="1" s="1"/>
  <c r="BM39" i="1" s="1"/>
  <c r="BS39" i="1"/>
  <c r="BT39" i="1" s="1"/>
  <c r="BF40" i="1"/>
  <c r="BG40" i="1" s="1"/>
  <c r="BH40" i="1" s="1"/>
  <c r="BI40" i="1" s="1"/>
  <c r="BO46" i="1"/>
  <c r="BP46" i="1" s="1"/>
  <c r="BQ46" i="1" s="1"/>
  <c r="BK45" i="1"/>
  <c r="BL45" i="1" s="1"/>
  <c r="BM45" i="1" s="1"/>
  <c r="BO44" i="1"/>
  <c r="BP44" i="1" s="1"/>
  <c r="BQ44" i="1" s="1"/>
  <c r="BK44" i="1"/>
  <c r="BL44" i="1" s="1"/>
  <c r="BM44" i="1" s="1"/>
  <c r="BF46" i="1"/>
  <c r="BG46" i="1" s="1"/>
  <c r="BH46" i="1" s="1"/>
  <c r="BI46" i="1" s="1"/>
  <c r="BS43" i="1"/>
  <c r="BT43" i="1" s="1"/>
  <c r="BF43" i="1"/>
  <c r="BG43" i="1" s="1"/>
  <c r="BH43" i="1" s="1"/>
  <c r="BI43" i="1" s="1"/>
  <c r="BO43" i="1"/>
  <c r="BP43" i="1" s="1"/>
  <c r="BQ43" i="1" s="1"/>
  <c r="BK43" i="1"/>
  <c r="BL43" i="1" s="1"/>
  <c r="BM43" i="1" s="1"/>
  <c r="BF4" i="1"/>
  <c r="BG4" i="1" s="1"/>
  <c r="BH4" i="1" s="1"/>
  <c r="BI4" i="1" s="1"/>
  <c r="BF5" i="1"/>
  <c r="BG5" i="1" s="1"/>
  <c r="BH5" i="1" s="1"/>
  <c r="BI5" i="1" s="1"/>
  <c r="BO7" i="1"/>
  <c r="BP7" i="1" s="1"/>
  <c r="BQ7" i="1" s="1"/>
  <c r="BF8" i="1"/>
  <c r="BG8" i="1" s="1"/>
  <c r="BH8" i="1" s="1"/>
  <c r="BI8" i="1" s="1"/>
  <c r="BS6" i="1"/>
  <c r="BF6" i="1"/>
  <c r="BO8" i="1"/>
  <c r="BP8" i="1" s="1"/>
  <c r="BQ8" i="1" s="1"/>
  <c r="BV8" i="1"/>
  <c r="BW8" i="1" s="1"/>
  <c r="BG7" i="1"/>
  <c r="BH7" i="1" s="1"/>
  <c r="BI7" i="1" s="1"/>
  <c r="BV3" i="1"/>
  <c r="BW3" i="1" s="1"/>
  <c r="BP3" i="2"/>
  <c r="BQ3" i="2"/>
  <c r="BD15" i="1"/>
  <c r="BE15" i="1"/>
  <c r="BD16" i="1"/>
  <c r="BE16" i="1"/>
  <c r="BD17" i="1"/>
  <c r="BE17" i="1"/>
  <c r="BD18" i="1"/>
  <c r="BE18" i="1"/>
  <c r="BD19" i="1"/>
  <c r="BE19" i="1"/>
  <c r="BD20" i="1"/>
  <c r="BE20" i="1"/>
  <c r="BM3" i="2"/>
  <c r="BF3" i="2"/>
  <c r="AR3" i="2"/>
  <c r="AU15" i="1"/>
  <c r="AZ15" i="1"/>
  <c r="AU16" i="1"/>
  <c r="AZ16" i="1"/>
  <c r="AU17" i="1"/>
  <c r="AZ17" i="1"/>
  <c r="AU18" i="1"/>
  <c r="BA18" i="1"/>
  <c r="AU19" i="1"/>
  <c r="BA19" i="1"/>
  <c r="AU20" i="1"/>
  <c r="BA20" i="1"/>
  <c r="AM20" i="1"/>
  <c r="BB20" i="1" s="1"/>
  <c r="AL20" i="1"/>
  <c r="AY20" i="1" s="1"/>
  <c r="AK20" i="1"/>
  <c r="AW20" i="1" s="1"/>
  <c r="AX20" i="1" s="1"/>
  <c r="X20" i="1"/>
  <c r="AZ20" i="1" s="1"/>
  <c r="AM19" i="1"/>
  <c r="BB19" i="1" s="1"/>
  <c r="AL19" i="1"/>
  <c r="AY19" i="1" s="1"/>
  <c r="AK19" i="1"/>
  <c r="AW19" i="1" s="1"/>
  <c r="X19" i="1"/>
  <c r="AZ19" i="1" s="1"/>
  <c r="AM18" i="1"/>
  <c r="BB18" i="1" s="1"/>
  <c r="AL18" i="1"/>
  <c r="AY18" i="1" s="1"/>
  <c r="AK18" i="1"/>
  <c r="AW18" i="1" s="1"/>
  <c r="X18" i="1"/>
  <c r="AZ18" i="1" s="1"/>
  <c r="AM17" i="1"/>
  <c r="BB17" i="1" s="1"/>
  <c r="AL17" i="1"/>
  <c r="AY17" i="1" s="1"/>
  <c r="AK17" i="1"/>
  <c r="Y17" i="1"/>
  <c r="BA17" i="1" s="1"/>
  <c r="V17" i="1"/>
  <c r="AM16" i="1"/>
  <c r="BB16" i="1" s="1"/>
  <c r="AL16" i="1"/>
  <c r="AY16" i="1" s="1"/>
  <c r="AK16" i="1"/>
  <c r="Y16" i="1"/>
  <c r="BA16" i="1" s="1"/>
  <c r="V16" i="1"/>
  <c r="AM15" i="1"/>
  <c r="BB15" i="1" s="1"/>
  <c r="AL15" i="1"/>
  <c r="AY15" i="1" s="1"/>
  <c r="AK15" i="1"/>
  <c r="Y15" i="1"/>
  <c r="BA15" i="1" s="1"/>
  <c r="V15" i="1"/>
  <c r="CN10" i="3" l="1"/>
  <c r="CM16" i="3"/>
  <c r="CH149" i="4"/>
  <c r="CK67" i="4"/>
  <c r="CN67" i="4"/>
  <c r="CK68" i="4"/>
  <c r="CH177" i="4"/>
  <c r="CN68" i="4"/>
  <c r="CH145" i="4"/>
  <c r="CT178" i="7"/>
  <c r="CU178" i="7"/>
  <c r="CT97" i="7"/>
  <c r="CU97" i="7"/>
  <c r="CU41" i="7"/>
  <c r="CT41" i="7"/>
  <c r="CT70" i="7"/>
  <c r="CU70" i="7"/>
  <c r="CT15" i="7"/>
  <c r="CU15" i="7"/>
  <c r="CD71" i="7"/>
  <c r="CU161" i="7"/>
  <c r="CT161" i="7"/>
  <c r="CJ34" i="1"/>
  <c r="CC33" i="1"/>
  <c r="BY28" i="1"/>
  <c r="CB28" i="1" s="1"/>
  <c r="BZ177" i="7"/>
  <c r="CD177" i="7" s="1"/>
  <c r="BZ25" i="7"/>
  <c r="CD25" i="7" s="1"/>
  <c r="CD81" i="7"/>
  <c r="BZ40" i="7"/>
  <c r="CD40" i="7" s="1"/>
  <c r="BZ44" i="7"/>
  <c r="CD44" i="7" s="1"/>
  <c r="CD83" i="7"/>
  <c r="CT145" i="7"/>
  <c r="CU145" i="7"/>
  <c r="CT148" i="7"/>
  <c r="CU148" i="7"/>
  <c r="CU114" i="7"/>
  <c r="CT114" i="7"/>
  <c r="CT172" i="7"/>
  <c r="CU172" i="7"/>
  <c r="CT129" i="7"/>
  <c r="CU129" i="7"/>
  <c r="CU59" i="7"/>
  <c r="CT59" i="7"/>
  <c r="CT136" i="7"/>
  <c r="CU136" i="7"/>
  <c r="CT170" i="7"/>
  <c r="CU170" i="7"/>
  <c r="CU84" i="7"/>
  <c r="CT84" i="7"/>
  <c r="CG36" i="1"/>
  <c r="CK36" i="1" s="1"/>
  <c r="CC34" i="1"/>
  <c r="CJ33" i="1"/>
  <c r="CG31" i="1"/>
  <c r="CK31" i="1" s="1"/>
  <c r="CG14" i="1"/>
  <c r="CK14" i="1" s="1"/>
  <c r="CT57" i="7"/>
  <c r="CU57" i="7"/>
  <c r="BZ27" i="7"/>
  <c r="CD27" i="7" s="1"/>
  <c r="BZ5" i="7"/>
  <c r="CD5" i="7" s="1"/>
  <c r="CD55" i="7"/>
  <c r="CD42" i="7"/>
  <c r="CD62" i="7"/>
  <c r="CU144" i="7"/>
  <c r="CT144" i="7"/>
  <c r="CT152" i="7"/>
  <c r="CU152" i="7"/>
  <c r="BZ49" i="7"/>
  <c r="CD49" i="7" s="1"/>
  <c r="CK17" i="3"/>
  <c r="CT56" i="7"/>
  <c r="CU56" i="7"/>
  <c r="BY25" i="1"/>
  <c r="CB25" i="1" s="1"/>
  <c r="CT37" i="7"/>
  <c r="CU37" i="7"/>
  <c r="CD143" i="7"/>
  <c r="BZ31" i="1"/>
  <c r="CD31" i="1" s="1"/>
  <c r="BZ14" i="1"/>
  <c r="CD14" i="1" s="1"/>
  <c r="CH12" i="4"/>
  <c r="CD63" i="7"/>
  <c r="CD26" i="7"/>
  <c r="BZ28" i="7"/>
  <c r="CD28" i="7" s="1"/>
  <c r="CU162" i="7"/>
  <c r="CT162" i="7"/>
  <c r="CD123" i="7"/>
  <c r="BZ157" i="7"/>
  <c r="CD139" i="7"/>
  <c r="CD130" i="7"/>
  <c r="CN11" i="3"/>
  <c r="BQ16" i="5"/>
  <c r="BT16" i="5" s="1"/>
  <c r="CT38" i="7"/>
  <c r="CU38" i="7"/>
  <c r="AX18" i="1"/>
  <c r="BN18" i="1" s="1"/>
  <c r="BZ174" i="7"/>
  <c r="CD174" i="7" s="1"/>
  <c r="BZ54" i="7"/>
  <c r="CD54" i="7" s="1"/>
  <c r="BZ16" i="7"/>
  <c r="CD16" i="7" s="1"/>
  <c r="CD102" i="7"/>
  <c r="CT117" i="7"/>
  <c r="CU117" i="7"/>
  <c r="CU167" i="7"/>
  <c r="CT167" i="7"/>
  <c r="BZ166" i="7"/>
  <c r="CD165" i="7"/>
  <c r="BZ48" i="7"/>
  <c r="CD48" i="7" s="1"/>
  <c r="CD122" i="7"/>
  <c r="BL3" i="2"/>
  <c r="CH117" i="4"/>
  <c r="CH150" i="4"/>
  <c r="CK11" i="3"/>
  <c r="CM11" i="3" s="1"/>
  <c r="BZ12" i="1"/>
  <c r="CD12" i="1" s="1"/>
  <c r="CJ22" i="1"/>
  <c r="CG13" i="1"/>
  <c r="CK13" i="1" s="1"/>
  <c r="BY10" i="1"/>
  <c r="CB10" i="1" s="1"/>
  <c r="BY26" i="1"/>
  <c r="CB26" i="1" s="1"/>
  <c r="BZ23" i="1"/>
  <c r="CD23" i="1" s="1"/>
  <c r="BZ21" i="1"/>
  <c r="CM17" i="3"/>
  <c r="CH182" i="4"/>
  <c r="CH118" i="4"/>
  <c r="CH8" i="4"/>
  <c r="CN3" i="3"/>
  <c r="CM10" i="3"/>
  <c r="CH7" i="4"/>
  <c r="BL10" i="6"/>
  <c r="BO23" i="5"/>
  <c r="BQ23" i="5" s="1"/>
  <c r="BT23" i="5" s="1"/>
  <c r="BQ15" i="5"/>
  <c r="BT15" i="5" s="1"/>
  <c r="CN4" i="3"/>
  <c r="BX45" i="1"/>
  <c r="CC45" i="1" s="1"/>
  <c r="CE41" i="1"/>
  <c r="BZ38" i="1"/>
  <c r="CD38" i="1" s="1"/>
  <c r="CF31" i="1"/>
  <c r="CI31" i="1" s="1"/>
  <c r="CG24" i="1"/>
  <c r="CK24" i="1" s="1"/>
  <c r="CD21" i="1"/>
  <c r="CK21" i="1"/>
  <c r="BY30" i="1"/>
  <c r="CB30" i="1" s="1"/>
  <c r="CG11" i="1"/>
  <c r="CK11" i="1" s="1"/>
  <c r="BY13" i="1"/>
  <c r="CB13" i="1" s="1"/>
  <c r="CD149" i="7"/>
  <c r="BZ105" i="7"/>
  <c r="CD105" i="7" s="1"/>
  <c r="CD13" i="7"/>
  <c r="CD183" i="7"/>
  <c r="BZ89" i="7"/>
  <c r="CD89" i="7" s="1"/>
  <c r="BZ119" i="7"/>
  <c r="CD119" i="7" s="1"/>
  <c r="CD158" i="7"/>
  <c r="BZ9" i="7"/>
  <c r="CD9" i="7" s="1"/>
  <c r="BZ45" i="7"/>
  <c r="CD45" i="7" s="1"/>
  <c r="CD147" i="7"/>
  <c r="CD131" i="7"/>
  <c r="BX135" i="7"/>
  <c r="BZ135" i="7" s="1"/>
  <c r="CD135" i="7" s="1"/>
  <c r="BZ109" i="7"/>
  <c r="CD109" i="7" s="1"/>
  <c r="BZ168" i="7"/>
  <c r="CD168" i="7" s="1"/>
  <c r="CD171" i="7"/>
  <c r="BZ106" i="7"/>
  <c r="CD106" i="7" s="1"/>
  <c r="BZ64" i="7"/>
  <c r="CD64" i="7" s="1"/>
  <c r="CD154" i="7"/>
  <c r="BZ50" i="7"/>
  <c r="CD50" i="7" s="1"/>
  <c r="BZ137" i="7"/>
  <c r="CD137" i="7" s="1"/>
  <c r="CD126" i="7"/>
  <c r="BZ110" i="7"/>
  <c r="CD110" i="7" s="1"/>
  <c r="BZ23" i="7"/>
  <c r="CD23" i="7" s="1"/>
  <c r="BZ30" i="7"/>
  <c r="CD30" i="7" s="1"/>
  <c r="BZ124" i="7"/>
  <c r="CD124" i="7" s="1"/>
  <c r="BZ125" i="7"/>
  <c r="CD125" i="7" s="1"/>
  <c r="BZ120" i="7"/>
  <c r="CD120" i="7" s="1"/>
  <c r="BZ160" i="7"/>
  <c r="CD160" i="7" s="1"/>
  <c r="BZ24" i="7"/>
  <c r="CD24" i="7" s="1"/>
  <c r="BZ78" i="7"/>
  <c r="CD78" i="7" s="1"/>
  <c r="BZ189" i="7"/>
  <c r="CD189" i="7" s="1"/>
  <c r="CD156" i="7"/>
  <c r="BZ132" i="7"/>
  <c r="CD132" i="7" s="1"/>
  <c r="BX93" i="7"/>
  <c r="BZ66" i="7"/>
  <c r="CD66" i="7" s="1"/>
  <c r="BZ133" i="7"/>
  <c r="CD133" i="7" s="1"/>
  <c r="BZ155" i="7"/>
  <c r="CD155" i="7" s="1"/>
  <c r="BZ103" i="7"/>
  <c r="CD103" i="7" s="1"/>
  <c r="BZ82" i="7"/>
  <c r="CD82" i="7" s="1"/>
  <c r="BZ112" i="7"/>
  <c r="CD112" i="7" s="1"/>
  <c r="BZ31" i="7"/>
  <c r="CD31" i="7" s="1"/>
  <c r="BX33" i="7"/>
  <c r="BZ33" i="7" s="1"/>
  <c r="BZ39" i="7"/>
  <c r="CD39" i="7" s="1"/>
  <c r="BZ51" i="7"/>
  <c r="CD51" i="7" s="1"/>
  <c r="BZ101" i="7"/>
  <c r="CD101" i="7" s="1"/>
  <c r="BZ87" i="7"/>
  <c r="CD87" i="7" s="1"/>
  <c r="BZ61" i="7"/>
  <c r="CD61" i="7" s="1"/>
  <c r="BZ7" i="7"/>
  <c r="CD7" i="7" s="1"/>
  <c r="BZ151" i="7"/>
  <c r="CD151" i="7" s="1"/>
  <c r="CD166" i="7"/>
  <c r="BZ92" i="7"/>
  <c r="CD92" i="7" s="1"/>
  <c r="BZ14" i="7"/>
  <c r="CD14" i="7" s="1"/>
  <c r="CD142" i="7"/>
  <c r="BZ153" i="7"/>
  <c r="CD153" i="7" s="1"/>
  <c r="BZ22" i="7"/>
  <c r="CD22" i="7" s="1"/>
  <c r="BZ47" i="7"/>
  <c r="CD47" i="7" s="1"/>
  <c r="BZ36" i="7"/>
  <c r="CD36" i="7" s="1"/>
  <c r="BZ11" i="7"/>
  <c r="CD11" i="7" s="1"/>
  <c r="BZ182" i="7"/>
  <c r="CD182" i="7" s="1"/>
  <c r="BZ76" i="7"/>
  <c r="CD76" i="7" s="1"/>
  <c r="BZ20" i="7"/>
  <c r="CD20" i="7" s="1"/>
  <c r="BZ111" i="7"/>
  <c r="CD111" i="7" s="1"/>
  <c r="BX115" i="7"/>
  <c r="BZ115" i="7" s="1"/>
  <c r="CD115" i="7" s="1"/>
  <c r="BZ52" i="7"/>
  <c r="CD52" i="7" s="1"/>
  <c r="CD10" i="7"/>
  <c r="BZ96" i="7"/>
  <c r="CD96" i="7" s="1"/>
  <c r="BX163" i="7"/>
  <c r="BZ163" i="7" s="1"/>
  <c r="CD163" i="7" s="1"/>
  <c r="BZ180" i="7"/>
  <c r="CD180" i="7" s="1"/>
  <c r="BZ19" i="7"/>
  <c r="CD19" i="7" s="1"/>
  <c r="BZ75" i="7"/>
  <c r="CD75" i="7" s="1"/>
  <c r="BZ146" i="7"/>
  <c r="CD146" i="7" s="1"/>
  <c r="CD157" i="7"/>
  <c r="BZ190" i="7"/>
  <c r="CD190" i="7" s="1"/>
  <c r="BZ191" i="7"/>
  <c r="CD191" i="7" s="1"/>
  <c r="BZ100" i="7"/>
  <c r="CD100" i="7" s="1"/>
  <c r="BZ79" i="7"/>
  <c r="CD79" i="7" s="1"/>
  <c r="BZ107" i="7"/>
  <c r="CD107" i="7" s="1"/>
  <c r="BZ74" i="7"/>
  <c r="CD74" i="7" s="1"/>
  <c r="BZ80" i="7"/>
  <c r="CD80" i="7" s="1"/>
  <c r="CD21" i="7"/>
  <c r="BZ4" i="7"/>
  <c r="CD4" i="7" s="1"/>
  <c r="BZ113" i="7"/>
  <c r="CD113" i="7" s="1"/>
  <c r="BZ176" i="7"/>
  <c r="CD176" i="7" s="1"/>
  <c r="BZ128" i="7"/>
  <c r="CD128" i="7" s="1"/>
  <c r="CD169" i="7"/>
  <c r="BZ192" i="7"/>
  <c r="CD192" i="7" s="1"/>
  <c r="CD127" i="7"/>
  <c r="BZ121" i="7"/>
  <c r="CD121" i="7" s="1"/>
  <c r="BX116" i="7"/>
  <c r="BZ116" i="7" s="1"/>
  <c r="CD116" i="7" s="1"/>
  <c r="BX150" i="7"/>
  <c r="BZ150" i="7" s="1"/>
  <c r="CD150" i="7" s="1"/>
  <c r="BX118" i="7"/>
  <c r="BZ118" i="7" s="1"/>
  <c r="CD118" i="7" s="1"/>
  <c r="BX141" i="7"/>
  <c r="BZ141" i="7" s="1"/>
  <c r="CD141" i="7" s="1"/>
  <c r="BZ186" i="7"/>
  <c r="CD186" i="7" s="1"/>
  <c r="BZ181" i="7"/>
  <c r="CD181" i="7" s="1"/>
  <c r="CD159" i="7"/>
  <c r="BZ140" i="7"/>
  <c r="CD140" i="7" s="1"/>
  <c r="BX138" i="7"/>
  <c r="BZ138" i="7" s="1"/>
  <c r="CD138" i="7" s="1"/>
  <c r="BX164" i="7"/>
  <c r="BZ164" i="7" s="1"/>
  <c r="CD164" i="7" s="1"/>
  <c r="BX134" i="7"/>
  <c r="BZ134" i="7" s="1"/>
  <c r="CD134" i="7" s="1"/>
  <c r="BX94" i="7"/>
  <c r="BZ94" i="7" s="1"/>
  <c r="CD94" i="7" s="1"/>
  <c r="CD99" i="7"/>
  <c r="BZ58" i="7"/>
  <c r="CD58" i="7" s="1"/>
  <c r="BZ88" i="7"/>
  <c r="CD88" i="7" s="1"/>
  <c r="BZ173" i="7"/>
  <c r="CD173" i="7" s="1"/>
  <c r="BZ95" i="7"/>
  <c r="CD95" i="7" s="1"/>
  <c r="CD33" i="7"/>
  <c r="CD46" i="7"/>
  <c r="CD43" i="7"/>
  <c r="BZ185" i="7"/>
  <c r="CD185" i="7" s="1"/>
  <c r="BZ65" i="7"/>
  <c r="CD65" i="7" s="1"/>
  <c r="BZ187" i="7"/>
  <c r="CD187" i="7" s="1"/>
  <c r="CD53" i="7"/>
  <c r="CD68" i="7"/>
  <c r="BZ6" i="7"/>
  <c r="CD6" i="7" s="1"/>
  <c r="CD18" i="7"/>
  <c r="CD85" i="7"/>
  <c r="CD90" i="7"/>
  <c r="CD98" i="7"/>
  <c r="BZ72" i="7"/>
  <c r="CD72" i="7" s="1"/>
  <c r="CD77" i="7"/>
  <c r="BZ188" i="7"/>
  <c r="CD188" i="7" s="1"/>
  <c r="BZ184" i="7"/>
  <c r="CD184" i="7" s="1"/>
  <c r="BZ67" i="7"/>
  <c r="CD67" i="7" s="1"/>
  <c r="CD69" i="7"/>
  <c r="BZ108" i="7"/>
  <c r="CD108" i="7" s="1"/>
  <c r="CD17" i="7"/>
  <c r="BZ86" i="7"/>
  <c r="CD86" i="7" s="1"/>
  <c r="BZ60" i="7"/>
  <c r="CD60" i="7" s="1"/>
  <c r="BZ91" i="7"/>
  <c r="CD91" i="7" s="1"/>
  <c r="CD8" i="7"/>
  <c r="CD179" i="7"/>
  <c r="BZ12" i="7"/>
  <c r="CD12" i="7" s="1"/>
  <c r="BZ73" i="7"/>
  <c r="CD73" i="7" s="1"/>
  <c r="BZ32" i="7"/>
  <c r="CD32" i="7" s="1"/>
  <c r="CD104" i="7"/>
  <c r="BZ29" i="7"/>
  <c r="CD29" i="7" s="1"/>
  <c r="BZ175" i="7"/>
  <c r="CD175" i="7" s="1"/>
  <c r="BZ93" i="7"/>
  <c r="CD93" i="7" s="1"/>
  <c r="CD35" i="7"/>
  <c r="BZ34" i="7"/>
  <c r="CD34" i="7" s="1"/>
  <c r="BX3" i="7"/>
  <c r="BZ3" i="7" s="1"/>
  <c r="CD3" i="7" s="1"/>
  <c r="BL17" i="6"/>
  <c r="BL26" i="6"/>
  <c r="BN26" i="6" s="1"/>
  <c r="BQ26" i="6" s="1"/>
  <c r="BL18" i="6"/>
  <c r="BN18" i="6" s="1"/>
  <c r="BQ18" i="6" s="1"/>
  <c r="BL22" i="6"/>
  <c r="BN22" i="6" s="1"/>
  <c r="BQ22" i="6" s="1"/>
  <c r="BL21" i="6"/>
  <c r="BN21" i="6" s="1"/>
  <c r="BQ21" i="6" s="1"/>
  <c r="BL6" i="6"/>
  <c r="BN6" i="6" s="1"/>
  <c r="BQ6" i="6" s="1"/>
  <c r="BL25" i="6"/>
  <c r="BN25" i="6" s="1"/>
  <c r="BQ25" i="6" s="1"/>
  <c r="BN13" i="6"/>
  <c r="BQ13" i="6" s="1"/>
  <c r="BN17" i="6"/>
  <c r="BQ17" i="6" s="1"/>
  <c r="BN10" i="6"/>
  <c r="BQ10" i="6" s="1"/>
  <c r="BN9" i="6"/>
  <c r="BQ9" i="6" s="1"/>
  <c r="BN33" i="6"/>
  <c r="BQ33" i="6" s="1"/>
  <c r="BN32" i="6"/>
  <c r="BQ32" i="6" s="1"/>
  <c r="BN39" i="6"/>
  <c r="BQ39" i="6" s="1"/>
  <c r="BN31" i="6"/>
  <c r="BQ31" i="6" s="1"/>
  <c r="BN42" i="6"/>
  <c r="BQ42" i="6" s="1"/>
  <c r="BL34" i="6"/>
  <c r="BN34" i="6" s="1"/>
  <c r="BQ34" i="6" s="1"/>
  <c r="BZ34" i="1"/>
  <c r="CD34" i="1" s="1"/>
  <c r="CF33" i="1"/>
  <c r="CI33" i="1" s="1"/>
  <c r="BL14" i="6"/>
  <c r="BL40" i="6"/>
  <c r="BL41" i="6"/>
  <c r="BB5" i="6"/>
  <c r="BL5" i="6" s="1"/>
  <c r="BN5" i="6" s="1"/>
  <c r="BT21" i="5"/>
  <c r="BT17" i="5"/>
  <c r="BT3" i="5"/>
  <c r="CK3" i="3"/>
  <c r="CM3" i="3" s="1"/>
  <c r="CN5" i="3"/>
  <c r="CK5" i="3"/>
  <c r="CM5" i="3" s="1"/>
  <c r="CK4" i="3"/>
  <c r="CM4" i="3" s="1"/>
  <c r="BZ11" i="1"/>
  <c r="CD11" i="1" s="1"/>
  <c r="CF14" i="1"/>
  <c r="CI14" i="1" s="1"/>
  <c r="CF9" i="1"/>
  <c r="CI9" i="1" s="1"/>
  <c r="CF12" i="1"/>
  <c r="CI12" i="1" s="1"/>
  <c r="BZ9" i="1"/>
  <c r="CD9" i="1" s="1"/>
  <c r="BZ10" i="1"/>
  <c r="CD10" i="1" s="1"/>
  <c r="BY14" i="1"/>
  <c r="CB14" i="1" s="1"/>
  <c r="CF11" i="1"/>
  <c r="CI11" i="1" s="1"/>
  <c r="CG10" i="1"/>
  <c r="CK10" i="1" s="1"/>
  <c r="BY11" i="1"/>
  <c r="CB11" i="1" s="1"/>
  <c r="CF10" i="1"/>
  <c r="CI10" i="1" s="1"/>
  <c r="CF13" i="1"/>
  <c r="CI13" i="1" s="1"/>
  <c r="CG12" i="1"/>
  <c r="CK12" i="1" s="1"/>
  <c r="CG9" i="1"/>
  <c r="CK9" i="1" s="1"/>
  <c r="BY9" i="1"/>
  <c r="CB9" i="1" s="1"/>
  <c r="BY12" i="1"/>
  <c r="CB12" i="1" s="1"/>
  <c r="CG32" i="1"/>
  <c r="CK32" i="1" s="1"/>
  <c r="CF27" i="1"/>
  <c r="CI27" i="1" s="1"/>
  <c r="CG30" i="1"/>
  <c r="CK30" i="1" s="1"/>
  <c r="CF28" i="1"/>
  <c r="CI28" i="1" s="1"/>
  <c r="BY31" i="1"/>
  <c r="CB31" i="1" s="1"/>
  <c r="BY32" i="1"/>
  <c r="CB32" i="1" s="1"/>
  <c r="BU18" i="1"/>
  <c r="BR18" i="1"/>
  <c r="BJ18" i="1"/>
  <c r="BN20" i="1"/>
  <c r="BU20" i="1"/>
  <c r="BJ20" i="1"/>
  <c r="BR20" i="1"/>
  <c r="CG27" i="1"/>
  <c r="CK27" i="1" s="1"/>
  <c r="BZ32" i="1"/>
  <c r="CD32" i="1" s="1"/>
  <c r="CG28" i="1"/>
  <c r="CK28" i="1" s="1"/>
  <c r="CF45" i="1"/>
  <c r="CI45" i="1" s="1"/>
  <c r="BX29" i="1"/>
  <c r="CE29" i="1"/>
  <c r="CF30" i="1"/>
  <c r="CI30" i="1" s="1"/>
  <c r="CF32" i="1"/>
  <c r="CI32" i="1" s="1"/>
  <c r="BZ28" i="1"/>
  <c r="CD28" i="1" s="1"/>
  <c r="BY41" i="1"/>
  <c r="CB41" i="1" s="1"/>
  <c r="CF24" i="1"/>
  <c r="CI24" i="1" s="1"/>
  <c r="BZ22" i="1"/>
  <c r="CD22" i="1" s="1"/>
  <c r="BY22" i="1"/>
  <c r="CB22" i="1" s="1"/>
  <c r="BY34" i="1"/>
  <c r="CB34" i="1" s="1"/>
  <c r="CG22" i="1"/>
  <c r="CK22" i="1" s="1"/>
  <c r="CG38" i="1"/>
  <c r="CK38" i="1" s="1"/>
  <c r="CF38" i="1"/>
  <c r="CI38" i="1" s="1"/>
  <c r="BZ25" i="1"/>
  <c r="CD25" i="1" s="1"/>
  <c r="CG35" i="1"/>
  <c r="CK35" i="1" s="1"/>
  <c r="CF22" i="1"/>
  <c r="CI22" i="1" s="1"/>
  <c r="CJ41" i="1"/>
  <c r="CF26" i="1"/>
  <c r="CI26" i="1" s="1"/>
  <c r="CG23" i="1"/>
  <c r="CK23" i="1" s="1"/>
  <c r="CG26" i="1"/>
  <c r="CK26" i="1" s="1"/>
  <c r="BY23" i="1"/>
  <c r="CB23" i="1" s="1"/>
  <c r="CF23" i="1"/>
  <c r="CI23" i="1" s="1"/>
  <c r="CF25" i="1"/>
  <c r="CI25" i="1" s="1"/>
  <c r="BZ24" i="1"/>
  <c r="CD24" i="1" s="1"/>
  <c r="BY38" i="1"/>
  <c r="CB38" i="1" s="1"/>
  <c r="CG25" i="1"/>
  <c r="CK25" i="1" s="1"/>
  <c r="BY33" i="1"/>
  <c r="CB33" i="1" s="1"/>
  <c r="BZ36" i="1"/>
  <c r="CD36" i="1" s="1"/>
  <c r="CF35" i="1"/>
  <c r="CI35" i="1" s="1"/>
  <c r="CJ21" i="1"/>
  <c r="CF21" i="1"/>
  <c r="CI21" i="1" s="1"/>
  <c r="BZ33" i="1"/>
  <c r="CD33" i="1" s="1"/>
  <c r="BY36" i="1"/>
  <c r="CB36" i="1" s="1"/>
  <c r="BZ35" i="1"/>
  <c r="CD35" i="1" s="1"/>
  <c r="BY24" i="1"/>
  <c r="CB24" i="1" s="1"/>
  <c r="CG34" i="1"/>
  <c r="CK34" i="1" s="1"/>
  <c r="BX37" i="1"/>
  <c r="CE37" i="1"/>
  <c r="CG37" i="1" s="1"/>
  <c r="CK37" i="1" s="1"/>
  <c r="BZ26" i="1"/>
  <c r="CD26" i="1" s="1"/>
  <c r="BY35" i="1"/>
  <c r="CB35" i="1" s="1"/>
  <c r="CF34" i="1"/>
  <c r="CI34" i="1" s="1"/>
  <c r="CC21" i="1"/>
  <c r="BY21" i="1"/>
  <c r="CB21" i="1" s="1"/>
  <c r="CG33" i="1"/>
  <c r="CK33" i="1" s="1"/>
  <c r="CF36" i="1"/>
  <c r="CI36" i="1" s="1"/>
  <c r="CJ44" i="1"/>
  <c r="CC44" i="1"/>
  <c r="BZ41" i="1"/>
  <c r="CD41" i="1" s="1"/>
  <c r="CC41" i="1"/>
  <c r="CG45" i="1"/>
  <c r="CK45" i="1" s="1"/>
  <c r="CJ45" i="1"/>
  <c r="CK64" i="4"/>
  <c r="CN64" i="4"/>
  <c r="CI63" i="4"/>
  <c r="CK63" i="4" s="1"/>
  <c r="CL63" i="4"/>
  <c r="CN63" i="4" s="1"/>
  <c r="CF3" i="4"/>
  <c r="CH3" i="4" s="1"/>
  <c r="CE8" i="1"/>
  <c r="CG8" i="1" s="1"/>
  <c r="BX8" i="1"/>
  <c r="BX40" i="1"/>
  <c r="CC40" i="1" s="1"/>
  <c r="CE40" i="1"/>
  <c r="CJ40" i="1" s="1"/>
  <c r="CE39" i="1"/>
  <c r="BX39" i="1"/>
  <c r="BZ39" i="1" s="1"/>
  <c r="CD39" i="1" s="1"/>
  <c r="CE42" i="1"/>
  <c r="CJ42" i="1" s="1"/>
  <c r="BX42" i="1"/>
  <c r="CC42" i="1" s="1"/>
  <c r="BZ44" i="1"/>
  <c r="CD44" i="1" s="1"/>
  <c r="CG44" i="1"/>
  <c r="CK44" i="1" s="1"/>
  <c r="BX5" i="1"/>
  <c r="BZ5" i="1" s="1"/>
  <c r="CE5" i="1"/>
  <c r="CF5" i="1" s="1"/>
  <c r="CI5" i="1" s="1"/>
  <c r="BY44" i="1"/>
  <c r="CB44" i="1" s="1"/>
  <c r="BX7" i="1"/>
  <c r="CE7" i="1"/>
  <c r="CF7" i="1" s="1"/>
  <c r="CI7" i="1" s="1"/>
  <c r="BX4" i="1"/>
  <c r="CE4" i="1"/>
  <c r="CE43" i="1"/>
  <c r="CF43" i="1" s="1"/>
  <c r="CI43" i="1" s="1"/>
  <c r="BX43" i="1"/>
  <c r="CE46" i="1"/>
  <c r="BX46" i="1"/>
  <c r="CF44" i="1"/>
  <c r="CI44" i="1" s="1"/>
  <c r="CG41" i="1"/>
  <c r="CK41" i="1" s="1"/>
  <c r="CF41" i="1"/>
  <c r="CI41" i="1" s="1"/>
  <c r="AW15" i="1"/>
  <c r="AX15" i="1" s="1"/>
  <c r="AX19" i="1"/>
  <c r="AW16" i="1"/>
  <c r="AX16" i="1" s="1"/>
  <c r="AW17" i="1"/>
  <c r="AX17" i="1" s="1"/>
  <c r="BT6" i="1"/>
  <c r="BT4" i="1"/>
  <c r="BT5" i="1"/>
  <c r="BT8" i="1"/>
  <c r="BT7" i="1"/>
  <c r="BG6" i="1"/>
  <c r="BH6" i="1" s="1"/>
  <c r="BI6" i="1" s="1"/>
  <c r="BG3" i="1"/>
  <c r="BH3" i="1" s="1"/>
  <c r="BI3" i="1" s="1"/>
  <c r="BH3" i="2"/>
  <c r="BJ3" i="2" s="1"/>
  <c r="CG3" i="2" s="1"/>
  <c r="BF18" i="1"/>
  <c r="BF20" i="1"/>
  <c r="CT45" i="7" l="1"/>
  <c r="CU45" i="7"/>
  <c r="CT16" i="7"/>
  <c r="CU16" i="7"/>
  <c r="CT109" i="7"/>
  <c r="CU109" i="7"/>
  <c r="CU174" i="7"/>
  <c r="CT174" i="7"/>
  <c r="CU119" i="7"/>
  <c r="CT119" i="7"/>
  <c r="CT49" i="7"/>
  <c r="CU49" i="7"/>
  <c r="CT44" i="7"/>
  <c r="CU44" i="7"/>
  <c r="CT91" i="7"/>
  <c r="CU91" i="7"/>
  <c r="CT58" i="7"/>
  <c r="CU58" i="7"/>
  <c r="CT74" i="7"/>
  <c r="CU74" i="7"/>
  <c r="CT20" i="7"/>
  <c r="CU20" i="7"/>
  <c r="CT103" i="7"/>
  <c r="CU103" i="7"/>
  <c r="CU126" i="7"/>
  <c r="CT126" i="7"/>
  <c r="CT13" i="7"/>
  <c r="CU13" i="7"/>
  <c r="CT27" i="7"/>
  <c r="CU27" i="7"/>
  <c r="CT32" i="7"/>
  <c r="CU32" i="7"/>
  <c r="CT116" i="7"/>
  <c r="CU116" i="7"/>
  <c r="CU96" i="7"/>
  <c r="CT96" i="7"/>
  <c r="CT39" i="7"/>
  <c r="CU39" i="7"/>
  <c r="CU125" i="7"/>
  <c r="CT125" i="7"/>
  <c r="CT105" i="7"/>
  <c r="CU105" i="7"/>
  <c r="CU54" i="7"/>
  <c r="CT54" i="7"/>
  <c r="CT177" i="7"/>
  <c r="CU177" i="7"/>
  <c r="CT73" i="7"/>
  <c r="CU73" i="7"/>
  <c r="CT94" i="7"/>
  <c r="CU94" i="7"/>
  <c r="CU113" i="7"/>
  <c r="CT113" i="7"/>
  <c r="CT10" i="7"/>
  <c r="CU10" i="7"/>
  <c r="CT7" i="7"/>
  <c r="CU7" i="7"/>
  <c r="CU78" i="7"/>
  <c r="CT78" i="7"/>
  <c r="CT28" i="7"/>
  <c r="CU28" i="7"/>
  <c r="CT62" i="7"/>
  <c r="CU62" i="7"/>
  <c r="CU83" i="7"/>
  <c r="CT83" i="7"/>
  <c r="CU65" i="7"/>
  <c r="CT65" i="7"/>
  <c r="CT19" i="7"/>
  <c r="CU19" i="7"/>
  <c r="CT61" i="7"/>
  <c r="CU61" i="7"/>
  <c r="CU66" i="7"/>
  <c r="CT66" i="7"/>
  <c r="CU30" i="7"/>
  <c r="CT30" i="7"/>
  <c r="CT154" i="7"/>
  <c r="CU154" i="7"/>
  <c r="CT122" i="7"/>
  <c r="CU122" i="7"/>
  <c r="CT139" i="7"/>
  <c r="CU139" i="7"/>
  <c r="CT26" i="7"/>
  <c r="CU26" i="7"/>
  <c r="CU42" i="7"/>
  <c r="CT42" i="7"/>
  <c r="CT104" i="7"/>
  <c r="CU104" i="7"/>
  <c r="CU72" i="7"/>
  <c r="CT72" i="7"/>
  <c r="CT43" i="7"/>
  <c r="CU43" i="7"/>
  <c r="CU150" i="7"/>
  <c r="CT150" i="7"/>
  <c r="CT163" i="7"/>
  <c r="CU163" i="7"/>
  <c r="CT51" i="7"/>
  <c r="CU51" i="7"/>
  <c r="CU156" i="7"/>
  <c r="CT156" i="7"/>
  <c r="CT171" i="7"/>
  <c r="CU171" i="7"/>
  <c r="CT25" i="7"/>
  <c r="CU25" i="7"/>
  <c r="CU35" i="7"/>
  <c r="CT35" i="7"/>
  <c r="CT69" i="7"/>
  <c r="CU69" i="7"/>
  <c r="CU53" i="7"/>
  <c r="CT53" i="7"/>
  <c r="CT99" i="7"/>
  <c r="CU99" i="7"/>
  <c r="CT176" i="7"/>
  <c r="CU176" i="7"/>
  <c r="CT146" i="7"/>
  <c r="CU146" i="7"/>
  <c r="CT22" i="7"/>
  <c r="CU22" i="7"/>
  <c r="CU155" i="7"/>
  <c r="CT155" i="7"/>
  <c r="CU137" i="7"/>
  <c r="CT137" i="7"/>
  <c r="CT9" i="7"/>
  <c r="CU9" i="7"/>
  <c r="CU71" i="7"/>
  <c r="CT71" i="7"/>
  <c r="CU60" i="7"/>
  <c r="CT60" i="7"/>
  <c r="CT187" i="7"/>
  <c r="CU187" i="7"/>
  <c r="CT181" i="7"/>
  <c r="CU181" i="7"/>
  <c r="CT75" i="7"/>
  <c r="CU75" i="7"/>
  <c r="CT153" i="7"/>
  <c r="CU153" i="7"/>
  <c r="CT133" i="7"/>
  <c r="CU133" i="7"/>
  <c r="CT124" i="7"/>
  <c r="CU124" i="7"/>
  <c r="CT158" i="7"/>
  <c r="CU158" i="7"/>
  <c r="CU149" i="7"/>
  <c r="CT149" i="7"/>
  <c r="CT130" i="7"/>
  <c r="CU130" i="7"/>
  <c r="CU12" i="7"/>
  <c r="CT12" i="7"/>
  <c r="CT184" i="7"/>
  <c r="CU184" i="7"/>
  <c r="CU95" i="7"/>
  <c r="CT95" i="7"/>
  <c r="CU186" i="7"/>
  <c r="CT186" i="7"/>
  <c r="CT4" i="7"/>
  <c r="CU4" i="7"/>
  <c r="CT52" i="7"/>
  <c r="CU52" i="7"/>
  <c r="CT142" i="7"/>
  <c r="CU142" i="7"/>
  <c r="CU24" i="7"/>
  <c r="CT24" i="7"/>
  <c r="CU179" i="7"/>
  <c r="CT179" i="7"/>
  <c r="CU17" i="7"/>
  <c r="CT17" i="7"/>
  <c r="CT188" i="7"/>
  <c r="CU188" i="7"/>
  <c r="CU18" i="7"/>
  <c r="CT18" i="7"/>
  <c r="CU173" i="7"/>
  <c r="CT173" i="7"/>
  <c r="CT164" i="7"/>
  <c r="CU164" i="7"/>
  <c r="CT141" i="7"/>
  <c r="CU141" i="7"/>
  <c r="CU192" i="7"/>
  <c r="CT192" i="7"/>
  <c r="CT21" i="7"/>
  <c r="CU21" i="7"/>
  <c r="CU191" i="7"/>
  <c r="CT191" i="7"/>
  <c r="CU180" i="7"/>
  <c r="CT180" i="7"/>
  <c r="CT115" i="7"/>
  <c r="CU115" i="7"/>
  <c r="CT14" i="7"/>
  <c r="CU14" i="7"/>
  <c r="CT87" i="7"/>
  <c r="CU87" i="7"/>
  <c r="CT112" i="7"/>
  <c r="CU112" i="7"/>
  <c r="CU23" i="7"/>
  <c r="CT23" i="7"/>
  <c r="CT64" i="7"/>
  <c r="CU64" i="7"/>
  <c r="CU131" i="7"/>
  <c r="CT131" i="7"/>
  <c r="CU89" i="7"/>
  <c r="CT89" i="7"/>
  <c r="CU48" i="7"/>
  <c r="CT48" i="7"/>
  <c r="CT63" i="7"/>
  <c r="CU63" i="7"/>
  <c r="CT55" i="7"/>
  <c r="CU55" i="7"/>
  <c r="CT40" i="7"/>
  <c r="CU40" i="7"/>
  <c r="CT34" i="7"/>
  <c r="CU34" i="7"/>
  <c r="CU108" i="7"/>
  <c r="CT108" i="7"/>
  <c r="CT68" i="7"/>
  <c r="CU68" i="7"/>
  <c r="CT140" i="7"/>
  <c r="CU140" i="7"/>
  <c r="CT128" i="7"/>
  <c r="CU128" i="7"/>
  <c r="CT157" i="7"/>
  <c r="CU157" i="7"/>
  <c r="CU47" i="7"/>
  <c r="CT47" i="7"/>
  <c r="CT166" i="7"/>
  <c r="CU166" i="7"/>
  <c r="CU120" i="7"/>
  <c r="CT120" i="7"/>
  <c r="CT98" i="7"/>
  <c r="CU98" i="7"/>
  <c r="CT46" i="7"/>
  <c r="CU46" i="7"/>
  <c r="CT159" i="7"/>
  <c r="CU159" i="7"/>
  <c r="CU107" i="7"/>
  <c r="CT107" i="7"/>
  <c r="CT76" i="7"/>
  <c r="CU76" i="7"/>
  <c r="CT151" i="7"/>
  <c r="CU151" i="7"/>
  <c r="CT189" i="7"/>
  <c r="CU189" i="7"/>
  <c r="CU168" i="7"/>
  <c r="CT168" i="7"/>
  <c r="CT93" i="7"/>
  <c r="CU93" i="7"/>
  <c r="CT67" i="7"/>
  <c r="CU67" i="7"/>
  <c r="CU90" i="7"/>
  <c r="CT90" i="7"/>
  <c r="CT33" i="7"/>
  <c r="CU33" i="7"/>
  <c r="CT121" i="7"/>
  <c r="CU121" i="7"/>
  <c r="CT79" i="7"/>
  <c r="CU79" i="7"/>
  <c r="CT182" i="7"/>
  <c r="CU182" i="7"/>
  <c r="CT50" i="7"/>
  <c r="CU50" i="7"/>
  <c r="CU143" i="7"/>
  <c r="CT143" i="7"/>
  <c r="CT86" i="7"/>
  <c r="CU86" i="7"/>
  <c r="CT85" i="7"/>
  <c r="CU85" i="7"/>
  <c r="CT134" i="7"/>
  <c r="CU134" i="7"/>
  <c r="CT127" i="7"/>
  <c r="CU127" i="7"/>
  <c r="CT100" i="7"/>
  <c r="CU100" i="7"/>
  <c r="CU11" i="7"/>
  <c r="CT11" i="7"/>
  <c r="CT31" i="7"/>
  <c r="CU31" i="7"/>
  <c r="CT135" i="7"/>
  <c r="CU135" i="7"/>
  <c r="CT175" i="7"/>
  <c r="CU175" i="7"/>
  <c r="CU185" i="7"/>
  <c r="CT185" i="7"/>
  <c r="BY45" i="1"/>
  <c r="CB45" i="1" s="1"/>
  <c r="CT3" i="7"/>
  <c r="CU3" i="7"/>
  <c r="CU29" i="7"/>
  <c r="CT29" i="7"/>
  <c r="CT8" i="7"/>
  <c r="CU8" i="7"/>
  <c r="CU77" i="7"/>
  <c r="CT77" i="7"/>
  <c r="CU6" i="7"/>
  <c r="CT6" i="7"/>
  <c r="CT88" i="7"/>
  <c r="CU88" i="7"/>
  <c r="CU138" i="7"/>
  <c r="CT138" i="7"/>
  <c r="CT118" i="7"/>
  <c r="CU118" i="7"/>
  <c r="CT169" i="7"/>
  <c r="CU169" i="7"/>
  <c r="CT80" i="7"/>
  <c r="CU80" i="7"/>
  <c r="CT190" i="7"/>
  <c r="CU190" i="7"/>
  <c r="CT111" i="7"/>
  <c r="CU111" i="7"/>
  <c r="CU36" i="7"/>
  <c r="CT36" i="7"/>
  <c r="CT92" i="7"/>
  <c r="CU92" i="7"/>
  <c r="CU101" i="7"/>
  <c r="CT101" i="7"/>
  <c r="CT82" i="7"/>
  <c r="CU82" i="7"/>
  <c r="CU132" i="7"/>
  <c r="CT132" i="7"/>
  <c r="CT160" i="7"/>
  <c r="CU160" i="7"/>
  <c r="CT110" i="7"/>
  <c r="CU110" i="7"/>
  <c r="CT106" i="7"/>
  <c r="CU106" i="7"/>
  <c r="CT147" i="7"/>
  <c r="CU147" i="7"/>
  <c r="CT183" i="7"/>
  <c r="CU183" i="7"/>
  <c r="CT165" i="7"/>
  <c r="CU165" i="7"/>
  <c r="CU102" i="7"/>
  <c r="CT102" i="7"/>
  <c r="CT123" i="7"/>
  <c r="CU123" i="7"/>
  <c r="CU5" i="7"/>
  <c r="CT5" i="7"/>
  <c r="CT81" i="7"/>
  <c r="CU81" i="7"/>
  <c r="BW3" i="2"/>
  <c r="BX3" i="2" s="1"/>
  <c r="CL3" i="2"/>
  <c r="CM3" i="2" s="1"/>
  <c r="CN3" i="2" s="1"/>
  <c r="CQ3" i="2" s="1"/>
  <c r="CB3" i="2"/>
  <c r="CC3" i="2" s="1"/>
  <c r="CD3" i="2" s="1"/>
  <c r="CH3" i="2"/>
  <c r="CI3" i="2" s="1"/>
  <c r="CO3" i="2" s="1"/>
  <c r="BZ45" i="1"/>
  <c r="CD45" i="1" s="1"/>
  <c r="BN14" i="6"/>
  <c r="BQ14" i="6" s="1"/>
  <c r="BN41" i="6"/>
  <c r="BQ41" i="6" s="1"/>
  <c r="BN40" i="6"/>
  <c r="BQ40" i="6" s="1"/>
  <c r="BQ5" i="6"/>
  <c r="BF16" i="1"/>
  <c r="BN16" i="1"/>
  <c r="BU16" i="1"/>
  <c r="BV16" i="1" s="1"/>
  <c r="BW16" i="1" s="1"/>
  <c r="BR16" i="1"/>
  <c r="BS16" i="1" s="1"/>
  <c r="BJ16" i="1"/>
  <c r="BJ19" i="1"/>
  <c r="BR19" i="1"/>
  <c r="BU19" i="1"/>
  <c r="BV19" i="1" s="1"/>
  <c r="BW19" i="1" s="1"/>
  <c r="BN19" i="1"/>
  <c r="BO19" i="1" s="1"/>
  <c r="BP19" i="1" s="1"/>
  <c r="BQ19" i="1" s="1"/>
  <c r="CJ29" i="1"/>
  <c r="CF29" i="1"/>
  <c r="CI29" i="1" s="1"/>
  <c r="CG29" i="1"/>
  <c r="CK29" i="1" s="1"/>
  <c r="BF15" i="1"/>
  <c r="BJ15" i="1"/>
  <c r="BR15" i="1"/>
  <c r="BU15" i="1"/>
  <c r="BV15" i="1" s="1"/>
  <c r="BW15" i="1" s="1"/>
  <c r="BN15" i="1"/>
  <c r="BO15" i="1" s="1"/>
  <c r="BP15" i="1" s="1"/>
  <c r="BQ15" i="1" s="1"/>
  <c r="CC29" i="1"/>
  <c r="BZ29" i="1"/>
  <c r="CD29" i="1" s="1"/>
  <c r="BY29" i="1"/>
  <c r="CB29" i="1" s="1"/>
  <c r="BR17" i="1"/>
  <c r="BJ17" i="1"/>
  <c r="BK17" i="1" s="1"/>
  <c r="BL17" i="1" s="1"/>
  <c r="BM17" i="1" s="1"/>
  <c r="BU17" i="1"/>
  <c r="BN17" i="1"/>
  <c r="BO17" i="1" s="1"/>
  <c r="BP17" i="1" s="1"/>
  <c r="BQ17" i="1" s="1"/>
  <c r="CC37" i="1"/>
  <c r="BY37" i="1"/>
  <c r="CB37" i="1" s="1"/>
  <c r="BZ37" i="1"/>
  <c r="CD37" i="1" s="1"/>
  <c r="CJ37" i="1"/>
  <c r="CF37" i="1"/>
  <c r="CI37" i="1" s="1"/>
  <c r="CD5" i="1"/>
  <c r="BY46" i="1"/>
  <c r="CB46" i="1" s="1"/>
  <c r="CC46" i="1"/>
  <c r="CF4" i="1"/>
  <c r="CI4" i="1" s="1"/>
  <c r="CJ4" i="1"/>
  <c r="BY39" i="1"/>
  <c r="CB39" i="1" s="1"/>
  <c r="CC39" i="1"/>
  <c r="CF46" i="1"/>
  <c r="CI46" i="1" s="1"/>
  <c r="CJ46" i="1"/>
  <c r="BY4" i="1"/>
  <c r="CB4" i="1" s="1"/>
  <c r="CC4" i="1"/>
  <c r="CG39" i="1"/>
  <c r="CK39" i="1" s="1"/>
  <c r="CJ39" i="1"/>
  <c r="BY8" i="1"/>
  <c r="CB8" i="1" s="1"/>
  <c r="CC8" i="1"/>
  <c r="BZ43" i="1"/>
  <c r="CD43" i="1" s="1"/>
  <c r="CC43" i="1"/>
  <c r="BZ4" i="1"/>
  <c r="CD4" i="1" s="1"/>
  <c r="CG7" i="1"/>
  <c r="CK7" i="1" s="1"/>
  <c r="CJ7" i="1"/>
  <c r="CG5" i="1"/>
  <c r="CK5" i="1" s="1"/>
  <c r="CJ5" i="1"/>
  <c r="CK8" i="1"/>
  <c r="CF8" i="1"/>
  <c r="CI8" i="1" s="1"/>
  <c r="CJ8" i="1"/>
  <c r="CG43" i="1"/>
  <c r="CK43" i="1" s="1"/>
  <c r="CJ43" i="1"/>
  <c r="CG4" i="1"/>
  <c r="CK4" i="1" s="1"/>
  <c r="BY7" i="1"/>
  <c r="CB7" i="1" s="1"/>
  <c r="CC7" i="1"/>
  <c r="BY5" i="1"/>
  <c r="CB5" i="1" s="1"/>
  <c r="CC5" i="1"/>
  <c r="CE6" i="1"/>
  <c r="CJ6" i="1" s="1"/>
  <c r="BX6" i="1"/>
  <c r="CC6" i="1" s="1"/>
  <c r="BZ7" i="1"/>
  <c r="CD7" i="1" s="1"/>
  <c r="BY43" i="1"/>
  <c r="CB43" i="1" s="1"/>
  <c r="BY42" i="1"/>
  <c r="CB42" i="1" s="1"/>
  <c r="BZ42" i="1"/>
  <c r="CD42" i="1" s="1"/>
  <c r="CF40" i="1"/>
  <c r="CI40" i="1" s="1"/>
  <c r="CG40" i="1"/>
  <c r="CK40" i="1" s="1"/>
  <c r="BZ46" i="1"/>
  <c r="CD46" i="1" s="1"/>
  <c r="CF42" i="1"/>
  <c r="CI42" i="1" s="1"/>
  <c r="CG42" i="1"/>
  <c r="CK42" i="1" s="1"/>
  <c r="BY40" i="1"/>
  <c r="CB40" i="1" s="1"/>
  <c r="BZ40" i="1"/>
  <c r="CD40" i="1" s="1"/>
  <c r="CE3" i="1"/>
  <c r="CJ3" i="1" s="1"/>
  <c r="BX3" i="1"/>
  <c r="CC3" i="1" s="1"/>
  <c r="CF39" i="1"/>
  <c r="CI39" i="1" s="1"/>
  <c r="CG46" i="1"/>
  <c r="CK46" i="1" s="1"/>
  <c r="BZ8" i="1"/>
  <c r="CD8" i="1" s="1"/>
  <c r="BF17" i="1"/>
  <c r="BG17" i="1" s="1"/>
  <c r="BH17" i="1" s="1"/>
  <c r="BI17" i="1" s="1"/>
  <c r="BF19" i="1"/>
  <c r="BS18" i="1"/>
  <c r="BS15" i="1"/>
  <c r="BK19" i="1"/>
  <c r="BL19" i="1" s="1"/>
  <c r="BM19" i="1" s="1"/>
  <c r="BK18" i="1"/>
  <c r="BL18" i="1" s="1"/>
  <c r="BM18" i="1" s="1"/>
  <c r="BV18" i="1"/>
  <c r="BW18" i="1" s="1"/>
  <c r="BG20" i="1"/>
  <c r="BH20" i="1" s="1"/>
  <c r="BI20" i="1" s="1"/>
  <c r="BV20" i="1"/>
  <c r="BW20" i="1" s="1"/>
  <c r="BV17" i="1"/>
  <c r="BW17" i="1" s="1"/>
  <c r="BK16" i="1"/>
  <c r="BL16" i="1" s="1"/>
  <c r="BM16" i="1" s="1"/>
  <c r="BO18" i="1"/>
  <c r="BP18" i="1" s="1"/>
  <c r="BQ18" i="1" s="1"/>
  <c r="BO20" i="1"/>
  <c r="BP20" i="1" s="1"/>
  <c r="BQ20" i="1" s="1"/>
  <c r="BO16" i="1"/>
  <c r="BP16" i="1" s="1"/>
  <c r="BQ16" i="1" s="1"/>
  <c r="BS19" i="1"/>
  <c r="BS17" i="1"/>
  <c r="BK15" i="1"/>
  <c r="BL15" i="1" s="1"/>
  <c r="BM15" i="1" s="1"/>
  <c r="BG18" i="1"/>
  <c r="BH18" i="1" s="1"/>
  <c r="BI18" i="1" s="1"/>
  <c r="BK20" i="1"/>
  <c r="BL20" i="1" s="1"/>
  <c r="BM20" i="1" s="1"/>
  <c r="BS20" i="1"/>
  <c r="CG3" i="1" l="1"/>
  <c r="CK3" i="1" s="1"/>
  <c r="CF3" i="1"/>
  <c r="CI3" i="1" s="1"/>
  <c r="CE17" i="1"/>
  <c r="BX17" i="1"/>
  <c r="BY6" i="1"/>
  <c r="CB6" i="1" s="1"/>
  <c r="BZ6" i="1"/>
  <c r="CD6" i="1" s="1"/>
  <c r="BX18" i="1"/>
  <c r="CE18" i="1"/>
  <c r="CE20" i="1"/>
  <c r="BX20" i="1"/>
  <c r="BY3" i="1"/>
  <c r="CB3" i="1" s="1"/>
  <c r="BZ3" i="1"/>
  <c r="CD3" i="1" s="1"/>
  <c r="CF6" i="1"/>
  <c r="CI6" i="1" s="1"/>
  <c r="CG6" i="1"/>
  <c r="CK6" i="1" s="1"/>
  <c r="BT19" i="1"/>
  <c r="BT17" i="1"/>
  <c r="BT15" i="1"/>
  <c r="BT16" i="1"/>
  <c r="BT18" i="1"/>
  <c r="BT20" i="1"/>
  <c r="BG19" i="1"/>
  <c r="BH19" i="1" s="1"/>
  <c r="BI19" i="1" s="1"/>
  <c r="BY3" i="2"/>
  <c r="BG16" i="1"/>
  <c r="BH16" i="1" s="1"/>
  <c r="BI16" i="1" s="1"/>
  <c r="BG15" i="1"/>
  <c r="BH15" i="1" s="1"/>
  <c r="BI15" i="1" s="1"/>
  <c r="DA3" i="2" l="1"/>
  <c r="CR3" i="2"/>
  <c r="CT3" i="2" s="1"/>
  <c r="CX3" i="2"/>
  <c r="CZ3" i="2" s="1"/>
  <c r="CU3" i="2"/>
  <c r="CW3" i="2" s="1"/>
  <c r="CF20" i="1"/>
  <c r="CI20" i="1" s="1"/>
  <c r="CJ20" i="1"/>
  <c r="CF18" i="1"/>
  <c r="CI18" i="1" s="1"/>
  <c r="CJ18" i="1"/>
  <c r="BY17" i="1"/>
  <c r="CB17" i="1" s="1"/>
  <c r="CC17" i="1"/>
  <c r="BY18" i="1"/>
  <c r="CB18" i="1" s="1"/>
  <c r="CC18" i="1"/>
  <c r="CJ17" i="1"/>
  <c r="BY20" i="1"/>
  <c r="CB20" i="1" s="1"/>
  <c r="CC20" i="1"/>
  <c r="CG18" i="1"/>
  <c r="CK18" i="1" s="1"/>
  <c r="BZ17" i="1"/>
  <c r="CD17" i="1" s="1"/>
  <c r="CG20" i="1"/>
  <c r="CK20" i="1" s="1"/>
  <c r="BX16" i="1"/>
  <c r="CC16" i="1" s="1"/>
  <c r="CE16" i="1"/>
  <c r="CJ16" i="1" s="1"/>
  <c r="CG17" i="1"/>
  <c r="CK17" i="1" s="1"/>
  <c r="CF17" i="1"/>
  <c r="CI17" i="1" s="1"/>
  <c r="CE15" i="1"/>
  <c r="CJ15" i="1" s="1"/>
  <c r="BX15" i="1"/>
  <c r="CC15" i="1" s="1"/>
  <c r="BX19" i="1"/>
  <c r="CC19" i="1" s="1"/>
  <c r="CE19" i="1"/>
  <c r="CJ19" i="1" s="1"/>
  <c r="BZ20" i="1"/>
  <c r="CD20" i="1" s="1"/>
  <c r="BZ18" i="1"/>
  <c r="CD18" i="1" s="1"/>
  <c r="DC3" i="2" l="1"/>
  <c r="CF16" i="1"/>
  <c r="CI16" i="1" s="1"/>
  <c r="CG16" i="1"/>
  <c r="CK16" i="1" s="1"/>
  <c r="BY19" i="1"/>
  <c r="CB19" i="1" s="1"/>
  <c r="BZ19" i="1"/>
  <c r="CD19" i="1" s="1"/>
  <c r="BY16" i="1"/>
  <c r="CB16" i="1" s="1"/>
  <c r="BZ16" i="1"/>
  <c r="CD16" i="1" s="1"/>
  <c r="CG19" i="1"/>
  <c r="CK19" i="1" s="1"/>
  <c r="CF19" i="1"/>
  <c r="CI19" i="1" s="1"/>
  <c r="BY15" i="1"/>
  <c r="CB15" i="1" s="1"/>
  <c r="BZ15" i="1"/>
  <c r="CD15" i="1" s="1"/>
  <c r="CG15" i="1"/>
  <c r="CK15" i="1" s="1"/>
  <c r="CF15" i="1"/>
  <c r="CI15" i="1" s="1"/>
  <c r="AX36" i="5"/>
</calcChain>
</file>

<file path=xl/sharedStrings.xml><?xml version="1.0" encoding="utf-8"?>
<sst xmlns="http://schemas.openxmlformats.org/spreadsheetml/2006/main" count="8020" uniqueCount="501">
  <si>
    <t>ATK%</t>
  </si>
  <si>
    <t>Base ATK</t>
  </si>
  <si>
    <t>Scenario</t>
  </si>
  <si>
    <t>Weapon</t>
  </si>
  <si>
    <t>Character</t>
  </si>
  <si>
    <t>Physical DMG%</t>
  </si>
  <si>
    <t>Attack Speed %</t>
  </si>
  <si>
    <t>Level</t>
  </si>
  <si>
    <t>Name</t>
  </si>
  <si>
    <t>80/80</t>
  </si>
  <si>
    <t>Compound Bow</t>
  </si>
  <si>
    <t>Rust</t>
  </si>
  <si>
    <t>Normal Attack%</t>
  </si>
  <si>
    <t>Artifact Set</t>
  </si>
  <si>
    <t>Flat ATK</t>
  </si>
  <si>
    <t>Attack Speed%</t>
  </si>
  <si>
    <t>Description</t>
  </si>
  <si>
    <t>R</t>
  </si>
  <si>
    <t>Total Stat</t>
  </si>
  <si>
    <t>Total ATK</t>
  </si>
  <si>
    <t>Damage</t>
  </si>
  <si>
    <t>Normal Attack</t>
  </si>
  <si>
    <t>Oz Ball</t>
  </si>
  <si>
    <t>Electro DMG%</t>
  </si>
  <si>
    <t>Artifact Stat</t>
  </si>
  <si>
    <t>Party Buff</t>
  </si>
  <si>
    <t>E</t>
  </si>
  <si>
    <t>Press</t>
  </si>
  <si>
    <t>Hold</t>
  </si>
  <si>
    <t>Q</t>
  </si>
  <si>
    <t>Burst</t>
  </si>
  <si>
    <t>Attack</t>
  </si>
  <si>
    <t>Prototype Archaic</t>
  </si>
  <si>
    <t>4 Gladiator</t>
  </si>
  <si>
    <t>Oz Ball Fast</t>
  </si>
  <si>
    <t>Normal Attack Fast</t>
  </si>
  <si>
    <t>E Press</t>
  </si>
  <si>
    <t>Oz C6</t>
  </si>
  <si>
    <t>Oz C6 Fast</t>
  </si>
  <si>
    <t>Crit DMG%</t>
  </si>
  <si>
    <t>Crit Rate%</t>
  </si>
  <si>
    <t>Normal Attack Crit</t>
  </si>
  <si>
    <t>Normal Attack Optimal</t>
  </si>
  <si>
    <t>E Press Crit</t>
  </si>
  <si>
    <t>Oz Summon DPS</t>
  </si>
  <si>
    <t>4 Icebreaker</t>
  </si>
  <si>
    <t>Bonus Normal ATK</t>
  </si>
  <si>
    <t>Ele Mastery</t>
  </si>
  <si>
    <t>Guoba</t>
  </si>
  <si>
    <t>Swing 1</t>
  </si>
  <si>
    <t>Swing 2</t>
  </si>
  <si>
    <t>Swing 3</t>
  </si>
  <si>
    <t>Pyronado</t>
  </si>
  <si>
    <t>Crescent Pike</t>
  </si>
  <si>
    <t>Pyro DMG%</t>
  </si>
  <si>
    <t>DMG on Pyro%</t>
  </si>
  <si>
    <t>Guoba Crit</t>
  </si>
  <si>
    <t>Guoba Optimal</t>
  </si>
  <si>
    <t>Oz A4</t>
  </si>
  <si>
    <t>Oz Summon DPS Crit</t>
  </si>
  <si>
    <t>Oz Summon DPS Optimal</t>
  </si>
  <si>
    <t>Oz A4 Crit</t>
  </si>
  <si>
    <t>Oz A4 Optimal</t>
  </si>
  <si>
    <t>4 Thundersoother</t>
  </si>
  <si>
    <t>DMG on Electro%</t>
  </si>
  <si>
    <t>Normal Attack Fast Crit</t>
  </si>
  <si>
    <t>Oz Ball Fast Crit</t>
  </si>
  <si>
    <t>Oz Ball Optimal</t>
  </si>
  <si>
    <t>Oz C6 Fast Crit</t>
  </si>
  <si>
    <t>Oz C6 Optimal</t>
  </si>
  <si>
    <t>Weapon Bonus DMG</t>
  </si>
  <si>
    <t>Weapon Bonus DMG Crit</t>
  </si>
  <si>
    <t>Weapon Bonus DMG Optimal</t>
  </si>
  <si>
    <t>Hit</t>
  </si>
  <si>
    <t>Total Combo</t>
  </si>
  <si>
    <t>Total DPS</t>
  </si>
  <si>
    <t>Combo Time</t>
  </si>
  <si>
    <t>Notes</t>
  </si>
  <si>
    <t>2 Hit Cancel Combo</t>
  </si>
  <si>
    <t>Total C1</t>
  </si>
  <si>
    <t>Total C6</t>
  </si>
  <si>
    <t>Total DPS C1</t>
  </si>
  <si>
    <t>Total DPS C6</t>
  </si>
  <si>
    <t>3 Hit Cancel Combo</t>
  </si>
  <si>
    <t>Total DPS Oz</t>
  </si>
  <si>
    <t>Normal Combo</t>
  </si>
  <si>
    <t>Weapon Bonus</t>
  </si>
  <si>
    <t>Guoba DPS</t>
  </si>
  <si>
    <t>Total DPS no Burst</t>
  </si>
  <si>
    <t>Pyronado DPS</t>
  </si>
  <si>
    <t>Pyronado DMG</t>
  </si>
  <si>
    <t>Pyronado Hit Count</t>
  </si>
  <si>
    <t>Weapon Hit Count</t>
  </si>
  <si>
    <t>Pyronado CD</t>
  </si>
  <si>
    <t>DPS with Burst</t>
  </si>
  <si>
    <t>Sub DPS</t>
  </si>
  <si>
    <t>E Recharge</t>
  </si>
  <si>
    <t>ATK Bonus Ratio</t>
  </si>
  <si>
    <t>Festering Desire</t>
  </si>
  <si>
    <t>Skill DMG%</t>
  </si>
  <si>
    <t>Skill Crit Rate%</t>
  </si>
  <si>
    <t>Aquila Favonia</t>
  </si>
  <si>
    <t>Bonus Normal ATK%</t>
  </si>
  <si>
    <t>Melt DMG%</t>
  </si>
  <si>
    <t>Overloaded DMG%</t>
  </si>
  <si>
    <t>Overloaded Base DMG</t>
  </si>
  <si>
    <t>4 Crimson Witch</t>
  </si>
  <si>
    <t>4 Thundering Fury</t>
  </si>
  <si>
    <t>4 IceBreaker</t>
  </si>
  <si>
    <t>Q ATK</t>
  </si>
  <si>
    <t>Melt</t>
  </si>
  <si>
    <t>Overloaded</t>
  </si>
  <si>
    <t>Skill Crit Rate</t>
  </si>
  <si>
    <t>E Crit</t>
  </si>
  <si>
    <t>E Optimal</t>
  </si>
  <si>
    <t>Cryo DMG%</t>
  </si>
  <si>
    <t>Cryo</t>
  </si>
  <si>
    <t>Combo 2s E</t>
  </si>
  <si>
    <t>Combo 1s E</t>
  </si>
  <si>
    <t>Lavawalker/Thundersoother</t>
  </si>
  <si>
    <t>DMG on Element%</t>
  </si>
  <si>
    <t>Charged</t>
  </si>
  <si>
    <t>Icebreaker</t>
  </si>
  <si>
    <t>2 Cryo, Freeze, Thrilling Tales</t>
  </si>
  <si>
    <t>Dmg</t>
  </si>
  <si>
    <t>CD</t>
  </si>
  <si>
    <t>Q Crit</t>
  </si>
  <si>
    <t>Q Optimal</t>
  </si>
  <si>
    <t>Charged Attack Combo</t>
  </si>
  <si>
    <t>Attack DPS</t>
  </si>
  <si>
    <t>Total Q</t>
  </si>
  <si>
    <t>Q DPS</t>
  </si>
  <si>
    <t>2 Cryo, Freeze</t>
  </si>
  <si>
    <t>Prototype Crescent</t>
  </si>
  <si>
    <t>Charged Attack%</t>
  </si>
  <si>
    <t>Frostflake</t>
  </si>
  <si>
    <t>Bloom</t>
  </si>
  <si>
    <t>Time</t>
  </si>
  <si>
    <t>Frostflake Crit</t>
  </si>
  <si>
    <t>Frostflake Optimal</t>
  </si>
  <si>
    <t>Bloom Crit</t>
  </si>
  <si>
    <t>Bloom Optimal</t>
  </si>
  <si>
    <t>Freeze, Thrilling Tales</t>
  </si>
  <si>
    <t>Wanderer Troupe</t>
  </si>
  <si>
    <t>Combo 1.2s E</t>
  </si>
  <si>
    <t>Blackcliff Warbow</t>
  </si>
  <si>
    <t>Blackcliff Longsword</t>
  </si>
  <si>
    <t>2 Cryo, Thrilling Tales</t>
  </si>
  <si>
    <t>2 Pyro, Melt</t>
  </si>
  <si>
    <t>2 Pyro, Melt, Bennett Q</t>
  </si>
  <si>
    <t>2 Pyro, Melt, Bennett Q, Thrilling Tales</t>
  </si>
  <si>
    <t>Bennett Q, Thrilling Tales</t>
  </si>
  <si>
    <t>Artifact Substat</t>
  </si>
  <si>
    <t>90/90</t>
  </si>
  <si>
    <t>Skyward Harp</t>
  </si>
  <si>
    <t>Bonus Hit</t>
  </si>
  <si>
    <t>Weapon Bonus Crit</t>
  </si>
  <si>
    <t>Weapon Bonus Optimal</t>
  </si>
  <si>
    <t>Weapon Bonus DPS</t>
  </si>
  <si>
    <t>Prototype Crescent no Passive</t>
  </si>
  <si>
    <t>Damage Reduction</t>
  </si>
  <si>
    <t>Resistance</t>
  </si>
  <si>
    <t>Total</t>
  </si>
  <si>
    <t>Enemy Level</t>
  </si>
  <si>
    <t>Cap</t>
  </si>
  <si>
    <t>Level Diff Mul</t>
  </si>
  <si>
    <t>Damage Shown</t>
  </si>
  <si>
    <t>Melt Bonus</t>
  </si>
  <si>
    <t>Viridiscent</t>
  </si>
  <si>
    <t>Amplification</t>
  </si>
  <si>
    <t>New Total DPS</t>
  </si>
  <si>
    <t>Old Total DPS</t>
  </si>
  <si>
    <t>Mappa Mare</t>
  </si>
  <si>
    <t>Elemental DMG%</t>
  </si>
  <si>
    <t>Hydro DMG</t>
  </si>
  <si>
    <t>Hydro DMG%</t>
  </si>
  <si>
    <t>Vaporize</t>
  </si>
  <si>
    <t>Vaporize DMG%</t>
  </si>
  <si>
    <t>Normal Attack Combo</t>
  </si>
  <si>
    <t>2 Pyro, Bennett Q, Vaporize, Noblesse</t>
  </si>
  <si>
    <t>2 Pyro, Bennett Q, Vaporize, Noblesse, Thrilling</t>
  </si>
  <si>
    <t>Thrilling Tales + Noblesse</t>
  </si>
  <si>
    <t>Bennett Q + Thrilling Tales + Noblesse</t>
  </si>
  <si>
    <t>2 Pyro + Bennett Q + Noblesse</t>
  </si>
  <si>
    <t>2 Cryo + Freeze + Noblesse</t>
  </si>
  <si>
    <t>2 Cryo + Thrilling Tales + Noblesse</t>
  </si>
  <si>
    <t>Bennett + 2 Pyro + Thrilling Tales + Noblesse</t>
  </si>
  <si>
    <t>Bennett + 2 Pyro + Chongyun E + Noblesse</t>
  </si>
  <si>
    <t>Bennett + 2 Pyro + Chongyun E + TT + Noblesse</t>
  </si>
  <si>
    <t>2 Pyro 2 Cryo Noblesse</t>
  </si>
  <si>
    <t>Beidou + Thrilling Tales + Noblesse</t>
  </si>
  <si>
    <t>Ideal Thrilling Tales + Freeze + 2 Cryo + Noblesse</t>
  </si>
  <si>
    <t>Freeze + 2 Cryo + Noblesse</t>
  </si>
  <si>
    <t>2 Cryo, Freeze, Thrilling Tales, Noblesse</t>
  </si>
  <si>
    <t>2 Cryo, Freeze, Noblesse</t>
  </si>
  <si>
    <t>Freeze, Thrilling Tales, Noblesse</t>
  </si>
  <si>
    <t>2 Cryo, Thrilling Tales, Noblesse</t>
  </si>
  <si>
    <t>2 Pyro, Melt, Bennett Q, Noblesse</t>
  </si>
  <si>
    <t>2 Pyro, Melt, Bennett Q, Thrilling Tales, Noblesse</t>
  </si>
  <si>
    <t>Bennett Q, Thrilling Tales, Noblesse</t>
  </si>
  <si>
    <t>Note</t>
  </si>
  <si>
    <t>She doesn't lose much without thrilling tales, so she can just bring Fischl (Oz). However it may fuck up vaporize</t>
  </si>
  <si>
    <t>Eye of Perception</t>
  </si>
  <si>
    <t>EM</t>
  </si>
  <si>
    <t>The Widsith Recitative</t>
  </si>
  <si>
    <t>The Widsith Aria</t>
  </si>
  <si>
    <t>The Widsith Interlude</t>
  </si>
  <si>
    <t>4 Lavawalker</t>
  </si>
  <si>
    <t>2 Pyro Thrilling Tales Noblesse</t>
  </si>
  <si>
    <t>70/80</t>
  </si>
  <si>
    <t>Reaction DMG%</t>
  </si>
  <si>
    <t>2 Thundering Fury 2 Gladiator</t>
  </si>
  <si>
    <t>4 Noblesse</t>
  </si>
  <si>
    <t>2 Pyro</t>
  </si>
  <si>
    <t>None</t>
  </si>
  <si>
    <t>Stringless</t>
  </si>
  <si>
    <t>Electrocharged</t>
  </si>
  <si>
    <t>Superconduct</t>
  </si>
  <si>
    <t>Reaction Base Damage</t>
  </si>
  <si>
    <t>Thus, she may use Noblesse 4 set when necessary.</t>
  </si>
  <si>
    <t>Mind that 10% damage increase in your main DPS might be higher than 20% damage decrease in sub dps.</t>
  </si>
  <si>
    <t>Make sure to compare the overall DPS value, not percentage.</t>
  </si>
  <si>
    <t>Thus, it might not be good to give her instructor set which caps at 4*</t>
  </si>
  <si>
    <t>Instructor 4*</t>
  </si>
  <si>
    <t>Others 5*</t>
  </si>
  <si>
    <t>Prototype Grudge</t>
  </si>
  <si>
    <t>2 Crimson Witch 2 Gladiator</t>
  </si>
  <si>
    <t>4 Instructor 4*</t>
  </si>
  <si>
    <t>2 Crimson Witch 2 Noblesse</t>
  </si>
  <si>
    <t>Burst DMG%</t>
  </si>
  <si>
    <t>2 Cryo</t>
  </si>
  <si>
    <t>2 Cryo + Freeze</t>
  </si>
  <si>
    <t>Freeze</t>
  </si>
  <si>
    <t>Swing 1 Crit</t>
  </si>
  <si>
    <t>Swing 1 Opt</t>
  </si>
  <si>
    <t>Swing 2 Crit</t>
  </si>
  <si>
    <t>Swing 2 Opt</t>
  </si>
  <si>
    <t>Swing 3 Crit</t>
  </si>
  <si>
    <t>Swing 3 Opt</t>
  </si>
  <si>
    <t>Pyronado Crit</t>
  </si>
  <si>
    <t>Pyronado Opt</t>
  </si>
  <si>
    <t>Guoba Hits</t>
  </si>
  <si>
    <t>Pyronado Hits</t>
  </si>
  <si>
    <t>DPS</t>
  </si>
  <si>
    <t>Reaction Damage</t>
  </si>
  <si>
    <t>Oz A4 Hit</t>
  </si>
  <si>
    <t>Oz A4 DPS</t>
  </si>
  <si>
    <t>Duration</t>
  </si>
  <si>
    <t>Total w/o Reaction</t>
  </si>
  <si>
    <t>Overloaded DMG</t>
  </si>
  <si>
    <t>Melt DMG</t>
  </si>
  <si>
    <t>ER</t>
  </si>
  <si>
    <t>Pyronado Add Downtime</t>
  </si>
  <si>
    <t>Pyronado Total Downtime</t>
  </si>
  <si>
    <t>Lavawalker does best in 2 pyro party due to constant Pyro status and no melt</t>
  </si>
  <si>
    <t>Fischl only loses like 16% damage without damage set.</t>
  </si>
  <si>
    <t>However, Fischl loses 45% damage with 4* set.</t>
  </si>
  <si>
    <t>Still, compare the value gained by your main dps.</t>
  </si>
  <si>
    <t>Crimson 2 set doesn't fall far behind 4 set because Xiangling can't take much advantage of the extra Pyro Damage each E cast</t>
  </si>
  <si>
    <t>Crimson 4 set does better because there is extra melt damage and there is melt in 2 cryo comp</t>
  </si>
  <si>
    <t>There isn't much increase from 2 Cryo although there is melt, because of the extra burst downtime due to being sole Pyro</t>
  </si>
  <si>
    <t xml:space="preserve">Xiangling loses 23% damage without proper damage artifact. </t>
  </si>
  <si>
    <t>However, here Xiangling triggers Melt, so she's not a Pyro applicator.</t>
  </si>
  <si>
    <t>Her ult downtime is also high due to being sole Pyro.</t>
  </si>
  <si>
    <t>It's not worth it to give her Noblesse 4 set.</t>
  </si>
  <si>
    <t>Here Xiangling is pure Sub DPS, but Noblesse 4 set can be considered if it gives high enough increase in main DPS's DPS.</t>
  </si>
  <si>
    <t>But I doubt it gives high increase since it's just 20% ATK</t>
  </si>
  <si>
    <t>Xiangling loses 42% damage with 4* set artifact.</t>
  </si>
  <si>
    <t>Instructor isn't worth it.</t>
  </si>
  <si>
    <t>2 Crimson Witch and 2 Gladiator/Noblesse is the best when Xiangling can't take advantage of the team comp.</t>
  </si>
  <si>
    <t>Xiangling loses 20% DPS without proper damage artifact.</t>
  </si>
  <si>
    <t>Honestly since she's likely being a Pyro applicator, supportive artifact set is fine.</t>
  </si>
  <si>
    <t>However, being sole Pyro, she'll have low ult uptime, so low Noblesse 4 set uptime too.</t>
  </si>
  <si>
    <t xml:space="preserve">Mind that this has yet to include the damage from summoning Oz or burst. </t>
  </si>
  <si>
    <t>This doesn't take note of her CD because with E and burst she has 100% Oz uptime.</t>
  </si>
  <si>
    <r>
      <t xml:space="preserve">Fischl is a great </t>
    </r>
    <r>
      <rPr>
        <b/>
        <sz val="11"/>
        <color theme="1"/>
        <rFont val="Calibri"/>
        <family val="2"/>
        <scheme val="minor"/>
      </rPr>
      <t>single target</t>
    </r>
    <r>
      <rPr>
        <sz val="11"/>
        <color theme="1"/>
        <rFont val="Calibri"/>
        <family val="2"/>
        <scheme val="minor"/>
      </rPr>
      <t xml:space="preserve"> sub dps.</t>
    </r>
  </si>
  <si>
    <t>He's not losing much damage with Cryo build &amp; Chongyun despite using Aquila</t>
  </si>
  <si>
    <t>Without Aquila, Cryo build is definitely the way to go</t>
  </si>
  <si>
    <t>Amos Bow</t>
  </si>
  <si>
    <t>Favonius Sword</t>
  </si>
  <si>
    <t>2 Noblesse 2 Gladiator</t>
  </si>
  <si>
    <t>2 Noblesse 2 Icebreaker</t>
  </si>
  <si>
    <t>2 Icebreaker 2 Gladiator</t>
  </si>
  <si>
    <t>Q Downtime Add</t>
  </si>
  <si>
    <t>Q Downtime Total</t>
  </si>
  <si>
    <t>Freeze + Thrilling Tales + Noblesse</t>
  </si>
  <si>
    <t>DMG</t>
  </si>
  <si>
    <t>Max Hits</t>
  </si>
  <si>
    <t>Sacrificial Sword</t>
  </si>
  <si>
    <t>2 Noblesse 2 Hearts of Depth</t>
  </si>
  <si>
    <t>Electrocharged DMG</t>
  </si>
  <si>
    <t>Q Hit Percentage</t>
  </si>
  <si>
    <t>DPS Max</t>
  </si>
  <si>
    <t>Q Downtime</t>
  </si>
  <si>
    <t>2 Gladiator 2 Noblesse</t>
  </si>
  <si>
    <t>2 Gladiator 2 Hearts of Depth</t>
  </si>
  <si>
    <t>Even elaborate Icebreaker build isn't that much better than 2 set noblesse/gladi/hearts of depth</t>
  </si>
  <si>
    <t>Huh? It's low</t>
  </si>
  <si>
    <t xml:space="preserve">Instructor makes him lose 35%. </t>
  </si>
  <si>
    <t>But since it's small anyway it's fine</t>
  </si>
  <si>
    <t>However the burst uptime is bad so maybe no</t>
  </si>
  <si>
    <t xml:space="preserve">Xiangling loses 28% damage without proper damage artifact. </t>
  </si>
  <si>
    <t>On the other hand, Xiangling gets increased damage instead with 4* Instructor set in Cryo comp thanks to increased melt damage, so she can use Instructor just fine.</t>
  </si>
  <si>
    <t>Xiangling with Icebreaker in Freeze comp loses 10% due to lower melt</t>
  </si>
  <si>
    <t>Xiangling loses 37% DPS with 4* artifact.</t>
  </si>
  <si>
    <t>Although the percentage is high, the actual value difference is low so it's fine</t>
  </si>
  <si>
    <t>However, being sole Pyro, she'll have low ult uptime, so low Instructor 4 set uptime too.</t>
  </si>
  <si>
    <t>However, there isn't much increase so 4 Noblesse or 4 Instructor might be fine</t>
  </si>
  <si>
    <t>Good news, 4* instructor set is on par with Icebreaker 5* in cryo comps where she melts. Crazy huh</t>
  </si>
  <si>
    <t>However, there isn't much difference to 2 Crimson 2 Gladi/Noblesse set so they're better choice if you're triggering reactions (no constant Pyro)</t>
  </si>
  <si>
    <t>It's low due to low uptime I guess</t>
  </si>
  <si>
    <t>Returned it to 20s and it's 5-5.6k</t>
  </si>
  <si>
    <t>Give sacrificial R4 plox</t>
  </si>
  <si>
    <t>It's great considering it's very practical</t>
  </si>
  <si>
    <t>You can also spam A4 talent with electrocharged comp, doubling its hit count, or even more</t>
  </si>
  <si>
    <t>Give E spammer Hydro plox</t>
  </si>
  <si>
    <t>Spamming electrocharge increases Fischl's DPS quite significantly</t>
  </si>
  <si>
    <t>However it's not worth it to have non dps character as your main dps just to trigger this</t>
  </si>
  <si>
    <t>Give DPS hydro catalyst plox</t>
  </si>
  <si>
    <t>Or maybe Lisa will do?</t>
  </si>
  <si>
    <t>How good can Lisa - Xingqiu - Barbara - Fischl comp be?</t>
  </si>
  <si>
    <t>Xingqiu uptime still a problem without sacri R4</t>
  </si>
  <si>
    <t>Lisa uptime should be fine with 2 Electro and Oz</t>
  </si>
  <si>
    <t>The last to trigger Electrocharge will be doing the damage, so Lisa should have high EM too?</t>
  </si>
  <si>
    <t>Or should everyone just get the thundering fury?</t>
  </si>
  <si>
    <t>Total w/ Electrocharged</t>
  </si>
  <si>
    <t>Difference</t>
  </si>
  <si>
    <t>To 18000</t>
  </si>
  <si>
    <t>Barbara can't even do that without Vaporize</t>
  </si>
  <si>
    <t>Barbara has significantly better pure normal attack DPS than Lisa thanks to very fast attack speed and 4th hit cancel</t>
  </si>
  <si>
    <t>By the way, Oz damage is calculated with fischl ATK snapshot when she summon or resummoned Oz</t>
  </si>
  <si>
    <t>Therefore, Oz can benefit from Bennet's ATK buff for its full duration despite Fischl not being in the field anymore</t>
  </si>
  <si>
    <t>Good news, Lisa's substat is EM</t>
  </si>
  <si>
    <t>However, Lisa should be doing at least 14k DPS without reactions to compete as main dps. Can she?</t>
  </si>
  <si>
    <t>However Lisa's burst and skill does damage, in contrast to Barbara</t>
  </si>
  <si>
    <t>That's 3-4 electro source and 2 Hydro source</t>
  </si>
  <si>
    <t>Lisa's normal attack fucking sucks. Thankfully her E does decent damage at low cooldown.</t>
  </si>
  <si>
    <t>What's the catch? Lisa has 3 electro source. She can proc electrocharged very often, thus Thundering fury passive activating often</t>
  </si>
  <si>
    <t>She can perform a lot of consecutive E press</t>
  </si>
  <si>
    <t>Fuck E hold. I ain't dying to charge some skill</t>
  </si>
  <si>
    <t>It can't do melt or vaporize, but we can have Electrocharged.</t>
  </si>
  <si>
    <t>Lisa might just be able to get 14k DPS</t>
  </si>
  <si>
    <t>At lv 8, Lisa's E does 128% ATK dmg, that's higher than Klee's normal ATK at lv 8 (115%, but AoE). It can't do melt or vaporize though</t>
  </si>
  <si>
    <t>Let's do the math lets gooo</t>
  </si>
  <si>
    <t>Lisa can do 1 E press + 2 normal atk combo without thundering fury in 1s</t>
  </si>
  <si>
    <t>E press takes 0.5s so this should result in 2 E press + 2 normal atk in 1.5s</t>
  </si>
  <si>
    <t>Wait, E can be cancelled with another E, so maybe 1.2s or even 1.1s</t>
  </si>
  <si>
    <t>Hold 1</t>
  </si>
  <si>
    <t>Hold 2</t>
  </si>
  <si>
    <t>Hold 3</t>
  </si>
  <si>
    <t>Reaction Base</t>
  </si>
  <si>
    <t>Target</t>
  </si>
  <si>
    <t>Delay</t>
  </si>
  <si>
    <t>Electro Reaction DMG%</t>
  </si>
  <si>
    <t>Thrilling Tales, Noblesse</t>
  </si>
  <si>
    <t>Electro Reaction DMG</t>
  </si>
  <si>
    <t>E Press Opt</t>
  </si>
  <si>
    <t>Normal Atk Opt</t>
  </si>
  <si>
    <t>E Hold 0</t>
  </si>
  <si>
    <t>E Hold 1</t>
  </si>
  <si>
    <t>E Hold 2</t>
  </si>
  <si>
    <t>E Hold 3</t>
  </si>
  <si>
    <t>E Hold 0 Crit</t>
  </si>
  <si>
    <t>E Hold 0 Opt</t>
  </si>
  <si>
    <t>E Hold 1 Crit</t>
  </si>
  <si>
    <t>E Hold 1 Opt</t>
  </si>
  <si>
    <t>E Hold 2 Crit</t>
  </si>
  <si>
    <t>E Hold 2 Opt</t>
  </si>
  <si>
    <t>E Hold 3 Crit</t>
  </si>
  <si>
    <t>E Hold 3 Opt</t>
  </si>
  <si>
    <t>Q Opt</t>
  </si>
  <si>
    <t>2 Attack 2 E Press Combo</t>
  </si>
  <si>
    <t>Total Q Damage</t>
  </si>
  <si>
    <t>Q Add Downtime</t>
  </si>
  <si>
    <t>Total Q Downtime</t>
  </si>
  <si>
    <t>Combo DPS</t>
  </si>
  <si>
    <t>DPS w/ Q</t>
  </si>
  <si>
    <t>DPS w/ Reaction</t>
  </si>
  <si>
    <t>Wtf. She's actually a feasible DPS?</t>
  </si>
  <si>
    <t>This might be just "on paper", but electrocharged comp is very easy to pull off</t>
  </si>
  <si>
    <t>Exp</t>
  </si>
  <si>
    <t>Cumulative Exp</t>
  </si>
  <si>
    <t>Current Level</t>
  </si>
  <si>
    <t>Target Level</t>
  </si>
  <si>
    <t>Exp Needed</t>
  </si>
  <si>
    <t>From Level</t>
  </si>
  <si>
    <t>To Level</t>
  </si>
  <si>
    <t>Star</t>
  </si>
  <si>
    <t>The Widsith</t>
  </si>
  <si>
    <t>Thrilling Tales</t>
  </si>
  <si>
    <t>4*</t>
  </si>
  <si>
    <t>5*</t>
  </si>
  <si>
    <t>3*</t>
  </si>
  <si>
    <t>Sacrificial Bow</t>
  </si>
  <si>
    <t>Phase 1</t>
  </si>
  <si>
    <t>Phase 2</t>
  </si>
  <si>
    <t>Mystic Ores</t>
  </si>
  <si>
    <t>Sum</t>
  </si>
  <si>
    <t>Mora</t>
  </si>
  <si>
    <t>Phase 3</t>
  </si>
  <si>
    <t>Phase 4</t>
  </si>
  <si>
    <t>Owned Ores</t>
  </si>
  <si>
    <t>Mystic</t>
  </si>
  <si>
    <t>Fine</t>
  </si>
  <si>
    <t>Shitty</t>
  </si>
  <si>
    <t>Total Exp</t>
  </si>
  <si>
    <t>Qty</t>
  </si>
  <si>
    <t>Phases</t>
  </si>
  <si>
    <t>Cumulative</t>
  </si>
  <si>
    <t>Electro DMG</t>
  </si>
  <si>
    <t>Base DMG</t>
  </si>
  <si>
    <t>Bonus DMG</t>
  </si>
  <si>
    <t>AoE DMG</t>
  </si>
  <si>
    <t>DMG on Element</t>
  </si>
  <si>
    <t>Rainslasher</t>
  </si>
  <si>
    <t>E Full</t>
  </si>
  <si>
    <t>E Full Crit</t>
  </si>
  <si>
    <t>E Full Opt</t>
  </si>
  <si>
    <t>Weapon DPS</t>
  </si>
  <si>
    <t>Weapon DMG</t>
  </si>
  <si>
    <t>Weapon DPS Opt</t>
  </si>
  <si>
    <t>Reaction</t>
  </si>
  <si>
    <t>4 Hit E Combo</t>
  </si>
  <si>
    <t>Bennett, Thrilling Tales, Noblesse</t>
  </si>
  <si>
    <t>5 Hit E Combo</t>
  </si>
  <si>
    <t>Bennett, 2 Pyro, Noblesse</t>
  </si>
  <si>
    <t>ATK HP%</t>
  </si>
  <si>
    <t>Charge</t>
  </si>
  <si>
    <t>Base HP</t>
  </si>
  <si>
    <t>Blackcliff Pole</t>
  </si>
  <si>
    <t>White Tassel</t>
  </si>
  <si>
    <t>Dragon Bane</t>
  </si>
  <si>
    <t>DMG Norm</t>
  </si>
  <si>
    <t>DMG Low</t>
  </si>
  <si>
    <t>Pyro DMG% Low</t>
  </si>
  <si>
    <t>4 Bolide</t>
  </si>
  <si>
    <t>4 Crimson</t>
  </si>
  <si>
    <t>DMG on Hydro%</t>
  </si>
  <si>
    <t>Charged ATK%</t>
  </si>
  <si>
    <t>DMG on Hydro</t>
  </si>
  <si>
    <t>Vaporize &amp; Melt DMG%</t>
  </si>
  <si>
    <t>1N1C</t>
  </si>
  <si>
    <t>2N1C</t>
  </si>
  <si>
    <t>FN</t>
  </si>
  <si>
    <t>Charge Attack%</t>
  </si>
  <si>
    <t>E Atk</t>
  </si>
  <si>
    <t>HP%</t>
  </si>
  <si>
    <t>Flat HP</t>
  </si>
  <si>
    <t>Total HP</t>
  </si>
  <si>
    <t>Melt&amp;Vaporize DMG%</t>
  </si>
  <si>
    <t>Charged Attack</t>
  </si>
  <si>
    <t>Charged Attack Crit</t>
  </si>
  <si>
    <t>Charged Attack Optimal</t>
  </si>
  <si>
    <t>Burst Crit</t>
  </si>
  <si>
    <t>Burst Optimal</t>
  </si>
  <si>
    <t>Low HP</t>
  </si>
  <si>
    <t>Total E Dmg</t>
  </si>
  <si>
    <t>3N1C</t>
  </si>
  <si>
    <t>Ult%</t>
  </si>
  <si>
    <t>Scaled Ult</t>
  </si>
  <si>
    <t>Fischl + Thrilling Tales + Noblesse</t>
  </si>
  <si>
    <t>Fischl + Thrilling Tales + Instructor</t>
  </si>
  <si>
    <t>Iron Sting</t>
  </si>
  <si>
    <t>Kitain Cross Spear</t>
  </si>
  <si>
    <t>Xingqiu, Yanfei, Sucrose TT</t>
  </si>
  <si>
    <t>Xingqiu, Diona, Sucrose TT</t>
  </si>
  <si>
    <t>4 Shimenawa</t>
  </si>
  <si>
    <t>Hit 1</t>
  </si>
  <si>
    <t>Hit 2</t>
  </si>
  <si>
    <t>4 Pale Flame</t>
  </si>
  <si>
    <t>Burst Combo Damage</t>
  </si>
  <si>
    <t>Burst Combo Damage 2</t>
  </si>
  <si>
    <t>Attack Speed</t>
  </si>
  <si>
    <t>AoE Damage</t>
  </si>
  <si>
    <t>Cooldown</t>
  </si>
  <si>
    <t>Soul Companion</t>
  </si>
  <si>
    <t>Soul Companion Crit</t>
  </si>
  <si>
    <t>Soul Companion Optimal</t>
  </si>
  <si>
    <t>Total Attack Burst Optimal</t>
  </si>
  <si>
    <t>E Press Optimal</t>
  </si>
  <si>
    <t>E Hold</t>
  </si>
  <si>
    <t>E Hold Crit</t>
  </si>
  <si>
    <t>E Hold Optimal</t>
  </si>
  <si>
    <t>Weapon Effect DPS</t>
  </si>
  <si>
    <t>Weapon Effect DPS Crit</t>
  </si>
  <si>
    <t>Weapon Effect DPS Optimal</t>
  </si>
  <si>
    <t>Total 3 Hit Combo</t>
  </si>
  <si>
    <t>Total DPS + Wep</t>
  </si>
  <si>
    <t>Snow-Tombed Starsilver</t>
  </si>
  <si>
    <t>Blackcliff Slasher</t>
  </si>
  <si>
    <t>For this to actually happen, there must not be elemental reactions</t>
  </si>
  <si>
    <t>Thrilling Tales + 2 Cryo + Noblesse</t>
  </si>
  <si>
    <t>For this to actually happen, you must have very fast Cryo applicator</t>
  </si>
  <si>
    <t>Cryo DMG %</t>
  </si>
  <si>
    <t>Bennett + 2 Cryo + Thrilling Tales + Noblesse</t>
  </si>
  <si>
    <t>DoT</t>
  </si>
  <si>
    <t>DoT Crit</t>
  </si>
  <si>
    <t>DoT Opt</t>
  </si>
  <si>
    <t>DoT DPS</t>
  </si>
  <si>
    <t>DoT Hit Count</t>
  </si>
  <si>
    <t>E DPS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</si>
</sst>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rgb="FFFF0000"/>
      </bottom>
      <diagonal/>
    </border>
    <border>
      <left/>
      <right/>
      <top style="thin">
        <color rgb="FFFF0000"/>
      </top>
      <bottom/>
      <diagonal/>
    </border>
    <border>
      <left style="thin">
        <color indexed="64"/>
      </left>
      <right/>
      <top/>
      <bottom style="thin">
        <color rgb="FFFF0000"/>
      </bottom>
      <diagonal/>
    </border>
    <border>
      <left/>
      <right/>
      <top/>
      <bottom style="thin">
        <color rgb="FF00B050"/>
      </bottom>
      <diagonal/>
    </border>
  </borders>
  <cellStyleXfs count="1">
    <xf numFmtId="0" fontId="0" fillId="0" borderId="0"/>
  </cellStyleXfs>
  <cellXfs count="127">
    <xf numFmtId="0" fontId="0" fillId="0" borderId="0" xfId="0"/>
    <xf numFmtId="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" fontId="0" fillId="2" borderId="0" xfId="0" applyNumberFormat="1" applyFill="1"/>
    <xf numFmtId="1" fontId="0" fillId="0" borderId="0" xfId="0" applyNumberFormat="1" applyFill="1"/>
    <xf numFmtId="0" fontId="0" fillId="0" borderId="1" xfId="0" applyBorder="1"/>
    <xf numFmtId="9" fontId="0" fillId="0" borderId="1" xfId="0" applyNumberFormat="1" applyBorder="1"/>
    <xf numFmtId="10" fontId="0" fillId="0" borderId="1" xfId="0" applyNumberFormat="1" applyBorder="1"/>
    <xf numFmtId="1" fontId="0" fillId="0" borderId="1" xfId="0" applyNumberFormat="1" applyBorder="1"/>
    <xf numFmtId="10" fontId="0" fillId="0" borderId="0" xfId="0" applyNumberFormat="1" applyAlignment="1"/>
    <xf numFmtId="0" fontId="0" fillId="0" borderId="0" xfId="0" applyFill="1"/>
    <xf numFmtId="2" fontId="0" fillId="0" borderId="0" xfId="0" applyNumberFormat="1" applyFill="1"/>
    <xf numFmtId="1" fontId="0" fillId="0" borderId="1" xfId="0" applyNumberFormat="1" applyFill="1" applyBorder="1"/>
    <xf numFmtId="1" fontId="0" fillId="2" borderId="1" xfId="0" applyNumberFormat="1" applyFill="1" applyBorder="1"/>
    <xf numFmtId="164" fontId="0" fillId="0" borderId="1" xfId="0" applyNumberFormat="1" applyBorder="1"/>
    <xf numFmtId="2" fontId="0" fillId="0" borderId="1" xfId="0" applyNumberFormat="1" applyFill="1" applyBorder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10" fontId="0" fillId="0" borderId="0" xfId="0" applyNumberFormat="1" applyBorder="1"/>
    <xf numFmtId="1" fontId="0" fillId="0" borderId="0" xfId="0" applyNumberFormat="1" applyFill="1" applyBorder="1"/>
    <xf numFmtId="1" fontId="0" fillId="0" borderId="0" xfId="0" applyNumberFormat="1" applyBorder="1"/>
    <xf numFmtId="1" fontId="0" fillId="2" borderId="0" xfId="0" applyNumberFormat="1" applyFill="1" applyBorder="1"/>
    <xf numFmtId="2" fontId="0" fillId="0" borderId="1" xfId="0" applyNumberFormat="1" applyBorder="1"/>
    <xf numFmtId="1" fontId="0" fillId="0" borderId="0" xfId="0" applyNumberFormat="1" applyAlignment="1"/>
    <xf numFmtId="10" fontId="0" fillId="0" borderId="0" xfId="0" applyNumberFormat="1" applyFill="1"/>
    <xf numFmtId="0" fontId="0" fillId="0" borderId="1" xfId="0" applyFill="1" applyBorder="1"/>
    <xf numFmtId="10" fontId="0" fillId="0" borderId="1" xfId="0" applyNumberFormat="1" applyFill="1" applyBorder="1"/>
    <xf numFmtId="9" fontId="0" fillId="0" borderId="0" xfId="0" applyNumberFormat="1" applyFill="1"/>
    <xf numFmtId="164" fontId="0" fillId="0" borderId="0" xfId="0" applyNumberFormat="1" applyFill="1"/>
    <xf numFmtId="9" fontId="0" fillId="0" borderId="1" xfId="0" applyNumberFormat="1" applyFill="1" applyBorder="1"/>
    <xf numFmtId="164" fontId="0" fillId="0" borderId="1" xfId="0" applyNumberFormat="1" applyFill="1" applyBorder="1"/>
    <xf numFmtId="0" fontId="0" fillId="0" borderId="0" xfId="0" applyFill="1" applyBorder="1"/>
    <xf numFmtId="1" fontId="0" fillId="0" borderId="2" xfId="0" applyNumberFormat="1" applyBorder="1"/>
    <xf numFmtId="1" fontId="0" fillId="0" borderId="3" xfId="0" applyNumberFormat="1" applyBorder="1"/>
    <xf numFmtId="1" fontId="0" fillId="0" borderId="0" xfId="0" applyNumberFormat="1" applyFill="1" applyAlignment="1">
      <alignment horizontal="center"/>
    </xf>
    <xf numFmtId="0" fontId="0" fillId="0" borderId="0" xfId="0" applyFill="1" applyAlignment="1"/>
    <xf numFmtId="10" fontId="0" fillId="0" borderId="0" xfId="0" applyNumberFormat="1" applyFill="1" applyAlignment="1"/>
    <xf numFmtId="10" fontId="0" fillId="0" borderId="0" xfId="0" applyNumberFormat="1" applyFill="1" applyAlignment="1">
      <alignment horizontal="center"/>
    </xf>
    <xf numFmtId="1" fontId="0" fillId="0" borderId="0" xfId="0" applyNumberFormat="1" applyFill="1" applyAlignment="1"/>
    <xf numFmtId="10" fontId="0" fillId="0" borderId="0" xfId="0" applyNumberFormat="1" applyFill="1" applyBorder="1"/>
    <xf numFmtId="0" fontId="0" fillId="0" borderId="0" xfId="0" applyNumberFormat="1" applyFill="1"/>
    <xf numFmtId="0" fontId="0" fillId="0" borderId="1" xfId="0" applyNumberFormat="1" applyFill="1" applyBorder="1"/>
    <xf numFmtId="0" fontId="0" fillId="0" borderId="0" xfId="0" applyNumberFormat="1"/>
    <xf numFmtId="0" fontId="0" fillId="0" borderId="1" xfId="0" applyNumberFormat="1" applyBorder="1"/>
    <xf numFmtId="2" fontId="0" fillId="0" borderId="0" xfId="0" applyNumberFormat="1" applyBorder="1"/>
    <xf numFmtId="1" fontId="0" fillId="0" borderId="2" xfId="0" applyNumberFormat="1" applyFill="1" applyBorder="1"/>
    <xf numFmtId="1" fontId="0" fillId="0" borderId="3" xfId="0" applyNumberFormat="1" applyFill="1" applyBorder="1"/>
    <xf numFmtId="9" fontId="0" fillId="0" borderId="0" xfId="0" applyNumberFormat="1" applyFill="1" applyBorder="1"/>
    <xf numFmtId="165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5" fontId="0" fillId="0" borderId="1" xfId="0" applyNumberFormat="1" applyFill="1" applyBorder="1"/>
    <xf numFmtId="165" fontId="0" fillId="0" borderId="0" xfId="0" applyNumberFormat="1" applyFill="1" applyBorder="1"/>
    <xf numFmtId="0" fontId="0" fillId="0" borderId="4" xfId="0" applyBorder="1"/>
    <xf numFmtId="10" fontId="0" fillId="0" borderId="4" xfId="0" applyNumberFormat="1" applyBorder="1"/>
    <xf numFmtId="1" fontId="0" fillId="0" borderId="4" xfId="0" applyNumberFormat="1" applyBorder="1"/>
    <xf numFmtId="2" fontId="0" fillId="0" borderId="4" xfId="0" applyNumberFormat="1" applyBorder="1"/>
    <xf numFmtId="0" fontId="0" fillId="0" borderId="4" xfId="0" applyFill="1" applyBorder="1"/>
    <xf numFmtId="9" fontId="0" fillId="0" borderId="4" xfId="0" applyNumberFormat="1" applyFill="1" applyBorder="1"/>
    <xf numFmtId="0" fontId="0" fillId="0" borderId="4" xfId="0" applyNumberFormat="1" applyBorder="1"/>
    <xf numFmtId="1" fontId="0" fillId="2" borderId="4" xfId="0" applyNumberFormat="1" applyFill="1" applyBorder="1"/>
    <xf numFmtId="10" fontId="0" fillId="0" borderId="4" xfId="0" applyNumberFormat="1" applyFill="1" applyBorder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5" xfId="0" applyFill="1" applyBorder="1"/>
    <xf numFmtId="9" fontId="0" fillId="0" borderId="4" xfId="0" applyNumberFormat="1" applyBorder="1"/>
    <xf numFmtId="1" fontId="0" fillId="0" borderId="4" xfId="0" applyNumberFormat="1" applyFill="1" applyBorder="1"/>
    <xf numFmtId="0" fontId="0" fillId="0" borderId="4" xfId="0" applyNumberFormat="1" applyFill="1" applyBorder="1"/>
    <xf numFmtId="2" fontId="0" fillId="0" borderId="4" xfId="0" applyNumberFormat="1" applyFill="1" applyBorder="1"/>
    <xf numFmtId="164" fontId="0" fillId="0" borderId="4" xfId="0" applyNumberFormat="1" applyFill="1" applyBorder="1"/>
    <xf numFmtId="1" fontId="0" fillId="0" borderId="6" xfId="0" applyNumberFormat="1" applyFill="1" applyBorder="1"/>
    <xf numFmtId="1" fontId="0" fillId="0" borderId="6" xfId="0" applyNumberFormat="1" applyBorder="1"/>
    <xf numFmtId="164" fontId="0" fillId="0" borderId="4" xfId="0" applyNumberFormat="1" applyBorder="1"/>
    <xf numFmtId="0" fontId="0" fillId="2" borderId="0" xfId="0" applyFill="1"/>
    <xf numFmtId="165" fontId="0" fillId="0" borderId="4" xfId="0" applyNumberFormat="1" applyBorder="1"/>
    <xf numFmtId="2" fontId="0" fillId="0" borderId="0" xfId="0" applyNumberFormat="1" applyFill="1" applyBorder="1"/>
    <xf numFmtId="0" fontId="0" fillId="2" borderId="0" xfId="0" applyNumberFormat="1" applyFill="1"/>
    <xf numFmtId="0" fontId="0" fillId="2" borderId="0" xfId="0" applyFill="1" applyBorder="1"/>
    <xf numFmtId="10" fontId="0" fillId="2" borderId="0" xfId="0" applyNumberFormat="1" applyFill="1"/>
    <xf numFmtId="2" fontId="0" fillId="2" borderId="0" xfId="0" applyNumberFormat="1" applyFill="1" applyBorder="1"/>
    <xf numFmtId="10" fontId="0" fillId="2" borderId="0" xfId="0" applyNumberFormat="1" applyFill="1" applyBorder="1"/>
    <xf numFmtId="9" fontId="0" fillId="2" borderId="0" xfId="0" applyNumberFormat="1" applyFill="1"/>
    <xf numFmtId="165" fontId="0" fillId="2" borderId="0" xfId="0" applyNumberFormat="1" applyFill="1"/>
    <xf numFmtId="0" fontId="0" fillId="2" borderId="4" xfId="0" applyNumberFormat="1" applyFill="1" applyBorder="1"/>
    <xf numFmtId="0" fontId="0" fillId="2" borderId="1" xfId="0" applyNumberFormat="1" applyFill="1" applyBorder="1"/>
    <xf numFmtId="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3" borderId="0" xfId="0" applyNumberFormat="1" applyFill="1"/>
    <xf numFmtId="0" fontId="0" fillId="0" borderId="7" xfId="0" applyBorder="1"/>
    <xf numFmtId="1" fontId="0" fillId="0" borderId="7" xfId="0" applyNumberFormat="1" applyBorder="1"/>
    <xf numFmtId="10" fontId="0" fillId="0" borderId="7" xfId="0" applyNumberFormat="1" applyBorder="1"/>
    <xf numFmtId="1" fontId="0" fillId="0" borderId="7" xfId="0" applyNumberFormat="1" applyFill="1" applyBorder="1"/>
    <xf numFmtId="0" fontId="0" fillId="0" borderId="7" xfId="0" applyFill="1" applyBorder="1"/>
    <xf numFmtId="10" fontId="0" fillId="0" borderId="7" xfId="0" applyNumberFormat="1" applyFill="1" applyBorder="1"/>
    <xf numFmtId="165" fontId="0" fillId="0" borderId="7" xfId="0" applyNumberFormat="1" applyBorder="1"/>
    <xf numFmtId="9" fontId="0" fillId="0" borderId="7" xfId="0" applyNumberFormat="1" applyFill="1" applyBorder="1"/>
    <xf numFmtId="9" fontId="0" fillId="0" borderId="0" xfId="0" applyNumberFormat="1" applyBorder="1"/>
    <xf numFmtId="0" fontId="0" fillId="0" borderId="7" xfId="0" applyNumberFormat="1" applyBorder="1"/>
    <xf numFmtId="9" fontId="0" fillId="0" borderId="7" xfId="0" applyNumberFormat="1" applyBorder="1"/>
    <xf numFmtId="1" fontId="0" fillId="3" borderId="1" xfId="0" applyNumberFormat="1" applyFill="1" applyBorder="1"/>
    <xf numFmtId="3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Fill="1"/>
    <xf numFmtId="3" fontId="0" fillId="0" borderId="1" xfId="0" applyNumberFormat="1" applyFill="1" applyBorder="1"/>
    <xf numFmtId="165" fontId="0" fillId="0" borderId="0" xfId="0" applyNumberFormat="1" applyFill="1"/>
    <xf numFmtId="165" fontId="0" fillId="0" borderId="4" xfId="0" applyNumberFormat="1" applyFill="1" applyBorder="1"/>
    <xf numFmtId="0" fontId="0" fillId="0" borderId="0" xfId="0" applyNumberFormat="1" applyFill="1" applyBorder="1"/>
    <xf numFmtId="1" fontId="0" fillId="0" borderId="0" xfId="0" applyNumberFormat="1" applyAlignment="1">
      <alignment horizontal="center"/>
    </xf>
    <xf numFmtId="3" fontId="0" fillId="0" borderId="4" xfId="0" applyNumberFormat="1" applyFill="1" applyBorder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0" fontId="0" fillId="0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2FB02-B20A-4436-AD45-5D3B447A7A64}">
  <dimension ref="A1:CH38"/>
  <sheetViews>
    <sheetView topLeftCell="BZ1" workbookViewId="0">
      <pane ySplit="2" topLeftCell="A18" activePane="bottomLeft" state="frozen"/>
      <selection pane="bottomLeft" activeCell="AV25" sqref="AV25:CH25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14.54296875" customWidth="1"/>
    <col min="5" max="5" width="3.54296875" style="6" bestFit="1" customWidth="1"/>
    <col min="6" max="7" width="8.1796875" bestFit="1" customWidth="1"/>
    <col min="8" max="9" width="8.1796875" customWidth="1"/>
    <col min="10" max="10" width="2" style="6" bestFit="1" customWidth="1"/>
    <col min="11" max="12" width="8.1796875" style="4" customWidth="1"/>
    <col min="13" max="13" width="2.453125" customWidth="1"/>
    <col min="14" max="14" width="8.1796875" style="4" customWidth="1"/>
    <col min="15" max="15" width="7.1796875" style="4" customWidth="1"/>
    <col min="16" max="16" width="12.54296875" style="4" customWidth="1"/>
    <col min="17" max="17" width="10.1796875" style="4" customWidth="1"/>
    <col min="18" max="18" width="10.453125" style="4" customWidth="1"/>
    <col min="19" max="19" width="23" customWidth="1"/>
    <col min="20" max="20" width="2.1796875" bestFit="1" customWidth="1"/>
    <col min="21" max="21" width="5.81640625" bestFit="1" customWidth="1"/>
    <col min="22" max="22" width="9" bestFit="1" customWidth="1"/>
    <col min="23" max="23" width="7.1796875" style="4" bestFit="1" customWidth="1"/>
    <col min="24" max="24" width="14.54296875" style="4" bestFit="1" customWidth="1"/>
    <col min="25" max="25" width="12" style="4" customWidth="1"/>
    <col min="26" max="26" width="10" style="6" customWidth="1"/>
    <col min="27" max="27" width="10.1796875" style="6" customWidth="1"/>
    <col min="28" max="28" width="10.453125" style="4" customWidth="1"/>
    <col min="29" max="29" width="16.81640625" bestFit="1" customWidth="1"/>
    <col min="30" max="30" width="7.1796875" style="4" bestFit="1" customWidth="1"/>
    <col min="31" max="31" width="14.54296875" style="4" bestFit="1" customWidth="1"/>
    <col min="32" max="32" width="15.26953125" style="4" bestFit="1" customWidth="1"/>
    <col min="33" max="33" width="13.54296875" style="4" bestFit="1" customWidth="1"/>
    <col min="34" max="34" width="16.26953125" style="4" bestFit="1" customWidth="1"/>
    <col min="35" max="35" width="10.1796875" style="4" customWidth="1"/>
    <col min="36" max="36" width="10.453125" style="4" customWidth="1"/>
    <col min="37" max="37" width="8.1796875" bestFit="1" customWidth="1"/>
    <col min="38" max="38" width="7.1796875" style="4" bestFit="1" customWidth="1"/>
    <col min="39" max="39" width="14.54296875" style="4" customWidth="1"/>
    <col min="40" max="40" width="13.54296875" style="4" customWidth="1"/>
    <col min="41" max="41" width="10.1796875" style="4" customWidth="1"/>
    <col min="42" max="42" width="10.453125" style="4" customWidth="1"/>
    <col min="43" max="43" width="35.1796875" style="4" bestFit="1" customWidth="1"/>
    <col min="44" max="44" width="8.1796875" style="6" bestFit="1" customWidth="1"/>
    <col min="45" max="45" width="7.1796875" style="4" customWidth="1"/>
    <col min="46" max="46" width="10.1796875" style="4" customWidth="1"/>
    <col min="47" max="47" width="10.453125" style="4" customWidth="1"/>
    <col min="48" max="48" width="9" bestFit="1" customWidth="1"/>
    <col min="49" max="49" width="8.1796875" style="6" bestFit="1" customWidth="1"/>
    <col min="50" max="50" width="8.1796875" bestFit="1" customWidth="1"/>
    <col min="51" max="51" width="9.26953125" bestFit="1" customWidth="1"/>
    <col min="52" max="52" width="14.54296875" bestFit="1" customWidth="1"/>
    <col min="53" max="53" width="15.26953125" bestFit="1" customWidth="1"/>
    <col min="54" max="54" width="14.26953125" bestFit="1" customWidth="1"/>
    <col min="55" max="55" width="13.54296875" customWidth="1"/>
    <col min="56" max="56" width="16.26953125" bestFit="1" customWidth="1"/>
    <col min="57" max="57" width="10.1796875" customWidth="1"/>
    <col min="58" max="58" width="10.453125" customWidth="1"/>
    <col min="59" max="59" width="13.7265625" style="6" hidden="1" customWidth="1"/>
    <col min="60" max="60" width="17.453125" style="6" hidden="1" customWidth="1"/>
    <col min="61" max="61" width="21.54296875" style="6" customWidth="1"/>
    <col min="62" max="62" width="15.54296875" style="6" hidden="1" customWidth="1"/>
    <col min="63" max="63" width="19.26953125" style="6" hidden="1" customWidth="1"/>
    <col min="64" max="64" width="23.453125" style="6" hidden="1" customWidth="1"/>
    <col min="65" max="65" width="24.453125" style="6" customWidth="1"/>
    <col min="66" max="66" width="5.54296875" style="6" customWidth="1"/>
    <col min="67" max="67" width="7.1796875" style="6" hidden="1" customWidth="1"/>
    <col min="68" max="68" width="10.7265625" style="6" hidden="1" customWidth="1"/>
    <col min="69" max="69" width="14.81640625" style="6" customWidth="1"/>
    <col min="70" max="70" width="6.54296875" style="6" hidden="1" customWidth="1"/>
    <col min="71" max="71" width="10.1796875" style="6" hidden="1" customWidth="1"/>
    <col min="72" max="72" width="14.26953125" style="6" customWidth="1"/>
    <col min="73" max="73" width="18.1796875" style="7" hidden="1" customWidth="1"/>
    <col min="74" max="74" width="21.81640625" style="7" hidden="1" customWidth="1"/>
    <col min="75" max="75" width="26" style="7" customWidth="1"/>
    <col min="76" max="76" width="16.7265625" style="6" bestFit="1" customWidth="1"/>
    <col min="77" max="77" width="12.1796875" style="6" bestFit="1" customWidth="1"/>
    <col min="78" max="78" width="12.1796875" bestFit="1" customWidth="1"/>
    <col min="79" max="79" width="9.26953125" style="6" bestFit="1" customWidth="1"/>
    <col min="80" max="80" width="15.453125" style="6" bestFit="1" customWidth="1"/>
    <col min="81" max="81" width="16.7265625" style="6" bestFit="1" customWidth="1"/>
    <col min="82" max="82" width="12.1796875" style="6" bestFit="1" customWidth="1"/>
    <col min="83" max="83" width="12.1796875" bestFit="1" customWidth="1"/>
    <col min="84" max="84" width="9.26953125" style="6" bestFit="1" customWidth="1"/>
    <col min="85" max="85" width="15.453125" style="6" bestFit="1" customWidth="1"/>
    <col min="86" max="86" width="61.54296875" bestFit="1" customWidth="1"/>
  </cols>
  <sheetData>
    <row r="1" spans="1:86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 t="s">
        <v>3</v>
      </c>
      <c r="T1" s="120"/>
      <c r="U1" s="120"/>
      <c r="V1" s="120"/>
      <c r="W1" s="120"/>
      <c r="X1" s="120"/>
      <c r="Y1" s="120"/>
      <c r="Z1" s="120"/>
      <c r="AA1" s="120"/>
      <c r="AB1" s="120"/>
      <c r="AC1" s="120" t="s">
        <v>13</v>
      </c>
      <c r="AD1" s="120"/>
      <c r="AE1" s="120"/>
      <c r="AF1" s="120"/>
      <c r="AG1" s="120"/>
      <c r="AH1" s="120"/>
      <c r="AI1" s="120"/>
      <c r="AJ1" s="120"/>
      <c r="AK1" s="120" t="s">
        <v>24</v>
      </c>
      <c r="AL1" s="120"/>
      <c r="AM1" s="120"/>
      <c r="AN1" s="120"/>
      <c r="AO1" s="120"/>
      <c r="AP1" s="120"/>
      <c r="AQ1" s="121" t="s">
        <v>25</v>
      </c>
      <c r="AR1" s="121"/>
      <c r="AS1" s="121"/>
      <c r="AT1" s="121"/>
      <c r="AU1" s="121"/>
      <c r="AV1" s="120" t="s">
        <v>18</v>
      </c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19" t="s">
        <v>20</v>
      </c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20" t="s">
        <v>470</v>
      </c>
      <c r="BY1" s="120"/>
      <c r="BZ1" s="120"/>
      <c r="CA1" s="120"/>
      <c r="CB1" s="120"/>
      <c r="CC1" s="120" t="s">
        <v>471</v>
      </c>
      <c r="CD1" s="120"/>
      <c r="CE1" s="120"/>
      <c r="CF1" s="120"/>
      <c r="CG1" s="120"/>
    </row>
    <row r="2" spans="1:86" x14ac:dyDescent="0.35">
      <c r="B2" t="s">
        <v>7</v>
      </c>
      <c r="C2" t="s">
        <v>1</v>
      </c>
      <c r="D2" t="s">
        <v>5</v>
      </c>
      <c r="E2" s="6" t="s">
        <v>73</v>
      </c>
      <c r="F2">
        <v>1</v>
      </c>
      <c r="G2">
        <v>2</v>
      </c>
      <c r="H2">
        <v>3</v>
      </c>
      <c r="I2">
        <v>4</v>
      </c>
      <c r="J2" s="6" t="s">
        <v>26</v>
      </c>
      <c r="K2" s="4" t="s">
        <v>27</v>
      </c>
      <c r="L2" s="4" t="s">
        <v>28</v>
      </c>
      <c r="M2" t="s">
        <v>29</v>
      </c>
      <c r="N2" s="4" t="s">
        <v>30</v>
      </c>
      <c r="O2" s="4" t="s">
        <v>31</v>
      </c>
      <c r="P2" s="4" t="s">
        <v>472</v>
      </c>
      <c r="Q2" s="4" t="s">
        <v>40</v>
      </c>
      <c r="R2" s="4" t="s">
        <v>39</v>
      </c>
      <c r="S2" t="s">
        <v>8</v>
      </c>
      <c r="T2" t="s">
        <v>17</v>
      </c>
      <c r="U2" t="s">
        <v>7</v>
      </c>
      <c r="V2" t="s">
        <v>1</v>
      </c>
      <c r="W2" s="4" t="s">
        <v>0</v>
      </c>
      <c r="X2" s="4" t="s">
        <v>5</v>
      </c>
      <c r="Y2" s="4" t="s">
        <v>473</v>
      </c>
      <c r="Z2" s="6" t="s">
        <v>474</v>
      </c>
      <c r="AA2" s="6" t="s">
        <v>40</v>
      </c>
      <c r="AB2" s="4" t="s">
        <v>39</v>
      </c>
      <c r="AC2" t="s">
        <v>16</v>
      </c>
      <c r="AD2" s="4" t="s">
        <v>0</v>
      </c>
      <c r="AE2" s="4" t="s">
        <v>5</v>
      </c>
      <c r="AF2" s="4" t="s">
        <v>12</v>
      </c>
      <c r="AG2" s="4" t="s">
        <v>23</v>
      </c>
      <c r="AH2" s="4" t="s">
        <v>64</v>
      </c>
      <c r="AI2" s="4" t="s">
        <v>40</v>
      </c>
      <c r="AJ2" s="4" t="s">
        <v>39</v>
      </c>
      <c r="AK2" t="s">
        <v>14</v>
      </c>
      <c r="AL2" s="4" t="s">
        <v>0</v>
      </c>
      <c r="AM2" s="4" t="s">
        <v>5</v>
      </c>
      <c r="AN2" s="4" t="s">
        <v>23</v>
      </c>
      <c r="AO2" s="4" t="s">
        <v>40</v>
      </c>
      <c r="AP2" s="4" t="s">
        <v>39</v>
      </c>
      <c r="AQ2" s="4" t="s">
        <v>16</v>
      </c>
      <c r="AR2" s="6" t="s">
        <v>14</v>
      </c>
      <c r="AS2" s="4" t="s">
        <v>0</v>
      </c>
      <c r="AT2" s="4" t="s">
        <v>40</v>
      </c>
      <c r="AU2" s="4" t="s">
        <v>39</v>
      </c>
      <c r="AV2" t="s">
        <v>1</v>
      </c>
      <c r="AW2" s="6" t="s">
        <v>14</v>
      </c>
      <c r="AX2" t="s">
        <v>0</v>
      </c>
      <c r="AY2" t="s">
        <v>19</v>
      </c>
      <c r="AZ2" t="s">
        <v>5</v>
      </c>
      <c r="BA2" t="s">
        <v>12</v>
      </c>
      <c r="BB2" t="s">
        <v>15</v>
      </c>
      <c r="BC2" t="s">
        <v>23</v>
      </c>
      <c r="BD2" t="s">
        <v>64</v>
      </c>
      <c r="BE2" t="s">
        <v>40</v>
      </c>
      <c r="BF2" t="s">
        <v>39</v>
      </c>
      <c r="BG2" s="6" t="s">
        <v>21</v>
      </c>
      <c r="BH2" s="6" t="s">
        <v>41</v>
      </c>
      <c r="BI2" s="6" t="s">
        <v>42</v>
      </c>
      <c r="BJ2" s="6" t="s">
        <v>475</v>
      </c>
      <c r="BK2" s="6" t="s">
        <v>476</v>
      </c>
      <c r="BL2" s="6" t="s">
        <v>477</v>
      </c>
      <c r="BM2" s="6" t="s">
        <v>478</v>
      </c>
      <c r="BN2" s="6" t="s">
        <v>30</v>
      </c>
      <c r="BO2" s="6" t="s">
        <v>36</v>
      </c>
      <c r="BP2" s="6" t="s">
        <v>43</v>
      </c>
      <c r="BQ2" s="6" t="s">
        <v>479</v>
      </c>
      <c r="BR2" s="6" t="s">
        <v>480</v>
      </c>
      <c r="BS2" s="6" t="s">
        <v>481</v>
      </c>
      <c r="BT2" s="6" t="s">
        <v>482</v>
      </c>
      <c r="BU2" s="7" t="s">
        <v>483</v>
      </c>
      <c r="BV2" s="7" t="s">
        <v>484</v>
      </c>
      <c r="BW2" s="7" t="s">
        <v>485</v>
      </c>
      <c r="BX2" s="6" t="s">
        <v>486</v>
      </c>
      <c r="BY2" s="6" t="s">
        <v>74</v>
      </c>
      <c r="BZ2" s="7" t="s">
        <v>76</v>
      </c>
      <c r="CA2" s="6" t="s">
        <v>75</v>
      </c>
      <c r="CB2" s="6" t="s">
        <v>487</v>
      </c>
      <c r="CC2" s="6" t="s">
        <v>486</v>
      </c>
      <c r="CD2" s="6" t="s">
        <v>74</v>
      </c>
      <c r="CE2" s="7" t="s">
        <v>76</v>
      </c>
      <c r="CF2" s="6" t="s">
        <v>75</v>
      </c>
      <c r="CG2" s="6" t="s">
        <v>487</v>
      </c>
      <c r="CH2" s="6" t="s">
        <v>77</v>
      </c>
    </row>
    <row r="3" spans="1:86" x14ac:dyDescent="0.35">
      <c r="B3" t="s">
        <v>9</v>
      </c>
      <c r="C3">
        <v>207</v>
      </c>
      <c r="D3" s="4">
        <v>0.22500000000000001</v>
      </c>
      <c r="E3" s="6">
        <v>8</v>
      </c>
      <c r="F3" s="4">
        <v>1.5150999999999999</v>
      </c>
      <c r="G3" s="4">
        <v>1.3051999999999999</v>
      </c>
      <c r="H3" s="4">
        <v>1.6318999999999999</v>
      </c>
      <c r="I3" s="4">
        <v>2.1488999999999998</v>
      </c>
      <c r="J3" s="6">
        <v>6</v>
      </c>
      <c r="K3" s="4">
        <v>2.7888000000000002</v>
      </c>
      <c r="L3" s="4">
        <v>4.1327999999999996</v>
      </c>
      <c r="M3">
        <v>6</v>
      </c>
      <c r="N3" s="4">
        <v>2.2400000000000002</v>
      </c>
      <c r="O3" s="4">
        <v>0.33600000000000002</v>
      </c>
      <c r="P3" s="4">
        <v>0.39</v>
      </c>
      <c r="Q3" s="4">
        <v>0.05</v>
      </c>
      <c r="R3" s="4">
        <v>0.5</v>
      </c>
      <c r="S3" t="s">
        <v>32</v>
      </c>
      <c r="T3">
        <v>1</v>
      </c>
      <c r="U3" t="s">
        <v>9</v>
      </c>
      <c r="V3">
        <v>497</v>
      </c>
      <c r="W3" s="4">
        <v>0.251</v>
      </c>
      <c r="Y3" s="4">
        <f>180%+(T3*60%)</f>
        <v>2.4</v>
      </c>
      <c r="Z3" s="6">
        <v>15</v>
      </c>
      <c r="AC3" t="s">
        <v>469</v>
      </c>
      <c r="AD3" s="4">
        <v>0.18</v>
      </c>
      <c r="AE3" s="4">
        <v>0.5</v>
      </c>
      <c r="AK3">
        <v>311</v>
      </c>
      <c r="AL3" s="4">
        <f>1*46.6%</f>
        <v>0.46600000000000003</v>
      </c>
      <c r="AM3" s="4">
        <f>1*58.3%</f>
        <v>0.58299999999999996</v>
      </c>
      <c r="AN3" s="4">
        <f>0*46.6%</f>
        <v>0</v>
      </c>
      <c r="AO3" s="4">
        <v>0.311</v>
      </c>
      <c r="AQ3" s="4" t="s">
        <v>181</v>
      </c>
      <c r="AS3" s="4">
        <f>48%+20%</f>
        <v>0.67999999999999994</v>
      </c>
      <c r="AV3">
        <f t="shared" ref="AV3:AV38" si="0">C3+V3</f>
        <v>704</v>
      </c>
      <c r="AW3" s="6">
        <f t="shared" ref="AW3:AW38" si="1">AK3+AR3</f>
        <v>311</v>
      </c>
      <c r="AX3" s="4">
        <f t="shared" ref="AX3:AX38" si="2">W3+AD3+AL3+AS3</f>
        <v>1.577</v>
      </c>
      <c r="AY3">
        <f t="shared" ref="AY3:AY38" si="3">(100%+AX3)*AV3+AW3</f>
        <v>2125.2080000000001</v>
      </c>
      <c r="AZ3" s="4">
        <f t="shared" ref="AZ3:AZ38" si="4">D3+X3+AE3+AM3</f>
        <v>1.3079999999999998</v>
      </c>
      <c r="BA3" s="4">
        <f t="shared" ref="BA3:BA38" si="5">AF3</f>
        <v>0</v>
      </c>
      <c r="BB3" s="4">
        <v>0</v>
      </c>
      <c r="BC3" s="4">
        <f t="shared" ref="BC3:BC38" si="6">AG3+AN3</f>
        <v>0</v>
      </c>
      <c r="BD3" s="4">
        <f t="shared" ref="BD3:BD38" si="7">AH3</f>
        <v>0</v>
      </c>
      <c r="BE3" s="4">
        <f t="shared" ref="BE3:BF18" si="8">Q3+AA3+AI3+AO3+AT3</f>
        <v>0.36099999999999999</v>
      </c>
      <c r="BF3" s="4">
        <f t="shared" si="8"/>
        <v>0.5</v>
      </c>
      <c r="BG3" s="6">
        <f t="shared" ref="BG3:BG38" si="9">(100%+BA3+AZ3+BD3)*AY3</f>
        <v>4904.9800639999994</v>
      </c>
      <c r="BH3" s="6">
        <f t="shared" ref="BH3:BH38" si="10">(100%+BF3)*BG3</f>
        <v>7357.4700959999991</v>
      </c>
      <c r="BI3" s="8">
        <f t="shared" ref="BI3:BI38" si="11">MIN($BE3, 80%)*BH3+BG3*MAX(100%-$BE3, 20%)</f>
        <v>5790.3289655519993</v>
      </c>
      <c r="BJ3" s="6">
        <f t="shared" ref="BJ3:BJ38" si="12">$O3*(100%+$P3)*(100%+$BC3+BD3)*$AY3</f>
        <v>992.55714432000013</v>
      </c>
      <c r="BK3" s="6">
        <f t="shared" ref="BK3:BK38" si="13">BJ3*(100%+$BF3)</f>
        <v>1488.8357164800002</v>
      </c>
      <c r="BL3" s="6">
        <f t="shared" ref="BL3:BL38" si="14">MIN($BE3,80%)*BK3+BJ3*MAX(100%-$BE3, 20%)</f>
        <v>1171.7137088697602</v>
      </c>
      <c r="BM3" s="8">
        <f t="shared" ref="BM3:BM38" si="15">(100%+$P3)*(BL3+BI3)</f>
        <v>9677.2393174462468</v>
      </c>
      <c r="BN3" s="6">
        <f t="shared" ref="BN3:BN38" si="16">N3*(100%+$BC3+BD3)*$AY3</f>
        <v>4760.4659200000006</v>
      </c>
      <c r="BO3" s="6">
        <f t="shared" ref="BO3:BO38" si="17">K3*(100%+$BC3+BD3)*$AY3</f>
        <v>5926.780070400001</v>
      </c>
      <c r="BP3" s="6">
        <f t="shared" ref="BP3:BP38" si="18">BO3*(100%+$BF3)</f>
        <v>8890.170105600002</v>
      </c>
      <c r="BQ3" s="6">
        <f t="shared" ref="BQ3:BQ38" si="19">MIN($BE3, 80%)*BP3+BO3*MAX(100%-$BE3, 20%)</f>
        <v>6996.5638731072013</v>
      </c>
      <c r="BR3" s="6">
        <f t="shared" ref="BR3:BR38" si="20">L3*(100%+$BC3+BD3)*$AY3</f>
        <v>8783.0596224000001</v>
      </c>
      <c r="BS3" s="6">
        <f t="shared" ref="BS3:BS38" si="21">BR3*(100%+$BF3)</f>
        <v>13174.5894336</v>
      </c>
      <c r="BT3" s="6">
        <f t="shared" ref="BT3:BT38" si="22">MIN($BE3, 80%)*BS3+BR3*MAX(100%-$BE3,20%)</f>
        <v>10368.4018842432</v>
      </c>
      <c r="BU3" s="7">
        <f t="shared" ref="BU3:BU38" si="23">Y3/Z3*(100%+AZ3+BD3)*AY3</f>
        <v>784.79681024000001</v>
      </c>
      <c r="BV3" s="6">
        <f t="shared" ref="BV3:BV38" si="24">BU3*(100%+$BF3)</f>
        <v>1177.19521536</v>
      </c>
      <c r="BW3" s="8">
        <f t="shared" ref="BW3:BW38" si="25">MIN($BE3, 80%)*BV3+BU3*MAX(100%-$BE3, 20%)</f>
        <v>926.45263448831997</v>
      </c>
      <c r="BX3" s="6">
        <f t="shared" ref="BX3:BX11" si="26">($F3+$G3+$H3)*($BI3+$BL3)</f>
        <v>30996.406395060552</v>
      </c>
      <c r="BY3" s="6">
        <f t="shared" ref="BY3:BY38" si="27">2*BX3+BQ3</f>
        <v>68989.376663228308</v>
      </c>
      <c r="BZ3">
        <f t="shared" ref="BZ3:BZ38" si="28">6*(1-0.18)</f>
        <v>4.92</v>
      </c>
      <c r="CA3" s="6">
        <f t="shared" ref="CA3:CA38" si="29">BY3/BZ3</f>
        <v>14022.231029111445</v>
      </c>
      <c r="CB3" s="8">
        <f t="shared" ref="CB3:CB38" si="30">CA3+BW3</f>
        <v>14948.683663599764</v>
      </c>
      <c r="CC3" s="6">
        <f t="shared" ref="CC3:CC11" si="31">($F3+$G3+$H3)*($BI3+$BL3)</f>
        <v>30996.406395060552</v>
      </c>
      <c r="CD3" s="6">
        <f>2*CC3+BV3+(I3*BI3)</f>
        <v>75612.845919555795</v>
      </c>
      <c r="CE3">
        <v>5.5</v>
      </c>
      <c r="CF3" s="6">
        <f t="shared" ref="CF3:CF38" si="32">CD3/CE3</f>
        <v>13747.790167191963</v>
      </c>
      <c r="CG3" s="8">
        <f>CF3+BW3</f>
        <v>14674.242801680282</v>
      </c>
    </row>
    <row r="4" spans="1:86" x14ac:dyDescent="0.35">
      <c r="B4" t="s">
        <v>9</v>
      </c>
      <c r="C4">
        <v>207</v>
      </c>
      <c r="D4" s="4">
        <v>0.22500000000000001</v>
      </c>
      <c r="E4" s="6">
        <v>8</v>
      </c>
      <c r="F4" s="4">
        <v>1.5150999999999999</v>
      </c>
      <c r="G4" s="4">
        <v>1.3051999999999999</v>
      </c>
      <c r="H4" s="4">
        <v>1.6318999999999999</v>
      </c>
      <c r="I4" s="4">
        <v>2.1488999999999998</v>
      </c>
      <c r="J4" s="6">
        <v>6</v>
      </c>
      <c r="K4" s="4">
        <v>2.7888000000000002</v>
      </c>
      <c r="L4" s="4">
        <v>4.1327999999999996</v>
      </c>
      <c r="M4">
        <v>6</v>
      </c>
      <c r="N4" s="4">
        <v>2.2400000000000002</v>
      </c>
      <c r="O4" s="4">
        <v>0.33600000000000002</v>
      </c>
      <c r="P4" s="4">
        <v>0.39</v>
      </c>
      <c r="Q4" s="4">
        <v>0.05</v>
      </c>
      <c r="R4" s="4">
        <v>0.5</v>
      </c>
      <c r="S4" t="s">
        <v>32</v>
      </c>
      <c r="T4">
        <v>1</v>
      </c>
      <c r="U4" t="s">
        <v>9</v>
      </c>
      <c r="V4">
        <v>497</v>
      </c>
      <c r="W4" s="4">
        <v>0.251</v>
      </c>
      <c r="Y4" s="4">
        <f t="shared" ref="Y4:Y5" si="33">180%+(T4*60%)</f>
        <v>2.4</v>
      </c>
      <c r="Z4" s="6">
        <v>15</v>
      </c>
      <c r="AC4" t="s">
        <v>469</v>
      </c>
      <c r="AD4" s="4">
        <v>0.18</v>
      </c>
      <c r="AE4" s="4">
        <v>0.5</v>
      </c>
      <c r="AK4">
        <v>311</v>
      </c>
      <c r="AL4" s="4">
        <f>2*46.6%</f>
        <v>0.93200000000000005</v>
      </c>
      <c r="AM4" s="4">
        <f>0*58.3%</f>
        <v>0</v>
      </c>
      <c r="AN4" s="4">
        <f>0*46.6%</f>
        <v>0</v>
      </c>
      <c r="AO4" s="4">
        <v>0.311</v>
      </c>
      <c r="AQ4" s="4" t="s">
        <v>181</v>
      </c>
      <c r="AS4" s="4">
        <f t="shared" ref="AS4:AS20" si="34">48%+20%</f>
        <v>0.67999999999999994</v>
      </c>
      <c r="AV4">
        <f t="shared" si="0"/>
        <v>704</v>
      </c>
      <c r="AW4" s="6">
        <f t="shared" si="1"/>
        <v>311</v>
      </c>
      <c r="AX4" s="4">
        <f t="shared" si="2"/>
        <v>2.0430000000000001</v>
      </c>
      <c r="AY4">
        <f t="shared" si="3"/>
        <v>2453.2719999999999</v>
      </c>
      <c r="AZ4" s="4">
        <f t="shared" si="4"/>
        <v>0.72499999999999998</v>
      </c>
      <c r="BA4" s="4">
        <f t="shared" si="5"/>
        <v>0</v>
      </c>
      <c r="BB4" s="4">
        <v>0</v>
      </c>
      <c r="BC4" s="4">
        <f t="shared" si="6"/>
        <v>0</v>
      </c>
      <c r="BD4" s="4">
        <f t="shared" si="7"/>
        <v>0</v>
      </c>
      <c r="BE4" s="4">
        <f t="shared" si="8"/>
        <v>0.36099999999999999</v>
      </c>
      <c r="BF4" s="4">
        <f t="shared" si="8"/>
        <v>0.5</v>
      </c>
      <c r="BG4" s="6">
        <f t="shared" si="9"/>
        <v>4231.8941999999997</v>
      </c>
      <c r="BH4" s="6">
        <f t="shared" si="10"/>
        <v>6347.8413</v>
      </c>
      <c r="BI4" s="8">
        <f t="shared" si="11"/>
        <v>4995.7511030999995</v>
      </c>
      <c r="BJ4" s="6">
        <f t="shared" si="12"/>
        <v>1145.7761548800001</v>
      </c>
      <c r="BK4" s="6">
        <f t="shared" si="13"/>
        <v>1718.6642323200003</v>
      </c>
      <c r="BL4" s="6">
        <f t="shared" si="14"/>
        <v>1352.5887508358401</v>
      </c>
      <c r="BM4" s="6">
        <f t="shared" si="15"/>
        <v>8824.1923969708168</v>
      </c>
      <c r="BN4" s="6">
        <f t="shared" si="16"/>
        <v>5495.3292799999999</v>
      </c>
      <c r="BO4" s="6">
        <f t="shared" si="17"/>
        <v>6841.6849536</v>
      </c>
      <c r="BP4" s="6">
        <f t="shared" si="18"/>
        <v>10262.5274304</v>
      </c>
      <c r="BQ4" s="8">
        <f t="shared" si="19"/>
        <v>8076.6090877248007</v>
      </c>
      <c r="BR4" s="6">
        <f t="shared" si="20"/>
        <v>10138.882521599999</v>
      </c>
      <c r="BS4" s="6">
        <f t="shared" si="21"/>
        <v>15208.323782399999</v>
      </c>
      <c r="BT4" s="6">
        <f t="shared" si="22"/>
        <v>11968.950816748798</v>
      </c>
      <c r="BU4" s="7">
        <f t="shared" si="23"/>
        <v>677.103072</v>
      </c>
      <c r="BV4" s="6">
        <f t="shared" si="24"/>
        <v>1015.6546080000001</v>
      </c>
      <c r="BW4" s="8">
        <f t="shared" si="25"/>
        <v>799.32017649600004</v>
      </c>
      <c r="BX4" s="6">
        <f t="shared" si="26"/>
        <v>28264.078697693141</v>
      </c>
      <c r="BY4" s="6">
        <f t="shared" si="27"/>
        <v>64604.766483111081</v>
      </c>
      <c r="BZ4">
        <f t="shared" si="28"/>
        <v>4.92</v>
      </c>
      <c r="CA4" s="6">
        <f t="shared" si="29"/>
        <v>13131.050098193309</v>
      </c>
      <c r="CB4" s="6">
        <f t="shared" si="30"/>
        <v>13930.370274689309</v>
      </c>
      <c r="CC4" s="6">
        <f t="shared" si="31"/>
        <v>28264.078697693141</v>
      </c>
      <c r="CD4" s="6">
        <f t="shared" ref="CD4:CD38" si="35">2*CC4+BV4+(I4*BI4)</f>
        <v>68279.181548837863</v>
      </c>
      <c r="CE4">
        <v>5.5</v>
      </c>
      <c r="CF4" s="6">
        <f t="shared" si="32"/>
        <v>12414.396645243249</v>
      </c>
      <c r="CG4" s="6">
        <f t="shared" ref="CG4:CG38" si="36">CF4+BW4</f>
        <v>13213.716821739248</v>
      </c>
    </row>
    <row r="5" spans="1:86" s="59" customFormat="1" x14ac:dyDescent="0.35">
      <c r="B5" s="59" t="s">
        <v>9</v>
      </c>
      <c r="C5" s="59">
        <v>207</v>
      </c>
      <c r="D5" s="60">
        <v>0.22500000000000001</v>
      </c>
      <c r="E5" s="6">
        <v>8</v>
      </c>
      <c r="F5" s="4">
        <v>1.5150999999999999</v>
      </c>
      <c r="G5" s="4">
        <v>1.3051999999999999</v>
      </c>
      <c r="H5" s="4">
        <v>1.6318999999999999</v>
      </c>
      <c r="I5" s="4">
        <v>2.1488999999999998</v>
      </c>
      <c r="J5" s="61">
        <v>6</v>
      </c>
      <c r="K5" s="60">
        <v>2.7888000000000002</v>
      </c>
      <c r="L5" s="60">
        <v>4.1327999999999996</v>
      </c>
      <c r="M5" s="59">
        <v>6</v>
      </c>
      <c r="N5" s="60">
        <v>2.2400000000000002</v>
      </c>
      <c r="O5" s="60">
        <v>0.33600000000000002</v>
      </c>
      <c r="P5" s="60">
        <v>0.39</v>
      </c>
      <c r="Q5" s="60">
        <v>0.05</v>
      </c>
      <c r="R5" s="60">
        <v>0.5</v>
      </c>
      <c r="S5" s="59" t="s">
        <v>32</v>
      </c>
      <c r="T5" s="59">
        <v>1</v>
      </c>
      <c r="U5" s="59" t="s">
        <v>9</v>
      </c>
      <c r="V5" s="59">
        <v>497</v>
      </c>
      <c r="W5" s="60">
        <v>0.251</v>
      </c>
      <c r="X5" s="60"/>
      <c r="Y5" s="60">
        <f t="shared" si="33"/>
        <v>2.4</v>
      </c>
      <c r="Z5" s="61">
        <v>15</v>
      </c>
      <c r="AA5" s="61"/>
      <c r="AB5" s="60"/>
      <c r="AC5" t="s">
        <v>469</v>
      </c>
      <c r="AD5" s="4">
        <v>0.18</v>
      </c>
      <c r="AE5" s="4">
        <v>0.5</v>
      </c>
      <c r="AF5" s="60"/>
      <c r="AG5" s="60"/>
      <c r="AH5" s="60"/>
      <c r="AI5" s="60"/>
      <c r="AJ5" s="60"/>
      <c r="AK5" s="59">
        <v>311</v>
      </c>
      <c r="AL5" s="60">
        <f>1*46.6%</f>
        <v>0.46600000000000003</v>
      </c>
      <c r="AM5" s="60">
        <f t="shared" ref="AM5" si="37">0*58.3%</f>
        <v>0</v>
      </c>
      <c r="AN5" s="60">
        <f>1*46.6%</f>
        <v>0.46600000000000003</v>
      </c>
      <c r="AO5" s="60">
        <v>0.311</v>
      </c>
      <c r="AP5" s="60"/>
      <c r="AQ5" s="4" t="s">
        <v>181</v>
      </c>
      <c r="AR5" s="61"/>
      <c r="AS5" s="4">
        <f t="shared" si="34"/>
        <v>0.67999999999999994</v>
      </c>
      <c r="AT5" s="60"/>
      <c r="AU5" s="60"/>
      <c r="AV5" s="59">
        <f t="shared" si="0"/>
        <v>704</v>
      </c>
      <c r="AW5" s="61">
        <f t="shared" si="1"/>
        <v>311</v>
      </c>
      <c r="AX5" s="60">
        <f t="shared" si="2"/>
        <v>1.577</v>
      </c>
      <c r="AY5" s="59">
        <f t="shared" si="3"/>
        <v>2125.2080000000001</v>
      </c>
      <c r="AZ5" s="60">
        <f t="shared" si="4"/>
        <v>0.72499999999999998</v>
      </c>
      <c r="BA5" s="60">
        <f t="shared" si="5"/>
        <v>0</v>
      </c>
      <c r="BB5" s="60">
        <v>0</v>
      </c>
      <c r="BC5" s="60">
        <f t="shared" si="6"/>
        <v>0.46600000000000003</v>
      </c>
      <c r="BD5" s="60">
        <f t="shared" si="7"/>
        <v>0</v>
      </c>
      <c r="BE5" s="60">
        <f t="shared" si="8"/>
        <v>0.36099999999999999</v>
      </c>
      <c r="BF5" s="60">
        <f t="shared" si="8"/>
        <v>0.5</v>
      </c>
      <c r="BG5" s="61">
        <f t="shared" si="9"/>
        <v>3665.9838000000004</v>
      </c>
      <c r="BH5" s="61">
        <f t="shared" si="10"/>
        <v>5498.9757000000009</v>
      </c>
      <c r="BI5" s="61">
        <f t="shared" si="11"/>
        <v>4327.6938759000004</v>
      </c>
      <c r="BJ5" s="61">
        <f t="shared" si="12"/>
        <v>1455.0887735731201</v>
      </c>
      <c r="BK5" s="61">
        <f t="shared" si="13"/>
        <v>2182.63316035968</v>
      </c>
      <c r="BL5" s="61">
        <f t="shared" si="14"/>
        <v>1717.7322972030684</v>
      </c>
      <c r="BM5" s="61">
        <f t="shared" si="15"/>
        <v>8403.1423806132661</v>
      </c>
      <c r="BN5" s="61">
        <f t="shared" si="16"/>
        <v>6978.8430387200005</v>
      </c>
      <c r="BO5" s="61">
        <f t="shared" si="17"/>
        <v>8688.6595832064013</v>
      </c>
      <c r="BP5" s="61">
        <f t="shared" si="18"/>
        <v>13032.989374809602</v>
      </c>
      <c r="BQ5" s="66">
        <f t="shared" si="19"/>
        <v>10256.962637975157</v>
      </c>
      <c r="BR5" s="61">
        <f t="shared" si="20"/>
        <v>12875.965406438399</v>
      </c>
      <c r="BS5" s="61">
        <f t="shared" si="21"/>
        <v>19313.948109657598</v>
      </c>
      <c r="BT5" s="61">
        <f t="shared" si="22"/>
        <v>15200.077162300531</v>
      </c>
      <c r="BU5" s="62">
        <f t="shared" si="23"/>
        <v>586.55740800000012</v>
      </c>
      <c r="BV5" s="61">
        <f t="shared" si="24"/>
        <v>879.83611200000018</v>
      </c>
      <c r="BW5" s="61">
        <f t="shared" si="25"/>
        <v>692.43102014400006</v>
      </c>
      <c r="BX5" s="6">
        <f t="shared" si="26"/>
        <v>26915.446407889482</v>
      </c>
      <c r="BY5" s="61">
        <f t="shared" si="27"/>
        <v>64087.85545375412</v>
      </c>
      <c r="BZ5" s="59">
        <f t="shared" si="28"/>
        <v>4.92</v>
      </c>
      <c r="CA5" s="61">
        <f t="shared" si="29"/>
        <v>13025.986880844333</v>
      </c>
      <c r="CB5" s="61">
        <f t="shared" si="30"/>
        <v>13718.417900988334</v>
      </c>
      <c r="CC5" s="6">
        <f t="shared" si="31"/>
        <v>26915.446407889482</v>
      </c>
      <c r="CD5" s="6">
        <f t="shared" si="35"/>
        <v>64010.510297700472</v>
      </c>
      <c r="CE5">
        <v>5.5</v>
      </c>
      <c r="CF5" s="61">
        <f t="shared" si="32"/>
        <v>11638.274599581904</v>
      </c>
      <c r="CG5" s="6">
        <f t="shared" si="36"/>
        <v>12330.705619725904</v>
      </c>
    </row>
    <row r="6" spans="1:86" x14ac:dyDescent="0.35">
      <c r="B6" t="s">
        <v>9</v>
      </c>
      <c r="C6">
        <v>207</v>
      </c>
      <c r="D6" s="4">
        <v>0.22500000000000001</v>
      </c>
      <c r="E6" s="6">
        <v>8</v>
      </c>
      <c r="F6" s="4">
        <v>1.5150999999999999</v>
      </c>
      <c r="G6" s="4">
        <v>1.3051999999999999</v>
      </c>
      <c r="H6" s="4">
        <v>1.6318999999999999</v>
      </c>
      <c r="I6" s="4">
        <v>2.1488999999999998</v>
      </c>
      <c r="J6" s="6">
        <v>6</v>
      </c>
      <c r="K6" s="4">
        <v>2.7888000000000002</v>
      </c>
      <c r="L6" s="4">
        <v>4.1327999999999996</v>
      </c>
      <c r="M6">
        <v>6</v>
      </c>
      <c r="N6" s="4">
        <v>2.2400000000000002</v>
      </c>
      <c r="O6" s="4">
        <v>0.33600000000000002</v>
      </c>
      <c r="P6" s="4">
        <v>0.39</v>
      </c>
      <c r="Q6" s="4">
        <v>0.05</v>
      </c>
      <c r="R6" s="4">
        <v>0.5</v>
      </c>
      <c r="S6" t="s">
        <v>488</v>
      </c>
      <c r="T6">
        <v>1</v>
      </c>
      <c r="U6" t="s">
        <v>9</v>
      </c>
      <c r="V6">
        <v>449</v>
      </c>
      <c r="X6" s="4">
        <v>0.315</v>
      </c>
      <c r="Y6" s="4">
        <f>65%+(T6*15%)</f>
        <v>0.8</v>
      </c>
      <c r="Z6" s="6">
        <v>10</v>
      </c>
      <c r="AC6" t="s">
        <v>469</v>
      </c>
      <c r="AD6" s="4">
        <v>0.18</v>
      </c>
      <c r="AE6" s="4">
        <v>0.5</v>
      </c>
      <c r="AK6">
        <v>311</v>
      </c>
      <c r="AL6" s="4">
        <f>1*46.6%</f>
        <v>0.46600000000000003</v>
      </c>
      <c r="AM6" s="4">
        <f>1*58.3%</f>
        <v>0.58299999999999996</v>
      </c>
      <c r="AN6" s="4">
        <f>0*46.6%</f>
        <v>0</v>
      </c>
      <c r="AO6" s="4">
        <v>0.311</v>
      </c>
      <c r="AQ6" s="4" t="s">
        <v>181</v>
      </c>
      <c r="AS6" s="4">
        <f t="shared" si="34"/>
        <v>0.67999999999999994</v>
      </c>
      <c r="AV6">
        <f t="shared" si="0"/>
        <v>656</v>
      </c>
      <c r="AW6" s="6">
        <f t="shared" si="1"/>
        <v>311</v>
      </c>
      <c r="AX6" s="4">
        <f t="shared" si="2"/>
        <v>1.3260000000000001</v>
      </c>
      <c r="AY6">
        <f t="shared" si="3"/>
        <v>1836.856</v>
      </c>
      <c r="AZ6" s="4">
        <f t="shared" si="4"/>
        <v>1.623</v>
      </c>
      <c r="BA6" s="4">
        <f t="shared" si="5"/>
        <v>0</v>
      </c>
      <c r="BB6" s="4">
        <v>0</v>
      </c>
      <c r="BC6" s="4">
        <f t="shared" si="6"/>
        <v>0</v>
      </c>
      <c r="BD6" s="4">
        <f t="shared" si="7"/>
        <v>0</v>
      </c>
      <c r="BE6" s="4">
        <f t="shared" si="8"/>
        <v>0.36099999999999999</v>
      </c>
      <c r="BF6" s="4">
        <f t="shared" si="8"/>
        <v>0.5</v>
      </c>
      <c r="BG6" s="6">
        <f t="shared" si="9"/>
        <v>4818.0732880000005</v>
      </c>
      <c r="BH6" s="6">
        <f t="shared" si="10"/>
        <v>7227.1099320000012</v>
      </c>
      <c r="BI6" s="8">
        <f t="shared" si="11"/>
        <v>5687.735516484001</v>
      </c>
      <c r="BJ6" s="6">
        <f t="shared" si="12"/>
        <v>857.88522624000007</v>
      </c>
      <c r="BK6" s="6">
        <f t="shared" si="13"/>
        <v>1286.8278393600001</v>
      </c>
      <c r="BL6" s="6">
        <f t="shared" si="14"/>
        <v>1012.7335095763201</v>
      </c>
      <c r="BM6" s="8">
        <f t="shared" si="15"/>
        <v>9313.6519462238466</v>
      </c>
      <c r="BN6" s="6">
        <f t="shared" si="16"/>
        <v>4114.5574400000005</v>
      </c>
      <c r="BO6" s="6">
        <f t="shared" si="17"/>
        <v>5122.6240127999999</v>
      </c>
      <c r="BP6" s="6">
        <f t="shared" si="18"/>
        <v>7683.9360192000004</v>
      </c>
      <c r="BQ6" s="6">
        <f t="shared" si="19"/>
        <v>6047.2576471104003</v>
      </c>
      <c r="BR6" s="6">
        <f t="shared" si="20"/>
        <v>7591.3584767999992</v>
      </c>
      <c r="BS6" s="6">
        <f t="shared" si="21"/>
        <v>11387.037715199998</v>
      </c>
      <c r="BT6" s="6">
        <f t="shared" si="22"/>
        <v>8961.5986818624006</v>
      </c>
      <c r="BU6" s="7">
        <f t="shared" si="23"/>
        <v>385.44586304000006</v>
      </c>
      <c r="BV6" s="6">
        <f t="shared" si="24"/>
        <v>578.16879456000015</v>
      </c>
      <c r="BW6" s="6">
        <f t="shared" si="25"/>
        <v>455.01884131872009</v>
      </c>
      <c r="BX6" s="6">
        <f t="shared" si="26"/>
        <v>29831.828197825758</v>
      </c>
      <c r="BY6" s="6">
        <f t="shared" si="27"/>
        <v>65710.914042761913</v>
      </c>
      <c r="BZ6">
        <f t="shared" si="28"/>
        <v>4.92</v>
      </c>
      <c r="CA6" s="6">
        <f t="shared" si="29"/>
        <v>13355.876837959739</v>
      </c>
      <c r="CB6" s="8">
        <f t="shared" si="30"/>
        <v>13810.895679278459</v>
      </c>
      <c r="CC6" s="6">
        <f t="shared" si="31"/>
        <v>29831.828197825758</v>
      </c>
      <c r="CD6" s="6">
        <f t="shared" si="35"/>
        <v>72464.200041583987</v>
      </c>
      <c r="CE6">
        <v>5.5</v>
      </c>
      <c r="CF6" s="6">
        <f t="shared" si="32"/>
        <v>13175.309098469816</v>
      </c>
      <c r="CG6" s="8">
        <f t="shared" si="36"/>
        <v>13630.327939788536</v>
      </c>
    </row>
    <row r="7" spans="1:86" x14ac:dyDescent="0.35">
      <c r="B7" t="s">
        <v>9</v>
      </c>
      <c r="C7">
        <v>207</v>
      </c>
      <c r="D7" s="4">
        <v>0.22500000000000001</v>
      </c>
      <c r="E7" s="6">
        <v>8</v>
      </c>
      <c r="F7" s="4">
        <v>1.5150999999999999</v>
      </c>
      <c r="G7" s="4">
        <v>1.3051999999999999</v>
      </c>
      <c r="H7" s="4">
        <v>1.6318999999999999</v>
      </c>
      <c r="I7" s="4">
        <v>2.1488999999999998</v>
      </c>
      <c r="J7" s="6">
        <v>6</v>
      </c>
      <c r="K7" s="4">
        <v>2.7888000000000002</v>
      </c>
      <c r="L7" s="4">
        <v>4.1327999999999996</v>
      </c>
      <c r="M7">
        <v>6</v>
      </c>
      <c r="N7" s="4">
        <v>2.2400000000000002</v>
      </c>
      <c r="O7" s="4">
        <v>0.33600000000000002</v>
      </c>
      <c r="P7" s="4">
        <v>0.39</v>
      </c>
      <c r="Q7" s="4">
        <v>0.05</v>
      </c>
      <c r="R7" s="4">
        <v>0.5</v>
      </c>
      <c r="S7" t="s">
        <v>488</v>
      </c>
      <c r="T7">
        <v>1</v>
      </c>
      <c r="U7" t="s">
        <v>9</v>
      </c>
      <c r="V7">
        <v>449</v>
      </c>
      <c r="X7" s="4">
        <v>0.315</v>
      </c>
      <c r="Y7" s="4">
        <f t="shared" ref="Y7:Y8" si="38">65%+(T7*15%)</f>
        <v>0.8</v>
      </c>
      <c r="Z7" s="6">
        <v>10</v>
      </c>
      <c r="AC7" t="s">
        <v>469</v>
      </c>
      <c r="AD7" s="4">
        <v>0.18</v>
      </c>
      <c r="AE7" s="4">
        <v>0.5</v>
      </c>
      <c r="AK7">
        <v>311</v>
      </c>
      <c r="AL7" s="4">
        <f>2*46.6%</f>
        <v>0.93200000000000005</v>
      </c>
      <c r="AM7" s="4">
        <f>0*58.3%</f>
        <v>0</v>
      </c>
      <c r="AN7" s="4">
        <f>0*46.6%</f>
        <v>0</v>
      </c>
      <c r="AO7" s="4">
        <v>0.311</v>
      </c>
      <c r="AQ7" s="4" t="s">
        <v>181</v>
      </c>
      <c r="AS7" s="4">
        <f t="shared" si="34"/>
        <v>0.67999999999999994</v>
      </c>
      <c r="AV7">
        <f t="shared" si="0"/>
        <v>656</v>
      </c>
      <c r="AW7" s="6">
        <f t="shared" si="1"/>
        <v>311</v>
      </c>
      <c r="AX7" s="4">
        <f t="shared" si="2"/>
        <v>1.792</v>
      </c>
      <c r="AY7">
        <f t="shared" si="3"/>
        <v>2142.5519999999997</v>
      </c>
      <c r="AZ7" s="4">
        <f t="shared" si="4"/>
        <v>1.04</v>
      </c>
      <c r="BA7" s="4">
        <f t="shared" si="5"/>
        <v>0</v>
      </c>
      <c r="BB7" s="4">
        <v>0</v>
      </c>
      <c r="BC7" s="4">
        <f t="shared" si="6"/>
        <v>0</v>
      </c>
      <c r="BD7" s="4">
        <f t="shared" si="7"/>
        <v>0</v>
      </c>
      <c r="BE7" s="4">
        <f t="shared" si="8"/>
        <v>0.36099999999999999</v>
      </c>
      <c r="BF7" s="4">
        <f t="shared" si="8"/>
        <v>0.5</v>
      </c>
      <c r="BG7" s="6">
        <f t="shared" si="9"/>
        <v>4370.8060799999994</v>
      </c>
      <c r="BH7" s="6">
        <f t="shared" si="10"/>
        <v>6556.2091199999995</v>
      </c>
      <c r="BI7" s="8">
        <f t="shared" si="11"/>
        <v>5159.7365774399987</v>
      </c>
      <c r="BJ7" s="6">
        <f t="shared" si="12"/>
        <v>1000.65748608</v>
      </c>
      <c r="BK7" s="6">
        <f t="shared" si="13"/>
        <v>1500.98622912</v>
      </c>
      <c r="BL7" s="6">
        <f t="shared" si="14"/>
        <v>1181.2761623174399</v>
      </c>
      <c r="BM7" s="6">
        <f t="shared" si="15"/>
        <v>8814.0077082628413</v>
      </c>
      <c r="BN7" s="6">
        <f t="shared" si="16"/>
        <v>4799.3164799999995</v>
      </c>
      <c r="BO7" s="6">
        <f t="shared" si="17"/>
        <v>5975.1490175999998</v>
      </c>
      <c r="BP7" s="6">
        <f t="shared" si="18"/>
        <v>8962.7235263999992</v>
      </c>
      <c r="BQ7" s="6">
        <f t="shared" si="19"/>
        <v>7053.6634152767992</v>
      </c>
      <c r="BR7" s="6">
        <f t="shared" si="20"/>
        <v>8854.7389055999975</v>
      </c>
      <c r="BS7" s="6">
        <f t="shared" si="21"/>
        <v>13282.108358399997</v>
      </c>
      <c r="BT7" s="6">
        <f t="shared" si="22"/>
        <v>10453.019278060798</v>
      </c>
      <c r="BU7" s="7">
        <f t="shared" si="23"/>
        <v>349.66448639999999</v>
      </c>
      <c r="BV7" s="6">
        <f t="shared" si="24"/>
        <v>524.49672959999998</v>
      </c>
      <c r="BW7" s="6">
        <f t="shared" si="25"/>
        <v>412.77892619519997</v>
      </c>
      <c r="BX7" s="6">
        <f t="shared" si="26"/>
        <v>28231.456919948065</v>
      </c>
      <c r="BY7" s="6">
        <f t="shared" si="27"/>
        <v>63516.577255172931</v>
      </c>
      <c r="BZ7">
        <f t="shared" si="28"/>
        <v>4.92</v>
      </c>
      <c r="CA7" s="6">
        <f t="shared" si="29"/>
        <v>12909.873425848156</v>
      </c>
      <c r="CB7" s="6">
        <f t="shared" si="30"/>
        <v>13322.652352043357</v>
      </c>
      <c r="CC7" s="6">
        <f t="shared" si="31"/>
        <v>28231.456919948065</v>
      </c>
      <c r="CD7" s="6">
        <f t="shared" si="35"/>
        <v>68075.168500756947</v>
      </c>
      <c r="CE7">
        <v>5.5</v>
      </c>
      <c r="CF7" s="6">
        <f t="shared" si="32"/>
        <v>12377.30336377399</v>
      </c>
      <c r="CG7" s="6">
        <f t="shared" si="36"/>
        <v>12790.08228996919</v>
      </c>
    </row>
    <row r="8" spans="1:86" s="59" customFormat="1" x14ac:dyDescent="0.35">
      <c r="B8" s="59" t="s">
        <v>9</v>
      </c>
      <c r="C8" s="59">
        <v>207</v>
      </c>
      <c r="D8" s="60">
        <v>0.22500000000000001</v>
      </c>
      <c r="E8" s="6">
        <v>8</v>
      </c>
      <c r="F8" s="4">
        <v>1.5150999999999999</v>
      </c>
      <c r="G8" s="4">
        <v>1.3051999999999999</v>
      </c>
      <c r="H8" s="4">
        <v>1.6318999999999999</v>
      </c>
      <c r="I8" s="4">
        <v>2.1488999999999998</v>
      </c>
      <c r="J8" s="61">
        <v>6</v>
      </c>
      <c r="K8" s="60">
        <v>2.7888000000000002</v>
      </c>
      <c r="L8" s="60">
        <v>4.1327999999999996</v>
      </c>
      <c r="M8" s="59">
        <v>6</v>
      </c>
      <c r="N8" s="60">
        <v>2.2400000000000002</v>
      </c>
      <c r="O8" s="60">
        <v>0.33600000000000002</v>
      </c>
      <c r="P8" s="60">
        <v>0.39</v>
      </c>
      <c r="Q8" s="60">
        <v>0.05</v>
      </c>
      <c r="R8" s="60">
        <v>0.5</v>
      </c>
      <c r="S8" s="59" t="s">
        <v>488</v>
      </c>
      <c r="T8" s="59">
        <v>1</v>
      </c>
      <c r="U8" s="59" t="s">
        <v>9</v>
      </c>
      <c r="V8" s="59">
        <v>449</v>
      </c>
      <c r="W8" s="60"/>
      <c r="X8" s="60">
        <v>0.315</v>
      </c>
      <c r="Y8" s="60">
        <f t="shared" si="38"/>
        <v>0.8</v>
      </c>
      <c r="Z8" s="61">
        <v>10</v>
      </c>
      <c r="AA8" s="61"/>
      <c r="AB8" s="60"/>
      <c r="AC8" t="s">
        <v>469</v>
      </c>
      <c r="AD8" s="4">
        <v>0.18</v>
      </c>
      <c r="AE8" s="4">
        <v>0.5</v>
      </c>
      <c r="AF8" s="60"/>
      <c r="AG8" s="60"/>
      <c r="AH8" s="60"/>
      <c r="AI8" s="60"/>
      <c r="AJ8" s="60"/>
      <c r="AK8" s="59">
        <v>311</v>
      </c>
      <c r="AL8" s="60">
        <f>1*46.6%</f>
        <v>0.46600000000000003</v>
      </c>
      <c r="AM8" s="60">
        <f t="shared" ref="AM8" si="39">0*58.3%</f>
        <v>0</v>
      </c>
      <c r="AN8" s="60">
        <f>1*46.6%</f>
        <v>0.46600000000000003</v>
      </c>
      <c r="AO8" s="60">
        <v>0.311</v>
      </c>
      <c r="AP8" s="60"/>
      <c r="AQ8" s="4" t="s">
        <v>181</v>
      </c>
      <c r="AR8" s="61"/>
      <c r="AS8" s="4">
        <f t="shared" si="34"/>
        <v>0.67999999999999994</v>
      </c>
      <c r="AT8" s="60"/>
      <c r="AU8" s="60"/>
      <c r="AV8" s="59">
        <f t="shared" si="0"/>
        <v>656</v>
      </c>
      <c r="AW8" s="61">
        <f t="shared" si="1"/>
        <v>311</v>
      </c>
      <c r="AX8" s="60">
        <f t="shared" si="2"/>
        <v>1.3260000000000001</v>
      </c>
      <c r="AY8" s="59">
        <f t="shared" si="3"/>
        <v>1836.856</v>
      </c>
      <c r="AZ8" s="60">
        <f t="shared" si="4"/>
        <v>1.04</v>
      </c>
      <c r="BA8" s="60">
        <f t="shared" si="5"/>
        <v>0</v>
      </c>
      <c r="BB8" s="60">
        <v>0</v>
      </c>
      <c r="BC8" s="60">
        <f t="shared" si="6"/>
        <v>0.46600000000000003</v>
      </c>
      <c r="BD8" s="60">
        <f t="shared" si="7"/>
        <v>0</v>
      </c>
      <c r="BE8" s="60">
        <f t="shared" si="8"/>
        <v>0.36099999999999999</v>
      </c>
      <c r="BF8" s="60">
        <f t="shared" si="8"/>
        <v>0.5</v>
      </c>
      <c r="BG8" s="61">
        <f t="shared" si="9"/>
        <v>3747.18624</v>
      </c>
      <c r="BH8" s="61">
        <f t="shared" si="10"/>
        <v>5620.7793600000005</v>
      </c>
      <c r="BI8" s="61">
        <f t="shared" si="11"/>
        <v>4423.5533563200006</v>
      </c>
      <c r="BJ8" s="61">
        <f t="shared" si="12"/>
        <v>1257.6597416678401</v>
      </c>
      <c r="BK8" s="61">
        <f t="shared" si="13"/>
        <v>1886.4896125017601</v>
      </c>
      <c r="BL8" s="61">
        <f t="shared" si="14"/>
        <v>1484.6673250388853</v>
      </c>
      <c r="BM8" s="61">
        <f t="shared" si="15"/>
        <v>8212.4267470888517</v>
      </c>
      <c r="BN8" s="61">
        <f t="shared" si="16"/>
        <v>6031.9412070400003</v>
      </c>
      <c r="BO8" s="61">
        <f t="shared" si="17"/>
        <v>7509.7668027648006</v>
      </c>
      <c r="BP8" s="61">
        <f t="shared" si="18"/>
        <v>11264.650204147201</v>
      </c>
      <c r="BQ8" s="61">
        <f t="shared" si="19"/>
        <v>8865.2797106638482</v>
      </c>
      <c r="BR8" s="61">
        <f t="shared" si="20"/>
        <v>11128.931526988797</v>
      </c>
      <c r="BS8" s="61">
        <f t="shared" si="21"/>
        <v>16693.397290483197</v>
      </c>
      <c r="BT8" s="61">
        <f t="shared" si="22"/>
        <v>13137.703667610276</v>
      </c>
      <c r="BU8" s="62">
        <f t="shared" si="23"/>
        <v>299.77489919999999</v>
      </c>
      <c r="BV8" s="61">
        <f t="shared" si="24"/>
        <v>449.66234880000002</v>
      </c>
      <c r="BW8" s="61">
        <f t="shared" si="25"/>
        <v>353.88426850560001</v>
      </c>
      <c r="BX8" s="6">
        <f t="shared" si="26"/>
        <v>26304.580117546026</v>
      </c>
      <c r="BY8" s="61">
        <f t="shared" si="27"/>
        <v>61474.439945755897</v>
      </c>
      <c r="BZ8" s="59">
        <f t="shared" si="28"/>
        <v>4.92</v>
      </c>
      <c r="CA8" s="61">
        <f t="shared" si="29"/>
        <v>12494.804867023557</v>
      </c>
      <c r="CB8" s="61">
        <f t="shared" si="30"/>
        <v>12848.689135529157</v>
      </c>
      <c r="CC8" s="6">
        <f t="shared" si="31"/>
        <v>26304.580117546026</v>
      </c>
      <c r="CD8" s="6">
        <f t="shared" si="35"/>
        <v>62564.596391288098</v>
      </c>
      <c r="CE8">
        <v>5.5</v>
      </c>
      <c r="CF8" s="61">
        <f t="shared" si="32"/>
        <v>11375.381162052381</v>
      </c>
      <c r="CG8" s="6">
        <f t="shared" si="36"/>
        <v>11729.265430557982</v>
      </c>
    </row>
    <row r="9" spans="1:86" x14ac:dyDescent="0.35">
      <c r="B9" t="s">
        <v>9</v>
      </c>
      <c r="C9">
        <v>207</v>
      </c>
      <c r="D9" s="4">
        <v>0.22500000000000001</v>
      </c>
      <c r="E9" s="6">
        <v>8</v>
      </c>
      <c r="F9" s="4">
        <v>1.5150999999999999</v>
      </c>
      <c r="G9" s="4">
        <v>1.3051999999999999</v>
      </c>
      <c r="H9" s="4">
        <v>1.6318999999999999</v>
      </c>
      <c r="I9" s="4">
        <v>2.1488999999999998</v>
      </c>
      <c r="J9" s="6">
        <v>6</v>
      </c>
      <c r="K9" s="4">
        <v>2.7888000000000002</v>
      </c>
      <c r="L9" s="4">
        <v>4.1327999999999996</v>
      </c>
      <c r="M9">
        <v>6</v>
      </c>
      <c r="N9" s="4">
        <v>2.2400000000000002</v>
      </c>
      <c r="O9" s="4">
        <v>0.33600000000000002</v>
      </c>
      <c r="P9" s="4">
        <v>0.39</v>
      </c>
      <c r="Q9" s="4">
        <v>0.05</v>
      </c>
      <c r="R9" s="4">
        <v>0.5</v>
      </c>
      <c r="S9" t="s">
        <v>489</v>
      </c>
      <c r="T9">
        <v>1</v>
      </c>
      <c r="U9" t="s">
        <v>9</v>
      </c>
      <c r="V9">
        <v>449</v>
      </c>
      <c r="Z9" s="6">
        <v>1</v>
      </c>
      <c r="AB9" s="4">
        <v>0.503</v>
      </c>
      <c r="AC9" t="s">
        <v>469</v>
      </c>
      <c r="AD9" s="4">
        <v>0.18</v>
      </c>
      <c r="AE9" s="4">
        <v>0.5</v>
      </c>
      <c r="AK9">
        <v>311</v>
      </c>
      <c r="AL9" s="4">
        <f>1*46.6%</f>
        <v>0.46600000000000003</v>
      </c>
      <c r="AM9" s="4">
        <f>1*58.3%</f>
        <v>0.58299999999999996</v>
      </c>
      <c r="AN9" s="4">
        <f>0*46.6%</f>
        <v>0</v>
      </c>
      <c r="AO9" s="4">
        <v>0.311</v>
      </c>
      <c r="AQ9" s="4" t="s">
        <v>181</v>
      </c>
      <c r="AS9" s="4">
        <f t="shared" si="34"/>
        <v>0.67999999999999994</v>
      </c>
      <c r="AV9">
        <f t="shared" si="0"/>
        <v>656</v>
      </c>
      <c r="AW9" s="6">
        <f t="shared" si="1"/>
        <v>311</v>
      </c>
      <c r="AX9" s="4">
        <f t="shared" si="2"/>
        <v>1.3260000000000001</v>
      </c>
      <c r="AY9">
        <f t="shared" si="3"/>
        <v>1836.856</v>
      </c>
      <c r="AZ9" s="4">
        <f t="shared" si="4"/>
        <v>1.3079999999999998</v>
      </c>
      <c r="BA9" s="4">
        <f t="shared" si="5"/>
        <v>0</v>
      </c>
      <c r="BB9" s="4">
        <v>0</v>
      </c>
      <c r="BC9" s="4">
        <f t="shared" si="6"/>
        <v>0</v>
      </c>
      <c r="BD9" s="4">
        <f t="shared" si="7"/>
        <v>0</v>
      </c>
      <c r="BE9" s="4">
        <f t="shared" si="8"/>
        <v>0.36099999999999999</v>
      </c>
      <c r="BF9" s="4">
        <f t="shared" si="8"/>
        <v>1.0030000000000001</v>
      </c>
      <c r="BG9" s="6">
        <f t="shared" si="9"/>
        <v>4239.4636479999999</v>
      </c>
      <c r="BH9" s="6">
        <f t="shared" si="10"/>
        <v>8491.6456869440008</v>
      </c>
      <c r="BI9" s="8">
        <f t="shared" si="11"/>
        <v>5774.501364058784</v>
      </c>
      <c r="BJ9" s="6">
        <f t="shared" si="12"/>
        <v>857.88522624000007</v>
      </c>
      <c r="BK9" s="6">
        <f t="shared" si="13"/>
        <v>1718.3441081587202</v>
      </c>
      <c r="BL9" s="6">
        <f t="shared" si="14"/>
        <v>1168.510882612658</v>
      </c>
      <c r="BM9" s="8">
        <f t="shared" si="15"/>
        <v>9650.7870228733045</v>
      </c>
      <c r="BN9" s="6">
        <f t="shared" si="16"/>
        <v>4114.5574400000005</v>
      </c>
      <c r="BO9" s="6">
        <f t="shared" si="17"/>
        <v>5122.6240127999999</v>
      </c>
      <c r="BP9" s="6">
        <f t="shared" si="18"/>
        <v>10260.615897638401</v>
      </c>
      <c r="BQ9" s="6">
        <f t="shared" si="19"/>
        <v>6977.4390832266636</v>
      </c>
      <c r="BR9" s="6">
        <f t="shared" si="20"/>
        <v>7591.3584767999992</v>
      </c>
      <c r="BS9" s="6">
        <f t="shared" si="21"/>
        <v>15205.4910290304</v>
      </c>
      <c r="BT9" s="6">
        <f t="shared" si="22"/>
        <v>10340.060328155174</v>
      </c>
      <c r="BU9" s="7">
        <f t="shared" si="23"/>
        <v>0</v>
      </c>
      <c r="BV9" s="6">
        <f t="shared" si="24"/>
        <v>0</v>
      </c>
      <c r="BW9" s="6">
        <f t="shared" si="25"/>
        <v>0</v>
      </c>
      <c r="BX9" s="6">
        <f t="shared" si="26"/>
        <v>30911.679124630591</v>
      </c>
      <c r="BY9" s="6">
        <f t="shared" si="27"/>
        <v>68800.79733248784</v>
      </c>
      <c r="BZ9">
        <f t="shared" si="28"/>
        <v>4.92</v>
      </c>
      <c r="CA9" s="6">
        <f t="shared" si="29"/>
        <v>13983.901896847123</v>
      </c>
      <c r="CB9" s="8">
        <f t="shared" si="30"/>
        <v>13983.901896847123</v>
      </c>
      <c r="CC9" s="6">
        <f t="shared" si="31"/>
        <v>30911.679124630591</v>
      </c>
      <c r="CD9" s="6">
        <f t="shared" si="35"/>
        <v>74232.184230487095</v>
      </c>
      <c r="CE9">
        <v>5.5</v>
      </c>
      <c r="CF9" s="6">
        <f t="shared" si="32"/>
        <v>13496.760769179471</v>
      </c>
      <c r="CG9" s="8">
        <f t="shared" si="36"/>
        <v>13496.760769179471</v>
      </c>
    </row>
    <row r="10" spans="1:86" x14ac:dyDescent="0.35">
      <c r="B10" t="s">
        <v>9</v>
      </c>
      <c r="C10">
        <v>207</v>
      </c>
      <c r="D10" s="4">
        <v>0.22500000000000001</v>
      </c>
      <c r="E10" s="6">
        <v>8</v>
      </c>
      <c r="F10" s="4">
        <v>1.5150999999999999</v>
      </c>
      <c r="G10" s="4">
        <v>1.3051999999999999</v>
      </c>
      <c r="H10" s="4">
        <v>1.6318999999999999</v>
      </c>
      <c r="I10" s="4">
        <v>2.1488999999999998</v>
      </c>
      <c r="J10" s="6">
        <v>6</v>
      </c>
      <c r="K10" s="4">
        <v>2.7888000000000002</v>
      </c>
      <c r="L10" s="4">
        <v>4.1327999999999996</v>
      </c>
      <c r="M10">
        <v>6</v>
      </c>
      <c r="N10" s="4">
        <v>2.2400000000000002</v>
      </c>
      <c r="O10" s="4">
        <v>0.33600000000000002</v>
      </c>
      <c r="P10" s="4">
        <v>0.39</v>
      </c>
      <c r="Q10" s="4">
        <v>0.05</v>
      </c>
      <c r="R10" s="4">
        <v>0.5</v>
      </c>
      <c r="S10" t="s">
        <v>489</v>
      </c>
      <c r="T10">
        <v>1</v>
      </c>
      <c r="U10" t="s">
        <v>9</v>
      </c>
      <c r="V10">
        <v>449</v>
      </c>
      <c r="Z10" s="6">
        <v>1</v>
      </c>
      <c r="AB10" s="4">
        <v>0.503</v>
      </c>
      <c r="AC10" t="s">
        <v>469</v>
      </c>
      <c r="AD10" s="4">
        <v>0.18</v>
      </c>
      <c r="AE10" s="4">
        <v>0.5</v>
      </c>
      <c r="AK10">
        <v>311</v>
      </c>
      <c r="AL10" s="4">
        <f>2*46.6%</f>
        <v>0.93200000000000005</v>
      </c>
      <c r="AM10" s="4">
        <f>0*58.3%</f>
        <v>0</v>
      </c>
      <c r="AN10" s="4">
        <f>0*46.6%</f>
        <v>0</v>
      </c>
      <c r="AO10" s="4">
        <v>0.311</v>
      </c>
      <c r="AQ10" s="4" t="s">
        <v>181</v>
      </c>
      <c r="AS10" s="4">
        <f t="shared" si="34"/>
        <v>0.67999999999999994</v>
      </c>
      <c r="AV10">
        <f t="shared" si="0"/>
        <v>656</v>
      </c>
      <c r="AW10" s="6">
        <f t="shared" si="1"/>
        <v>311</v>
      </c>
      <c r="AX10" s="4">
        <f t="shared" si="2"/>
        <v>1.792</v>
      </c>
      <c r="AY10">
        <f t="shared" si="3"/>
        <v>2142.5519999999997</v>
      </c>
      <c r="AZ10" s="4">
        <f t="shared" si="4"/>
        <v>0.72499999999999998</v>
      </c>
      <c r="BA10" s="4">
        <f t="shared" si="5"/>
        <v>0</v>
      </c>
      <c r="BB10" s="4">
        <v>0</v>
      </c>
      <c r="BC10" s="4">
        <f t="shared" si="6"/>
        <v>0</v>
      </c>
      <c r="BD10" s="4">
        <f t="shared" si="7"/>
        <v>0</v>
      </c>
      <c r="BE10" s="4">
        <f t="shared" si="8"/>
        <v>0.36099999999999999</v>
      </c>
      <c r="BF10" s="4">
        <f t="shared" si="8"/>
        <v>1.0030000000000001</v>
      </c>
      <c r="BG10" s="6">
        <f t="shared" si="9"/>
        <v>3695.9021999999995</v>
      </c>
      <c r="BH10" s="6">
        <f t="shared" si="10"/>
        <v>7402.8921065999994</v>
      </c>
      <c r="BI10" s="8">
        <f t="shared" si="11"/>
        <v>5034.1255562825991</v>
      </c>
      <c r="BJ10" s="6">
        <f t="shared" si="12"/>
        <v>1000.65748608</v>
      </c>
      <c r="BK10" s="6">
        <f t="shared" si="13"/>
        <v>2004.3169446182401</v>
      </c>
      <c r="BL10" s="6">
        <f t="shared" si="14"/>
        <v>1362.9785506123046</v>
      </c>
      <c r="BM10" s="6">
        <f t="shared" si="15"/>
        <v>8891.9747085839172</v>
      </c>
      <c r="BN10" s="6">
        <f t="shared" si="16"/>
        <v>4799.3164799999995</v>
      </c>
      <c r="BO10" s="6">
        <f t="shared" si="17"/>
        <v>5975.1490175999998</v>
      </c>
      <c r="BP10" s="6">
        <f t="shared" si="18"/>
        <v>11968.223482252801</v>
      </c>
      <c r="BQ10" s="6">
        <f t="shared" si="19"/>
        <v>8138.6488993396606</v>
      </c>
      <c r="BR10" s="6">
        <f t="shared" si="20"/>
        <v>8854.7389055999975</v>
      </c>
      <c r="BS10" s="6">
        <f t="shared" si="21"/>
        <v>17736.042027916796</v>
      </c>
      <c r="BT10" s="6">
        <f t="shared" si="22"/>
        <v>12060.889332756362</v>
      </c>
      <c r="BU10" s="7">
        <f t="shared" si="23"/>
        <v>0</v>
      </c>
      <c r="BV10" s="6">
        <f t="shared" si="24"/>
        <v>0</v>
      </c>
      <c r="BW10" s="6">
        <f t="shared" si="25"/>
        <v>0</v>
      </c>
      <c r="BX10" s="6">
        <f t="shared" si="26"/>
        <v>28481.186904717484</v>
      </c>
      <c r="BY10" s="6">
        <f t="shared" si="27"/>
        <v>65101.022708774632</v>
      </c>
      <c r="BZ10">
        <f t="shared" si="28"/>
        <v>4.92</v>
      </c>
      <c r="CA10" s="6">
        <f t="shared" si="29"/>
        <v>13231.915184710291</v>
      </c>
      <c r="CB10" s="6">
        <f t="shared" si="30"/>
        <v>13231.915184710291</v>
      </c>
      <c r="CC10" s="6">
        <f t="shared" si="31"/>
        <v>28481.186904717484</v>
      </c>
      <c r="CD10" s="6">
        <f t="shared" si="35"/>
        <v>67780.206217330648</v>
      </c>
      <c r="CE10">
        <v>5.5</v>
      </c>
      <c r="CF10" s="6">
        <f t="shared" si="32"/>
        <v>12323.673857696482</v>
      </c>
      <c r="CG10" s="6">
        <f t="shared" si="36"/>
        <v>12323.673857696482</v>
      </c>
    </row>
    <row r="11" spans="1:86" s="10" customFormat="1" x14ac:dyDescent="0.35">
      <c r="B11" s="10" t="s">
        <v>9</v>
      </c>
      <c r="C11" s="10">
        <v>207</v>
      </c>
      <c r="D11" s="12">
        <v>0.22500000000000001</v>
      </c>
      <c r="E11" s="6">
        <v>8</v>
      </c>
      <c r="F11" s="4">
        <v>1.5150999999999999</v>
      </c>
      <c r="G11" s="4">
        <v>1.3051999999999999</v>
      </c>
      <c r="H11" s="4">
        <v>1.6318999999999999</v>
      </c>
      <c r="I11" s="4">
        <v>2.1488999999999998</v>
      </c>
      <c r="J11" s="13">
        <v>6</v>
      </c>
      <c r="K11" s="12">
        <v>2.7888000000000002</v>
      </c>
      <c r="L11" s="12">
        <v>4.1327999999999996</v>
      </c>
      <c r="M11" s="10">
        <v>6</v>
      </c>
      <c r="N11" s="12">
        <v>2.2400000000000002</v>
      </c>
      <c r="O11" s="12">
        <v>0.33600000000000002</v>
      </c>
      <c r="P11" s="12">
        <v>0.39</v>
      </c>
      <c r="Q11" s="12">
        <v>0.05</v>
      </c>
      <c r="R11" s="12">
        <v>0.5</v>
      </c>
      <c r="S11" t="s">
        <v>489</v>
      </c>
      <c r="T11" s="59">
        <v>1</v>
      </c>
      <c r="U11" s="59" t="s">
        <v>9</v>
      </c>
      <c r="V11" s="59">
        <v>449</v>
      </c>
      <c r="W11" s="60"/>
      <c r="X11" s="60"/>
      <c r="Y11" s="60"/>
      <c r="Z11" s="61">
        <v>1</v>
      </c>
      <c r="AA11" s="61"/>
      <c r="AB11" s="4">
        <v>0.503</v>
      </c>
      <c r="AC11" t="s">
        <v>469</v>
      </c>
      <c r="AD11" s="4">
        <v>0.18</v>
      </c>
      <c r="AE11" s="4">
        <v>0.5</v>
      </c>
      <c r="AF11" s="12"/>
      <c r="AG11" s="12"/>
      <c r="AH11" s="12"/>
      <c r="AI11" s="12"/>
      <c r="AJ11" s="12"/>
      <c r="AK11" s="10">
        <v>311</v>
      </c>
      <c r="AL11" s="12">
        <f>1*46.6%</f>
        <v>0.46600000000000003</v>
      </c>
      <c r="AM11" s="12">
        <f t="shared" ref="AM11" si="40">0*58.3%</f>
        <v>0</v>
      </c>
      <c r="AN11" s="12">
        <f>1*46.6%</f>
        <v>0.46600000000000003</v>
      </c>
      <c r="AO11" s="12">
        <v>0.311</v>
      </c>
      <c r="AP11" s="12"/>
      <c r="AQ11" s="4" t="s">
        <v>181</v>
      </c>
      <c r="AR11" s="13"/>
      <c r="AS11" s="4">
        <f t="shared" si="34"/>
        <v>0.67999999999999994</v>
      </c>
      <c r="AT11" s="12"/>
      <c r="AU11" s="12"/>
      <c r="AV11" s="10">
        <f t="shared" si="0"/>
        <v>656</v>
      </c>
      <c r="AW11" s="13">
        <f t="shared" si="1"/>
        <v>311</v>
      </c>
      <c r="AX11" s="12">
        <f t="shared" si="2"/>
        <v>1.3260000000000001</v>
      </c>
      <c r="AY11" s="10">
        <f t="shared" si="3"/>
        <v>1836.856</v>
      </c>
      <c r="AZ11" s="12">
        <f t="shared" si="4"/>
        <v>0.72499999999999998</v>
      </c>
      <c r="BA11" s="12">
        <f t="shared" si="5"/>
        <v>0</v>
      </c>
      <c r="BB11" s="12">
        <v>0</v>
      </c>
      <c r="BC11" s="12">
        <f t="shared" si="6"/>
        <v>0.46600000000000003</v>
      </c>
      <c r="BD11" s="12">
        <f t="shared" si="7"/>
        <v>0</v>
      </c>
      <c r="BE11" s="12">
        <f t="shared" si="8"/>
        <v>0.36099999999999999</v>
      </c>
      <c r="BF11" s="12">
        <f t="shared" si="8"/>
        <v>1.0030000000000001</v>
      </c>
      <c r="BG11" s="13">
        <f t="shared" si="9"/>
        <v>3168.5766000000003</v>
      </c>
      <c r="BH11" s="13">
        <f t="shared" si="10"/>
        <v>6346.6589298000008</v>
      </c>
      <c r="BI11" s="13">
        <f t="shared" si="11"/>
        <v>4315.8643210578002</v>
      </c>
      <c r="BJ11" s="13">
        <f t="shared" si="12"/>
        <v>1257.6597416678401</v>
      </c>
      <c r="BK11" s="13">
        <f t="shared" si="13"/>
        <v>2519.092462560684</v>
      </c>
      <c r="BL11" s="13">
        <f t="shared" si="14"/>
        <v>1713.0369539101566</v>
      </c>
      <c r="BM11" s="13">
        <f t="shared" si="15"/>
        <v>8380.1727722054602</v>
      </c>
      <c r="BN11" s="13">
        <f t="shared" si="16"/>
        <v>6031.9412070400003</v>
      </c>
      <c r="BO11" s="13">
        <f t="shared" si="17"/>
        <v>7509.7668027648006</v>
      </c>
      <c r="BP11" s="13">
        <f t="shared" si="18"/>
        <v>15042.062905937897</v>
      </c>
      <c r="BQ11" s="13">
        <f t="shared" si="19"/>
        <v>10228.925696010288</v>
      </c>
      <c r="BR11" s="13">
        <f t="shared" si="20"/>
        <v>11128.931526988797</v>
      </c>
      <c r="BS11" s="13">
        <f t="shared" si="21"/>
        <v>22291.249848558564</v>
      </c>
      <c r="BT11" s="13">
        <f t="shared" si="22"/>
        <v>15158.528441075483</v>
      </c>
      <c r="BU11" s="28">
        <f t="shared" si="23"/>
        <v>0</v>
      </c>
      <c r="BV11" s="13">
        <f t="shared" si="24"/>
        <v>0</v>
      </c>
      <c r="BW11" s="13">
        <f t="shared" si="25"/>
        <v>0</v>
      </c>
      <c r="BX11" s="6">
        <f t="shared" si="26"/>
        <v>26841.874256412335</v>
      </c>
      <c r="BY11" s="13">
        <f t="shared" si="27"/>
        <v>63912.674208834957</v>
      </c>
      <c r="BZ11" s="10">
        <f t="shared" si="28"/>
        <v>4.92</v>
      </c>
      <c r="CA11" s="13">
        <f t="shared" si="29"/>
        <v>12990.380936755073</v>
      </c>
      <c r="CB11" s="13">
        <f t="shared" si="30"/>
        <v>12990.380936755073</v>
      </c>
      <c r="CC11" s="6">
        <f t="shared" si="31"/>
        <v>26841.874256412335</v>
      </c>
      <c r="CD11" s="6">
        <f t="shared" si="35"/>
        <v>62958.109352345775</v>
      </c>
      <c r="CE11">
        <v>5.5</v>
      </c>
      <c r="CF11" s="13">
        <f t="shared" si="32"/>
        <v>11446.928973153777</v>
      </c>
      <c r="CG11" s="6">
        <f t="shared" si="36"/>
        <v>11446.928973153777</v>
      </c>
    </row>
    <row r="12" spans="1:86" x14ac:dyDescent="0.35">
      <c r="B12" t="s">
        <v>9</v>
      </c>
      <c r="C12">
        <v>207</v>
      </c>
      <c r="D12" s="4">
        <v>0.22500000000000001</v>
      </c>
      <c r="E12" s="6">
        <v>8</v>
      </c>
      <c r="F12" s="4">
        <v>1.5150999999999999</v>
      </c>
      <c r="G12" s="4">
        <v>1.3051999999999999</v>
      </c>
      <c r="H12" s="4">
        <v>1.6318999999999999</v>
      </c>
      <c r="I12" s="4">
        <v>2.1488999999999998</v>
      </c>
      <c r="J12" s="6">
        <v>6</v>
      </c>
      <c r="K12" s="4">
        <v>2.7888000000000002</v>
      </c>
      <c r="L12" s="4">
        <v>4.1327999999999996</v>
      </c>
      <c r="M12">
        <v>6</v>
      </c>
      <c r="N12" s="4">
        <v>2.2400000000000002</v>
      </c>
      <c r="O12" s="4">
        <v>0.33600000000000002</v>
      </c>
      <c r="P12" s="4">
        <v>0.39</v>
      </c>
      <c r="Q12" s="4">
        <v>0.05</v>
      </c>
      <c r="R12" s="4">
        <v>0.5</v>
      </c>
      <c r="S12" t="s">
        <v>32</v>
      </c>
      <c r="T12">
        <v>1</v>
      </c>
      <c r="U12" t="s">
        <v>9</v>
      </c>
      <c r="V12">
        <v>497</v>
      </c>
      <c r="W12" s="4">
        <v>0.251</v>
      </c>
      <c r="Y12" s="4">
        <f>180%+(T12*60%)</f>
        <v>2.4</v>
      </c>
      <c r="Z12" s="6">
        <v>15</v>
      </c>
      <c r="AC12" t="s">
        <v>63</v>
      </c>
      <c r="AH12" s="4">
        <v>0.35</v>
      </c>
      <c r="AK12">
        <v>311</v>
      </c>
      <c r="AL12" s="4">
        <f>1*46.6%</f>
        <v>0.46600000000000003</v>
      </c>
      <c r="AM12" s="4">
        <f>1*58.3%</f>
        <v>0.58299999999999996</v>
      </c>
      <c r="AN12" s="4">
        <f>0*46.6%</f>
        <v>0</v>
      </c>
      <c r="AO12" s="4">
        <v>0.311</v>
      </c>
      <c r="AQ12" s="4" t="s">
        <v>181</v>
      </c>
      <c r="AS12" s="4">
        <f t="shared" si="34"/>
        <v>0.67999999999999994</v>
      </c>
      <c r="AV12">
        <f t="shared" si="0"/>
        <v>704</v>
      </c>
      <c r="AW12" s="6">
        <f t="shared" si="1"/>
        <v>311</v>
      </c>
      <c r="AX12" s="4">
        <f t="shared" si="2"/>
        <v>1.397</v>
      </c>
      <c r="AY12">
        <f t="shared" si="3"/>
        <v>1998.4880000000003</v>
      </c>
      <c r="AZ12" s="4">
        <f t="shared" si="4"/>
        <v>0.80799999999999994</v>
      </c>
      <c r="BA12" s="4">
        <f t="shared" si="5"/>
        <v>0</v>
      </c>
      <c r="BB12" s="4">
        <v>0</v>
      </c>
      <c r="BC12" s="4">
        <f t="shared" si="6"/>
        <v>0</v>
      </c>
      <c r="BD12" s="4">
        <f t="shared" si="7"/>
        <v>0.35</v>
      </c>
      <c r="BE12" s="4">
        <f t="shared" si="8"/>
        <v>0.36099999999999999</v>
      </c>
      <c r="BF12" s="4">
        <f t="shared" si="8"/>
        <v>0.5</v>
      </c>
      <c r="BG12" s="6">
        <f t="shared" si="9"/>
        <v>4312.7371040000007</v>
      </c>
      <c r="BH12" s="6">
        <f t="shared" si="10"/>
        <v>6469.1056560000015</v>
      </c>
      <c r="BI12" s="8">
        <f t="shared" si="11"/>
        <v>5091.1861512720006</v>
      </c>
      <c r="BJ12" s="6">
        <f t="shared" si="12"/>
        <v>1260.0546779520005</v>
      </c>
      <c r="BK12" s="6">
        <f t="shared" si="13"/>
        <v>1890.0820169280007</v>
      </c>
      <c r="BL12" s="6">
        <f t="shared" si="14"/>
        <v>1487.4945473223365</v>
      </c>
      <c r="BM12" s="8">
        <f t="shared" si="15"/>
        <v>9144.3661710461292</v>
      </c>
      <c r="BN12" s="6">
        <f t="shared" si="16"/>
        <v>6043.4277120000015</v>
      </c>
      <c r="BO12" s="6">
        <f t="shared" si="17"/>
        <v>7524.0675014400022</v>
      </c>
      <c r="BP12" s="6">
        <f t="shared" si="18"/>
        <v>11286.101252160002</v>
      </c>
      <c r="BQ12" s="6">
        <f t="shared" si="19"/>
        <v>8882.1616854499225</v>
      </c>
      <c r="BR12" s="6">
        <f t="shared" si="20"/>
        <v>11150.124128640002</v>
      </c>
      <c r="BS12" s="6">
        <f t="shared" si="21"/>
        <v>16725.186192960002</v>
      </c>
      <c r="BT12" s="6">
        <f t="shared" si="22"/>
        <v>13162.721533859522</v>
      </c>
      <c r="BU12" s="7">
        <f t="shared" si="23"/>
        <v>690.03793664</v>
      </c>
      <c r="BV12" s="6">
        <f t="shared" si="24"/>
        <v>1035.0569049599999</v>
      </c>
      <c r="BW12" s="8">
        <f t="shared" si="25"/>
        <v>814.58978420351991</v>
      </c>
      <c r="BX12" s="6">
        <f>($F12+$G12+$H12)*($BI12+$BL12)</f>
        <v>29289.602206281703</v>
      </c>
      <c r="BY12" s="6">
        <f t="shared" si="27"/>
        <v>67461.366098013328</v>
      </c>
      <c r="BZ12">
        <f t="shared" si="28"/>
        <v>4.92</v>
      </c>
      <c r="CA12" s="6">
        <f t="shared" si="29"/>
        <v>13711.659776018969</v>
      </c>
      <c r="CB12" s="8">
        <f>CA12+BW12</f>
        <v>14526.249560222488</v>
      </c>
      <c r="CC12" s="6">
        <f>($F12+$G12+$H12)*($BI12+$BL12)</f>
        <v>29289.602206281703</v>
      </c>
      <c r="CD12" s="6">
        <f t="shared" si="35"/>
        <v>70554.711237991811</v>
      </c>
      <c r="CE12">
        <v>5.5</v>
      </c>
      <c r="CF12" s="6">
        <f t="shared" si="32"/>
        <v>12828.129315998511</v>
      </c>
      <c r="CG12" s="8">
        <f t="shared" si="36"/>
        <v>13642.71910020203</v>
      </c>
      <c r="CH12" t="s">
        <v>490</v>
      </c>
    </row>
    <row r="13" spans="1:86" x14ac:dyDescent="0.35">
      <c r="B13" t="s">
        <v>9</v>
      </c>
      <c r="C13">
        <v>207</v>
      </c>
      <c r="D13" s="4">
        <v>0.22500000000000001</v>
      </c>
      <c r="E13" s="6">
        <v>8</v>
      </c>
      <c r="F13" s="4">
        <v>1.5150999999999999</v>
      </c>
      <c r="G13" s="4">
        <v>1.3051999999999999</v>
      </c>
      <c r="H13" s="4">
        <v>1.6318999999999999</v>
      </c>
      <c r="I13" s="4">
        <v>2.1488999999999998</v>
      </c>
      <c r="J13" s="6">
        <v>6</v>
      </c>
      <c r="K13" s="4">
        <v>2.7888000000000002</v>
      </c>
      <c r="L13" s="4">
        <v>4.1327999999999996</v>
      </c>
      <c r="M13">
        <v>6</v>
      </c>
      <c r="N13" s="4">
        <v>2.2400000000000002</v>
      </c>
      <c r="O13" s="4">
        <v>0.33600000000000002</v>
      </c>
      <c r="P13" s="4">
        <v>0.39</v>
      </c>
      <c r="Q13" s="4">
        <v>0.05</v>
      </c>
      <c r="R13" s="4">
        <v>0.5</v>
      </c>
      <c r="S13" t="s">
        <v>32</v>
      </c>
      <c r="T13">
        <v>1</v>
      </c>
      <c r="U13" t="s">
        <v>9</v>
      </c>
      <c r="V13">
        <v>497</v>
      </c>
      <c r="W13" s="4">
        <v>0.251</v>
      </c>
      <c r="Y13" s="4">
        <f t="shared" ref="Y13:Y14" si="41">180%+(T13*60%)</f>
        <v>2.4</v>
      </c>
      <c r="Z13" s="6">
        <v>15</v>
      </c>
      <c r="AC13" t="s">
        <v>63</v>
      </c>
      <c r="AH13" s="4">
        <v>0.35</v>
      </c>
      <c r="AK13">
        <v>311</v>
      </c>
      <c r="AL13" s="4">
        <f>2*46.6%</f>
        <v>0.93200000000000005</v>
      </c>
      <c r="AM13" s="4">
        <f>0*58.3%</f>
        <v>0</v>
      </c>
      <c r="AN13" s="4">
        <f>0*46.6%</f>
        <v>0</v>
      </c>
      <c r="AO13" s="4">
        <v>0.311</v>
      </c>
      <c r="AQ13" s="4" t="s">
        <v>181</v>
      </c>
      <c r="AS13" s="4">
        <f t="shared" si="34"/>
        <v>0.67999999999999994</v>
      </c>
      <c r="AV13">
        <f t="shared" si="0"/>
        <v>704</v>
      </c>
      <c r="AW13" s="6">
        <f t="shared" si="1"/>
        <v>311</v>
      </c>
      <c r="AX13" s="4">
        <f t="shared" si="2"/>
        <v>1.863</v>
      </c>
      <c r="AY13">
        <f t="shared" si="3"/>
        <v>2326.5519999999997</v>
      </c>
      <c r="AZ13" s="4">
        <f t="shared" si="4"/>
        <v>0.22500000000000001</v>
      </c>
      <c r="BA13" s="4">
        <f t="shared" si="5"/>
        <v>0</v>
      </c>
      <c r="BB13" s="4">
        <v>0</v>
      </c>
      <c r="BC13" s="4">
        <f t="shared" si="6"/>
        <v>0</v>
      </c>
      <c r="BD13" s="4">
        <f t="shared" si="7"/>
        <v>0.35</v>
      </c>
      <c r="BE13" s="4">
        <f t="shared" si="8"/>
        <v>0.36099999999999999</v>
      </c>
      <c r="BF13" s="4">
        <f t="shared" si="8"/>
        <v>0.5</v>
      </c>
      <c r="BG13" s="6">
        <f t="shared" si="9"/>
        <v>3664.3193999999999</v>
      </c>
      <c r="BH13" s="6">
        <f t="shared" si="10"/>
        <v>5496.4790999999996</v>
      </c>
      <c r="BI13" s="6">
        <f t="shared" si="11"/>
        <v>4325.7290516999992</v>
      </c>
      <c r="BJ13" s="6">
        <f t="shared" si="12"/>
        <v>1466.9003422080002</v>
      </c>
      <c r="BK13" s="6">
        <f t="shared" si="13"/>
        <v>2200.3505133120002</v>
      </c>
      <c r="BL13" s="6">
        <f t="shared" si="14"/>
        <v>1731.6758539765442</v>
      </c>
      <c r="BM13" s="6">
        <f t="shared" si="15"/>
        <v>8419.7928188903952</v>
      </c>
      <c r="BN13" s="6">
        <f t="shared" si="16"/>
        <v>7035.4932479999998</v>
      </c>
      <c r="BO13" s="6">
        <f t="shared" si="17"/>
        <v>8759.1890937600001</v>
      </c>
      <c r="BP13" s="6">
        <f t="shared" si="18"/>
        <v>13138.78364064</v>
      </c>
      <c r="BQ13" s="8">
        <f t="shared" si="19"/>
        <v>10340.222725183679</v>
      </c>
      <c r="BR13" s="6">
        <f t="shared" si="20"/>
        <v>12980.485042559998</v>
      </c>
      <c r="BS13" s="6">
        <f t="shared" si="21"/>
        <v>19470.727563839995</v>
      </c>
      <c r="BT13" s="6">
        <f t="shared" si="22"/>
        <v>15323.462592742077</v>
      </c>
      <c r="BU13" s="7">
        <f t="shared" si="23"/>
        <v>586.29110400000002</v>
      </c>
      <c r="BV13" s="6">
        <f t="shared" si="24"/>
        <v>879.43665600000008</v>
      </c>
      <c r="BW13" s="8">
        <f t="shared" si="25"/>
        <v>692.11664827200002</v>
      </c>
      <c r="BX13" s="6">
        <f t="shared" ref="BX13:BX38" si="42">($F13+$G13+$H13)*($BI13+$BL13)</f>
        <v>26968.778121053103</v>
      </c>
      <c r="BY13" s="6">
        <f t="shared" si="27"/>
        <v>64277.778967289887</v>
      </c>
      <c r="BZ13">
        <f t="shared" si="28"/>
        <v>4.92</v>
      </c>
      <c r="CA13" s="6">
        <f t="shared" si="29"/>
        <v>13064.589220993879</v>
      </c>
      <c r="CB13" s="8">
        <f t="shared" si="30"/>
        <v>13756.705869265879</v>
      </c>
      <c r="CC13" s="6">
        <f t="shared" ref="CC13:CC38" si="43">($F13+$G13+$H13)*($BI13+$BL13)</f>
        <v>26968.778121053103</v>
      </c>
      <c r="CD13" s="6">
        <f t="shared" si="35"/>
        <v>64112.552057304332</v>
      </c>
      <c r="CE13">
        <v>5.5</v>
      </c>
      <c r="CF13" s="6">
        <f t="shared" si="32"/>
        <v>11656.827646782605</v>
      </c>
      <c r="CG13" s="6">
        <f t="shared" si="36"/>
        <v>12348.944295054605</v>
      </c>
    </row>
    <row r="14" spans="1:86" s="59" customFormat="1" x14ac:dyDescent="0.35">
      <c r="B14" s="59" t="s">
        <v>9</v>
      </c>
      <c r="C14" s="59">
        <v>207</v>
      </c>
      <c r="D14" s="60">
        <v>0.22500000000000001</v>
      </c>
      <c r="E14" s="6">
        <v>8</v>
      </c>
      <c r="F14" s="4">
        <v>1.5150999999999999</v>
      </c>
      <c r="G14" s="4">
        <v>1.3051999999999999</v>
      </c>
      <c r="H14" s="4">
        <v>1.6318999999999999</v>
      </c>
      <c r="I14" s="4">
        <v>2.1488999999999998</v>
      </c>
      <c r="J14" s="61">
        <v>6</v>
      </c>
      <c r="K14" s="60">
        <v>2.7888000000000002</v>
      </c>
      <c r="L14" s="60">
        <v>4.1327999999999996</v>
      </c>
      <c r="M14" s="59">
        <v>6</v>
      </c>
      <c r="N14" s="60">
        <v>2.2400000000000002</v>
      </c>
      <c r="O14" s="60">
        <v>0.33600000000000002</v>
      </c>
      <c r="P14" s="60">
        <v>0.39</v>
      </c>
      <c r="Q14" s="60">
        <v>0.05</v>
      </c>
      <c r="R14" s="60">
        <v>0.5</v>
      </c>
      <c r="S14" s="59" t="s">
        <v>32</v>
      </c>
      <c r="T14" s="59">
        <v>1</v>
      </c>
      <c r="U14" s="59" t="s">
        <v>9</v>
      </c>
      <c r="V14" s="59">
        <v>497</v>
      </c>
      <c r="W14" s="60">
        <v>0.251</v>
      </c>
      <c r="X14" s="60"/>
      <c r="Y14" s="60">
        <f t="shared" si="41"/>
        <v>2.4</v>
      </c>
      <c r="Z14" s="61">
        <v>15</v>
      </c>
      <c r="AA14" s="61"/>
      <c r="AB14" s="60"/>
      <c r="AC14" s="59" t="s">
        <v>63</v>
      </c>
      <c r="AD14" s="60"/>
      <c r="AE14" s="60"/>
      <c r="AF14" s="60"/>
      <c r="AG14" s="60"/>
      <c r="AH14" s="60">
        <v>0.35</v>
      </c>
      <c r="AI14" s="60"/>
      <c r="AJ14" s="60"/>
      <c r="AK14" s="59">
        <v>311</v>
      </c>
      <c r="AL14" s="60">
        <f>1*46.6%</f>
        <v>0.46600000000000003</v>
      </c>
      <c r="AM14" s="60">
        <f t="shared" ref="AM14" si="44">0*58.3%</f>
        <v>0</v>
      </c>
      <c r="AN14" s="60">
        <f>1*46.6%</f>
        <v>0.46600000000000003</v>
      </c>
      <c r="AO14" s="60">
        <v>0.311</v>
      </c>
      <c r="AP14" s="60"/>
      <c r="AQ14" s="4" t="s">
        <v>181</v>
      </c>
      <c r="AR14" s="61"/>
      <c r="AS14" s="4">
        <f t="shared" si="34"/>
        <v>0.67999999999999994</v>
      </c>
      <c r="AT14" s="60"/>
      <c r="AU14" s="60"/>
      <c r="AV14" s="59">
        <f t="shared" si="0"/>
        <v>704</v>
      </c>
      <c r="AW14" s="61">
        <f t="shared" si="1"/>
        <v>311</v>
      </c>
      <c r="AX14" s="60">
        <f t="shared" si="2"/>
        <v>1.397</v>
      </c>
      <c r="AY14" s="59">
        <f t="shared" si="3"/>
        <v>1998.4880000000003</v>
      </c>
      <c r="AZ14" s="60">
        <f t="shared" si="4"/>
        <v>0.22500000000000001</v>
      </c>
      <c r="BA14" s="60">
        <f t="shared" si="5"/>
        <v>0</v>
      </c>
      <c r="BB14" s="60">
        <v>0</v>
      </c>
      <c r="BC14" s="60">
        <f t="shared" si="6"/>
        <v>0.46600000000000003</v>
      </c>
      <c r="BD14" s="60">
        <f t="shared" si="7"/>
        <v>0.35</v>
      </c>
      <c r="BE14" s="60">
        <f t="shared" si="8"/>
        <v>0.36099999999999999</v>
      </c>
      <c r="BF14" s="60">
        <f t="shared" si="8"/>
        <v>0.5</v>
      </c>
      <c r="BG14" s="61">
        <f t="shared" si="9"/>
        <v>3147.6186000000007</v>
      </c>
      <c r="BH14" s="61">
        <f t="shared" si="10"/>
        <v>4721.4279000000006</v>
      </c>
      <c r="BI14" s="61">
        <f t="shared" si="11"/>
        <v>3715.7637573000011</v>
      </c>
      <c r="BJ14" s="61">
        <f t="shared" si="12"/>
        <v>1695.0068853043203</v>
      </c>
      <c r="BK14" s="61">
        <f t="shared" si="13"/>
        <v>2542.5103279564805</v>
      </c>
      <c r="BL14" s="61">
        <f t="shared" si="14"/>
        <v>2000.9556281017503</v>
      </c>
      <c r="BM14" s="61">
        <f t="shared" si="15"/>
        <v>7946.2399457084348</v>
      </c>
      <c r="BN14" s="61">
        <f t="shared" si="16"/>
        <v>8129.5294259200018</v>
      </c>
      <c r="BO14" s="61">
        <f t="shared" si="17"/>
        <v>10121.264135270401</v>
      </c>
      <c r="BP14" s="61">
        <f t="shared" si="18"/>
        <v>15181.896202905602</v>
      </c>
      <c r="BQ14" s="66">
        <f t="shared" si="19"/>
        <v>11948.152311686708</v>
      </c>
      <c r="BR14" s="61">
        <f t="shared" si="20"/>
        <v>14998.981790822399</v>
      </c>
      <c r="BS14" s="61">
        <f t="shared" si="21"/>
        <v>22498.472686233599</v>
      </c>
      <c r="BT14" s="61">
        <f t="shared" si="22"/>
        <v>17706.298004065844</v>
      </c>
      <c r="BU14" s="62">
        <f t="shared" si="23"/>
        <v>503.6189760000002</v>
      </c>
      <c r="BV14" s="61">
        <f t="shared" si="24"/>
        <v>755.4284640000003</v>
      </c>
      <c r="BW14" s="61">
        <f t="shared" si="25"/>
        <v>594.52220116800027</v>
      </c>
      <c r="BX14" s="6">
        <f t="shared" si="42"/>
        <v>25451.978047685676</v>
      </c>
      <c r="BY14" s="61">
        <f t="shared" si="27"/>
        <v>62852.108407058062</v>
      </c>
      <c r="BZ14" s="59">
        <f t="shared" si="28"/>
        <v>4.92</v>
      </c>
      <c r="CA14" s="61">
        <f t="shared" si="29"/>
        <v>12774.818781922371</v>
      </c>
      <c r="CB14" s="61">
        <f t="shared" si="30"/>
        <v>13369.340983090371</v>
      </c>
      <c r="CC14" s="6">
        <f t="shared" si="43"/>
        <v>25451.978047685676</v>
      </c>
      <c r="CD14" s="6">
        <f t="shared" si="35"/>
        <v>59644.189297433317</v>
      </c>
      <c r="CE14">
        <v>5.5</v>
      </c>
      <c r="CF14" s="61">
        <f t="shared" si="32"/>
        <v>10844.398054078785</v>
      </c>
      <c r="CG14" s="6">
        <f t="shared" si="36"/>
        <v>11438.920255246785</v>
      </c>
    </row>
    <row r="15" spans="1:86" x14ac:dyDescent="0.35">
      <c r="B15" t="s">
        <v>9</v>
      </c>
      <c r="C15">
        <v>207</v>
      </c>
      <c r="D15" s="4">
        <v>0.22500000000000001</v>
      </c>
      <c r="E15" s="6">
        <v>8</v>
      </c>
      <c r="F15" s="4">
        <v>1.5150999999999999</v>
      </c>
      <c r="G15" s="4">
        <v>1.3051999999999999</v>
      </c>
      <c r="H15" s="4">
        <v>1.6318999999999999</v>
      </c>
      <c r="I15" s="4">
        <v>2.1488999999999998</v>
      </c>
      <c r="J15" s="6">
        <v>6</v>
      </c>
      <c r="K15" s="4">
        <v>2.7888000000000002</v>
      </c>
      <c r="L15" s="4">
        <v>4.1327999999999996</v>
      </c>
      <c r="M15">
        <v>6</v>
      </c>
      <c r="N15" s="4">
        <v>2.2400000000000002</v>
      </c>
      <c r="O15" s="4">
        <v>0.33600000000000002</v>
      </c>
      <c r="P15" s="4">
        <v>0.39</v>
      </c>
      <c r="Q15" s="4">
        <v>0.05</v>
      </c>
      <c r="R15" s="4">
        <v>0.5</v>
      </c>
      <c r="S15" t="s">
        <v>488</v>
      </c>
      <c r="T15">
        <v>1</v>
      </c>
      <c r="U15" t="s">
        <v>9</v>
      </c>
      <c r="V15">
        <v>449</v>
      </c>
      <c r="X15" s="4">
        <v>0.315</v>
      </c>
      <c r="Y15" s="4">
        <f>65%+(T15*15%)</f>
        <v>0.8</v>
      </c>
      <c r="Z15" s="6">
        <v>10</v>
      </c>
      <c r="AC15" t="s">
        <v>63</v>
      </c>
      <c r="AH15" s="4">
        <v>0.35</v>
      </c>
      <c r="AK15">
        <v>311</v>
      </c>
      <c r="AL15" s="4">
        <f>1*46.6%</f>
        <v>0.46600000000000003</v>
      </c>
      <c r="AM15" s="4">
        <f>1*58.3%</f>
        <v>0.58299999999999996</v>
      </c>
      <c r="AN15" s="4">
        <f>0*46.6%</f>
        <v>0</v>
      </c>
      <c r="AO15" s="4">
        <v>0.311</v>
      </c>
      <c r="AQ15" s="4" t="s">
        <v>181</v>
      </c>
      <c r="AS15" s="4">
        <f t="shared" si="34"/>
        <v>0.67999999999999994</v>
      </c>
      <c r="AV15">
        <f t="shared" si="0"/>
        <v>656</v>
      </c>
      <c r="AW15" s="6">
        <f t="shared" si="1"/>
        <v>311</v>
      </c>
      <c r="AX15" s="4">
        <f t="shared" si="2"/>
        <v>1.1459999999999999</v>
      </c>
      <c r="AY15">
        <f t="shared" si="3"/>
        <v>1718.7759999999998</v>
      </c>
      <c r="AZ15" s="4">
        <f t="shared" si="4"/>
        <v>1.123</v>
      </c>
      <c r="BA15" s="4">
        <f t="shared" si="5"/>
        <v>0</v>
      </c>
      <c r="BB15" s="4">
        <v>0</v>
      </c>
      <c r="BC15" s="4">
        <f t="shared" si="6"/>
        <v>0</v>
      </c>
      <c r="BD15" s="4">
        <f t="shared" si="7"/>
        <v>0.35</v>
      </c>
      <c r="BE15" s="4">
        <f t="shared" si="8"/>
        <v>0.36099999999999999</v>
      </c>
      <c r="BF15" s="4">
        <f t="shared" si="8"/>
        <v>0.5</v>
      </c>
      <c r="BG15" s="6">
        <f t="shared" si="9"/>
        <v>4250.5330480000002</v>
      </c>
      <c r="BH15" s="6">
        <f t="shared" si="10"/>
        <v>6375.7995719999999</v>
      </c>
      <c r="BI15" s="8">
        <f t="shared" si="11"/>
        <v>5017.7542631639999</v>
      </c>
      <c r="BJ15" s="6">
        <f t="shared" si="12"/>
        <v>1083.6951431040002</v>
      </c>
      <c r="BK15" s="6">
        <f t="shared" si="13"/>
        <v>1625.5427146560003</v>
      </c>
      <c r="BL15" s="6">
        <f t="shared" si="14"/>
        <v>1279.3021164342722</v>
      </c>
      <c r="BM15" s="8">
        <f t="shared" si="15"/>
        <v>8752.9083676415994</v>
      </c>
      <c r="BN15" s="6">
        <f t="shared" si="16"/>
        <v>5197.5786240000007</v>
      </c>
      <c r="BO15" s="6">
        <f t="shared" si="17"/>
        <v>6470.985386880001</v>
      </c>
      <c r="BP15" s="6">
        <f t="shared" si="18"/>
        <v>9706.478080320001</v>
      </c>
      <c r="BQ15" s="6">
        <f t="shared" si="19"/>
        <v>7638.9982492118415</v>
      </c>
      <c r="BR15" s="6">
        <f t="shared" si="20"/>
        <v>9589.5325612799988</v>
      </c>
      <c r="BS15" s="6">
        <f t="shared" si="21"/>
        <v>14384.298841919997</v>
      </c>
      <c r="BT15" s="6">
        <f t="shared" si="22"/>
        <v>11320.443188591038</v>
      </c>
      <c r="BU15" s="7">
        <f t="shared" si="23"/>
        <v>340.04264383999998</v>
      </c>
      <c r="BV15" s="6">
        <f t="shared" si="24"/>
        <v>510.06396575999997</v>
      </c>
      <c r="BW15" s="6">
        <f t="shared" si="25"/>
        <v>401.42034105311996</v>
      </c>
      <c r="BX15" s="6">
        <f t="shared" si="42"/>
        <v>28035.754413247425</v>
      </c>
      <c r="BY15" s="6">
        <f t="shared" si="27"/>
        <v>63710.507075706693</v>
      </c>
      <c r="BZ15">
        <f t="shared" si="28"/>
        <v>4.92</v>
      </c>
      <c r="CA15" s="6">
        <f t="shared" si="29"/>
        <v>12949.290056037946</v>
      </c>
      <c r="CB15" s="8">
        <f t="shared" si="30"/>
        <v>13350.710397091065</v>
      </c>
      <c r="CC15" s="6">
        <f t="shared" si="43"/>
        <v>28035.754413247425</v>
      </c>
      <c r="CD15" s="6">
        <f t="shared" si="35"/>
        <v>67364.22492836797</v>
      </c>
      <c r="CE15">
        <v>5.5</v>
      </c>
      <c r="CF15" s="6">
        <f t="shared" si="32"/>
        <v>12248.040896066903</v>
      </c>
      <c r="CG15" s="8">
        <f t="shared" si="36"/>
        <v>12649.461237120024</v>
      </c>
    </row>
    <row r="16" spans="1:86" x14ac:dyDescent="0.35">
      <c r="B16" t="s">
        <v>9</v>
      </c>
      <c r="C16">
        <v>207</v>
      </c>
      <c r="D16" s="4">
        <v>0.22500000000000001</v>
      </c>
      <c r="E16" s="6">
        <v>8</v>
      </c>
      <c r="F16" s="4">
        <v>1.5150999999999999</v>
      </c>
      <c r="G16" s="4">
        <v>1.3051999999999999</v>
      </c>
      <c r="H16" s="4">
        <v>1.6318999999999999</v>
      </c>
      <c r="I16" s="4">
        <v>2.1488999999999998</v>
      </c>
      <c r="J16" s="6">
        <v>6</v>
      </c>
      <c r="K16" s="4">
        <v>2.7888000000000002</v>
      </c>
      <c r="L16" s="4">
        <v>4.1327999999999996</v>
      </c>
      <c r="M16">
        <v>6</v>
      </c>
      <c r="N16" s="4">
        <v>2.2400000000000002</v>
      </c>
      <c r="O16" s="4">
        <v>0.33600000000000002</v>
      </c>
      <c r="P16" s="4">
        <v>0.39</v>
      </c>
      <c r="Q16" s="4">
        <v>0.05</v>
      </c>
      <c r="R16" s="4">
        <v>0.5</v>
      </c>
      <c r="S16" t="s">
        <v>488</v>
      </c>
      <c r="T16">
        <v>1</v>
      </c>
      <c r="U16" t="s">
        <v>9</v>
      </c>
      <c r="V16">
        <v>449</v>
      </c>
      <c r="X16" s="4">
        <v>0.315</v>
      </c>
      <c r="Y16" s="4">
        <f t="shared" ref="Y16:Y17" si="45">65%+(T16*15%)</f>
        <v>0.8</v>
      </c>
      <c r="Z16" s="6">
        <v>10</v>
      </c>
      <c r="AC16" t="s">
        <v>63</v>
      </c>
      <c r="AH16" s="4">
        <v>0.35</v>
      </c>
      <c r="AK16">
        <v>311</v>
      </c>
      <c r="AL16" s="4">
        <f>2*46.6%</f>
        <v>0.93200000000000005</v>
      </c>
      <c r="AM16" s="4">
        <f>0*58.3%</f>
        <v>0</v>
      </c>
      <c r="AN16" s="4">
        <f>0*46.6%</f>
        <v>0</v>
      </c>
      <c r="AO16" s="4">
        <v>0.311</v>
      </c>
      <c r="AQ16" s="4" t="s">
        <v>181</v>
      </c>
      <c r="AS16" s="4">
        <f t="shared" si="34"/>
        <v>0.67999999999999994</v>
      </c>
      <c r="AV16">
        <f t="shared" si="0"/>
        <v>656</v>
      </c>
      <c r="AW16" s="6">
        <f t="shared" si="1"/>
        <v>311</v>
      </c>
      <c r="AX16" s="4">
        <f t="shared" si="2"/>
        <v>1.6120000000000001</v>
      </c>
      <c r="AY16">
        <f t="shared" si="3"/>
        <v>2024.472</v>
      </c>
      <c r="AZ16" s="4">
        <f t="shared" si="4"/>
        <v>0.54</v>
      </c>
      <c r="BA16" s="4">
        <f t="shared" si="5"/>
        <v>0</v>
      </c>
      <c r="BB16" s="4">
        <v>0</v>
      </c>
      <c r="BC16" s="4">
        <f t="shared" si="6"/>
        <v>0</v>
      </c>
      <c r="BD16" s="4">
        <f t="shared" si="7"/>
        <v>0.35</v>
      </c>
      <c r="BE16" s="4">
        <f t="shared" si="8"/>
        <v>0.36099999999999999</v>
      </c>
      <c r="BF16" s="4">
        <f t="shared" si="8"/>
        <v>0.5</v>
      </c>
      <c r="BG16" s="6">
        <f t="shared" si="9"/>
        <v>3826.2520800000002</v>
      </c>
      <c r="BH16" s="6">
        <f t="shared" si="10"/>
        <v>5739.3781200000003</v>
      </c>
      <c r="BI16" s="6">
        <f t="shared" si="11"/>
        <v>4516.8905804400001</v>
      </c>
      <c r="BJ16" s="6">
        <f t="shared" si="12"/>
        <v>1276.4376938880002</v>
      </c>
      <c r="BK16" s="6">
        <f t="shared" si="13"/>
        <v>1914.6565408320002</v>
      </c>
      <c r="BL16" s="6">
        <f t="shared" si="14"/>
        <v>1506.8346976347843</v>
      </c>
      <c r="BM16" s="6">
        <f t="shared" si="15"/>
        <v>8372.9781365239505</v>
      </c>
      <c r="BN16" s="6">
        <f t="shared" si="16"/>
        <v>6122.0033280000007</v>
      </c>
      <c r="BO16" s="6">
        <f t="shared" si="17"/>
        <v>7621.8941433600012</v>
      </c>
      <c r="BP16" s="6">
        <f t="shared" si="18"/>
        <v>11432.841215040002</v>
      </c>
      <c r="BQ16" s="6">
        <f t="shared" si="19"/>
        <v>8997.6460362364815</v>
      </c>
      <c r="BR16" s="6">
        <f t="shared" si="20"/>
        <v>11295.09614016</v>
      </c>
      <c r="BS16" s="6">
        <f t="shared" si="21"/>
        <v>16942.64421024</v>
      </c>
      <c r="BT16" s="6">
        <f t="shared" si="22"/>
        <v>13333.860993458879</v>
      </c>
      <c r="BU16" s="7">
        <f t="shared" si="23"/>
        <v>306.10016639999998</v>
      </c>
      <c r="BV16" s="6">
        <f t="shared" si="24"/>
        <v>459.15024959999994</v>
      </c>
      <c r="BW16" s="6">
        <f t="shared" si="25"/>
        <v>361.35124643519998</v>
      </c>
      <c r="BX16" s="6">
        <f t="shared" si="42"/>
        <v>26818.829683044551</v>
      </c>
      <c r="BY16" s="6">
        <f t="shared" si="27"/>
        <v>62635.305402325583</v>
      </c>
      <c r="BZ16">
        <f t="shared" si="28"/>
        <v>4.92</v>
      </c>
      <c r="CA16" s="6">
        <f t="shared" si="29"/>
        <v>12730.75313055398</v>
      </c>
      <c r="CB16" s="8">
        <f t="shared" si="30"/>
        <v>13092.10437698918</v>
      </c>
      <c r="CC16" s="6">
        <f t="shared" si="43"/>
        <v>26818.829683044551</v>
      </c>
      <c r="CD16" s="6">
        <f t="shared" si="35"/>
        <v>63803.155783996619</v>
      </c>
      <c r="CE16">
        <v>5.5</v>
      </c>
      <c r="CF16" s="6">
        <f t="shared" si="32"/>
        <v>11600.573778908476</v>
      </c>
      <c r="CG16" s="8">
        <f t="shared" si="36"/>
        <v>11961.925025343677</v>
      </c>
    </row>
    <row r="17" spans="2:86" s="59" customFormat="1" x14ac:dyDescent="0.35">
      <c r="B17" s="59" t="s">
        <v>9</v>
      </c>
      <c r="C17" s="59">
        <v>207</v>
      </c>
      <c r="D17" s="60">
        <v>0.22500000000000001</v>
      </c>
      <c r="E17" s="6">
        <v>8</v>
      </c>
      <c r="F17" s="4">
        <v>1.5150999999999999</v>
      </c>
      <c r="G17" s="4">
        <v>1.3051999999999999</v>
      </c>
      <c r="H17" s="4">
        <v>1.6318999999999999</v>
      </c>
      <c r="I17" s="4">
        <v>2.1488999999999998</v>
      </c>
      <c r="J17" s="61">
        <v>6</v>
      </c>
      <c r="K17" s="60">
        <v>2.7888000000000002</v>
      </c>
      <c r="L17" s="60">
        <v>4.1327999999999996</v>
      </c>
      <c r="M17" s="59">
        <v>6</v>
      </c>
      <c r="N17" s="60">
        <v>2.2400000000000002</v>
      </c>
      <c r="O17" s="60">
        <v>0.33600000000000002</v>
      </c>
      <c r="P17" s="60">
        <v>0.39</v>
      </c>
      <c r="Q17" s="60">
        <v>0.05</v>
      </c>
      <c r="R17" s="60">
        <v>0.5</v>
      </c>
      <c r="S17" s="59" t="s">
        <v>488</v>
      </c>
      <c r="T17" s="59">
        <v>1</v>
      </c>
      <c r="U17" s="59" t="s">
        <v>9</v>
      </c>
      <c r="V17" s="59">
        <v>449</v>
      </c>
      <c r="W17" s="60"/>
      <c r="X17" s="60">
        <v>0.315</v>
      </c>
      <c r="Y17" s="60">
        <f t="shared" si="45"/>
        <v>0.8</v>
      </c>
      <c r="Z17" s="61">
        <v>10</v>
      </c>
      <c r="AA17" s="61"/>
      <c r="AB17" s="60"/>
      <c r="AC17" s="59" t="s">
        <v>63</v>
      </c>
      <c r="AD17" s="60"/>
      <c r="AE17" s="60"/>
      <c r="AF17" s="60"/>
      <c r="AG17" s="60"/>
      <c r="AH17" s="60">
        <v>0.35</v>
      </c>
      <c r="AI17" s="60"/>
      <c r="AJ17" s="60"/>
      <c r="AK17" s="59">
        <v>311</v>
      </c>
      <c r="AL17" s="60">
        <f>1*46.6%</f>
        <v>0.46600000000000003</v>
      </c>
      <c r="AM17" s="60">
        <f t="shared" ref="AM17" si="46">0*58.3%</f>
        <v>0</v>
      </c>
      <c r="AN17" s="60">
        <f>1*46.6%</f>
        <v>0.46600000000000003</v>
      </c>
      <c r="AO17" s="60">
        <v>0.311</v>
      </c>
      <c r="AP17" s="60"/>
      <c r="AQ17" s="4" t="s">
        <v>181</v>
      </c>
      <c r="AR17" s="61"/>
      <c r="AS17" s="4">
        <f t="shared" si="34"/>
        <v>0.67999999999999994</v>
      </c>
      <c r="AT17" s="60"/>
      <c r="AU17" s="60"/>
      <c r="AV17" s="59">
        <f t="shared" si="0"/>
        <v>656</v>
      </c>
      <c r="AW17" s="61">
        <f t="shared" si="1"/>
        <v>311</v>
      </c>
      <c r="AX17" s="60">
        <f t="shared" si="2"/>
        <v>1.1459999999999999</v>
      </c>
      <c r="AY17" s="59">
        <f t="shared" si="3"/>
        <v>1718.7759999999998</v>
      </c>
      <c r="AZ17" s="60">
        <f t="shared" si="4"/>
        <v>0.54</v>
      </c>
      <c r="BA17" s="60">
        <f t="shared" si="5"/>
        <v>0</v>
      </c>
      <c r="BB17" s="60">
        <v>0</v>
      </c>
      <c r="BC17" s="60">
        <f t="shared" si="6"/>
        <v>0.46600000000000003</v>
      </c>
      <c r="BD17" s="60">
        <f t="shared" si="7"/>
        <v>0.35</v>
      </c>
      <c r="BE17" s="60">
        <f t="shared" si="8"/>
        <v>0.36099999999999999</v>
      </c>
      <c r="BF17" s="60">
        <f t="shared" si="8"/>
        <v>0.5</v>
      </c>
      <c r="BG17" s="61">
        <f t="shared" si="9"/>
        <v>3248.4866400000001</v>
      </c>
      <c r="BH17" s="61">
        <f t="shared" si="10"/>
        <v>4872.7299600000006</v>
      </c>
      <c r="BI17" s="61">
        <f t="shared" si="11"/>
        <v>3834.8384785200005</v>
      </c>
      <c r="BJ17" s="61">
        <f t="shared" si="12"/>
        <v>1457.7706517606398</v>
      </c>
      <c r="BK17" s="61">
        <f t="shared" si="13"/>
        <v>2186.6559776409595</v>
      </c>
      <c r="BL17" s="61">
        <f t="shared" si="14"/>
        <v>1720.8982544034352</v>
      </c>
      <c r="BM17" s="61">
        <f t="shared" si="15"/>
        <v>7722.4740587635761</v>
      </c>
      <c r="BN17" s="61">
        <f t="shared" si="16"/>
        <v>6991.7057638400001</v>
      </c>
      <c r="BO17" s="61">
        <f t="shared" si="17"/>
        <v>8704.6736759807991</v>
      </c>
      <c r="BP17" s="61">
        <f t="shared" si="18"/>
        <v>13057.0105139712</v>
      </c>
      <c r="BQ17" s="66">
        <f t="shared" si="19"/>
        <v>10275.867274495333</v>
      </c>
      <c r="BR17" s="61">
        <f t="shared" si="20"/>
        <v>12899.697134284796</v>
      </c>
      <c r="BS17" s="61">
        <f t="shared" si="21"/>
        <v>19349.545701427192</v>
      </c>
      <c r="BT17" s="61">
        <f t="shared" si="22"/>
        <v>15228.092467023202</v>
      </c>
      <c r="BU17" s="62">
        <f t="shared" si="23"/>
        <v>259.87893119999995</v>
      </c>
      <c r="BV17" s="61">
        <f t="shared" si="24"/>
        <v>389.81839679999996</v>
      </c>
      <c r="BW17" s="61">
        <f t="shared" si="25"/>
        <v>306.78707828159997</v>
      </c>
      <c r="BX17" s="6">
        <f t="shared" si="42"/>
        <v>24735.251082321716</v>
      </c>
      <c r="BY17" s="61">
        <f t="shared" si="27"/>
        <v>59746.369439138769</v>
      </c>
      <c r="BZ17" s="59">
        <f t="shared" si="28"/>
        <v>4.92</v>
      </c>
      <c r="CA17" s="61">
        <f t="shared" si="29"/>
        <v>12143.571024215196</v>
      </c>
      <c r="CB17" s="61">
        <f t="shared" si="30"/>
        <v>12450.358102496797</v>
      </c>
      <c r="CC17" s="6">
        <f t="shared" si="43"/>
        <v>24735.251082321716</v>
      </c>
      <c r="CD17" s="6">
        <f t="shared" si="35"/>
        <v>58101.004967935063</v>
      </c>
      <c r="CE17">
        <v>5.5</v>
      </c>
      <c r="CF17" s="61">
        <f t="shared" si="32"/>
        <v>10563.819085079102</v>
      </c>
      <c r="CG17" s="6">
        <f t="shared" si="36"/>
        <v>10870.606163360702</v>
      </c>
    </row>
    <row r="18" spans="2:86" x14ac:dyDescent="0.35">
      <c r="B18" t="s">
        <v>9</v>
      </c>
      <c r="C18">
        <v>207</v>
      </c>
      <c r="D18" s="4">
        <v>0.22500000000000001</v>
      </c>
      <c r="E18" s="6">
        <v>8</v>
      </c>
      <c r="F18" s="4">
        <v>1.5150999999999999</v>
      </c>
      <c r="G18" s="4">
        <v>1.3051999999999999</v>
      </c>
      <c r="H18" s="4">
        <v>1.6318999999999999</v>
      </c>
      <c r="I18" s="4">
        <v>2.1488999999999998</v>
      </c>
      <c r="J18" s="6">
        <v>6</v>
      </c>
      <c r="K18" s="4">
        <v>2.7888000000000002</v>
      </c>
      <c r="L18" s="4">
        <v>4.1327999999999996</v>
      </c>
      <c r="M18">
        <v>6</v>
      </c>
      <c r="N18" s="4">
        <v>2.2400000000000002</v>
      </c>
      <c r="O18" s="4">
        <v>0.33600000000000002</v>
      </c>
      <c r="P18" s="4">
        <v>0.39</v>
      </c>
      <c r="Q18" s="4">
        <v>0.05</v>
      </c>
      <c r="R18" s="4">
        <v>0.5</v>
      </c>
      <c r="S18" t="s">
        <v>489</v>
      </c>
      <c r="T18">
        <v>1</v>
      </c>
      <c r="U18" t="s">
        <v>9</v>
      </c>
      <c r="V18">
        <v>449</v>
      </c>
      <c r="Z18" s="6">
        <v>1</v>
      </c>
      <c r="AB18" s="4">
        <v>0.503</v>
      </c>
      <c r="AC18" t="s">
        <v>63</v>
      </c>
      <c r="AH18" s="4">
        <v>0.35</v>
      </c>
      <c r="AK18">
        <v>311</v>
      </c>
      <c r="AL18" s="4">
        <f>1*46.6%</f>
        <v>0.46600000000000003</v>
      </c>
      <c r="AM18" s="4">
        <f>1*58.3%</f>
        <v>0.58299999999999996</v>
      </c>
      <c r="AN18" s="4">
        <f>0*46.6%</f>
        <v>0</v>
      </c>
      <c r="AO18" s="4">
        <v>0.311</v>
      </c>
      <c r="AQ18" s="4" t="s">
        <v>181</v>
      </c>
      <c r="AS18" s="4">
        <f t="shared" si="34"/>
        <v>0.67999999999999994</v>
      </c>
      <c r="AV18">
        <f t="shared" si="0"/>
        <v>656</v>
      </c>
      <c r="AW18" s="6">
        <f t="shared" si="1"/>
        <v>311</v>
      </c>
      <c r="AX18" s="4">
        <f t="shared" si="2"/>
        <v>1.1459999999999999</v>
      </c>
      <c r="AY18">
        <f t="shared" si="3"/>
        <v>1718.7759999999998</v>
      </c>
      <c r="AZ18" s="4">
        <f t="shared" si="4"/>
        <v>0.80799999999999994</v>
      </c>
      <c r="BA18" s="4">
        <f t="shared" si="5"/>
        <v>0</v>
      </c>
      <c r="BB18" s="4">
        <v>0</v>
      </c>
      <c r="BC18" s="4">
        <f t="shared" si="6"/>
        <v>0</v>
      </c>
      <c r="BD18" s="4">
        <f t="shared" si="7"/>
        <v>0.35</v>
      </c>
      <c r="BE18" s="4">
        <f t="shared" si="8"/>
        <v>0.36099999999999999</v>
      </c>
      <c r="BF18" s="4">
        <f t="shared" si="8"/>
        <v>1.0030000000000001</v>
      </c>
      <c r="BG18" s="6">
        <f t="shared" si="9"/>
        <v>3709.1186079999993</v>
      </c>
      <c r="BH18" s="6">
        <f t="shared" si="10"/>
        <v>7429.3645718239986</v>
      </c>
      <c r="BI18" s="8">
        <f t="shared" si="11"/>
        <v>5052.1274009404624</v>
      </c>
      <c r="BJ18" s="6">
        <f t="shared" si="12"/>
        <v>1083.6951431040002</v>
      </c>
      <c r="BK18" s="6">
        <f t="shared" si="13"/>
        <v>2170.6413716373127</v>
      </c>
      <c r="BL18" s="6">
        <f t="shared" si="14"/>
        <v>1476.0827316045261</v>
      </c>
      <c r="BM18" s="8">
        <f t="shared" si="15"/>
        <v>9074.2120842375352</v>
      </c>
      <c r="BN18" s="6">
        <f t="shared" si="16"/>
        <v>5197.5786240000007</v>
      </c>
      <c r="BO18" s="6">
        <f t="shared" si="17"/>
        <v>6470.985386880001</v>
      </c>
      <c r="BP18" s="6">
        <f t="shared" si="18"/>
        <v>12961.383729920643</v>
      </c>
      <c r="BQ18" s="6">
        <f t="shared" si="19"/>
        <v>8814.0191887176734</v>
      </c>
      <c r="BR18" s="6">
        <f t="shared" si="20"/>
        <v>9589.5325612799988</v>
      </c>
      <c r="BS18" s="6">
        <f t="shared" si="21"/>
        <v>19207.833720243838</v>
      </c>
      <c r="BT18" s="6">
        <f t="shared" si="22"/>
        <v>13061.739279665944</v>
      </c>
      <c r="BU18" s="7">
        <f t="shared" si="23"/>
        <v>0</v>
      </c>
      <c r="BV18" s="6">
        <f t="shared" si="24"/>
        <v>0</v>
      </c>
      <c r="BW18" s="6">
        <f t="shared" si="25"/>
        <v>0</v>
      </c>
      <c r="BX18" s="6">
        <f t="shared" si="42"/>
        <v>29064.897152116795</v>
      </c>
      <c r="BY18" s="6">
        <f t="shared" si="27"/>
        <v>66943.81349295126</v>
      </c>
      <c r="BZ18">
        <f t="shared" si="28"/>
        <v>4.92</v>
      </c>
      <c r="CA18" s="6">
        <f t="shared" si="29"/>
        <v>13606.466157103914</v>
      </c>
      <c r="CB18" s="8">
        <f t="shared" si="30"/>
        <v>13606.466157103914</v>
      </c>
      <c r="CC18" s="6">
        <f t="shared" si="43"/>
        <v>29064.897152116795</v>
      </c>
      <c r="CD18" s="6">
        <f t="shared" si="35"/>
        <v>68986.310876114556</v>
      </c>
      <c r="CE18">
        <v>5.5</v>
      </c>
      <c r="CF18" s="6">
        <f t="shared" si="32"/>
        <v>12542.965613839011</v>
      </c>
      <c r="CG18" s="8">
        <f t="shared" si="36"/>
        <v>12542.965613839011</v>
      </c>
    </row>
    <row r="19" spans="2:86" x14ac:dyDescent="0.35">
      <c r="B19" t="s">
        <v>9</v>
      </c>
      <c r="C19">
        <v>207</v>
      </c>
      <c r="D19" s="4">
        <v>0.22500000000000001</v>
      </c>
      <c r="E19" s="6">
        <v>8</v>
      </c>
      <c r="F19" s="4">
        <v>1.5150999999999999</v>
      </c>
      <c r="G19" s="4">
        <v>1.3051999999999999</v>
      </c>
      <c r="H19" s="4">
        <v>1.6318999999999999</v>
      </c>
      <c r="I19" s="4">
        <v>2.1488999999999998</v>
      </c>
      <c r="J19" s="6">
        <v>6</v>
      </c>
      <c r="K19" s="4">
        <v>2.7888000000000002</v>
      </c>
      <c r="L19" s="4">
        <v>4.1327999999999996</v>
      </c>
      <c r="M19">
        <v>6</v>
      </c>
      <c r="N19" s="4">
        <v>2.2400000000000002</v>
      </c>
      <c r="O19" s="4">
        <v>0.33600000000000002</v>
      </c>
      <c r="P19" s="4">
        <v>0.39</v>
      </c>
      <c r="Q19" s="4">
        <v>0.05</v>
      </c>
      <c r="R19" s="4">
        <v>0.5</v>
      </c>
      <c r="S19" t="s">
        <v>489</v>
      </c>
      <c r="T19">
        <v>1</v>
      </c>
      <c r="U19" t="s">
        <v>9</v>
      </c>
      <c r="V19">
        <v>449</v>
      </c>
      <c r="Z19" s="6">
        <v>1</v>
      </c>
      <c r="AB19" s="4">
        <v>0.503</v>
      </c>
      <c r="AC19" t="s">
        <v>63</v>
      </c>
      <c r="AH19" s="4">
        <v>0.35</v>
      </c>
      <c r="AK19">
        <v>311</v>
      </c>
      <c r="AL19" s="4">
        <f>2*46.6%</f>
        <v>0.93200000000000005</v>
      </c>
      <c r="AM19" s="4">
        <f>0*58.3%</f>
        <v>0</v>
      </c>
      <c r="AN19" s="4">
        <f>0*46.6%</f>
        <v>0</v>
      </c>
      <c r="AO19" s="4">
        <v>0.311</v>
      </c>
      <c r="AQ19" s="4" t="s">
        <v>181</v>
      </c>
      <c r="AS19" s="4">
        <f t="shared" si="34"/>
        <v>0.67999999999999994</v>
      </c>
      <c r="AV19">
        <f t="shared" si="0"/>
        <v>656</v>
      </c>
      <c r="AW19" s="6">
        <f t="shared" si="1"/>
        <v>311</v>
      </c>
      <c r="AX19" s="4">
        <f t="shared" si="2"/>
        <v>1.6120000000000001</v>
      </c>
      <c r="AY19">
        <f t="shared" si="3"/>
        <v>2024.472</v>
      </c>
      <c r="AZ19" s="4">
        <f t="shared" si="4"/>
        <v>0.22500000000000001</v>
      </c>
      <c r="BA19" s="4">
        <f t="shared" si="5"/>
        <v>0</v>
      </c>
      <c r="BB19" s="4">
        <v>0</v>
      </c>
      <c r="BC19" s="4">
        <f t="shared" si="6"/>
        <v>0</v>
      </c>
      <c r="BD19" s="4">
        <f t="shared" si="7"/>
        <v>0.35</v>
      </c>
      <c r="BE19" s="4">
        <f t="shared" ref="BE19:BF34" si="47">Q19+AA19+AI19+AO19+AT19</f>
        <v>0.36099999999999999</v>
      </c>
      <c r="BF19" s="4">
        <f t="shared" si="47"/>
        <v>1.0030000000000001</v>
      </c>
      <c r="BG19" s="6">
        <f t="shared" si="9"/>
        <v>3188.5434000000005</v>
      </c>
      <c r="BH19" s="6">
        <f t="shared" si="10"/>
        <v>6386.6524302000016</v>
      </c>
      <c r="BI19" s="6">
        <f t="shared" si="11"/>
        <v>4343.0607599022005</v>
      </c>
      <c r="BJ19" s="6">
        <f t="shared" si="12"/>
        <v>1276.4376938880002</v>
      </c>
      <c r="BK19" s="6">
        <f t="shared" si="13"/>
        <v>2556.7047008576646</v>
      </c>
      <c r="BL19" s="6">
        <f t="shared" si="14"/>
        <v>1738.6140834040491</v>
      </c>
      <c r="BM19" s="6">
        <f t="shared" si="15"/>
        <v>8453.528032195687</v>
      </c>
      <c r="BN19" s="6">
        <f t="shared" si="16"/>
        <v>6122.0033280000007</v>
      </c>
      <c r="BO19" s="6">
        <f t="shared" si="17"/>
        <v>7621.8941433600012</v>
      </c>
      <c r="BP19" s="6">
        <f t="shared" si="18"/>
        <v>15266.653969150084</v>
      </c>
      <c r="BQ19" s="6">
        <f t="shared" si="19"/>
        <v>10381.652440470221</v>
      </c>
      <c r="BR19" s="6">
        <f t="shared" si="20"/>
        <v>11295.09614016</v>
      </c>
      <c r="BS19" s="6">
        <f t="shared" si="21"/>
        <v>22624.077568740482</v>
      </c>
      <c r="BT19" s="6">
        <f t="shared" si="22"/>
        <v>15384.858435877553</v>
      </c>
      <c r="BU19" s="7">
        <f t="shared" si="23"/>
        <v>0</v>
      </c>
      <c r="BV19" s="6">
        <f t="shared" si="24"/>
        <v>0</v>
      </c>
      <c r="BW19" s="6">
        <f t="shared" si="25"/>
        <v>0</v>
      </c>
      <c r="BX19" s="6">
        <f t="shared" si="42"/>
        <v>27076.83273736808</v>
      </c>
      <c r="BY19" s="6">
        <f t="shared" si="27"/>
        <v>64535.317915206382</v>
      </c>
      <c r="BZ19">
        <f t="shared" si="28"/>
        <v>4.92</v>
      </c>
      <c r="CA19" s="6">
        <f t="shared" si="29"/>
        <v>13116.934535611053</v>
      </c>
      <c r="CB19" s="8">
        <f t="shared" si="30"/>
        <v>13116.934535611053</v>
      </c>
      <c r="CC19" s="6">
        <f t="shared" si="43"/>
        <v>27076.83273736808</v>
      </c>
      <c r="CD19" s="6">
        <f t="shared" si="35"/>
        <v>63486.468741689998</v>
      </c>
      <c r="CE19">
        <v>5.5</v>
      </c>
      <c r="CF19" s="6">
        <f t="shared" si="32"/>
        <v>11542.994316670909</v>
      </c>
      <c r="CG19" s="6">
        <f t="shared" si="36"/>
        <v>11542.994316670909</v>
      </c>
    </row>
    <row r="20" spans="2:86" s="10" customFormat="1" x14ac:dyDescent="0.35">
      <c r="B20" s="10" t="s">
        <v>9</v>
      </c>
      <c r="C20" s="10">
        <v>207</v>
      </c>
      <c r="D20" s="12">
        <v>0.22500000000000001</v>
      </c>
      <c r="E20" s="6">
        <v>8</v>
      </c>
      <c r="F20" s="4">
        <v>1.5150999999999999</v>
      </c>
      <c r="G20" s="4">
        <v>1.3051999999999999</v>
      </c>
      <c r="H20" s="4">
        <v>1.6318999999999999</v>
      </c>
      <c r="I20" s="4">
        <v>2.1488999999999998</v>
      </c>
      <c r="J20" s="13">
        <v>6</v>
      </c>
      <c r="K20" s="12">
        <v>2.7888000000000002</v>
      </c>
      <c r="L20" s="12">
        <v>4.1327999999999996</v>
      </c>
      <c r="M20" s="10">
        <v>6</v>
      </c>
      <c r="N20" s="12">
        <v>2.2400000000000002</v>
      </c>
      <c r="O20" s="12">
        <v>0.33600000000000002</v>
      </c>
      <c r="P20" s="12">
        <v>0.39</v>
      </c>
      <c r="Q20" s="12">
        <v>0.05</v>
      </c>
      <c r="R20" s="12">
        <v>0.5</v>
      </c>
      <c r="S20" t="s">
        <v>489</v>
      </c>
      <c r="T20" s="59">
        <v>1</v>
      </c>
      <c r="U20" s="59" t="s">
        <v>9</v>
      </c>
      <c r="V20" s="59">
        <v>449</v>
      </c>
      <c r="W20" s="60"/>
      <c r="X20" s="60"/>
      <c r="Y20" s="60"/>
      <c r="Z20" s="61">
        <v>1</v>
      </c>
      <c r="AA20" s="61"/>
      <c r="AB20" s="4">
        <v>0.503</v>
      </c>
      <c r="AC20" s="10" t="s">
        <v>63</v>
      </c>
      <c r="AD20" s="12"/>
      <c r="AE20" s="12"/>
      <c r="AF20" s="12"/>
      <c r="AG20" s="12"/>
      <c r="AH20" s="12">
        <v>0.35</v>
      </c>
      <c r="AI20" s="12"/>
      <c r="AJ20" s="12"/>
      <c r="AK20" s="10">
        <v>311</v>
      </c>
      <c r="AL20" s="12">
        <f>1*46.6%</f>
        <v>0.46600000000000003</v>
      </c>
      <c r="AM20" s="12">
        <f t="shared" ref="AM20" si="48">0*58.3%</f>
        <v>0</v>
      </c>
      <c r="AN20" s="12">
        <f>1*46.6%</f>
        <v>0.46600000000000003</v>
      </c>
      <c r="AO20" s="12">
        <v>0.311</v>
      </c>
      <c r="AP20" s="12"/>
      <c r="AQ20" s="4" t="s">
        <v>181</v>
      </c>
      <c r="AR20" s="13"/>
      <c r="AS20" s="4">
        <f t="shared" si="34"/>
        <v>0.67999999999999994</v>
      </c>
      <c r="AT20" s="12"/>
      <c r="AU20" s="12"/>
      <c r="AV20" s="10">
        <f t="shared" si="0"/>
        <v>656</v>
      </c>
      <c r="AW20" s="13">
        <f t="shared" si="1"/>
        <v>311</v>
      </c>
      <c r="AX20" s="12">
        <f t="shared" si="2"/>
        <v>1.1459999999999999</v>
      </c>
      <c r="AY20" s="10">
        <f t="shared" si="3"/>
        <v>1718.7759999999998</v>
      </c>
      <c r="AZ20" s="12">
        <f t="shared" si="4"/>
        <v>0.22500000000000001</v>
      </c>
      <c r="BA20" s="12">
        <f t="shared" si="5"/>
        <v>0</v>
      </c>
      <c r="BB20" s="12">
        <v>0</v>
      </c>
      <c r="BC20" s="12">
        <f t="shared" si="6"/>
        <v>0.46600000000000003</v>
      </c>
      <c r="BD20" s="12">
        <f t="shared" si="7"/>
        <v>0.35</v>
      </c>
      <c r="BE20" s="12">
        <f t="shared" si="47"/>
        <v>0.36099999999999999</v>
      </c>
      <c r="BF20" s="12">
        <f t="shared" si="47"/>
        <v>1.0030000000000001</v>
      </c>
      <c r="BG20" s="13">
        <f t="shared" si="9"/>
        <v>2707.0722000000001</v>
      </c>
      <c r="BH20" s="13">
        <f t="shared" si="10"/>
        <v>5422.2656166000006</v>
      </c>
      <c r="BI20" s="13">
        <f t="shared" si="11"/>
        <v>3687.2570233926003</v>
      </c>
      <c r="BJ20" s="13">
        <f t="shared" si="12"/>
        <v>1457.7706517606398</v>
      </c>
      <c r="BK20" s="13">
        <f t="shared" si="13"/>
        <v>2919.9146154765617</v>
      </c>
      <c r="BL20" s="13">
        <f t="shared" si="14"/>
        <v>1985.6046226620874</v>
      </c>
      <c r="BM20" s="13">
        <f t="shared" si="15"/>
        <v>7885.2776880160163</v>
      </c>
      <c r="BN20" s="13">
        <f t="shared" si="16"/>
        <v>6991.7057638400001</v>
      </c>
      <c r="BO20" s="13">
        <f t="shared" si="17"/>
        <v>8704.6736759807991</v>
      </c>
      <c r="BP20" s="13">
        <f t="shared" si="18"/>
        <v>17435.461372989543</v>
      </c>
      <c r="BQ20" s="18">
        <f t="shared" si="19"/>
        <v>11856.488034600956</v>
      </c>
      <c r="BR20" s="13">
        <f t="shared" si="20"/>
        <v>12899.697134284796</v>
      </c>
      <c r="BS20" s="13">
        <f t="shared" si="21"/>
        <v>25838.093359972449</v>
      </c>
      <c r="BT20" s="13">
        <f t="shared" si="22"/>
        <v>17570.458171758037</v>
      </c>
      <c r="BU20" s="28">
        <f t="shared" si="23"/>
        <v>0</v>
      </c>
      <c r="BV20" s="13">
        <f t="shared" si="24"/>
        <v>0</v>
      </c>
      <c r="BW20" s="13">
        <f t="shared" si="25"/>
        <v>0</v>
      </c>
      <c r="BX20" s="6">
        <f t="shared" si="42"/>
        <v>25256.714620564675</v>
      </c>
      <c r="BY20" s="13">
        <f t="shared" si="27"/>
        <v>62369.917275730302</v>
      </c>
      <c r="BZ20" s="10">
        <f t="shared" si="28"/>
        <v>4.92</v>
      </c>
      <c r="CA20" s="13">
        <f t="shared" si="29"/>
        <v>12676.812454416728</v>
      </c>
      <c r="CB20" s="13">
        <f t="shared" si="30"/>
        <v>12676.812454416728</v>
      </c>
      <c r="CC20" s="6">
        <f t="shared" si="43"/>
        <v>25256.714620564675</v>
      </c>
      <c r="CD20" s="6">
        <f t="shared" si="35"/>
        <v>58436.975858697711</v>
      </c>
      <c r="CE20">
        <v>5.5</v>
      </c>
      <c r="CF20" s="13">
        <f t="shared" si="32"/>
        <v>10624.904701581401</v>
      </c>
      <c r="CG20" s="6">
        <f t="shared" si="36"/>
        <v>10624.904701581401</v>
      </c>
    </row>
    <row r="21" spans="2:86" x14ac:dyDescent="0.35">
      <c r="B21" t="s">
        <v>9</v>
      </c>
      <c r="C21">
        <v>207</v>
      </c>
      <c r="D21" s="4">
        <v>0.22500000000000001</v>
      </c>
      <c r="E21" s="6">
        <v>8</v>
      </c>
      <c r="F21" s="4">
        <v>1.5150999999999999</v>
      </c>
      <c r="G21" s="4">
        <v>1.3051999999999999</v>
      </c>
      <c r="H21" s="4">
        <v>1.6318999999999999</v>
      </c>
      <c r="I21" s="4">
        <v>2.1488999999999998</v>
      </c>
      <c r="J21" s="6">
        <v>6</v>
      </c>
      <c r="K21" s="4">
        <v>2.7888000000000002</v>
      </c>
      <c r="L21" s="4">
        <v>4.1327999999999996</v>
      </c>
      <c r="M21">
        <v>6</v>
      </c>
      <c r="N21" s="4">
        <v>2.2400000000000002</v>
      </c>
      <c r="O21" s="4">
        <v>0.33600000000000002</v>
      </c>
      <c r="P21" s="4">
        <v>0.39</v>
      </c>
      <c r="Q21" s="4">
        <v>0.05</v>
      </c>
      <c r="R21" s="4">
        <v>0.5</v>
      </c>
      <c r="S21" t="s">
        <v>32</v>
      </c>
      <c r="T21">
        <v>1</v>
      </c>
      <c r="U21" t="s">
        <v>9</v>
      </c>
      <c r="V21">
        <v>497</v>
      </c>
      <c r="W21" s="4">
        <v>0.251</v>
      </c>
      <c r="Y21" s="4">
        <f>180%+(T21*60%)</f>
        <v>2.4</v>
      </c>
      <c r="Z21" s="6">
        <v>15</v>
      </c>
      <c r="AC21" t="s">
        <v>469</v>
      </c>
      <c r="AD21" s="4">
        <v>0.18</v>
      </c>
      <c r="AE21" s="4">
        <v>0.5</v>
      </c>
      <c r="AK21">
        <v>311</v>
      </c>
      <c r="AL21" s="4">
        <f>1*46.6%</f>
        <v>0.46600000000000003</v>
      </c>
      <c r="AM21" s="4">
        <f>1*58.3%</f>
        <v>0.58299999999999996</v>
      </c>
      <c r="AN21" s="4">
        <f>0*46.6%</f>
        <v>0</v>
      </c>
      <c r="AO21" s="4">
        <v>0.311</v>
      </c>
      <c r="AQ21" s="4" t="s">
        <v>182</v>
      </c>
      <c r="AR21" s="6">
        <v>595</v>
      </c>
      <c r="AS21" s="4">
        <f>48%+20%</f>
        <v>0.67999999999999994</v>
      </c>
      <c r="AV21">
        <f t="shared" si="0"/>
        <v>704</v>
      </c>
      <c r="AW21" s="6">
        <f t="shared" si="1"/>
        <v>906</v>
      </c>
      <c r="AX21" s="4">
        <f t="shared" si="2"/>
        <v>1.577</v>
      </c>
      <c r="AY21">
        <f t="shared" si="3"/>
        <v>2720.2080000000001</v>
      </c>
      <c r="AZ21" s="4">
        <f t="shared" si="4"/>
        <v>1.3079999999999998</v>
      </c>
      <c r="BA21" s="4">
        <f t="shared" si="5"/>
        <v>0</v>
      </c>
      <c r="BB21" s="4">
        <v>0</v>
      </c>
      <c r="BC21" s="4">
        <f t="shared" si="6"/>
        <v>0</v>
      </c>
      <c r="BD21" s="4">
        <f t="shared" si="7"/>
        <v>0</v>
      </c>
      <c r="BE21" s="4">
        <f t="shared" si="47"/>
        <v>0.36099999999999999</v>
      </c>
      <c r="BF21" s="4">
        <f t="shared" si="47"/>
        <v>0.5</v>
      </c>
      <c r="BG21" s="6">
        <f t="shared" si="9"/>
        <v>6278.2400639999996</v>
      </c>
      <c r="BH21" s="6">
        <f t="shared" si="10"/>
        <v>9417.3600960000003</v>
      </c>
      <c r="BI21" s="8">
        <f t="shared" si="11"/>
        <v>7411.4623955520001</v>
      </c>
      <c r="BJ21" s="6">
        <f t="shared" si="12"/>
        <v>1270.4459443200003</v>
      </c>
      <c r="BK21" s="6">
        <f t="shared" si="13"/>
        <v>1905.6689164800005</v>
      </c>
      <c r="BL21" s="6">
        <f t="shared" si="14"/>
        <v>1499.7614372697603</v>
      </c>
      <c r="BM21" s="8">
        <f t="shared" si="15"/>
        <v>12386.601127622249</v>
      </c>
      <c r="BN21" s="6">
        <f t="shared" si="16"/>
        <v>6093.2659200000007</v>
      </c>
      <c r="BO21" s="6">
        <f t="shared" si="17"/>
        <v>7586.1160704000004</v>
      </c>
      <c r="BP21" s="6">
        <f t="shared" si="18"/>
        <v>11379.174105600001</v>
      </c>
      <c r="BQ21" s="6">
        <f t="shared" si="19"/>
        <v>8955.4100211072</v>
      </c>
      <c r="BR21" s="6">
        <f t="shared" si="20"/>
        <v>11242.0756224</v>
      </c>
      <c r="BS21" s="6">
        <f t="shared" si="21"/>
        <v>16863.1134336</v>
      </c>
      <c r="BT21" s="6">
        <f t="shared" si="22"/>
        <v>13271.2702722432</v>
      </c>
      <c r="BU21" s="7">
        <f t="shared" si="23"/>
        <v>1004.51841024</v>
      </c>
      <c r="BV21" s="6">
        <f t="shared" si="24"/>
        <v>1506.77761536</v>
      </c>
      <c r="BW21" s="6">
        <f t="shared" si="25"/>
        <v>1185.8339832883198</v>
      </c>
      <c r="BX21" s="6">
        <f t="shared" si="42"/>
        <v>39674.55074848904</v>
      </c>
      <c r="BY21" s="6">
        <f t="shared" si="27"/>
        <v>88304.511518085288</v>
      </c>
      <c r="BZ21">
        <f t="shared" si="28"/>
        <v>4.92</v>
      </c>
      <c r="CA21" s="6">
        <f t="shared" si="29"/>
        <v>17948.071446765302</v>
      </c>
      <c r="CB21" s="8">
        <f t="shared" si="30"/>
        <v>19133.905430053623</v>
      </c>
      <c r="CC21" s="6">
        <f t="shared" si="43"/>
        <v>39674.55074848904</v>
      </c>
      <c r="CD21" s="6">
        <f t="shared" si="35"/>
        <v>96782.37065413977</v>
      </c>
      <c r="CE21">
        <v>5.5</v>
      </c>
      <c r="CF21" s="6">
        <f t="shared" si="32"/>
        <v>17596.79466438905</v>
      </c>
      <c r="CG21" s="8">
        <f t="shared" si="36"/>
        <v>18782.628647677371</v>
      </c>
    </row>
    <row r="22" spans="2:86" x14ac:dyDescent="0.35">
      <c r="B22" t="s">
        <v>9</v>
      </c>
      <c r="C22">
        <v>207</v>
      </c>
      <c r="D22" s="4">
        <v>0.22500000000000001</v>
      </c>
      <c r="E22" s="6">
        <v>8</v>
      </c>
      <c r="F22" s="4">
        <v>1.5150999999999999</v>
      </c>
      <c r="G22" s="4">
        <v>1.3051999999999999</v>
      </c>
      <c r="H22" s="4">
        <v>1.6318999999999999</v>
      </c>
      <c r="I22" s="4">
        <v>2.1488999999999998</v>
      </c>
      <c r="J22" s="6">
        <v>6</v>
      </c>
      <c r="K22" s="4">
        <v>2.7888000000000002</v>
      </c>
      <c r="L22" s="4">
        <v>4.1327999999999996</v>
      </c>
      <c r="M22">
        <v>6</v>
      </c>
      <c r="N22" s="4">
        <v>2.2400000000000002</v>
      </c>
      <c r="O22" s="4">
        <v>0.33600000000000002</v>
      </c>
      <c r="P22" s="4">
        <v>0.39</v>
      </c>
      <c r="Q22" s="4">
        <v>0.05</v>
      </c>
      <c r="R22" s="4">
        <v>0.5</v>
      </c>
      <c r="S22" t="s">
        <v>32</v>
      </c>
      <c r="T22">
        <v>1</v>
      </c>
      <c r="U22" t="s">
        <v>9</v>
      </c>
      <c r="V22">
        <v>497</v>
      </c>
      <c r="W22" s="4">
        <v>0.251</v>
      </c>
      <c r="Y22" s="4">
        <f t="shared" ref="Y22:Y23" si="49">180%+(T22*60%)</f>
        <v>2.4</v>
      </c>
      <c r="Z22" s="6">
        <v>15</v>
      </c>
      <c r="AC22" t="s">
        <v>469</v>
      </c>
      <c r="AD22" s="4">
        <v>0.18</v>
      </c>
      <c r="AE22" s="4">
        <v>0.5</v>
      </c>
      <c r="AK22">
        <v>311</v>
      </c>
      <c r="AL22" s="4">
        <f>2*46.6%</f>
        <v>0.93200000000000005</v>
      </c>
      <c r="AM22" s="4">
        <f>0*58.3%</f>
        <v>0</v>
      </c>
      <c r="AN22" s="4">
        <f>0*46.6%</f>
        <v>0</v>
      </c>
      <c r="AO22" s="4">
        <v>0.311</v>
      </c>
      <c r="AQ22" s="4" t="s">
        <v>182</v>
      </c>
      <c r="AR22" s="6">
        <v>595</v>
      </c>
      <c r="AS22" s="4">
        <f t="shared" ref="AS22:AS29" si="50">48%+20%</f>
        <v>0.67999999999999994</v>
      </c>
      <c r="AV22">
        <f t="shared" si="0"/>
        <v>704</v>
      </c>
      <c r="AW22" s="6">
        <f t="shared" si="1"/>
        <v>906</v>
      </c>
      <c r="AX22" s="4">
        <f t="shared" si="2"/>
        <v>2.0430000000000001</v>
      </c>
      <c r="AY22">
        <f t="shared" si="3"/>
        <v>3048.2719999999999</v>
      </c>
      <c r="AZ22" s="4">
        <f t="shared" si="4"/>
        <v>0.72499999999999998</v>
      </c>
      <c r="BA22" s="4">
        <f t="shared" si="5"/>
        <v>0</v>
      </c>
      <c r="BB22" s="4">
        <v>0</v>
      </c>
      <c r="BC22" s="4">
        <f t="shared" si="6"/>
        <v>0</v>
      </c>
      <c r="BD22" s="4">
        <f t="shared" si="7"/>
        <v>0</v>
      </c>
      <c r="BE22" s="4">
        <f t="shared" si="47"/>
        <v>0.36099999999999999</v>
      </c>
      <c r="BF22" s="4">
        <f t="shared" si="47"/>
        <v>0.5</v>
      </c>
      <c r="BG22" s="6">
        <f t="shared" si="9"/>
        <v>5258.2691999999997</v>
      </c>
      <c r="BH22" s="6">
        <f t="shared" si="10"/>
        <v>7887.4038</v>
      </c>
      <c r="BI22" s="6">
        <f t="shared" si="11"/>
        <v>6207.3867905999996</v>
      </c>
      <c r="BJ22" s="6">
        <f t="shared" si="12"/>
        <v>1423.6649548800001</v>
      </c>
      <c r="BK22" s="6">
        <f t="shared" si="13"/>
        <v>2135.4974323200004</v>
      </c>
      <c r="BL22" s="6">
        <f t="shared" si="14"/>
        <v>1680.6364792358402</v>
      </c>
      <c r="BM22" s="6">
        <f t="shared" si="15"/>
        <v>10964.352345071818</v>
      </c>
      <c r="BN22" s="6">
        <f t="shared" si="16"/>
        <v>6828.1292800000001</v>
      </c>
      <c r="BO22" s="6">
        <f t="shared" si="17"/>
        <v>8501.0209536000002</v>
      </c>
      <c r="BP22" s="6">
        <f t="shared" si="18"/>
        <v>12751.5314304</v>
      </c>
      <c r="BQ22" s="6">
        <f t="shared" si="19"/>
        <v>10035.455235724799</v>
      </c>
      <c r="BR22" s="6">
        <f t="shared" si="20"/>
        <v>12597.898521599998</v>
      </c>
      <c r="BS22" s="6">
        <f t="shared" si="21"/>
        <v>18896.847782399997</v>
      </c>
      <c r="BT22" s="6">
        <f t="shared" si="22"/>
        <v>14871.819204748797</v>
      </c>
      <c r="BU22" s="7">
        <f t="shared" si="23"/>
        <v>841.32307200000002</v>
      </c>
      <c r="BV22" s="6">
        <f t="shared" si="24"/>
        <v>1261.984608</v>
      </c>
      <c r="BW22" s="6">
        <f t="shared" si="25"/>
        <v>993.18188649600006</v>
      </c>
      <c r="BX22" s="6">
        <f t="shared" si="42"/>
        <v>35119.057201963122</v>
      </c>
      <c r="BY22" s="6">
        <f t="shared" si="27"/>
        <v>80273.569639651047</v>
      </c>
      <c r="BZ22">
        <f t="shared" si="28"/>
        <v>4.92</v>
      </c>
      <c r="CA22" s="6">
        <f t="shared" si="29"/>
        <v>16315.766186920944</v>
      </c>
      <c r="CB22" s="6">
        <f t="shared" si="30"/>
        <v>17308.948073416945</v>
      </c>
      <c r="CC22" s="6">
        <f t="shared" si="43"/>
        <v>35119.057201963122</v>
      </c>
      <c r="CD22" s="6">
        <f t="shared" si="35"/>
        <v>84839.152486246574</v>
      </c>
      <c r="CE22">
        <v>5.5</v>
      </c>
      <c r="CF22" s="6">
        <f t="shared" si="32"/>
        <v>15425.300452044832</v>
      </c>
      <c r="CG22" s="6">
        <f t="shared" si="36"/>
        <v>16418.482338540831</v>
      </c>
    </row>
    <row r="23" spans="2:86" s="59" customFormat="1" x14ac:dyDescent="0.35">
      <c r="B23" s="59" t="s">
        <v>9</v>
      </c>
      <c r="C23" s="59">
        <v>207</v>
      </c>
      <c r="D23" s="60">
        <v>0.22500000000000001</v>
      </c>
      <c r="E23" s="6">
        <v>8</v>
      </c>
      <c r="F23" s="4">
        <v>1.5150999999999999</v>
      </c>
      <c r="G23" s="4">
        <v>1.3051999999999999</v>
      </c>
      <c r="H23" s="4">
        <v>1.6318999999999999</v>
      </c>
      <c r="I23" s="4">
        <v>2.1488999999999998</v>
      </c>
      <c r="J23" s="61">
        <v>6</v>
      </c>
      <c r="K23" s="60">
        <v>2.7888000000000002</v>
      </c>
      <c r="L23" s="60">
        <v>4.1327999999999996</v>
      </c>
      <c r="M23" s="59">
        <v>6</v>
      </c>
      <c r="N23" s="60">
        <v>2.2400000000000002</v>
      </c>
      <c r="O23" s="60">
        <v>0.33600000000000002</v>
      </c>
      <c r="P23" s="60">
        <v>0.39</v>
      </c>
      <c r="Q23" s="60">
        <v>0.05</v>
      </c>
      <c r="R23" s="60">
        <v>0.5</v>
      </c>
      <c r="S23" s="59" t="s">
        <v>32</v>
      </c>
      <c r="T23" s="59">
        <v>1</v>
      </c>
      <c r="U23" s="59" t="s">
        <v>9</v>
      </c>
      <c r="V23" s="59">
        <v>497</v>
      </c>
      <c r="W23" s="60">
        <v>0.251</v>
      </c>
      <c r="X23" s="60"/>
      <c r="Y23" s="60">
        <f t="shared" si="49"/>
        <v>2.4</v>
      </c>
      <c r="Z23" s="61">
        <v>15</v>
      </c>
      <c r="AA23" s="61"/>
      <c r="AB23" s="60"/>
      <c r="AC23" t="s">
        <v>469</v>
      </c>
      <c r="AD23" s="4">
        <v>0.18</v>
      </c>
      <c r="AE23" s="4">
        <v>0.5</v>
      </c>
      <c r="AF23" s="4"/>
      <c r="AG23" s="60"/>
      <c r="AH23" s="60"/>
      <c r="AI23" s="60"/>
      <c r="AJ23" s="60"/>
      <c r="AK23" s="59">
        <v>311</v>
      </c>
      <c r="AL23" s="60">
        <f>1*46.6%</f>
        <v>0.46600000000000003</v>
      </c>
      <c r="AM23" s="60">
        <f t="shared" ref="AM23" si="51">0*58.3%</f>
        <v>0</v>
      </c>
      <c r="AN23" s="60">
        <f>1*46.6%</f>
        <v>0.46600000000000003</v>
      </c>
      <c r="AO23" s="60">
        <v>0.311</v>
      </c>
      <c r="AP23" s="60"/>
      <c r="AQ23" s="4" t="s">
        <v>182</v>
      </c>
      <c r="AR23" s="61">
        <v>595</v>
      </c>
      <c r="AS23" s="4">
        <f t="shared" si="50"/>
        <v>0.67999999999999994</v>
      </c>
      <c r="AT23" s="60"/>
      <c r="AU23" s="60"/>
      <c r="AV23" s="59">
        <f t="shared" si="0"/>
        <v>704</v>
      </c>
      <c r="AW23" s="61">
        <f t="shared" si="1"/>
        <v>906</v>
      </c>
      <c r="AX23" s="60">
        <f t="shared" si="2"/>
        <v>1.577</v>
      </c>
      <c r="AY23" s="59">
        <f t="shared" si="3"/>
        <v>2720.2080000000001</v>
      </c>
      <c r="AZ23" s="60">
        <f t="shared" si="4"/>
        <v>0.72499999999999998</v>
      </c>
      <c r="BA23" s="60">
        <f t="shared" si="5"/>
        <v>0</v>
      </c>
      <c r="BB23" s="60">
        <v>0</v>
      </c>
      <c r="BC23" s="60">
        <f t="shared" si="6"/>
        <v>0.46600000000000003</v>
      </c>
      <c r="BD23" s="60">
        <f t="shared" si="7"/>
        <v>0</v>
      </c>
      <c r="BE23" s="60">
        <f t="shared" si="47"/>
        <v>0.36099999999999999</v>
      </c>
      <c r="BF23" s="60">
        <f t="shared" si="47"/>
        <v>0.5</v>
      </c>
      <c r="BG23" s="61">
        <f t="shared" si="9"/>
        <v>4692.3588</v>
      </c>
      <c r="BH23" s="61">
        <f t="shared" si="10"/>
        <v>7038.5382</v>
      </c>
      <c r="BI23" s="61">
        <f t="shared" si="11"/>
        <v>5539.3295634000006</v>
      </c>
      <c r="BJ23" s="61">
        <f t="shared" si="12"/>
        <v>1862.4737543731203</v>
      </c>
      <c r="BK23" s="61">
        <f t="shared" si="13"/>
        <v>2793.7106315596802</v>
      </c>
      <c r="BL23" s="61">
        <f t="shared" si="14"/>
        <v>2198.6502670374684</v>
      </c>
      <c r="BM23" s="61">
        <f t="shared" si="15"/>
        <v>10755.791964308082</v>
      </c>
      <c r="BN23" s="61">
        <f t="shared" si="16"/>
        <v>8932.7278387200004</v>
      </c>
      <c r="BO23" s="61">
        <f t="shared" si="17"/>
        <v>11121.246159206401</v>
      </c>
      <c r="BP23" s="61">
        <f t="shared" si="18"/>
        <v>16681.869238809602</v>
      </c>
      <c r="BQ23" s="61">
        <f t="shared" si="19"/>
        <v>13128.631090943156</v>
      </c>
      <c r="BR23" s="61">
        <f t="shared" si="20"/>
        <v>16480.882862438397</v>
      </c>
      <c r="BS23" s="61">
        <f t="shared" si="21"/>
        <v>24721.324293657595</v>
      </c>
      <c r="BT23" s="61">
        <f t="shared" si="22"/>
        <v>19455.682219108527</v>
      </c>
      <c r="BU23" s="62">
        <f t="shared" si="23"/>
        <v>750.77740800000004</v>
      </c>
      <c r="BV23" s="61">
        <f t="shared" si="24"/>
        <v>1126.1661120000001</v>
      </c>
      <c r="BW23" s="61">
        <f t="shared" si="25"/>
        <v>886.29273014399996</v>
      </c>
      <c r="BX23" s="6">
        <f t="shared" si="42"/>
        <v>34451.033801073696</v>
      </c>
      <c r="BY23" s="61">
        <f t="shared" si="27"/>
        <v>82030.698693090555</v>
      </c>
      <c r="BZ23" s="59">
        <f t="shared" si="28"/>
        <v>4.92</v>
      </c>
      <c r="CA23" s="61">
        <f t="shared" si="29"/>
        <v>16672.906238433039</v>
      </c>
      <c r="CB23" s="61">
        <f t="shared" si="30"/>
        <v>17559.198968577039</v>
      </c>
      <c r="CC23" s="6">
        <f t="shared" si="43"/>
        <v>34451.033801073696</v>
      </c>
      <c r="CD23" s="6">
        <f t="shared" si="35"/>
        <v>81931.699012937665</v>
      </c>
      <c r="CE23">
        <v>5.5</v>
      </c>
      <c r="CF23" s="61">
        <f t="shared" si="32"/>
        <v>14896.672547806847</v>
      </c>
      <c r="CG23" s="6">
        <f t="shared" si="36"/>
        <v>15782.965277950847</v>
      </c>
    </row>
    <row r="24" spans="2:86" x14ac:dyDescent="0.35">
      <c r="B24" t="s">
        <v>9</v>
      </c>
      <c r="C24">
        <v>207</v>
      </c>
      <c r="D24" s="4">
        <v>0.22500000000000001</v>
      </c>
      <c r="E24" s="6">
        <v>8</v>
      </c>
      <c r="F24" s="4">
        <v>1.5150999999999999</v>
      </c>
      <c r="G24" s="4">
        <v>1.3051999999999999</v>
      </c>
      <c r="H24" s="4">
        <v>1.6318999999999999</v>
      </c>
      <c r="I24" s="4">
        <v>2.1488999999999998</v>
      </c>
      <c r="J24" s="6">
        <v>6</v>
      </c>
      <c r="K24" s="4">
        <v>2.7888000000000002</v>
      </c>
      <c r="L24" s="4">
        <v>4.1327999999999996</v>
      </c>
      <c r="M24">
        <v>6</v>
      </c>
      <c r="N24" s="4">
        <v>2.2400000000000002</v>
      </c>
      <c r="O24" s="4">
        <v>0.33600000000000002</v>
      </c>
      <c r="P24" s="4">
        <v>0.39</v>
      </c>
      <c r="Q24" s="4">
        <v>0.05</v>
      </c>
      <c r="R24" s="4">
        <v>0.5</v>
      </c>
      <c r="S24" t="s">
        <v>488</v>
      </c>
      <c r="T24">
        <v>1</v>
      </c>
      <c r="U24" t="s">
        <v>9</v>
      </c>
      <c r="V24">
        <v>449</v>
      </c>
      <c r="X24" s="4">
        <v>0.315</v>
      </c>
      <c r="Y24" s="4">
        <f>65%+(T24*15%)</f>
        <v>0.8</v>
      </c>
      <c r="Z24" s="6">
        <v>10</v>
      </c>
      <c r="AC24" t="s">
        <v>469</v>
      </c>
      <c r="AD24" s="4">
        <v>0.18</v>
      </c>
      <c r="AE24" s="4">
        <v>0.5</v>
      </c>
      <c r="AK24">
        <v>311</v>
      </c>
      <c r="AL24" s="4">
        <f>1*46.6%</f>
        <v>0.46600000000000003</v>
      </c>
      <c r="AM24" s="4">
        <f>1*58.3%</f>
        <v>0.58299999999999996</v>
      </c>
      <c r="AN24" s="4">
        <f>0*46.6%</f>
        <v>0</v>
      </c>
      <c r="AO24" s="4">
        <v>0.311</v>
      </c>
      <c r="AQ24" s="4" t="s">
        <v>182</v>
      </c>
      <c r="AR24" s="6">
        <v>595</v>
      </c>
      <c r="AS24" s="4">
        <f t="shared" si="50"/>
        <v>0.67999999999999994</v>
      </c>
      <c r="AV24">
        <f t="shared" si="0"/>
        <v>656</v>
      </c>
      <c r="AW24" s="6">
        <f t="shared" si="1"/>
        <v>906</v>
      </c>
      <c r="AX24" s="4">
        <f t="shared" si="2"/>
        <v>1.3260000000000001</v>
      </c>
      <c r="AY24">
        <f t="shared" si="3"/>
        <v>2431.8559999999998</v>
      </c>
      <c r="AZ24" s="4">
        <f t="shared" si="4"/>
        <v>1.623</v>
      </c>
      <c r="BA24" s="4">
        <f t="shared" si="5"/>
        <v>0</v>
      </c>
      <c r="BB24" s="4">
        <v>0</v>
      </c>
      <c r="BC24" s="4">
        <f t="shared" si="6"/>
        <v>0</v>
      </c>
      <c r="BD24" s="4">
        <f t="shared" si="7"/>
        <v>0</v>
      </c>
      <c r="BE24" s="4">
        <f t="shared" si="47"/>
        <v>0.36099999999999999</v>
      </c>
      <c r="BF24" s="4">
        <f t="shared" si="47"/>
        <v>0.5</v>
      </c>
      <c r="BG24" s="6">
        <f t="shared" si="9"/>
        <v>6378.758288</v>
      </c>
      <c r="BH24" s="6">
        <f t="shared" si="10"/>
        <v>9568.1374319999995</v>
      </c>
      <c r="BI24" s="8">
        <f t="shared" si="11"/>
        <v>7530.1241589839992</v>
      </c>
      <c r="BJ24" s="6">
        <f t="shared" si="12"/>
        <v>1135.77402624</v>
      </c>
      <c r="BK24" s="6">
        <f t="shared" si="13"/>
        <v>1703.6610393599999</v>
      </c>
      <c r="BL24" s="6">
        <f t="shared" si="14"/>
        <v>1340.78123797632</v>
      </c>
      <c r="BM24" s="8">
        <f t="shared" si="15"/>
        <v>12330.558501774845</v>
      </c>
      <c r="BN24" s="6">
        <f t="shared" si="16"/>
        <v>5447.3574399999998</v>
      </c>
      <c r="BO24" s="6">
        <f t="shared" si="17"/>
        <v>6781.9600128000002</v>
      </c>
      <c r="BP24" s="6">
        <f t="shared" si="18"/>
        <v>10172.940019199999</v>
      </c>
      <c r="BQ24" s="6">
        <f t="shared" si="19"/>
        <v>8006.103795110399</v>
      </c>
      <c r="BR24" s="6">
        <f t="shared" si="20"/>
        <v>10050.374476799998</v>
      </c>
      <c r="BS24" s="6">
        <f t="shared" si="21"/>
        <v>15075.561715199998</v>
      </c>
      <c r="BT24" s="6">
        <f t="shared" si="22"/>
        <v>11864.467069862398</v>
      </c>
      <c r="BU24" s="7">
        <f t="shared" si="23"/>
        <v>510.30066304000002</v>
      </c>
      <c r="BV24" s="6">
        <f t="shared" si="24"/>
        <v>765.45099456000003</v>
      </c>
      <c r="BW24" s="6">
        <f t="shared" si="25"/>
        <v>602.40993271872003</v>
      </c>
      <c r="BX24" s="6">
        <f t="shared" si="42"/>
        <v>39495.045008346729</v>
      </c>
      <c r="BY24" s="6">
        <f t="shared" si="27"/>
        <v>86996.193811803852</v>
      </c>
      <c r="BZ24">
        <f t="shared" si="28"/>
        <v>4.92</v>
      </c>
      <c r="CA24" s="6">
        <f t="shared" si="29"/>
        <v>17682.153213781272</v>
      </c>
      <c r="CB24" s="8">
        <f t="shared" si="30"/>
        <v>18284.563146499993</v>
      </c>
      <c r="CC24" s="6">
        <f t="shared" si="43"/>
        <v>39495.045008346729</v>
      </c>
      <c r="CD24" s="6">
        <f t="shared" si="35"/>
        <v>95937.024816494173</v>
      </c>
      <c r="CE24">
        <v>5.5</v>
      </c>
      <c r="CF24" s="6">
        <f t="shared" si="32"/>
        <v>17443.095421180758</v>
      </c>
      <c r="CG24" s="8">
        <f t="shared" si="36"/>
        <v>18045.50535389948</v>
      </c>
    </row>
    <row r="25" spans="2:86" x14ac:dyDescent="0.35">
      <c r="B25" t="s">
        <v>9</v>
      </c>
      <c r="C25">
        <v>207</v>
      </c>
      <c r="D25" s="4">
        <v>0.22500000000000001</v>
      </c>
      <c r="E25" s="6">
        <v>8</v>
      </c>
      <c r="F25" s="4">
        <v>1.5150999999999999</v>
      </c>
      <c r="G25" s="4">
        <v>1.3051999999999999</v>
      </c>
      <c r="H25" s="4">
        <v>1.6318999999999999</v>
      </c>
      <c r="I25" s="4">
        <v>2.1488999999999998</v>
      </c>
      <c r="J25" s="6">
        <v>6</v>
      </c>
      <c r="K25" s="4">
        <v>2.7888000000000002</v>
      </c>
      <c r="L25" s="4">
        <v>4.1327999999999996</v>
      </c>
      <c r="M25">
        <v>6</v>
      </c>
      <c r="N25" s="4">
        <v>2.2400000000000002</v>
      </c>
      <c r="O25" s="4">
        <v>0.33600000000000002</v>
      </c>
      <c r="P25" s="4">
        <v>0.39</v>
      </c>
      <c r="Q25" s="4">
        <v>0.05</v>
      </c>
      <c r="R25" s="4">
        <v>0.5</v>
      </c>
      <c r="S25" t="s">
        <v>488</v>
      </c>
      <c r="T25">
        <v>1</v>
      </c>
      <c r="U25" t="s">
        <v>9</v>
      </c>
      <c r="V25">
        <v>449</v>
      </c>
      <c r="X25" s="4">
        <v>0.315</v>
      </c>
      <c r="Y25" s="4">
        <f t="shared" ref="Y25:Y26" si="52">65%+(T25*15%)</f>
        <v>0.8</v>
      </c>
      <c r="Z25" s="6">
        <v>10</v>
      </c>
      <c r="AC25" t="s">
        <v>469</v>
      </c>
      <c r="AD25" s="4">
        <v>0.18</v>
      </c>
      <c r="AE25" s="4">
        <v>0.5</v>
      </c>
      <c r="AK25">
        <v>311</v>
      </c>
      <c r="AL25" s="4">
        <f>2*46.6%</f>
        <v>0.93200000000000005</v>
      </c>
      <c r="AM25" s="4">
        <f>0*58.3%</f>
        <v>0</v>
      </c>
      <c r="AN25" s="4">
        <f>0*46.6%</f>
        <v>0</v>
      </c>
      <c r="AO25" s="4">
        <v>0.311</v>
      </c>
      <c r="AQ25" s="4" t="s">
        <v>182</v>
      </c>
      <c r="AR25" s="6">
        <v>595</v>
      </c>
      <c r="AS25" s="4">
        <f t="shared" si="50"/>
        <v>0.67999999999999994</v>
      </c>
      <c r="AV25">
        <f t="shared" si="0"/>
        <v>656</v>
      </c>
      <c r="AW25" s="6">
        <f t="shared" si="1"/>
        <v>906</v>
      </c>
      <c r="AX25" s="4">
        <f t="shared" si="2"/>
        <v>1.792</v>
      </c>
      <c r="AY25">
        <f t="shared" si="3"/>
        <v>2737.5519999999997</v>
      </c>
      <c r="AZ25" s="4">
        <f t="shared" si="4"/>
        <v>1.04</v>
      </c>
      <c r="BA25" s="4">
        <f t="shared" si="5"/>
        <v>0</v>
      </c>
      <c r="BB25" s="4">
        <v>0</v>
      </c>
      <c r="BC25" s="4">
        <f t="shared" si="6"/>
        <v>0</v>
      </c>
      <c r="BD25" s="4">
        <f t="shared" si="7"/>
        <v>0</v>
      </c>
      <c r="BE25" s="4">
        <f t="shared" si="47"/>
        <v>0.36099999999999999</v>
      </c>
      <c r="BF25" s="4">
        <f t="shared" si="47"/>
        <v>0.5</v>
      </c>
      <c r="BG25" s="6">
        <f t="shared" si="9"/>
        <v>5584.6060799999996</v>
      </c>
      <c r="BH25" s="6">
        <f t="shared" si="10"/>
        <v>8376.9091200000003</v>
      </c>
      <c r="BI25" s="6">
        <f t="shared" si="11"/>
        <v>6592.6274774399999</v>
      </c>
      <c r="BJ25" s="6">
        <f t="shared" si="12"/>
        <v>1278.5462860800001</v>
      </c>
      <c r="BK25" s="6">
        <f t="shared" si="13"/>
        <v>1917.8194291200002</v>
      </c>
      <c r="BL25" s="6">
        <f t="shared" si="14"/>
        <v>1509.32389071744</v>
      </c>
      <c r="BM25" s="6">
        <f t="shared" si="15"/>
        <v>11261.712401738843</v>
      </c>
      <c r="BN25" s="6">
        <f t="shared" si="16"/>
        <v>6132.1164799999997</v>
      </c>
      <c r="BO25" s="6">
        <f t="shared" si="17"/>
        <v>7634.4850176</v>
      </c>
      <c r="BP25" s="6">
        <f t="shared" si="18"/>
        <v>11451.7275264</v>
      </c>
      <c r="BQ25" s="6">
        <f t="shared" si="19"/>
        <v>9012.5095632768007</v>
      </c>
      <c r="BR25" s="6">
        <f t="shared" si="20"/>
        <v>11313.754905599997</v>
      </c>
      <c r="BS25" s="6">
        <f t="shared" si="21"/>
        <v>16970.632358399995</v>
      </c>
      <c r="BT25" s="6">
        <f t="shared" si="22"/>
        <v>13355.887666060797</v>
      </c>
      <c r="BU25" s="7">
        <f t="shared" si="23"/>
        <v>446.76848639999997</v>
      </c>
      <c r="BV25" s="6">
        <f t="shared" si="24"/>
        <v>670.15272959999993</v>
      </c>
      <c r="BW25" s="6">
        <f t="shared" si="25"/>
        <v>527.41019819519988</v>
      </c>
      <c r="BX25" s="6">
        <f t="shared" si="42"/>
        <v>36071.50788131055</v>
      </c>
      <c r="BY25" s="6">
        <f t="shared" si="27"/>
        <v>81155.525325897906</v>
      </c>
      <c r="BZ25">
        <f t="shared" si="28"/>
        <v>4.92</v>
      </c>
      <c r="CA25" s="6">
        <f t="shared" si="29"/>
        <v>16495.025472743477</v>
      </c>
      <c r="CB25" s="6">
        <f t="shared" si="30"/>
        <v>17022.435670938678</v>
      </c>
      <c r="CC25" s="6">
        <f t="shared" si="43"/>
        <v>36071.50788131055</v>
      </c>
      <c r="CD25" s="6">
        <f t="shared" si="35"/>
        <v>86980.065678491912</v>
      </c>
      <c r="CE25">
        <v>5.5</v>
      </c>
      <c r="CF25" s="6">
        <f t="shared" si="32"/>
        <v>15814.557396089438</v>
      </c>
      <c r="CG25" s="6">
        <f t="shared" si="36"/>
        <v>16341.967594284637</v>
      </c>
    </row>
    <row r="26" spans="2:86" s="59" customFormat="1" x14ac:dyDescent="0.35">
      <c r="B26" s="59" t="s">
        <v>9</v>
      </c>
      <c r="C26" s="59">
        <v>207</v>
      </c>
      <c r="D26" s="60">
        <v>0.22500000000000001</v>
      </c>
      <c r="E26" s="6">
        <v>8</v>
      </c>
      <c r="F26" s="4">
        <v>1.5150999999999999</v>
      </c>
      <c r="G26" s="4">
        <v>1.3051999999999999</v>
      </c>
      <c r="H26" s="4">
        <v>1.6318999999999999</v>
      </c>
      <c r="I26" s="4">
        <v>2.1488999999999998</v>
      </c>
      <c r="J26" s="61">
        <v>6</v>
      </c>
      <c r="K26" s="60">
        <v>2.7888000000000002</v>
      </c>
      <c r="L26" s="60">
        <v>4.1327999999999996</v>
      </c>
      <c r="M26" s="59">
        <v>6</v>
      </c>
      <c r="N26" s="60">
        <v>2.2400000000000002</v>
      </c>
      <c r="O26" s="60">
        <v>0.33600000000000002</v>
      </c>
      <c r="P26" s="60">
        <v>0.39</v>
      </c>
      <c r="Q26" s="60">
        <v>0.05</v>
      </c>
      <c r="R26" s="60">
        <v>0.5</v>
      </c>
      <c r="S26" s="59" t="s">
        <v>488</v>
      </c>
      <c r="T26" s="59">
        <v>1</v>
      </c>
      <c r="U26" s="59" t="s">
        <v>9</v>
      </c>
      <c r="V26" s="59">
        <v>449</v>
      </c>
      <c r="W26" s="60"/>
      <c r="X26" s="60">
        <v>0.315</v>
      </c>
      <c r="Y26" s="60">
        <f t="shared" si="52"/>
        <v>0.8</v>
      </c>
      <c r="Z26" s="61">
        <v>10</v>
      </c>
      <c r="AA26" s="61"/>
      <c r="AB26" s="60"/>
      <c r="AC26" t="s">
        <v>469</v>
      </c>
      <c r="AD26" s="4">
        <v>0.18</v>
      </c>
      <c r="AE26" s="4">
        <v>0.5</v>
      </c>
      <c r="AF26" s="4"/>
      <c r="AG26" s="60"/>
      <c r="AH26" s="60"/>
      <c r="AI26" s="60"/>
      <c r="AJ26" s="60"/>
      <c r="AK26" s="59">
        <v>311</v>
      </c>
      <c r="AL26" s="60">
        <f>1*46.6%</f>
        <v>0.46600000000000003</v>
      </c>
      <c r="AM26" s="60">
        <f t="shared" ref="AM26" si="53">0*58.3%</f>
        <v>0</v>
      </c>
      <c r="AN26" s="60">
        <f>1*46.6%</f>
        <v>0.46600000000000003</v>
      </c>
      <c r="AO26" s="60">
        <v>0.311</v>
      </c>
      <c r="AP26" s="60"/>
      <c r="AQ26" s="4" t="s">
        <v>182</v>
      </c>
      <c r="AR26" s="61">
        <v>595</v>
      </c>
      <c r="AS26" s="4">
        <f t="shared" si="50"/>
        <v>0.67999999999999994</v>
      </c>
      <c r="AT26" s="60"/>
      <c r="AU26" s="60"/>
      <c r="AV26" s="59">
        <f t="shared" si="0"/>
        <v>656</v>
      </c>
      <c r="AW26" s="61">
        <f t="shared" si="1"/>
        <v>906</v>
      </c>
      <c r="AX26" s="60">
        <f t="shared" si="2"/>
        <v>1.3260000000000001</v>
      </c>
      <c r="AY26" s="59">
        <f t="shared" si="3"/>
        <v>2431.8559999999998</v>
      </c>
      <c r="AZ26" s="60">
        <f t="shared" si="4"/>
        <v>1.04</v>
      </c>
      <c r="BA26" s="60">
        <f t="shared" si="5"/>
        <v>0</v>
      </c>
      <c r="BB26" s="60">
        <v>0</v>
      </c>
      <c r="BC26" s="60">
        <f t="shared" si="6"/>
        <v>0.46600000000000003</v>
      </c>
      <c r="BD26" s="60">
        <f t="shared" si="7"/>
        <v>0</v>
      </c>
      <c r="BE26" s="60">
        <f t="shared" si="47"/>
        <v>0.36099999999999999</v>
      </c>
      <c r="BF26" s="60">
        <f t="shared" si="47"/>
        <v>0.5</v>
      </c>
      <c r="BG26" s="61">
        <f t="shared" si="9"/>
        <v>4960.9862399999993</v>
      </c>
      <c r="BH26" s="61">
        <f t="shared" si="10"/>
        <v>7441.4793599999994</v>
      </c>
      <c r="BI26" s="61">
        <f t="shared" si="11"/>
        <v>5856.4442563199991</v>
      </c>
      <c r="BJ26" s="61">
        <f t="shared" si="12"/>
        <v>1665.0447224678401</v>
      </c>
      <c r="BK26" s="61">
        <f t="shared" si="13"/>
        <v>2497.5670837017601</v>
      </c>
      <c r="BL26" s="61">
        <f t="shared" si="14"/>
        <v>1965.5852948732852</v>
      </c>
      <c r="BM26" s="61">
        <f t="shared" si="15"/>
        <v>10872.621076158666</v>
      </c>
      <c r="BN26" s="61">
        <f t="shared" si="16"/>
        <v>7985.8260070399992</v>
      </c>
      <c r="BO26" s="61">
        <f t="shared" si="17"/>
        <v>9942.3533787647993</v>
      </c>
      <c r="BP26" s="61">
        <f t="shared" si="18"/>
        <v>14913.5300681472</v>
      </c>
      <c r="BQ26" s="61">
        <f t="shared" si="19"/>
        <v>11736.948163631845</v>
      </c>
      <c r="BR26" s="61">
        <f t="shared" si="20"/>
        <v>14733.848982988797</v>
      </c>
      <c r="BS26" s="61">
        <f t="shared" si="21"/>
        <v>22100.773474483194</v>
      </c>
      <c r="BT26" s="61">
        <f t="shared" si="22"/>
        <v>17393.308724418275</v>
      </c>
      <c r="BU26" s="62">
        <f t="shared" si="23"/>
        <v>396.87889919999998</v>
      </c>
      <c r="BV26" s="61">
        <f t="shared" si="24"/>
        <v>595.31834879999997</v>
      </c>
      <c r="BW26" s="61">
        <f t="shared" si="25"/>
        <v>468.51554050559997</v>
      </c>
      <c r="BX26" s="6">
        <f t="shared" si="42"/>
        <v>34825.239967822738</v>
      </c>
      <c r="BY26" s="61">
        <f t="shared" si="27"/>
        <v>81387.428099277313</v>
      </c>
      <c r="BZ26" s="59">
        <f t="shared" si="28"/>
        <v>4.92</v>
      </c>
      <c r="CA26" s="61">
        <f t="shared" si="29"/>
        <v>16542.160182779942</v>
      </c>
      <c r="CB26" s="61">
        <f t="shared" si="30"/>
        <v>17010.675723285542</v>
      </c>
      <c r="CC26" s="6">
        <f t="shared" si="43"/>
        <v>34825.239967822738</v>
      </c>
      <c r="CD26" s="6">
        <f t="shared" si="35"/>
        <v>82830.711346851531</v>
      </c>
      <c r="CE26">
        <v>5.5</v>
      </c>
      <c r="CF26" s="61">
        <f t="shared" si="32"/>
        <v>15060.129335791187</v>
      </c>
      <c r="CG26" s="6">
        <f t="shared" si="36"/>
        <v>15528.644876296787</v>
      </c>
    </row>
    <row r="27" spans="2:86" x14ac:dyDescent="0.35">
      <c r="B27" t="s">
        <v>9</v>
      </c>
      <c r="C27">
        <v>207</v>
      </c>
      <c r="D27" s="4">
        <v>0.22500000000000001</v>
      </c>
      <c r="E27" s="6">
        <v>8</v>
      </c>
      <c r="F27" s="4">
        <v>1.5150999999999999</v>
      </c>
      <c r="G27" s="4">
        <v>1.3051999999999999</v>
      </c>
      <c r="H27" s="4">
        <v>1.6318999999999999</v>
      </c>
      <c r="I27" s="4">
        <v>2.1488999999999998</v>
      </c>
      <c r="J27" s="6">
        <v>6</v>
      </c>
      <c r="K27" s="4">
        <v>2.7888000000000002</v>
      </c>
      <c r="L27" s="4">
        <v>4.1327999999999996</v>
      </c>
      <c r="M27">
        <v>6</v>
      </c>
      <c r="N27" s="4">
        <v>2.2400000000000002</v>
      </c>
      <c r="O27" s="4">
        <v>0.33600000000000002</v>
      </c>
      <c r="P27" s="4">
        <v>0.39</v>
      </c>
      <c r="Q27" s="4">
        <v>0.05</v>
      </c>
      <c r="R27" s="4">
        <v>0.5</v>
      </c>
      <c r="S27" t="s">
        <v>489</v>
      </c>
      <c r="T27">
        <v>1</v>
      </c>
      <c r="U27" t="s">
        <v>9</v>
      </c>
      <c r="V27">
        <v>449</v>
      </c>
      <c r="Z27" s="6">
        <v>1</v>
      </c>
      <c r="AB27" s="4">
        <v>0.503</v>
      </c>
      <c r="AC27" t="s">
        <v>469</v>
      </c>
      <c r="AD27" s="4">
        <v>0.18</v>
      </c>
      <c r="AE27" s="4">
        <v>0.5</v>
      </c>
      <c r="AK27">
        <v>311</v>
      </c>
      <c r="AL27" s="4">
        <f>1*46.6%</f>
        <v>0.46600000000000003</v>
      </c>
      <c r="AM27" s="4">
        <f>1*58.3%</f>
        <v>0.58299999999999996</v>
      </c>
      <c r="AN27" s="4">
        <f>0*46.6%</f>
        <v>0</v>
      </c>
      <c r="AO27" s="4">
        <v>0.311</v>
      </c>
      <c r="AQ27" s="4" t="s">
        <v>182</v>
      </c>
      <c r="AR27" s="6">
        <v>595</v>
      </c>
      <c r="AS27" s="4">
        <f t="shared" si="50"/>
        <v>0.67999999999999994</v>
      </c>
      <c r="AV27">
        <f t="shared" si="0"/>
        <v>656</v>
      </c>
      <c r="AW27" s="6">
        <f t="shared" si="1"/>
        <v>906</v>
      </c>
      <c r="AX27" s="4">
        <f t="shared" si="2"/>
        <v>1.3260000000000001</v>
      </c>
      <c r="AY27">
        <f t="shared" si="3"/>
        <v>2431.8559999999998</v>
      </c>
      <c r="AZ27" s="4">
        <f t="shared" si="4"/>
        <v>1.3079999999999998</v>
      </c>
      <c r="BA27" s="4">
        <f t="shared" si="5"/>
        <v>0</v>
      </c>
      <c r="BB27" s="4">
        <v>0</v>
      </c>
      <c r="BC27" s="4">
        <f t="shared" si="6"/>
        <v>0</v>
      </c>
      <c r="BD27" s="4">
        <f t="shared" si="7"/>
        <v>0</v>
      </c>
      <c r="BE27" s="4">
        <f t="shared" si="47"/>
        <v>0.36099999999999999</v>
      </c>
      <c r="BF27" s="4">
        <f t="shared" si="47"/>
        <v>1.0030000000000001</v>
      </c>
      <c r="BG27" s="6">
        <f t="shared" si="9"/>
        <v>5612.7236479999992</v>
      </c>
      <c r="BH27" s="6">
        <f t="shared" si="10"/>
        <v>11242.285466943998</v>
      </c>
      <c r="BI27" s="8">
        <f t="shared" si="11"/>
        <v>7644.9954646387832</v>
      </c>
      <c r="BJ27" s="6">
        <f t="shared" si="12"/>
        <v>1135.77402624</v>
      </c>
      <c r="BK27" s="6">
        <f t="shared" si="13"/>
        <v>2274.95537455872</v>
      </c>
      <c r="BL27" s="6">
        <f t="shared" si="14"/>
        <v>1547.018492983058</v>
      </c>
      <c r="BM27" s="8">
        <f t="shared" si="15"/>
        <v>12776.899401094361</v>
      </c>
      <c r="BN27" s="6">
        <f t="shared" si="16"/>
        <v>5447.3574399999998</v>
      </c>
      <c r="BO27" s="6">
        <f t="shared" si="17"/>
        <v>6781.9600128000002</v>
      </c>
      <c r="BP27" s="6">
        <f t="shared" si="18"/>
        <v>13584.265905638402</v>
      </c>
      <c r="BQ27" s="6">
        <f t="shared" si="19"/>
        <v>9237.5924401146622</v>
      </c>
      <c r="BR27" s="6">
        <f t="shared" si="20"/>
        <v>10050.374476799998</v>
      </c>
      <c r="BS27" s="6">
        <f t="shared" si="21"/>
        <v>20130.900077030397</v>
      </c>
      <c r="BT27" s="6">
        <f t="shared" si="22"/>
        <v>13689.444218483171</v>
      </c>
      <c r="BU27" s="7">
        <f t="shared" si="23"/>
        <v>0</v>
      </c>
      <c r="BV27" s="6">
        <f t="shared" si="24"/>
        <v>0</v>
      </c>
      <c r="BW27" s="6">
        <f t="shared" si="25"/>
        <v>0</v>
      </c>
      <c r="BX27" s="6">
        <f t="shared" si="42"/>
        <v>40924.684542123956</v>
      </c>
      <c r="BY27" s="6">
        <f t="shared" si="27"/>
        <v>91086.961524362574</v>
      </c>
      <c r="BZ27">
        <f t="shared" si="28"/>
        <v>4.92</v>
      </c>
      <c r="CA27" s="6">
        <f t="shared" si="29"/>
        <v>18513.610065927354</v>
      </c>
      <c r="CB27" s="8">
        <f t="shared" si="30"/>
        <v>18513.610065927354</v>
      </c>
      <c r="CC27" s="6">
        <f t="shared" si="43"/>
        <v>40924.684542123956</v>
      </c>
      <c r="CD27" s="6">
        <f t="shared" si="35"/>
        <v>98277.699838210188</v>
      </c>
      <c r="CE27">
        <v>5.5</v>
      </c>
      <c r="CF27" s="6">
        <f t="shared" si="32"/>
        <v>17868.672697856397</v>
      </c>
      <c r="CG27" s="8">
        <f t="shared" si="36"/>
        <v>17868.672697856397</v>
      </c>
    </row>
    <row r="28" spans="2:86" x14ac:dyDescent="0.35">
      <c r="B28" t="s">
        <v>9</v>
      </c>
      <c r="C28">
        <v>207</v>
      </c>
      <c r="D28" s="4">
        <v>0.22500000000000001</v>
      </c>
      <c r="E28" s="6">
        <v>8</v>
      </c>
      <c r="F28" s="4">
        <v>1.5150999999999999</v>
      </c>
      <c r="G28" s="4">
        <v>1.3051999999999999</v>
      </c>
      <c r="H28" s="4">
        <v>1.6318999999999999</v>
      </c>
      <c r="I28" s="4">
        <v>2.1488999999999998</v>
      </c>
      <c r="J28" s="6">
        <v>6</v>
      </c>
      <c r="K28" s="4">
        <v>2.7888000000000002</v>
      </c>
      <c r="L28" s="4">
        <v>4.1327999999999996</v>
      </c>
      <c r="M28">
        <v>6</v>
      </c>
      <c r="N28" s="4">
        <v>2.2400000000000002</v>
      </c>
      <c r="O28" s="4">
        <v>0.33600000000000002</v>
      </c>
      <c r="P28" s="4">
        <v>0.39</v>
      </c>
      <c r="Q28" s="4">
        <v>0.05</v>
      </c>
      <c r="R28" s="4">
        <v>0.5</v>
      </c>
      <c r="S28" t="s">
        <v>489</v>
      </c>
      <c r="T28">
        <v>1</v>
      </c>
      <c r="U28" t="s">
        <v>9</v>
      </c>
      <c r="V28">
        <v>449</v>
      </c>
      <c r="Z28" s="6">
        <v>1</v>
      </c>
      <c r="AB28" s="4">
        <v>0.503</v>
      </c>
      <c r="AC28" t="s">
        <v>469</v>
      </c>
      <c r="AD28" s="4">
        <v>0.18</v>
      </c>
      <c r="AE28" s="4">
        <v>0.5</v>
      </c>
      <c r="AK28">
        <v>311</v>
      </c>
      <c r="AL28" s="4">
        <f>2*46.6%</f>
        <v>0.93200000000000005</v>
      </c>
      <c r="AM28" s="4">
        <f>0*58.3%</f>
        <v>0</v>
      </c>
      <c r="AN28" s="4">
        <f>0*46.6%</f>
        <v>0</v>
      </c>
      <c r="AO28" s="4">
        <v>0.311</v>
      </c>
      <c r="AQ28" s="4" t="s">
        <v>182</v>
      </c>
      <c r="AR28" s="6">
        <v>595</v>
      </c>
      <c r="AS28" s="4">
        <f t="shared" si="50"/>
        <v>0.67999999999999994</v>
      </c>
      <c r="AV28">
        <f t="shared" si="0"/>
        <v>656</v>
      </c>
      <c r="AW28" s="6">
        <f t="shared" si="1"/>
        <v>906</v>
      </c>
      <c r="AX28" s="4">
        <f t="shared" si="2"/>
        <v>1.792</v>
      </c>
      <c r="AY28">
        <f t="shared" si="3"/>
        <v>2737.5519999999997</v>
      </c>
      <c r="AZ28" s="4">
        <f t="shared" si="4"/>
        <v>0.72499999999999998</v>
      </c>
      <c r="BA28" s="4">
        <f t="shared" si="5"/>
        <v>0</v>
      </c>
      <c r="BB28" s="4">
        <v>0</v>
      </c>
      <c r="BC28" s="4">
        <f t="shared" si="6"/>
        <v>0</v>
      </c>
      <c r="BD28" s="4">
        <f t="shared" si="7"/>
        <v>0</v>
      </c>
      <c r="BE28" s="4">
        <f t="shared" si="47"/>
        <v>0.36099999999999999</v>
      </c>
      <c r="BF28" s="4">
        <f t="shared" si="47"/>
        <v>1.0030000000000001</v>
      </c>
      <c r="BG28" s="6">
        <f t="shared" si="9"/>
        <v>4722.2771999999995</v>
      </c>
      <c r="BH28" s="6">
        <f t="shared" si="10"/>
        <v>9458.7212316000005</v>
      </c>
      <c r="BI28" s="6">
        <f t="shared" si="11"/>
        <v>6432.1334954076001</v>
      </c>
      <c r="BJ28" s="6">
        <f t="shared" si="12"/>
        <v>1278.5462860800001</v>
      </c>
      <c r="BK28" s="6">
        <f t="shared" si="13"/>
        <v>2560.9282110182403</v>
      </c>
      <c r="BL28" s="6">
        <f t="shared" si="14"/>
        <v>1741.4861609827049</v>
      </c>
      <c r="BM28" s="6">
        <f t="shared" si="15"/>
        <v>11361.331322382524</v>
      </c>
      <c r="BN28" s="6">
        <f t="shared" si="16"/>
        <v>6132.1164799999997</v>
      </c>
      <c r="BO28" s="6">
        <f t="shared" si="17"/>
        <v>7634.4850176</v>
      </c>
      <c r="BP28" s="6">
        <f t="shared" si="18"/>
        <v>15291.873490252801</v>
      </c>
      <c r="BQ28" s="6">
        <f t="shared" si="19"/>
        <v>10398.802256227662</v>
      </c>
      <c r="BR28" s="6">
        <f t="shared" si="20"/>
        <v>11313.754905599997</v>
      </c>
      <c r="BS28" s="6">
        <f t="shared" si="21"/>
        <v>22661.451075916797</v>
      </c>
      <c r="BT28" s="6">
        <f t="shared" si="22"/>
        <v>15410.273223084361</v>
      </c>
      <c r="BU28" s="7">
        <f t="shared" si="23"/>
        <v>0</v>
      </c>
      <c r="BV28" s="6">
        <f t="shared" si="24"/>
        <v>0</v>
      </c>
      <c r="BW28" s="6">
        <f t="shared" si="25"/>
        <v>0</v>
      </c>
      <c r="BX28" s="6">
        <f t="shared" si="42"/>
        <v>36390.589434180911</v>
      </c>
      <c r="BY28" s="6">
        <f t="shared" si="27"/>
        <v>83179.981124589482</v>
      </c>
      <c r="BZ28">
        <f t="shared" si="28"/>
        <v>4.92</v>
      </c>
      <c r="CA28" s="6">
        <f t="shared" si="29"/>
        <v>16906.5002285751</v>
      </c>
      <c r="CB28" s="6">
        <f t="shared" si="30"/>
        <v>16906.5002285751</v>
      </c>
      <c r="CC28" s="6">
        <f t="shared" si="43"/>
        <v>36390.589434180911</v>
      </c>
      <c r="CD28" s="6">
        <f t="shared" si="35"/>
        <v>86603.190536643218</v>
      </c>
      <c r="CE28">
        <v>5.5</v>
      </c>
      <c r="CF28" s="6">
        <f t="shared" si="32"/>
        <v>15746.03464302604</v>
      </c>
      <c r="CG28" s="6">
        <f t="shared" si="36"/>
        <v>15746.03464302604</v>
      </c>
    </row>
    <row r="29" spans="2:86" s="10" customFormat="1" x14ac:dyDescent="0.35">
      <c r="B29" s="10" t="s">
        <v>9</v>
      </c>
      <c r="C29" s="10">
        <v>207</v>
      </c>
      <c r="D29" s="12">
        <v>0.22500000000000001</v>
      </c>
      <c r="E29" s="6">
        <v>8</v>
      </c>
      <c r="F29" s="4">
        <v>1.5150999999999999</v>
      </c>
      <c r="G29" s="4">
        <v>1.3051999999999999</v>
      </c>
      <c r="H29" s="4">
        <v>1.6318999999999999</v>
      </c>
      <c r="I29" s="4">
        <v>2.1488999999999998</v>
      </c>
      <c r="J29" s="13">
        <v>6</v>
      </c>
      <c r="K29" s="12">
        <v>2.7888000000000002</v>
      </c>
      <c r="L29" s="12">
        <v>4.1327999999999996</v>
      </c>
      <c r="M29" s="10">
        <v>6</v>
      </c>
      <c r="N29" s="12">
        <v>2.2400000000000002</v>
      </c>
      <c r="O29" s="12">
        <v>0.33600000000000002</v>
      </c>
      <c r="P29" s="12">
        <v>0.39</v>
      </c>
      <c r="Q29" s="12">
        <v>0.05</v>
      </c>
      <c r="R29" s="12">
        <v>0.5</v>
      </c>
      <c r="S29" t="s">
        <v>489</v>
      </c>
      <c r="T29" s="59">
        <v>1</v>
      </c>
      <c r="U29" s="59" t="s">
        <v>9</v>
      </c>
      <c r="V29" s="59">
        <v>449</v>
      </c>
      <c r="W29" s="60"/>
      <c r="X29" s="60"/>
      <c r="Y29" s="60"/>
      <c r="Z29" s="61">
        <v>1</v>
      </c>
      <c r="AA29" s="61"/>
      <c r="AB29" s="4">
        <v>0.503</v>
      </c>
      <c r="AC29" t="s">
        <v>469</v>
      </c>
      <c r="AD29" s="4">
        <v>0.18</v>
      </c>
      <c r="AE29" s="4">
        <v>0.5</v>
      </c>
      <c r="AF29" s="4"/>
      <c r="AG29" s="12"/>
      <c r="AH29" s="12"/>
      <c r="AI29" s="12"/>
      <c r="AJ29" s="12"/>
      <c r="AK29" s="10">
        <v>311</v>
      </c>
      <c r="AL29" s="12">
        <f>1*46.6%</f>
        <v>0.46600000000000003</v>
      </c>
      <c r="AM29" s="12">
        <f t="shared" ref="AM29" si="54">0*58.3%</f>
        <v>0</v>
      </c>
      <c r="AN29" s="12">
        <f>1*46.6%</f>
        <v>0.46600000000000003</v>
      </c>
      <c r="AO29" s="12">
        <v>0.311</v>
      </c>
      <c r="AP29" s="12"/>
      <c r="AQ29" s="4" t="s">
        <v>182</v>
      </c>
      <c r="AR29" s="13">
        <v>595</v>
      </c>
      <c r="AS29" s="4">
        <f t="shared" si="50"/>
        <v>0.67999999999999994</v>
      </c>
      <c r="AT29" s="12"/>
      <c r="AU29" s="12"/>
      <c r="AV29" s="10">
        <f t="shared" si="0"/>
        <v>656</v>
      </c>
      <c r="AW29" s="13">
        <f t="shared" si="1"/>
        <v>906</v>
      </c>
      <c r="AX29" s="12">
        <f t="shared" si="2"/>
        <v>1.3260000000000001</v>
      </c>
      <c r="AY29" s="10">
        <f t="shared" si="3"/>
        <v>2431.8559999999998</v>
      </c>
      <c r="AZ29" s="12">
        <f t="shared" si="4"/>
        <v>0.72499999999999998</v>
      </c>
      <c r="BA29" s="12">
        <f t="shared" si="5"/>
        <v>0</v>
      </c>
      <c r="BB29" s="12">
        <v>0</v>
      </c>
      <c r="BC29" s="12">
        <f t="shared" si="6"/>
        <v>0.46600000000000003</v>
      </c>
      <c r="BD29" s="12">
        <f t="shared" si="7"/>
        <v>0</v>
      </c>
      <c r="BE29" s="12">
        <f t="shared" si="47"/>
        <v>0.36099999999999999</v>
      </c>
      <c r="BF29" s="12">
        <f t="shared" si="47"/>
        <v>1.0030000000000001</v>
      </c>
      <c r="BG29" s="13">
        <f t="shared" si="9"/>
        <v>4194.9515999999994</v>
      </c>
      <c r="BH29" s="13">
        <f t="shared" si="10"/>
        <v>8402.4880548000001</v>
      </c>
      <c r="BI29" s="13">
        <f t="shared" si="11"/>
        <v>5713.8722601827994</v>
      </c>
      <c r="BJ29" s="13">
        <f t="shared" si="12"/>
        <v>1665.0447224678401</v>
      </c>
      <c r="BK29" s="13">
        <f t="shared" si="13"/>
        <v>3335.0845791030838</v>
      </c>
      <c r="BL29" s="13">
        <f t="shared" si="14"/>
        <v>2267.929110713163</v>
      </c>
      <c r="BM29" s="13">
        <f t="shared" si="15"/>
        <v>11094.70390554539</v>
      </c>
      <c r="BN29" s="13">
        <f t="shared" si="16"/>
        <v>7985.8260070399992</v>
      </c>
      <c r="BO29" s="13">
        <f t="shared" si="17"/>
        <v>9942.3533787647993</v>
      </c>
      <c r="BP29" s="13">
        <f t="shared" si="18"/>
        <v>19914.533817665895</v>
      </c>
      <c r="BQ29" s="13">
        <f t="shared" si="19"/>
        <v>13542.310517208094</v>
      </c>
      <c r="BR29" s="13">
        <f t="shared" si="20"/>
        <v>14733.848982988797</v>
      </c>
      <c r="BS29" s="13">
        <f t="shared" si="21"/>
        <v>29511.89951292656</v>
      </c>
      <c r="BT29" s="13">
        <f t="shared" si="22"/>
        <v>20068.72522429633</v>
      </c>
      <c r="BU29" s="28">
        <f t="shared" si="23"/>
        <v>0</v>
      </c>
      <c r="BV29" s="13">
        <f t="shared" si="24"/>
        <v>0</v>
      </c>
      <c r="BW29" s="13">
        <f t="shared" si="25"/>
        <v>0</v>
      </c>
      <c r="BX29" s="6">
        <f t="shared" si="42"/>
        <v>35536.576063503002</v>
      </c>
      <c r="BY29" s="13">
        <f t="shared" si="27"/>
        <v>84615.462644214102</v>
      </c>
      <c r="BZ29" s="10">
        <f t="shared" si="28"/>
        <v>4.92</v>
      </c>
      <c r="CA29" s="13">
        <f t="shared" si="29"/>
        <v>17198.264765084168</v>
      </c>
      <c r="CB29" s="13">
        <f t="shared" si="30"/>
        <v>17198.264765084168</v>
      </c>
      <c r="CC29" s="6">
        <f t="shared" si="43"/>
        <v>35536.576063503002</v>
      </c>
      <c r="CD29" s="6">
        <f t="shared" si="35"/>
        <v>83351.692226912826</v>
      </c>
      <c r="CE29">
        <v>5.5</v>
      </c>
      <c r="CF29" s="13">
        <f t="shared" si="32"/>
        <v>15154.853132165968</v>
      </c>
      <c r="CG29" s="6">
        <f t="shared" si="36"/>
        <v>15154.853132165968</v>
      </c>
    </row>
    <row r="30" spans="2:86" x14ac:dyDescent="0.35">
      <c r="B30" t="s">
        <v>9</v>
      </c>
      <c r="C30">
        <v>207</v>
      </c>
      <c r="D30" s="4">
        <v>0.22500000000000001</v>
      </c>
      <c r="E30" s="6">
        <v>8</v>
      </c>
      <c r="F30" s="4">
        <v>1.5150999999999999</v>
      </c>
      <c r="G30" s="4">
        <v>1.3051999999999999</v>
      </c>
      <c r="H30" s="4">
        <v>1.6318999999999999</v>
      </c>
      <c r="I30" s="4">
        <v>2.1488999999999998</v>
      </c>
      <c r="J30" s="6">
        <v>6</v>
      </c>
      <c r="K30" s="4">
        <v>2.7888000000000002</v>
      </c>
      <c r="L30" s="4">
        <v>4.1327999999999996</v>
      </c>
      <c r="M30">
        <v>6</v>
      </c>
      <c r="N30" s="4">
        <v>2.2400000000000002</v>
      </c>
      <c r="O30" s="4">
        <v>0.33600000000000002</v>
      </c>
      <c r="P30" s="4">
        <v>0.39</v>
      </c>
      <c r="Q30" s="4">
        <v>0.05</v>
      </c>
      <c r="R30" s="4">
        <v>0.5</v>
      </c>
      <c r="S30" t="s">
        <v>32</v>
      </c>
      <c r="T30">
        <v>1</v>
      </c>
      <c r="U30" t="s">
        <v>9</v>
      </c>
      <c r="V30">
        <v>497</v>
      </c>
      <c r="W30" s="4">
        <v>0.251</v>
      </c>
      <c r="Y30" s="4">
        <f t="shared" ref="Y30:Y32" si="55">180%+(T30*60%)</f>
        <v>2.4</v>
      </c>
      <c r="Z30" s="6">
        <v>15</v>
      </c>
      <c r="AC30" t="s">
        <v>45</v>
      </c>
      <c r="AI30" s="4">
        <v>0.2</v>
      </c>
      <c r="AK30">
        <v>311</v>
      </c>
      <c r="AL30" s="4">
        <f>1*46.6%</f>
        <v>0.46600000000000003</v>
      </c>
      <c r="AM30" s="4">
        <f>1*58.3%</f>
        <v>0.58299999999999996</v>
      </c>
      <c r="AN30" s="4">
        <f>0*46.6%</f>
        <v>0</v>
      </c>
      <c r="AP30" s="4">
        <v>0.622</v>
      </c>
      <c r="AQ30" s="4" t="s">
        <v>491</v>
      </c>
      <c r="AS30" s="4">
        <f>48%+20%</f>
        <v>0.67999999999999994</v>
      </c>
      <c r="AT30" s="4">
        <v>0.15</v>
      </c>
      <c r="AV30">
        <f t="shared" si="0"/>
        <v>704</v>
      </c>
      <c r="AW30" s="6">
        <f t="shared" si="1"/>
        <v>311</v>
      </c>
      <c r="AX30" s="4">
        <f t="shared" si="2"/>
        <v>1.397</v>
      </c>
      <c r="AY30">
        <f t="shared" si="3"/>
        <v>1998.4880000000003</v>
      </c>
      <c r="AZ30" s="4">
        <f t="shared" si="4"/>
        <v>0.80799999999999994</v>
      </c>
      <c r="BA30" s="4">
        <f t="shared" si="5"/>
        <v>0</v>
      </c>
      <c r="BB30" s="4">
        <v>0</v>
      </c>
      <c r="BC30" s="4">
        <f t="shared" si="6"/>
        <v>0</v>
      </c>
      <c r="BD30" s="4">
        <f t="shared" si="7"/>
        <v>0</v>
      </c>
      <c r="BE30" s="4">
        <f t="shared" si="47"/>
        <v>0.4</v>
      </c>
      <c r="BF30" s="4">
        <f t="shared" si="47"/>
        <v>1.1219999999999999</v>
      </c>
      <c r="BG30" s="6">
        <f t="shared" si="9"/>
        <v>3613.2663040000002</v>
      </c>
      <c r="BH30" s="6">
        <f t="shared" si="10"/>
        <v>7667.3510970879997</v>
      </c>
      <c r="BI30" s="8">
        <f t="shared" si="11"/>
        <v>5234.9002212352007</v>
      </c>
      <c r="BJ30" s="6">
        <f t="shared" si="12"/>
        <v>933.37383552000028</v>
      </c>
      <c r="BK30" s="6">
        <f t="shared" si="13"/>
        <v>1980.6192789734405</v>
      </c>
      <c r="BL30" s="6">
        <f t="shared" si="14"/>
        <v>1352.2720129013765</v>
      </c>
      <c r="BM30" s="8">
        <f t="shared" si="15"/>
        <v>9156.1694054498421</v>
      </c>
      <c r="BN30" s="6">
        <f t="shared" si="16"/>
        <v>4476.6131200000009</v>
      </c>
      <c r="BO30" s="6">
        <f t="shared" si="17"/>
        <v>5573.3833344000013</v>
      </c>
      <c r="BP30" s="6">
        <f t="shared" si="18"/>
        <v>11826.719435596802</v>
      </c>
      <c r="BQ30" s="6">
        <f t="shared" si="19"/>
        <v>8074.7177748787217</v>
      </c>
      <c r="BR30" s="6">
        <f t="shared" si="20"/>
        <v>8259.3512064000006</v>
      </c>
      <c r="BS30" s="6">
        <f t="shared" si="21"/>
        <v>17526.3432599808</v>
      </c>
      <c r="BT30" s="6">
        <f t="shared" si="22"/>
        <v>11966.148027832322</v>
      </c>
      <c r="BU30" s="7">
        <f t="shared" si="23"/>
        <v>578.12260864000007</v>
      </c>
      <c r="BV30" s="6">
        <f t="shared" si="24"/>
        <v>1226.77617553408</v>
      </c>
      <c r="BW30" s="8">
        <f t="shared" si="25"/>
        <v>837.58403539763208</v>
      </c>
      <c r="BX30" s="6">
        <f t="shared" si="42"/>
        <v>29327.408220822865</v>
      </c>
      <c r="BY30" s="6">
        <f t="shared" si="27"/>
        <v>66729.534216524451</v>
      </c>
      <c r="BZ30">
        <f t="shared" si="28"/>
        <v>4.92</v>
      </c>
      <c r="CA30" s="6">
        <f t="shared" si="29"/>
        <v>13562.913458643181</v>
      </c>
      <c r="CB30" s="8">
        <f t="shared" si="30"/>
        <v>14400.497494040814</v>
      </c>
      <c r="CC30" s="6">
        <f t="shared" si="43"/>
        <v>29327.408220822865</v>
      </c>
      <c r="CD30" s="6">
        <f t="shared" si="35"/>
        <v>71130.869702592128</v>
      </c>
      <c r="CE30">
        <v>5.5</v>
      </c>
      <c r="CF30" s="6">
        <f t="shared" si="32"/>
        <v>12932.885400471296</v>
      </c>
      <c r="CG30" s="8">
        <f t="shared" si="36"/>
        <v>13770.469435868928</v>
      </c>
      <c r="CH30" t="s">
        <v>492</v>
      </c>
    </row>
    <row r="31" spans="2:86" x14ac:dyDescent="0.35">
      <c r="B31" t="s">
        <v>9</v>
      </c>
      <c r="C31">
        <v>207</v>
      </c>
      <c r="D31" s="4">
        <v>0.22500000000000001</v>
      </c>
      <c r="E31" s="6">
        <v>8</v>
      </c>
      <c r="F31" s="4">
        <v>1.5150999999999999</v>
      </c>
      <c r="G31" s="4">
        <v>1.3051999999999999</v>
      </c>
      <c r="H31" s="4">
        <v>1.6318999999999999</v>
      </c>
      <c r="I31" s="4">
        <v>2.1488999999999998</v>
      </c>
      <c r="J31" s="6">
        <v>6</v>
      </c>
      <c r="K31" s="4">
        <v>2.7888000000000002</v>
      </c>
      <c r="L31" s="4">
        <v>4.1327999999999996</v>
      </c>
      <c r="M31">
        <v>6</v>
      </c>
      <c r="N31" s="4">
        <v>2.2400000000000002</v>
      </c>
      <c r="O31" s="4">
        <v>0.33600000000000002</v>
      </c>
      <c r="P31" s="4">
        <v>0.39</v>
      </c>
      <c r="Q31" s="4">
        <v>0.05</v>
      </c>
      <c r="R31" s="4">
        <v>0.5</v>
      </c>
      <c r="S31" t="s">
        <v>32</v>
      </c>
      <c r="T31">
        <v>1</v>
      </c>
      <c r="U31" t="s">
        <v>9</v>
      </c>
      <c r="V31">
        <v>497</v>
      </c>
      <c r="W31" s="4">
        <v>0.251</v>
      </c>
      <c r="Y31" s="4">
        <f t="shared" si="55"/>
        <v>2.4</v>
      </c>
      <c r="Z31" s="6">
        <v>15</v>
      </c>
      <c r="AC31" t="s">
        <v>45</v>
      </c>
      <c r="AI31" s="4">
        <v>0.2</v>
      </c>
      <c r="AK31">
        <v>311</v>
      </c>
      <c r="AL31" s="4">
        <f>2*46.6%</f>
        <v>0.93200000000000005</v>
      </c>
      <c r="AM31" s="4">
        <f>0*58.3%</f>
        <v>0</v>
      </c>
      <c r="AN31" s="4">
        <f>0*46.6%</f>
        <v>0</v>
      </c>
      <c r="AP31" s="4">
        <v>0.622</v>
      </c>
      <c r="AQ31" s="4" t="s">
        <v>491</v>
      </c>
      <c r="AS31" s="4">
        <f t="shared" ref="AS31:AS38" si="56">48%+20%</f>
        <v>0.67999999999999994</v>
      </c>
      <c r="AT31" s="4">
        <v>0.15</v>
      </c>
      <c r="AV31">
        <f t="shared" si="0"/>
        <v>704</v>
      </c>
      <c r="AW31" s="6">
        <f t="shared" si="1"/>
        <v>311</v>
      </c>
      <c r="AX31" s="4">
        <f t="shared" si="2"/>
        <v>1.863</v>
      </c>
      <c r="AY31">
        <f t="shared" si="3"/>
        <v>2326.5519999999997</v>
      </c>
      <c r="AZ31" s="4">
        <f t="shared" si="4"/>
        <v>0.22500000000000001</v>
      </c>
      <c r="BA31" s="4">
        <f t="shared" si="5"/>
        <v>0</v>
      </c>
      <c r="BB31" s="4">
        <v>0</v>
      </c>
      <c r="BC31" s="4">
        <f t="shared" si="6"/>
        <v>0</v>
      </c>
      <c r="BD31" s="4">
        <f t="shared" si="7"/>
        <v>0</v>
      </c>
      <c r="BE31" s="4">
        <f t="shared" si="47"/>
        <v>0.4</v>
      </c>
      <c r="BF31" s="4">
        <f t="shared" si="47"/>
        <v>1.1219999999999999</v>
      </c>
      <c r="BG31" s="6">
        <f t="shared" si="9"/>
        <v>2850.0261999999998</v>
      </c>
      <c r="BH31" s="6">
        <f t="shared" si="10"/>
        <v>6047.7555963999994</v>
      </c>
      <c r="BI31" s="6">
        <f t="shared" si="11"/>
        <v>4129.1179585600003</v>
      </c>
      <c r="BJ31" s="6">
        <f t="shared" si="12"/>
        <v>1086.5928460800001</v>
      </c>
      <c r="BK31" s="6">
        <f t="shared" si="13"/>
        <v>2305.75001938176</v>
      </c>
      <c r="BL31" s="6">
        <f t="shared" si="14"/>
        <v>1574.255715400704</v>
      </c>
      <c r="BM31" s="6">
        <f t="shared" si="15"/>
        <v>7927.6894068053807</v>
      </c>
      <c r="BN31" s="6">
        <f t="shared" si="16"/>
        <v>5211.4764799999994</v>
      </c>
      <c r="BO31" s="6">
        <f t="shared" si="17"/>
        <v>6488.2882175999994</v>
      </c>
      <c r="BP31" s="6">
        <f t="shared" si="18"/>
        <v>13768.147597747198</v>
      </c>
      <c r="BQ31" s="6">
        <f t="shared" si="19"/>
        <v>9400.2319696588784</v>
      </c>
      <c r="BR31" s="6">
        <f t="shared" si="20"/>
        <v>9615.1741055999973</v>
      </c>
      <c r="BS31" s="6">
        <f t="shared" si="21"/>
        <v>20403.399452083195</v>
      </c>
      <c r="BT31" s="6">
        <f t="shared" si="22"/>
        <v>13930.464244193277</v>
      </c>
      <c r="BU31" s="7">
        <f t="shared" si="23"/>
        <v>456.00419199999993</v>
      </c>
      <c r="BV31" s="6">
        <f t="shared" si="24"/>
        <v>967.64089542399984</v>
      </c>
      <c r="BW31" s="8">
        <f t="shared" si="25"/>
        <v>660.65887336959986</v>
      </c>
      <c r="BX31" s="6">
        <f t="shared" si="42"/>
        <v>25392.560271207847</v>
      </c>
      <c r="BY31" s="6">
        <f t="shared" si="27"/>
        <v>60185.352512074576</v>
      </c>
      <c r="BZ31">
        <f t="shared" si="28"/>
        <v>4.92</v>
      </c>
      <c r="CA31" s="6">
        <f t="shared" si="29"/>
        <v>12232.795226031418</v>
      </c>
      <c r="CB31" s="6">
        <f t="shared" si="30"/>
        <v>12893.454099401017</v>
      </c>
      <c r="CC31" s="6">
        <f t="shared" si="43"/>
        <v>25392.560271207847</v>
      </c>
      <c r="CD31" s="6">
        <f t="shared" si="35"/>
        <v>60625.823018989278</v>
      </c>
      <c r="CE31">
        <v>5.5</v>
      </c>
      <c r="CF31" s="6">
        <f t="shared" si="32"/>
        <v>11022.876912543505</v>
      </c>
      <c r="CG31" s="6">
        <f t="shared" si="36"/>
        <v>11683.535785913104</v>
      </c>
    </row>
    <row r="32" spans="2:86" s="59" customFormat="1" x14ac:dyDescent="0.35">
      <c r="B32" s="59" t="s">
        <v>9</v>
      </c>
      <c r="C32" s="59">
        <v>207</v>
      </c>
      <c r="D32" s="60">
        <v>0.22500000000000001</v>
      </c>
      <c r="E32" s="6">
        <v>8</v>
      </c>
      <c r="F32" s="4">
        <v>1.5150999999999999</v>
      </c>
      <c r="G32" s="4">
        <v>1.3051999999999999</v>
      </c>
      <c r="H32" s="4">
        <v>1.6318999999999999</v>
      </c>
      <c r="I32" s="4">
        <v>2.1488999999999998</v>
      </c>
      <c r="J32" s="61">
        <v>6</v>
      </c>
      <c r="K32" s="60">
        <v>2.7888000000000002</v>
      </c>
      <c r="L32" s="60">
        <v>4.1327999999999996</v>
      </c>
      <c r="M32" s="59">
        <v>6</v>
      </c>
      <c r="N32" s="60">
        <v>2.2400000000000002</v>
      </c>
      <c r="O32" s="60">
        <v>0.33600000000000002</v>
      </c>
      <c r="P32" s="60">
        <v>0.39</v>
      </c>
      <c r="Q32" s="60">
        <v>0.05</v>
      </c>
      <c r="R32" s="60">
        <v>0.5</v>
      </c>
      <c r="S32" s="59" t="s">
        <v>32</v>
      </c>
      <c r="T32" s="59">
        <v>1</v>
      </c>
      <c r="U32" s="59" t="s">
        <v>9</v>
      </c>
      <c r="V32" s="59">
        <v>497</v>
      </c>
      <c r="W32" s="60">
        <v>0.251</v>
      </c>
      <c r="X32" s="60"/>
      <c r="Y32" s="60">
        <f t="shared" si="55"/>
        <v>2.4</v>
      </c>
      <c r="Z32" s="61">
        <v>15</v>
      </c>
      <c r="AA32" s="61"/>
      <c r="AB32" s="60"/>
      <c r="AC32" s="59" t="s">
        <v>45</v>
      </c>
      <c r="AD32" s="60"/>
      <c r="AE32" s="60"/>
      <c r="AF32" s="60"/>
      <c r="AG32" s="60"/>
      <c r="AH32" s="60"/>
      <c r="AI32" s="60">
        <v>0.2</v>
      </c>
      <c r="AJ32" s="60"/>
      <c r="AK32" s="59">
        <v>311</v>
      </c>
      <c r="AL32" s="60">
        <f>1*46.6%</f>
        <v>0.46600000000000003</v>
      </c>
      <c r="AM32" s="60">
        <f t="shared" ref="AM32" si="57">0*58.3%</f>
        <v>0</v>
      </c>
      <c r="AN32" s="60">
        <f>1*46.6%</f>
        <v>0.46600000000000003</v>
      </c>
      <c r="AO32" s="60"/>
      <c r="AP32" s="60">
        <v>0.622</v>
      </c>
      <c r="AQ32" s="4" t="s">
        <v>491</v>
      </c>
      <c r="AR32" s="61"/>
      <c r="AS32" s="4">
        <f t="shared" si="56"/>
        <v>0.67999999999999994</v>
      </c>
      <c r="AT32" s="60">
        <v>0.15</v>
      </c>
      <c r="AU32" s="60"/>
      <c r="AV32" s="59">
        <f t="shared" si="0"/>
        <v>704</v>
      </c>
      <c r="AW32" s="61">
        <f t="shared" si="1"/>
        <v>311</v>
      </c>
      <c r="AX32" s="60">
        <f t="shared" si="2"/>
        <v>1.397</v>
      </c>
      <c r="AY32" s="59">
        <f t="shared" si="3"/>
        <v>1998.4880000000003</v>
      </c>
      <c r="AZ32" s="60">
        <f t="shared" si="4"/>
        <v>0.22500000000000001</v>
      </c>
      <c r="BA32" s="60">
        <f t="shared" si="5"/>
        <v>0</v>
      </c>
      <c r="BB32" s="60">
        <v>0</v>
      </c>
      <c r="BC32" s="60">
        <f t="shared" si="6"/>
        <v>0.46600000000000003</v>
      </c>
      <c r="BD32" s="60">
        <f t="shared" si="7"/>
        <v>0</v>
      </c>
      <c r="BE32" s="60">
        <f t="shared" si="47"/>
        <v>0.4</v>
      </c>
      <c r="BF32" s="60">
        <f t="shared" si="47"/>
        <v>1.1219999999999999</v>
      </c>
      <c r="BG32" s="61">
        <f t="shared" si="9"/>
        <v>2448.1478000000006</v>
      </c>
      <c r="BH32" s="61">
        <f t="shared" si="10"/>
        <v>5194.9696316000009</v>
      </c>
      <c r="BI32" s="61">
        <f t="shared" si="11"/>
        <v>3546.8765326400007</v>
      </c>
      <c r="BJ32" s="61">
        <f t="shared" si="12"/>
        <v>1368.3260428723204</v>
      </c>
      <c r="BK32" s="61">
        <f t="shared" si="13"/>
        <v>2903.5878629750637</v>
      </c>
      <c r="BL32" s="61">
        <f t="shared" si="14"/>
        <v>1982.4307709134177</v>
      </c>
      <c r="BM32" s="61">
        <f t="shared" si="15"/>
        <v>7685.7371519392518</v>
      </c>
      <c r="BN32" s="61">
        <f t="shared" si="16"/>
        <v>6562.7148339200012</v>
      </c>
      <c r="BO32" s="61">
        <f t="shared" si="17"/>
        <v>8170.5799682304023</v>
      </c>
      <c r="BP32" s="61">
        <f t="shared" si="18"/>
        <v>17337.970692584913</v>
      </c>
      <c r="BQ32" s="66">
        <f t="shared" si="19"/>
        <v>11837.536257972206</v>
      </c>
      <c r="BR32" s="61">
        <f t="shared" si="20"/>
        <v>12108.2088685824</v>
      </c>
      <c r="BS32" s="61">
        <f t="shared" si="21"/>
        <v>25693.619219131851</v>
      </c>
      <c r="BT32" s="61">
        <f t="shared" si="22"/>
        <v>17542.37300880218</v>
      </c>
      <c r="BU32" s="62">
        <f t="shared" si="23"/>
        <v>391.70364800000004</v>
      </c>
      <c r="BV32" s="61">
        <f t="shared" si="24"/>
        <v>831.19514105600001</v>
      </c>
      <c r="BW32" s="61">
        <f t="shared" si="25"/>
        <v>567.50024522240005</v>
      </c>
      <c r="BX32" s="6">
        <f t="shared" si="42"/>
        <v>24617.581976880523</v>
      </c>
      <c r="BY32" s="61">
        <f t="shared" si="27"/>
        <v>61072.700211733252</v>
      </c>
      <c r="BZ32" s="59">
        <f t="shared" si="28"/>
        <v>4.92</v>
      </c>
      <c r="CA32" s="61">
        <f t="shared" si="29"/>
        <v>12413.150449539278</v>
      </c>
      <c r="CB32" s="61">
        <f t="shared" si="30"/>
        <v>12980.650694761678</v>
      </c>
      <c r="CC32" s="6">
        <f t="shared" si="43"/>
        <v>24617.581976880523</v>
      </c>
      <c r="CD32" s="6">
        <f t="shared" si="35"/>
        <v>57688.242075807146</v>
      </c>
      <c r="CE32">
        <v>5.5</v>
      </c>
      <c r="CF32" s="61">
        <f t="shared" si="32"/>
        <v>10488.771286510389</v>
      </c>
      <c r="CG32" s="6">
        <f t="shared" si="36"/>
        <v>11056.271531732789</v>
      </c>
    </row>
    <row r="33" spans="2:85" x14ac:dyDescent="0.35">
      <c r="B33" t="s">
        <v>9</v>
      </c>
      <c r="C33">
        <v>207</v>
      </c>
      <c r="D33" s="4">
        <v>0.22500000000000001</v>
      </c>
      <c r="E33" s="6">
        <v>8</v>
      </c>
      <c r="F33" s="4">
        <v>1.5150999999999999</v>
      </c>
      <c r="G33" s="4">
        <v>1.3051999999999999</v>
      </c>
      <c r="H33" s="4">
        <v>1.6318999999999999</v>
      </c>
      <c r="I33" s="4">
        <v>2.1488999999999998</v>
      </c>
      <c r="J33" s="6">
        <v>6</v>
      </c>
      <c r="K33" s="4">
        <v>2.7888000000000002</v>
      </c>
      <c r="L33" s="4">
        <v>4.1327999999999996</v>
      </c>
      <c r="M33">
        <v>6</v>
      </c>
      <c r="N33" s="4">
        <v>2.2400000000000002</v>
      </c>
      <c r="O33" s="4">
        <v>0.33600000000000002</v>
      </c>
      <c r="P33" s="4">
        <v>0.39</v>
      </c>
      <c r="Q33" s="4">
        <v>0.05</v>
      </c>
      <c r="R33" s="4">
        <v>0.5</v>
      </c>
      <c r="S33" t="s">
        <v>488</v>
      </c>
      <c r="T33">
        <v>1</v>
      </c>
      <c r="U33" t="s">
        <v>9</v>
      </c>
      <c r="V33">
        <v>449</v>
      </c>
      <c r="X33" s="4">
        <v>0.315</v>
      </c>
      <c r="Y33" s="4">
        <f t="shared" ref="Y33:Y35" si="58">65%+(T33*15%)</f>
        <v>0.8</v>
      </c>
      <c r="Z33" s="6">
        <v>10</v>
      </c>
      <c r="AC33" t="s">
        <v>45</v>
      </c>
      <c r="AI33" s="4">
        <v>0.2</v>
      </c>
      <c r="AK33">
        <v>311</v>
      </c>
      <c r="AL33" s="4">
        <f>1*46.6%</f>
        <v>0.46600000000000003</v>
      </c>
      <c r="AM33" s="4">
        <f>1*58.3%</f>
        <v>0.58299999999999996</v>
      </c>
      <c r="AN33" s="4">
        <f>0*46.6%</f>
        <v>0</v>
      </c>
      <c r="AP33" s="4">
        <v>0.622</v>
      </c>
      <c r="AQ33" s="4" t="s">
        <v>491</v>
      </c>
      <c r="AS33" s="4">
        <f t="shared" si="56"/>
        <v>0.67999999999999994</v>
      </c>
      <c r="AT33" s="4">
        <v>0.15</v>
      </c>
      <c r="AV33">
        <f t="shared" si="0"/>
        <v>656</v>
      </c>
      <c r="AW33" s="6">
        <f t="shared" si="1"/>
        <v>311</v>
      </c>
      <c r="AX33" s="4">
        <f t="shared" si="2"/>
        <v>1.1459999999999999</v>
      </c>
      <c r="AY33">
        <f t="shared" si="3"/>
        <v>1718.7759999999998</v>
      </c>
      <c r="AZ33" s="4">
        <f t="shared" si="4"/>
        <v>1.123</v>
      </c>
      <c r="BA33" s="4">
        <f t="shared" si="5"/>
        <v>0</v>
      </c>
      <c r="BB33" s="4">
        <v>0</v>
      </c>
      <c r="BC33" s="4">
        <f t="shared" si="6"/>
        <v>0</v>
      </c>
      <c r="BD33" s="4">
        <f t="shared" si="7"/>
        <v>0</v>
      </c>
      <c r="BE33" s="4">
        <f t="shared" si="47"/>
        <v>0.4</v>
      </c>
      <c r="BF33" s="4">
        <f t="shared" si="47"/>
        <v>1.1219999999999999</v>
      </c>
      <c r="BG33" s="6">
        <f t="shared" si="9"/>
        <v>3648.961448</v>
      </c>
      <c r="BH33" s="6">
        <f t="shared" si="10"/>
        <v>7743.0961926559994</v>
      </c>
      <c r="BI33" s="8">
        <f t="shared" si="11"/>
        <v>5286.6153458623994</v>
      </c>
      <c r="BJ33" s="6">
        <f t="shared" si="12"/>
        <v>802.73714304000009</v>
      </c>
      <c r="BK33" s="6">
        <f t="shared" si="13"/>
        <v>1703.4082175308802</v>
      </c>
      <c r="BL33" s="6">
        <f t="shared" si="14"/>
        <v>1163.0055728363523</v>
      </c>
      <c r="BM33" s="8">
        <f t="shared" si="15"/>
        <v>8964.9730769912658</v>
      </c>
      <c r="BN33" s="6">
        <f t="shared" si="16"/>
        <v>3850.0582399999998</v>
      </c>
      <c r="BO33" s="6">
        <f t="shared" si="17"/>
        <v>4793.3225087999999</v>
      </c>
      <c r="BP33" s="6">
        <f t="shared" si="18"/>
        <v>10171.430363673599</v>
      </c>
      <c r="BQ33" s="6">
        <f t="shared" si="19"/>
        <v>6944.5656507494386</v>
      </c>
      <c r="BR33" s="6">
        <f t="shared" si="20"/>
        <v>7103.357452799999</v>
      </c>
      <c r="BS33" s="6">
        <f t="shared" si="21"/>
        <v>15073.324514841597</v>
      </c>
      <c r="BT33" s="6">
        <f t="shared" si="22"/>
        <v>10291.344277616638</v>
      </c>
      <c r="BU33" s="7">
        <f t="shared" si="23"/>
        <v>291.91691584</v>
      </c>
      <c r="BV33" s="6">
        <f t="shared" si="24"/>
        <v>619.44769541248002</v>
      </c>
      <c r="BW33" s="6">
        <f t="shared" si="25"/>
        <v>422.92922766899198</v>
      </c>
      <c r="BX33" s="6">
        <f t="shared" si="42"/>
        <v>28715.002254230578</v>
      </c>
      <c r="BY33" s="6">
        <f t="shared" si="27"/>
        <v>64374.570159210591</v>
      </c>
      <c r="BZ33">
        <f t="shared" si="28"/>
        <v>4.92</v>
      </c>
      <c r="CA33" s="6">
        <f t="shared" si="29"/>
        <v>13084.262227481828</v>
      </c>
      <c r="CB33" s="8">
        <f t="shared" si="30"/>
        <v>13507.19145515082</v>
      </c>
      <c r="CC33" s="6">
        <f t="shared" si="43"/>
        <v>28715.002254230578</v>
      </c>
      <c r="CD33" s="6">
        <f t="shared" si="35"/>
        <v>69409.859920597344</v>
      </c>
      <c r="CE33">
        <v>5.5</v>
      </c>
      <c r="CF33" s="6">
        <f t="shared" si="32"/>
        <v>12619.974531017699</v>
      </c>
      <c r="CG33" s="8">
        <f t="shared" si="36"/>
        <v>13042.903758686691</v>
      </c>
    </row>
    <row r="34" spans="2:85" x14ac:dyDescent="0.35">
      <c r="B34" t="s">
        <v>9</v>
      </c>
      <c r="C34">
        <v>207</v>
      </c>
      <c r="D34" s="4">
        <v>0.22500000000000001</v>
      </c>
      <c r="E34" s="6">
        <v>8</v>
      </c>
      <c r="F34" s="4">
        <v>1.5150999999999999</v>
      </c>
      <c r="G34" s="4">
        <v>1.3051999999999999</v>
      </c>
      <c r="H34" s="4">
        <v>1.6318999999999999</v>
      </c>
      <c r="I34" s="4">
        <v>2.1488999999999998</v>
      </c>
      <c r="J34" s="6">
        <v>6</v>
      </c>
      <c r="K34" s="4">
        <v>2.7888000000000002</v>
      </c>
      <c r="L34" s="4">
        <v>4.1327999999999996</v>
      </c>
      <c r="M34">
        <v>6</v>
      </c>
      <c r="N34" s="4">
        <v>2.2400000000000002</v>
      </c>
      <c r="O34" s="4">
        <v>0.33600000000000002</v>
      </c>
      <c r="P34" s="4">
        <v>0.39</v>
      </c>
      <c r="Q34" s="4">
        <v>0.05</v>
      </c>
      <c r="R34" s="4">
        <v>0.5</v>
      </c>
      <c r="S34" t="s">
        <v>488</v>
      </c>
      <c r="T34">
        <v>1</v>
      </c>
      <c r="U34" t="s">
        <v>9</v>
      </c>
      <c r="V34">
        <v>449</v>
      </c>
      <c r="X34" s="4">
        <v>0.315</v>
      </c>
      <c r="Y34" s="4">
        <f t="shared" si="58"/>
        <v>0.8</v>
      </c>
      <c r="Z34" s="6">
        <v>10</v>
      </c>
      <c r="AC34" t="s">
        <v>45</v>
      </c>
      <c r="AI34" s="4">
        <v>0.2</v>
      </c>
      <c r="AK34">
        <v>311</v>
      </c>
      <c r="AL34" s="4">
        <f>2*46.6%</f>
        <v>0.93200000000000005</v>
      </c>
      <c r="AM34" s="4">
        <f>0*58.3%</f>
        <v>0</v>
      </c>
      <c r="AN34" s="4">
        <f>0*46.6%</f>
        <v>0</v>
      </c>
      <c r="AP34" s="4">
        <v>0.622</v>
      </c>
      <c r="AQ34" s="4" t="s">
        <v>491</v>
      </c>
      <c r="AS34" s="4">
        <f t="shared" si="56"/>
        <v>0.67999999999999994</v>
      </c>
      <c r="AT34" s="4">
        <v>0.15</v>
      </c>
      <c r="AV34">
        <f t="shared" si="0"/>
        <v>656</v>
      </c>
      <c r="AW34" s="6">
        <f t="shared" si="1"/>
        <v>311</v>
      </c>
      <c r="AX34" s="4">
        <f t="shared" si="2"/>
        <v>1.6120000000000001</v>
      </c>
      <c r="AY34">
        <f t="shared" si="3"/>
        <v>2024.472</v>
      </c>
      <c r="AZ34" s="4">
        <f t="shared" si="4"/>
        <v>0.54</v>
      </c>
      <c r="BA34" s="4">
        <f t="shared" si="5"/>
        <v>0</v>
      </c>
      <c r="BB34" s="4">
        <v>0</v>
      </c>
      <c r="BC34" s="4">
        <f t="shared" si="6"/>
        <v>0</v>
      </c>
      <c r="BD34" s="4">
        <f t="shared" si="7"/>
        <v>0</v>
      </c>
      <c r="BE34" s="4">
        <f t="shared" si="47"/>
        <v>0.4</v>
      </c>
      <c r="BF34" s="4">
        <f t="shared" si="47"/>
        <v>1.1219999999999999</v>
      </c>
      <c r="BG34" s="6">
        <f t="shared" si="9"/>
        <v>3117.6868800000002</v>
      </c>
      <c r="BH34" s="6">
        <f t="shared" si="10"/>
        <v>6615.7315593599997</v>
      </c>
      <c r="BI34" s="6">
        <f t="shared" si="11"/>
        <v>4516.9047517440004</v>
      </c>
      <c r="BJ34" s="6">
        <f t="shared" si="12"/>
        <v>945.50940288000015</v>
      </c>
      <c r="BK34" s="6">
        <f t="shared" si="13"/>
        <v>2006.3709529113603</v>
      </c>
      <c r="BL34" s="6">
        <f t="shared" si="14"/>
        <v>1369.8540228925442</v>
      </c>
      <c r="BM34" s="6">
        <f t="shared" si="15"/>
        <v>8182.5946967447971</v>
      </c>
      <c r="BN34" s="6">
        <f t="shared" si="16"/>
        <v>4534.8172800000002</v>
      </c>
      <c r="BO34" s="6">
        <f t="shared" si="17"/>
        <v>5645.8475136000006</v>
      </c>
      <c r="BP34" s="6">
        <f t="shared" si="18"/>
        <v>11980.4884238592</v>
      </c>
      <c r="BQ34" s="6">
        <f t="shared" si="19"/>
        <v>8179.7038777036814</v>
      </c>
      <c r="BR34" s="6">
        <f t="shared" si="20"/>
        <v>8366.7378815999982</v>
      </c>
      <c r="BS34" s="6">
        <f t="shared" si="21"/>
        <v>17754.217784755194</v>
      </c>
      <c r="BT34" s="6">
        <f t="shared" si="22"/>
        <v>12121.729842862076</v>
      </c>
      <c r="BU34" s="7">
        <f t="shared" si="23"/>
        <v>249.41495040000001</v>
      </c>
      <c r="BV34" s="6">
        <f t="shared" si="24"/>
        <v>529.25852474880003</v>
      </c>
      <c r="BW34" s="6">
        <f t="shared" si="25"/>
        <v>361.35238013952005</v>
      </c>
      <c r="BX34" s="6">
        <f t="shared" si="42"/>
        <v>26209.02741643682</v>
      </c>
      <c r="BY34" s="6">
        <f t="shared" si="27"/>
        <v>60597.75871057732</v>
      </c>
      <c r="BZ34">
        <f t="shared" si="28"/>
        <v>4.92</v>
      </c>
      <c r="CA34" s="6">
        <f t="shared" si="29"/>
        <v>12316.617624101082</v>
      </c>
      <c r="CB34" s="6">
        <f t="shared" si="30"/>
        <v>12677.970004240602</v>
      </c>
      <c r="CC34" s="6">
        <f t="shared" si="43"/>
        <v>26209.02741643682</v>
      </c>
      <c r="CD34" s="6">
        <f t="shared" si="35"/>
        <v>62653.689978645125</v>
      </c>
      <c r="CE34">
        <v>5.5</v>
      </c>
      <c r="CF34" s="6">
        <f t="shared" si="32"/>
        <v>11391.579996117296</v>
      </c>
      <c r="CG34" s="6">
        <f t="shared" si="36"/>
        <v>11752.932376256816</v>
      </c>
    </row>
    <row r="35" spans="2:85" s="59" customFormat="1" x14ac:dyDescent="0.35">
      <c r="B35" s="59" t="s">
        <v>9</v>
      </c>
      <c r="C35" s="59">
        <v>207</v>
      </c>
      <c r="D35" s="60">
        <v>0.22500000000000001</v>
      </c>
      <c r="E35" s="6">
        <v>8</v>
      </c>
      <c r="F35" s="4">
        <v>1.5150999999999999</v>
      </c>
      <c r="G35" s="4">
        <v>1.3051999999999999</v>
      </c>
      <c r="H35" s="4">
        <v>1.6318999999999999</v>
      </c>
      <c r="I35" s="4">
        <v>2.1488999999999998</v>
      </c>
      <c r="J35" s="61">
        <v>6</v>
      </c>
      <c r="K35" s="60">
        <v>2.7888000000000002</v>
      </c>
      <c r="L35" s="60">
        <v>4.1327999999999996</v>
      </c>
      <c r="M35" s="59">
        <v>6</v>
      </c>
      <c r="N35" s="60">
        <v>2.2400000000000002</v>
      </c>
      <c r="O35" s="60">
        <v>0.33600000000000002</v>
      </c>
      <c r="P35" s="60">
        <v>0.39</v>
      </c>
      <c r="Q35" s="60">
        <v>0.05</v>
      </c>
      <c r="R35" s="60">
        <v>0.5</v>
      </c>
      <c r="S35" s="59" t="s">
        <v>488</v>
      </c>
      <c r="T35" s="59">
        <v>1</v>
      </c>
      <c r="U35" s="59" t="s">
        <v>9</v>
      </c>
      <c r="V35" s="59">
        <v>449</v>
      </c>
      <c r="W35" s="60"/>
      <c r="X35" s="60">
        <v>0.315</v>
      </c>
      <c r="Y35" s="60">
        <f t="shared" si="58"/>
        <v>0.8</v>
      </c>
      <c r="Z35" s="61">
        <v>10</v>
      </c>
      <c r="AA35" s="61"/>
      <c r="AB35" s="60"/>
      <c r="AC35" s="59" t="s">
        <v>45</v>
      </c>
      <c r="AD35" s="60"/>
      <c r="AE35" s="60"/>
      <c r="AF35" s="60"/>
      <c r="AG35" s="60"/>
      <c r="AH35" s="60"/>
      <c r="AI35" s="60">
        <v>0.2</v>
      </c>
      <c r="AJ35" s="60"/>
      <c r="AK35" s="59">
        <v>311</v>
      </c>
      <c r="AL35" s="60">
        <f>1*46.6%</f>
        <v>0.46600000000000003</v>
      </c>
      <c r="AM35" s="60">
        <f t="shared" ref="AM35" si="59">0*58.3%</f>
        <v>0</v>
      </c>
      <c r="AN35" s="60">
        <f>1*46.6%</f>
        <v>0.46600000000000003</v>
      </c>
      <c r="AO35" s="60"/>
      <c r="AP35" s="60">
        <v>0.622</v>
      </c>
      <c r="AQ35" s="4" t="s">
        <v>491</v>
      </c>
      <c r="AR35" s="61"/>
      <c r="AS35" s="4">
        <f t="shared" si="56"/>
        <v>0.67999999999999994</v>
      </c>
      <c r="AT35" s="60">
        <v>0.15</v>
      </c>
      <c r="AU35" s="60"/>
      <c r="AV35" s="59">
        <f t="shared" si="0"/>
        <v>656</v>
      </c>
      <c r="AW35" s="61">
        <f t="shared" si="1"/>
        <v>311</v>
      </c>
      <c r="AX35" s="60">
        <f t="shared" si="2"/>
        <v>1.1459999999999999</v>
      </c>
      <c r="AY35" s="59">
        <f t="shared" si="3"/>
        <v>1718.7759999999998</v>
      </c>
      <c r="AZ35" s="60">
        <f t="shared" si="4"/>
        <v>0.54</v>
      </c>
      <c r="BA35" s="60">
        <f t="shared" si="5"/>
        <v>0</v>
      </c>
      <c r="BB35" s="60">
        <v>0</v>
      </c>
      <c r="BC35" s="60">
        <f t="shared" si="6"/>
        <v>0.46600000000000003</v>
      </c>
      <c r="BD35" s="60">
        <f t="shared" si="7"/>
        <v>0</v>
      </c>
      <c r="BE35" s="60">
        <f t="shared" ref="BE35:BF38" si="60">Q35+AA35+AI35+AO35+AT35</f>
        <v>0.4</v>
      </c>
      <c r="BF35" s="60">
        <f t="shared" si="60"/>
        <v>1.1219999999999999</v>
      </c>
      <c r="BG35" s="61">
        <f t="shared" si="9"/>
        <v>2646.9150399999999</v>
      </c>
      <c r="BH35" s="61">
        <f t="shared" si="10"/>
        <v>5616.7537148799993</v>
      </c>
      <c r="BI35" s="61">
        <f t="shared" si="11"/>
        <v>3834.8505099519998</v>
      </c>
      <c r="BJ35" s="61">
        <f t="shared" si="12"/>
        <v>1176.8126516966399</v>
      </c>
      <c r="BK35" s="61">
        <f t="shared" si="13"/>
        <v>2497.1964469002696</v>
      </c>
      <c r="BL35" s="61">
        <f t="shared" si="14"/>
        <v>1704.9661697780919</v>
      </c>
      <c r="BM35" s="61">
        <f t="shared" si="15"/>
        <v>7700.3451848248287</v>
      </c>
      <c r="BN35" s="61">
        <f t="shared" si="16"/>
        <v>5644.1853798399998</v>
      </c>
      <c r="BO35" s="61">
        <f t="shared" si="17"/>
        <v>7027.0107979007998</v>
      </c>
      <c r="BP35" s="61">
        <f t="shared" si="18"/>
        <v>14911.316913145496</v>
      </c>
      <c r="BQ35" s="61">
        <f t="shared" si="19"/>
        <v>10180.733243998679</v>
      </c>
      <c r="BR35" s="61">
        <f t="shared" si="20"/>
        <v>10413.522025804798</v>
      </c>
      <c r="BS35" s="61">
        <f t="shared" si="21"/>
        <v>22097.493738757777</v>
      </c>
      <c r="BT35" s="61">
        <f t="shared" si="22"/>
        <v>15087.110710985991</v>
      </c>
      <c r="BU35" s="62">
        <f t="shared" si="23"/>
        <v>211.75320319999997</v>
      </c>
      <c r="BV35" s="61">
        <f t="shared" si="24"/>
        <v>449.34029719039989</v>
      </c>
      <c r="BW35" s="61">
        <f t="shared" si="25"/>
        <v>306.78804079615998</v>
      </c>
      <c r="BX35" s="6">
        <f t="shared" si="42"/>
        <v>24664.371821494311</v>
      </c>
      <c r="BY35" s="61">
        <f t="shared" si="27"/>
        <v>59509.476886987301</v>
      </c>
      <c r="BZ35" s="59">
        <f t="shared" si="28"/>
        <v>4.92</v>
      </c>
      <c r="CA35" s="61">
        <f t="shared" si="29"/>
        <v>12095.422131501484</v>
      </c>
      <c r="CB35" s="61">
        <f t="shared" si="30"/>
        <v>12402.210172297644</v>
      </c>
      <c r="CC35" s="6">
        <f t="shared" si="43"/>
        <v>24664.371821494311</v>
      </c>
      <c r="CD35" s="6">
        <f t="shared" si="35"/>
        <v>58018.794201014869</v>
      </c>
      <c r="CE35">
        <v>5.5</v>
      </c>
      <c r="CF35" s="61">
        <f t="shared" si="32"/>
        <v>10548.871672911795</v>
      </c>
      <c r="CG35" s="6">
        <f t="shared" si="36"/>
        <v>10855.659713707955</v>
      </c>
    </row>
    <row r="36" spans="2:85" x14ac:dyDescent="0.35">
      <c r="B36" t="s">
        <v>9</v>
      </c>
      <c r="C36">
        <v>207</v>
      </c>
      <c r="D36" s="4">
        <v>0.22500000000000001</v>
      </c>
      <c r="E36" s="6">
        <v>8</v>
      </c>
      <c r="F36" s="4">
        <v>1.5150999999999999</v>
      </c>
      <c r="G36" s="4">
        <v>1.3051999999999999</v>
      </c>
      <c r="H36" s="4">
        <v>1.6318999999999999</v>
      </c>
      <c r="I36" s="4">
        <v>2.1488999999999998</v>
      </c>
      <c r="J36" s="6">
        <v>6</v>
      </c>
      <c r="K36" s="4">
        <v>2.7888000000000002</v>
      </c>
      <c r="L36" s="4">
        <v>4.1327999999999996</v>
      </c>
      <c r="M36">
        <v>6</v>
      </c>
      <c r="N36" s="4">
        <v>2.2400000000000002</v>
      </c>
      <c r="O36" s="4">
        <v>0.33600000000000002</v>
      </c>
      <c r="P36" s="4">
        <v>0.39</v>
      </c>
      <c r="Q36" s="4">
        <v>0.05</v>
      </c>
      <c r="R36" s="4">
        <v>0.5</v>
      </c>
      <c r="S36" t="s">
        <v>489</v>
      </c>
      <c r="T36">
        <v>1</v>
      </c>
      <c r="U36" t="s">
        <v>9</v>
      </c>
      <c r="V36">
        <v>449</v>
      </c>
      <c r="Z36" s="6">
        <v>1</v>
      </c>
      <c r="AB36" s="4">
        <v>0.503</v>
      </c>
      <c r="AC36" t="s">
        <v>45</v>
      </c>
      <c r="AI36" s="4">
        <v>0.2</v>
      </c>
      <c r="AK36">
        <v>311</v>
      </c>
      <c r="AL36" s="4">
        <f>1*46.6%</f>
        <v>0.46600000000000003</v>
      </c>
      <c r="AM36" s="4">
        <f>1*58.3%</f>
        <v>0.58299999999999996</v>
      </c>
      <c r="AN36" s="4">
        <f>0*46.6%</f>
        <v>0</v>
      </c>
      <c r="AP36" s="4">
        <v>0.622</v>
      </c>
      <c r="AQ36" s="4" t="s">
        <v>491</v>
      </c>
      <c r="AS36" s="4">
        <f t="shared" si="56"/>
        <v>0.67999999999999994</v>
      </c>
      <c r="AT36" s="4">
        <v>0.15</v>
      </c>
      <c r="AV36">
        <f t="shared" si="0"/>
        <v>656</v>
      </c>
      <c r="AW36" s="6">
        <f t="shared" si="1"/>
        <v>311</v>
      </c>
      <c r="AX36" s="4">
        <f t="shared" si="2"/>
        <v>1.1459999999999999</v>
      </c>
      <c r="AY36">
        <f t="shared" si="3"/>
        <v>1718.7759999999998</v>
      </c>
      <c r="AZ36" s="4">
        <f t="shared" si="4"/>
        <v>0.80799999999999994</v>
      </c>
      <c r="BA36" s="4">
        <f t="shared" si="5"/>
        <v>0</v>
      </c>
      <c r="BB36" s="4">
        <v>0</v>
      </c>
      <c r="BC36" s="4">
        <f t="shared" si="6"/>
        <v>0</v>
      </c>
      <c r="BD36" s="4">
        <f t="shared" si="7"/>
        <v>0</v>
      </c>
      <c r="BE36" s="4">
        <f t="shared" si="60"/>
        <v>0.4</v>
      </c>
      <c r="BF36" s="4">
        <f t="shared" si="60"/>
        <v>1.625</v>
      </c>
      <c r="BG36" s="6">
        <f t="shared" si="9"/>
        <v>3107.5470079999996</v>
      </c>
      <c r="BH36" s="6">
        <f t="shared" si="10"/>
        <v>8157.310895999999</v>
      </c>
      <c r="BI36" s="8">
        <f t="shared" si="11"/>
        <v>5127.4525631999995</v>
      </c>
      <c r="BJ36" s="6">
        <f t="shared" si="12"/>
        <v>802.73714304000009</v>
      </c>
      <c r="BK36" s="6">
        <f t="shared" si="13"/>
        <v>2107.1850004800003</v>
      </c>
      <c r="BL36" s="6">
        <f t="shared" si="14"/>
        <v>1324.5162860160003</v>
      </c>
      <c r="BM36" s="8">
        <f t="shared" si="15"/>
        <v>8968.2367004102416</v>
      </c>
      <c r="BN36" s="6">
        <f t="shared" si="16"/>
        <v>3850.0582399999998</v>
      </c>
      <c r="BO36" s="6">
        <f t="shared" si="17"/>
        <v>4793.3225087999999</v>
      </c>
      <c r="BP36" s="6">
        <f t="shared" si="18"/>
        <v>12582.4715856</v>
      </c>
      <c r="BQ36" s="6">
        <f t="shared" si="19"/>
        <v>7908.9821395199997</v>
      </c>
      <c r="BR36" s="6">
        <f t="shared" si="20"/>
        <v>7103.357452799999</v>
      </c>
      <c r="BS36" s="6">
        <f t="shared" si="21"/>
        <v>18646.313313599996</v>
      </c>
      <c r="BT36" s="6">
        <f t="shared" si="22"/>
        <v>11720.539797119998</v>
      </c>
      <c r="BU36" s="7">
        <f t="shared" si="23"/>
        <v>0</v>
      </c>
      <c r="BV36" s="6">
        <f t="shared" si="24"/>
        <v>0</v>
      </c>
      <c r="BW36" s="6">
        <f t="shared" si="25"/>
        <v>0</v>
      </c>
      <c r="BX36" s="6">
        <f t="shared" si="42"/>
        <v>28725.455710479473</v>
      </c>
      <c r="BY36" s="6">
        <f t="shared" si="27"/>
        <v>65359.893560478944</v>
      </c>
      <c r="BZ36">
        <f t="shared" si="28"/>
        <v>4.92</v>
      </c>
      <c r="CA36" s="6">
        <f t="shared" si="29"/>
        <v>13284.53121147946</v>
      </c>
      <c r="CB36" s="8">
        <f t="shared" si="30"/>
        <v>13284.53121147946</v>
      </c>
      <c r="CC36" s="6">
        <f t="shared" si="43"/>
        <v>28725.455710479473</v>
      </c>
      <c r="CD36" s="6">
        <f t="shared" si="35"/>
        <v>68469.294234019428</v>
      </c>
      <c r="CE36">
        <v>5.5</v>
      </c>
      <c r="CF36" s="6">
        <f t="shared" si="32"/>
        <v>12448.962588003533</v>
      </c>
      <c r="CG36" s="8">
        <f t="shared" si="36"/>
        <v>12448.962588003533</v>
      </c>
    </row>
    <row r="37" spans="2:85" x14ac:dyDescent="0.35">
      <c r="B37" t="s">
        <v>9</v>
      </c>
      <c r="C37">
        <v>207</v>
      </c>
      <c r="D37" s="4">
        <v>0.22500000000000001</v>
      </c>
      <c r="E37" s="6">
        <v>8</v>
      </c>
      <c r="F37" s="4">
        <v>1.5150999999999999</v>
      </c>
      <c r="G37" s="4">
        <v>1.3051999999999999</v>
      </c>
      <c r="H37" s="4">
        <v>1.6318999999999999</v>
      </c>
      <c r="I37" s="4">
        <v>2.1488999999999998</v>
      </c>
      <c r="J37" s="6">
        <v>6</v>
      </c>
      <c r="K37" s="4">
        <v>2.7888000000000002</v>
      </c>
      <c r="L37" s="4">
        <v>4.1327999999999996</v>
      </c>
      <c r="M37">
        <v>6</v>
      </c>
      <c r="N37" s="4">
        <v>2.2400000000000002</v>
      </c>
      <c r="O37" s="4">
        <v>0.33600000000000002</v>
      </c>
      <c r="P37" s="4">
        <v>0.39</v>
      </c>
      <c r="Q37" s="4">
        <v>0.05</v>
      </c>
      <c r="R37" s="4">
        <v>0.5</v>
      </c>
      <c r="S37" t="s">
        <v>489</v>
      </c>
      <c r="T37">
        <v>1</v>
      </c>
      <c r="U37" t="s">
        <v>9</v>
      </c>
      <c r="V37">
        <v>449</v>
      </c>
      <c r="Z37" s="6">
        <v>1</v>
      </c>
      <c r="AB37" s="4">
        <v>0.503</v>
      </c>
      <c r="AC37" t="s">
        <v>45</v>
      </c>
      <c r="AI37" s="4">
        <v>0.2</v>
      </c>
      <c r="AK37">
        <v>311</v>
      </c>
      <c r="AL37" s="4">
        <f>2*46.6%</f>
        <v>0.93200000000000005</v>
      </c>
      <c r="AM37" s="4">
        <f>0*58.3%</f>
        <v>0</v>
      </c>
      <c r="AN37" s="4">
        <f>0*46.6%</f>
        <v>0</v>
      </c>
      <c r="AP37" s="4">
        <v>0.622</v>
      </c>
      <c r="AQ37" s="4" t="s">
        <v>491</v>
      </c>
      <c r="AS37" s="4">
        <f t="shared" si="56"/>
        <v>0.67999999999999994</v>
      </c>
      <c r="AT37" s="4">
        <v>0.15</v>
      </c>
      <c r="AV37">
        <f t="shared" si="0"/>
        <v>656</v>
      </c>
      <c r="AW37" s="6">
        <f t="shared" si="1"/>
        <v>311</v>
      </c>
      <c r="AX37" s="4">
        <f t="shared" si="2"/>
        <v>1.6120000000000001</v>
      </c>
      <c r="AY37">
        <f t="shared" si="3"/>
        <v>2024.472</v>
      </c>
      <c r="AZ37" s="4">
        <f t="shared" si="4"/>
        <v>0.22500000000000001</v>
      </c>
      <c r="BA37" s="4">
        <f t="shared" si="5"/>
        <v>0</v>
      </c>
      <c r="BB37" s="4">
        <v>0</v>
      </c>
      <c r="BC37" s="4">
        <f t="shared" si="6"/>
        <v>0</v>
      </c>
      <c r="BD37" s="4">
        <f t="shared" si="7"/>
        <v>0</v>
      </c>
      <c r="BE37" s="4">
        <f t="shared" si="60"/>
        <v>0.4</v>
      </c>
      <c r="BF37" s="4">
        <f t="shared" si="60"/>
        <v>1.625</v>
      </c>
      <c r="BG37" s="6">
        <f t="shared" si="9"/>
        <v>2479.9782</v>
      </c>
      <c r="BH37" s="6">
        <f t="shared" si="10"/>
        <v>6509.9427750000004</v>
      </c>
      <c r="BI37" s="6">
        <f t="shared" si="11"/>
        <v>4091.9640300000001</v>
      </c>
      <c r="BJ37" s="6">
        <f t="shared" si="12"/>
        <v>945.50940288000015</v>
      </c>
      <c r="BK37" s="6">
        <f t="shared" si="13"/>
        <v>2481.9621825600002</v>
      </c>
      <c r="BL37" s="6">
        <f t="shared" si="14"/>
        <v>1560.0905147520002</v>
      </c>
      <c r="BM37" s="6">
        <f t="shared" si="15"/>
        <v>7856.3558172052808</v>
      </c>
      <c r="BN37" s="6">
        <f t="shared" si="16"/>
        <v>4534.8172800000002</v>
      </c>
      <c r="BO37" s="6">
        <f t="shared" si="17"/>
        <v>5645.8475136000006</v>
      </c>
      <c r="BP37" s="6">
        <f t="shared" si="18"/>
        <v>14820.349723200001</v>
      </c>
      <c r="BQ37" s="6">
        <f t="shared" si="19"/>
        <v>9315.6483974400016</v>
      </c>
      <c r="BR37" s="6">
        <f t="shared" si="20"/>
        <v>8366.7378815999982</v>
      </c>
      <c r="BS37" s="6">
        <f t="shared" si="21"/>
        <v>21962.686939199994</v>
      </c>
      <c r="BT37" s="6">
        <f t="shared" si="22"/>
        <v>13805.117504639995</v>
      </c>
      <c r="BU37" s="7">
        <f t="shared" si="23"/>
        <v>0</v>
      </c>
      <c r="BV37" s="6">
        <f t="shared" si="24"/>
        <v>0</v>
      </c>
      <c r="BW37" s="6">
        <f t="shared" si="25"/>
        <v>0</v>
      </c>
      <c r="BX37" s="6">
        <f t="shared" si="42"/>
        <v>25164.07724414485</v>
      </c>
      <c r="BY37" s="6">
        <f t="shared" si="27"/>
        <v>59643.802885729703</v>
      </c>
      <c r="BZ37">
        <f t="shared" si="28"/>
        <v>4.92</v>
      </c>
      <c r="CA37" s="6">
        <f t="shared" si="29"/>
        <v>12122.724163766199</v>
      </c>
      <c r="CB37" s="6">
        <f t="shared" si="30"/>
        <v>12122.724163766199</v>
      </c>
      <c r="CC37" s="6">
        <f t="shared" si="43"/>
        <v>25164.07724414485</v>
      </c>
      <c r="CD37" s="6">
        <f t="shared" si="35"/>
        <v>59121.375992356698</v>
      </c>
      <c r="CE37">
        <v>5.5</v>
      </c>
      <c r="CF37" s="6">
        <f t="shared" si="32"/>
        <v>10749.341089519399</v>
      </c>
      <c r="CG37" s="6">
        <f t="shared" si="36"/>
        <v>10749.341089519399</v>
      </c>
    </row>
    <row r="38" spans="2:85" s="10" customFormat="1" x14ac:dyDescent="0.35">
      <c r="B38" s="10" t="s">
        <v>9</v>
      </c>
      <c r="C38" s="10">
        <v>207</v>
      </c>
      <c r="D38" s="12">
        <v>0.22500000000000001</v>
      </c>
      <c r="E38" s="6">
        <v>8</v>
      </c>
      <c r="F38" s="4">
        <v>1.5150999999999999</v>
      </c>
      <c r="G38" s="4">
        <v>1.3051999999999999</v>
      </c>
      <c r="H38" s="4">
        <v>1.6318999999999999</v>
      </c>
      <c r="I38" s="4">
        <v>2.1488999999999998</v>
      </c>
      <c r="J38" s="13">
        <v>6</v>
      </c>
      <c r="K38" s="12">
        <v>2.7888000000000002</v>
      </c>
      <c r="L38" s="12">
        <v>4.1327999999999996</v>
      </c>
      <c r="M38" s="10">
        <v>6</v>
      </c>
      <c r="N38" s="12">
        <v>2.2400000000000002</v>
      </c>
      <c r="O38" s="12">
        <v>0.33600000000000002</v>
      </c>
      <c r="P38" s="12">
        <v>0.39</v>
      </c>
      <c r="Q38" s="12">
        <v>0.05</v>
      </c>
      <c r="R38" s="12">
        <v>0.5</v>
      </c>
      <c r="S38" s="10" t="s">
        <v>489</v>
      </c>
      <c r="T38" s="10">
        <v>1</v>
      </c>
      <c r="U38" s="10" t="s">
        <v>9</v>
      </c>
      <c r="V38" s="10">
        <v>449</v>
      </c>
      <c r="W38" s="12"/>
      <c r="X38" s="12"/>
      <c r="Y38" s="12"/>
      <c r="Z38" s="13">
        <v>1</v>
      </c>
      <c r="AA38" s="13"/>
      <c r="AB38" s="12">
        <v>0.503</v>
      </c>
      <c r="AC38" s="10" t="s">
        <v>45</v>
      </c>
      <c r="AD38" s="12"/>
      <c r="AE38" s="12"/>
      <c r="AF38" s="12"/>
      <c r="AG38" s="12"/>
      <c r="AH38" s="12"/>
      <c r="AI38" s="12">
        <v>0.2</v>
      </c>
      <c r="AJ38" s="12"/>
      <c r="AK38" s="10">
        <v>311</v>
      </c>
      <c r="AL38" s="12">
        <f>1*46.6%</f>
        <v>0.46600000000000003</v>
      </c>
      <c r="AM38" s="12">
        <f t="shared" ref="AM38" si="61">0*58.3%</f>
        <v>0</v>
      </c>
      <c r="AN38" s="12">
        <f>1*46.6%</f>
        <v>0.46600000000000003</v>
      </c>
      <c r="AO38" s="12"/>
      <c r="AP38" s="12">
        <v>0.622</v>
      </c>
      <c r="AQ38" s="4" t="s">
        <v>491</v>
      </c>
      <c r="AR38" s="13"/>
      <c r="AS38" s="4">
        <f t="shared" si="56"/>
        <v>0.67999999999999994</v>
      </c>
      <c r="AT38" s="12">
        <v>0.15</v>
      </c>
      <c r="AU38" s="12"/>
      <c r="AV38" s="10">
        <f t="shared" si="0"/>
        <v>656</v>
      </c>
      <c r="AW38" s="13">
        <f t="shared" si="1"/>
        <v>311</v>
      </c>
      <c r="AX38" s="12">
        <f t="shared" si="2"/>
        <v>1.1459999999999999</v>
      </c>
      <c r="AY38" s="10">
        <f t="shared" si="3"/>
        <v>1718.7759999999998</v>
      </c>
      <c r="AZ38" s="12">
        <f t="shared" si="4"/>
        <v>0.22500000000000001</v>
      </c>
      <c r="BA38" s="12">
        <f t="shared" si="5"/>
        <v>0</v>
      </c>
      <c r="BB38" s="12">
        <v>0</v>
      </c>
      <c r="BC38" s="12">
        <f t="shared" si="6"/>
        <v>0.46600000000000003</v>
      </c>
      <c r="BD38" s="12">
        <f t="shared" si="7"/>
        <v>0</v>
      </c>
      <c r="BE38" s="12">
        <f t="shared" si="60"/>
        <v>0.4</v>
      </c>
      <c r="BF38" s="12">
        <f t="shared" si="60"/>
        <v>1.625</v>
      </c>
      <c r="BG38" s="13">
        <f t="shared" si="9"/>
        <v>2105.5005999999998</v>
      </c>
      <c r="BH38" s="13">
        <f t="shared" si="10"/>
        <v>5526.9390749999993</v>
      </c>
      <c r="BI38" s="13">
        <f t="shared" si="11"/>
        <v>3474.0759899999994</v>
      </c>
      <c r="BJ38" s="13">
        <f t="shared" si="12"/>
        <v>1176.8126516966399</v>
      </c>
      <c r="BK38" s="13">
        <f t="shared" si="13"/>
        <v>3089.1332107036797</v>
      </c>
      <c r="BL38" s="13">
        <f t="shared" si="14"/>
        <v>1941.7408752994561</v>
      </c>
      <c r="BM38" s="13">
        <f t="shared" si="15"/>
        <v>7527.985442766244</v>
      </c>
      <c r="BN38" s="13">
        <f t="shared" si="16"/>
        <v>5644.1853798399998</v>
      </c>
      <c r="BO38" s="13">
        <f t="shared" si="17"/>
        <v>7027.0107979007998</v>
      </c>
      <c r="BP38" s="13">
        <f t="shared" si="18"/>
        <v>18445.903344489601</v>
      </c>
      <c r="BQ38" s="13">
        <f t="shared" si="19"/>
        <v>11594.567816536321</v>
      </c>
      <c r="BR38" s="13">
        <f t="shared" si="20"/>
        <v>10413.522025804798</v>
      </c>
      <c r="BS38" s="13">
        <f t="shared" si="21"/>
        <v>27335.495317737594</v>
      </c>
      <c r="BT38" s="13">
        <f t="shared" si="22"/>
        <v>17182.311342577916</v>
      </c>
      <c r="BU38" s="28">
        <f t="shared" si="23"/>
        <v>0</v>
      </c>
      <c r="BV38" s="13">
        <f t="shared" si="24"/>
        <v>0</v>
      </c>
      <c r="BW38" s="13">
        <f t="shared" si="25"/>
        <v>0</v>
      </c>
      <c r="BX38" s="6">
        <f t="shared" si="42"/>
        <v>24112.299847686234</v>
      </c>
      <c r="BY38" s="13">
        <f t="shared" si="27"/>
        <v>59819.167511908789</v>
      </c>
      <c r="BZ38" s="10">
        <f t="shared" si="28"/>
        <v>4.92</v>
      </c>
      <c r="CA38" s="13">
        <f t="shared" si="29"/>
        <v>12158.367380469266</v>
      </c>
      <c r="CB38" s="13">
        <f t="shared" si="30"/>
        <v>12158.367380469266</v>
      </c>
      <c r="CC38" s="6">
        <f t="shared" si="43"/>
        <v>24112.299847686234</v>
      </c>
      <c r="CD38" s="6">
        <f t="shared" si="35"/>
        <v>55690.041590283465</v>
      </c>
      <c r="CE38">
        <v>5.5</v>
      </c>
      <c r="CF38" s="13">
        <f t="shared" si="32"/>
        <v>10125.462107324267</v>
      </c>
      <c r="CG38" s="6">
        <f t="shared" si="36"/>
        <v>10125.462107324267</v>
      </c>
    </row>
  </sheetData>
  <mergeCells count="9">
    <mergeCell ref="BG1:BW1"/>
    <mergeCell ref="BX1:CB1"/>
    <mergeCell ref="CC1:CG1"/>
    <mergeCell ref="B1:R1"/>
    <mergeCell ref="S1:AB1"/>
    <mergeCell ref="AC1:AJ1"/>
    <mergeCell ref="AK1:AP1"/>
    <mergeCell ref="AQ1:AU1"/>
    <mergeCell ref="AV1:B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58"/>
  <sheetViews>
    <sheetView topLeftCell="CC1" zoomScaleNormal="100" workbookViewId="0">
      <pane ySplit="2" topLeftCell="A6" activePane="bottomLeft" state="frozen"/>
      <selection activeCell="AQ1" sqref="AQ1"/>
      <selection pane="bottomLeft" activeCell="CI20" sqref="CI20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6" bestFit="1" customWidth="1"/>
    <col min="5" max="5" width="3.54296875" style="6" bestFit="1" customWidth="1"/>
    <col min="6" max="7" width="7.1796875" style="4" bestFit="1" customWidth="1"/>
    <col min="8" max="10" width="8.1796875" style="4" bestFit="1" customWidth="1"/>
    <col min="11" max="11" width="7" bestFit="1" customWidth="1"/>
    <col min="12" max="12" width="2" bestFit="1" customWidth="1"/>
    <col min="13" max="13" width="5.54296875" bestFit="1" customWidth="1"/>
    <col min="14" max="14" width="6" bestFit="1" customWidth="1"/>
    <col min="15" max="15" width="5.81640625" customWidth="1"/>
    <col min="16" max="16" width="10.1796875" customWidth="1"/>
    <col min="17" max="17" width="10.453125" customWidth="1"/>
    <col min="18" max="18" width="15.1796875" bestFit="1" customWidth="1"/>
    <col min="19" max="19" width="2.1796875" bestFit="1" customWidth="1"/>
    <col min="20" max="20" width="5.81640625" bestFit="1" customWidth="1"/>
    <col min="21" max="21" width="9" bestFit="1" customWidth="1"/>
    <col min="22" max="22" width="7.1796875" style="4" bestFit="1" customWidth="1"/>
    <col min="23" max="23" width="14.54296875" style="4" bestFit="1" customWidth="1"/>
    <col min="24" max="24" width="15.26953125" style="4" bestFit="1" customWidth="1"/>
    <col min="25" max="25" width="14.7265625" style="4" bestFit="1" customWidth="1"/>
    <col min="26" max="26" width="10.1796875" style="4" customWidth="1"/>
    <col min="27" max="27" width="10.453125" style="4" customWidth="1"/>
    <col min="28" max="28" width="26.54296875" bestFit="1" customWidth="1"/>
    <col min="29" max="29" width="7.1796875" style="4" bestFit="1" customWidth="1"/>
    <col min="30" max="30" width="14.54296875" style="4" bestFit="1" customWidth="1"/>
    <col min="31" max="31" width="15.26953125" style="4" bestFit="1" customWidth="1"/>
    <col min="32" max="32" width="13.54296875" style="4" bestFit="1" customWidth="1"/>
    <col min="33" max="33" width="17.7265625" style="4" bestFit="1" customWidth="1"/>
    <col min="34" max="34" width="10.1796875" style="4" customWidth="1"/>
    <col min="35" max="35" width="10.453125" style="4" customWidth="1"/>
    <col min="36" max="36" width="8.1796875" bestFit="1" customWidth="1"/>
    <col min="37" max="37" width="7.1796875" style="4" bestFit="1" customWidth="1"/>
    <col min="38" max="38" width="14.54296875" style="4" customWidth="1"/>
    <col min="39" max="39" width="13.54296875" style="4" customWidth="1"/>
    <col min="40" max="40" width="10.1796875" style="4" customWidth="1"/>
    <col min="41" max="41" width="10.453125" style="4" customWidth="1"/>
    <col min="42" max="42" width="35.1796875" style="48" bestFit="1" customWidth="1"/>
    <col min="43" max="43" width="8.1796875" style="6" bestFit="1" customWidth="1"/>
    <col min="44" max="44" width="7.1796875" style="4" bestFit="1" customWidth="1"/>
    <col min="45" max="45" width="10.1796875" style="4" customWidth="1"/>
    <col min="46" max="46" width="10.453125" style="4" customWidth="1"/>
    <col min="47" max="47" width="9" bestFit="1" customWidth="1"/>
    <col min="48" max="48" width="8.1796875" style="6" bestFit="1" customWidth="1"/>
    <col min="49" max="49" width="8.1796875" bestFit="1" customWidth="1"/>
    <col min="50" max="50" width="9.26953125" bestFit="1" customWidth="1"/>
    <col min="51" max="51" width="14.54296875" bestFit="1" customWidth="1"/>
    <col min="52" max="52" width="15.26953125" bestFit="1" customWidth="1"/>
    <col min="53" max="53" width="14.26953125" bestFit="1" customWidth="1"/>
    <col min="54" max="54" width="13.54296875" customWidth="1"/>
    <col min="55" max="55" width="17.7265625" bestFit="1" customWidth="1"/>
    <col min="56" max="56" width="10.1796875" style="4" customWidth="1"/>
    <col min="57" max="57" width="10.453125" style="4" customWidth="1"/>
    <col min="58" max="58" width="13.7265625" style="6" hidden="1" customWidth="1"/>
    <col min="59" max="59" width="17.81640625" style="6" hidden="1" customWidth="1"/>
    <col min="60" max="60" width="21.54296875" style="6" hidden="1" customWidth="1"/>
    <col min="61" max="61" width="21.54296875" style="6" bestFit="1" customWidth="1"/>
    <col min="62" max="62" width="7" style="6" hidden="1" customWidth="1"/>
    <col min="63" max="63" width="11" style="6" hidden="1" customWidth="1"/>
    <col min="64" max="64" width="14.7265625" style="6" hidden="1" customWidth="1"/>
    <col min="65" max="65" width="14.7265625" style="6" bestFit="1" customWidth="1"/>
    <col min="66" max="66" width="5.81640625" style="6" hidden="1" customWidth="1"/>
    <col min="67" max="67" width="9.81640625" style="6" hidden="1" customWidth="1"/>
    <col min="68" max="68" width="13.54296875" style="6" hidden="1" customWidth="1"/>
    <col min="69" max="69" width="13.54296875" style="6" bestFit="1" customWidth="1"/>
    <col min="70" max="70" width="15.54296875" style="9" hidden="1" customWidth="1"/>
    <col min="71" max="71" width="19.26953125" style="6" hidden="1" customWidth="1"/>
    <col min="72" max="72" width="23.453125" style="6" bestFit="1" customWidth="1"/>
    <col min="73" max="74" width="12" hidden="1" customWidth="1"/>
    <col min="75" max="75" width="13.7265625" bestFit="1" customWidth="1"/>
    <col min="76" max="76" width="13.7265625" style="38" bestFit="1" customWidth="1"/>
    <col min="77" max="78" width="8" style="6" bestFit="1" customWidth="1"/>
    <col min="79" max="79" width="12.1796875" style="7" bestFit="1" customWidth="1"/>
    <col min="80" max="80" width="11.81640625" style="6" bestFit="1" customWidth="1"/>
    <col min="81" max="81" width="12" style="9" bestFit="1" customWidth="1"/>
    <col min="82" max="82" width="11.81640625" style="6" bestFit="1" customWidth="1"/>
    <col min="83" max="83" width="13.7265625" style="38" bestFit="1" customWidth="1"/>
    <col min="84" max="85" width="8" style="6" bestFit="1" customWidth="1"/>
    <col min="86" max="86" width="12.1796875" bestFit="1" customWidth="1"/>
    <col min="87" max="87" width="11.81640625" style="6" bestFit="1" customWidth="1"/>
    <col min="88" max="88" width="12" style="9" bestFit="1" customWidth="1"/>
    <col min="89" max="89" width="11.81640625" style="6" customWidth="1"/>
  </cols>
  <sheetData>
    <row r="1" spans="1:89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 t="s">
        <v>3</v>
      </c>
      <c r="S1" s="120"/>
      <c r="T1" s="120"/>
      <c r="U1" s="120"/>
      <c r="V1" s="120"/>
      <c r="W1" s="120"/>
      <c r="X1" s="120"/>
      <c r="Y1" s="120"/>
      <c r="Z1" s="120"/>
      <c r="AA1" s="120"/>
      <c r="AB1" s="120" t="s">
        <v>13</v>
      </c>
      <c r="AC1" s="120"/>
      <c r="AD1" s="120"/>
      <c r="AE1" s="120"/>
      <c r="AF1" s="120"/>
      <c r="AG1" s="120"/>
      <c r="AH1" s="120"/>
      <c r="AI1" s="120"/>
      <c r="AJ1" s="120" t="s">
        <v>24</v>
      </c>
      <c r="AK1" s="120"/>
      <c r="AL1" s="120"/>
      <c r="AM1" s="120"/>
      <c r="AN1" s="120"/>
      <c r="AO1" s="120"/>
      <c r="AP1" s="121" t="s">
        <v>25</v>
      </c>
      <c r="AQ1" s="121"/>
      <c r="AR1" s="121"/>
      <c r="AS1" s="121"/>
      <c r="AT1" s="121"/>
      <c r="AU1" s="120" t="s">
        <v>18</v>
      </c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19" t="s">
        <v>20</v>
      </c>
      <c r="BG1" s="119"/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19" t="s">
        <v>78</v>
      </c>
      <c r="BY1" s="119"/>
      <c r="BZ1" s="119"/>
      <c r="CA1" s="119"/>
      <c r="CB1" s="119"/>
      <c r="CC1" s="119"/>
      <c r="CD1" s="119"/>
      <c r="CE1" s="120" t="s">
        <v>83</v>
      </c>
      <c r="CF1" s="120"/>
      <c r="CG1" s="120"/>
      <c r="CH1" s="120"/>
      <c r="CI1" s="120"/>
      <c r="CJ1" s="120"/>
      <c r="CK1" s="120"/>
    </row>
    <row r="2" spans="1:89" x14ac:dyDescent="0.35">
      <c r="B2" t="s">
        <v>7</v>
      </c>
      <c r="C2" t="s">
        <v>1</v>
      </c>
      <c r="D2" t="s">
        <v>0</v>
      </c>
      <c r="E2" s="6" t="s">
        <v>73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2" t="s">
        <v>22</v>
      </c>
      <c r="L2" s="120" t="s">
        <v>44</v>
      </c>
      <c r="M2" s="120"/>
      <c r="N2" s="22" t="s">
        <v>58</v>
      </c>
      <c r="O2" s="2" t="s">
        <v>37</v>
      </c>
      <c r="P2" s="2" t="s">
        <v>40</v>
      </c>
      <c r="Q2" s="2" t="s">
        <v>39</v>
      </c>
      <c r="R2" t="s">
        <v>8</v>
      </c>
      <c r="S2" t="s">
        <v>17</v>
      </c>
      <c r="T2" t="s">
        <v>7</v>
      </c>
      <c r="U2" t="s">
        <v>1</v>
      </c>
      <c r="V2" s="4" t="s">
        <v>0</v>
      </c>
      <c r="W2" s="4" t="s">
        <v>5</v>
      </c>
      <c r="X2" s="4" t="s">
        <v>12</v>
      </c>
      <c r="Y2" s="4" t="s">
        <v>6</v>
      </c>
      <c r="Z2" s="4" t="s">
        <v>40</v>
      </c>
      <c r="AA2" s="4" t="s">
        <v>39</v>
      </c>
      <c r="AB2" t="s">
        <v>16</v>
      </c>
      <c r="AC2" s="4" t="s">
        <v>0</v>
      </c>
      <c r="AD2" s="4" t="s">
        <v>5</v>
      </c>
      <c r="AE2" s="4" t="s">
        <v>12</v>
      </c>
      <c r="AF2" s="4" t="s">
        <v>23</v>
      </c>
      <c r="AG2" s="4" t="s">
        <v>120</v>
      </c>
      <c r="AH2" s="4" t="s">
        <v>40</v>
      </c>
      <c r="AI2" s="4" t="s">
        <v>39</v>
      </c>
      <c r="AJ2" t="s">
        <v>14</v>
      </c>
      <c r="AK2" s="4" t="s">
        <v>0</v>
      </c>
      <c r="AL2" s="4" t="s">
        <v>5</v>
      </c>
      <c r="AM2" s="4" t="s">
        <v>23</v>
      </c>
      <c r="AN2" s="4" t="s">
        <v>40</v>
      </c>
      <c r="AO2" s="4" t="s">
        <v>39</v>
      </c>
      <c r="AP2" s="48" t="s">
        <v>16</v>
      </c>
      <c r="AQ2" s="6" t="s">
        <v>14</v>
      </c>
      <c r="AR2" s="4" t="s">
        <v>0</v>
      </c>
      <c r="AS2" s="4" t="s">
        <v>40</v>
      </c>
      <c r="AT2" s="4" t="s">
        <v>39</v>
      </c>
      <c r="AU2" t="s">
        <v>1</v>
      </c>
      <c r="AV2" s="6" t="s">
        <v>14</v>
      </c>
      <c r="AW2" t="s">
        <v>0</v>
      </c>
      <c r="AX2" t="s">
        <v>19</v>
      </c>
      <c r="AY2" t="s">
        <v>5</v>
      </c>
      <c r="AZ2" t="s">
        <v>12</v>
      </c>
      <c r="BA2" t="s">
        <v>15</v>
      </c>
      <c r="BB2" t="s">
        <v>23</v>
      </c>
      <c r="BC2" t="s">
        <v>120</v>
      </c>
      <c r="BD2" s="4" t="s">
        <v>40</v>
      </c>
      <c r="BE2" s="4" t="s">
        <v>39</v>
      </c>
      <c r="BF2" s="6" t="s">
        <v>21</v>
      </c>
      <c r="BG2" s="6" t="s">
        <v>35</v>
      </c>
      <c r="BH2" s="6" t="s">
        <v>65</v>
      </c>
      <c r="BI2" s="6" t="s">
        <v>42</v>
      </c>
      <c r="BJ2" s="6" t="s">
        <v>22</v>
      </c>
      <c r="BK2" s="6" t="s">
        <v>34</v>
      </c>
      <c r="BL2" s="6" t="s">
        <v>66</v>
      </c>
      <c r="BM2" s="6" t="s">
        <v>67</v>
      </c>
      <c r="BN2" s="6" t="s">
        <v>37</v>
      </c>
      <c r="BO2" s="6" t="s">
        <v>38</v>
      </c>
      <c r="BP2" s="6" t="s">
        <v>68</v>
      </c>
      <c r="BQ2" s="6" t="s">
        <v>69</v>
      </c>
      <c r="BR2" s="9" t="s">
        <v>44</v>
      </c>
      <c r="BS2" s="6" t="s">
        <v>59</v>
      </c>
      <c r="BT2" s="6" t="s">
        <v>60</v>
      </c>
      <c r="BU2" s="6" t="s">
        <v>58</v>
      </c>
      <c r="BV2" s="6" t="s">
        <v>61</v>
      </c>
      <c r="BW2" s="6" t="s">
        <v>62</v>
      </c>
      <c r="BX2" s="38" t="s">
        <v>21</v>
      </c>
      <c r="BY2" s="6" t="s">
        <v>79</v>
      </c>
      <c r="BZ2" s="6" t="s">
        <v>80</v>
      </c>
      <c r="CA2" s="7" t="s">
        <v>76</v>
      </c>
      <c r="CB2" s="6" t="s">
        <v>81</v>
      </c>
      <c r="CC2" s="9" t="s">
        <v>84</v>
      </c>
      <c r="CD2" s="6" t="s">
        <v>82</v>
      </c>
      <c r="CE2" s="38" t="s">
        <v>21</v>
      </c>
      <c r="CF2" s="6" t="s">
        <v>79</v>
      </c>
      <c r="CG2" s="6" t="s">
        <v>80</v>
      </c>
      <c r="CH2" s="7" t="s">
        <v>76</v>
      </c>
      <c r="CI2" s="6" t="s">
        <v>81</v>
      </c>
      <c r="CJ2" s="9" t="s">
        <v>84</v>
      </c>
      <c r="CK2" s="6" t="s">
        <v>82</v>
      </c>
    </row>
    <row r="3" spans="1:89" s="15" customFormat="1" x14ac:dyDescent="0.35">
      <c r="A3" s="15">
        <v>1</v>
      </c>
      <c r="B3" s="15" t="s">
        <v>9</v>
      </c>
      <c r="C3" s="15">
        <v>216</v>
      </c>
      <c r="D3" s="33">
        <v>0.18</v>
      </c>
      <c r="E3" s="6">
        <v>9</v>
      </c>
      <c r="F3" s="4">
        <v>0.8105</v>
      </c>
      <c r="G3" s="4">
        <v>0.85950000000000004</v>
      </c>
      <c r="H3" s="4">
        <v>1.0681</v>
      </c>
      <c r="I3" s="4">
        <v>1.0602</v>
      </c>
      <c r="J3" s="4">
        <v>1.3240000000000001</v>
      </c>
      <c r="K3" s="33">
        <v>0.22</v>
      </c>
      <c r="L3" s="15">
        <v>9</v>
      </c>
      <c r="M3" s="33">
        <v>1.51</v>
      </c>
      <c r="N3" s="33">
        <v>0.8</v>
      </c>
      <c r="O3" s="33">
        <v>0.3</v>
      </c>
      <c r="P3" s="33">
        <v>0.05</v>
      </c>
      <c r="Q3" s="33">
        <v>0.5</v>
      </c>
      <c r="R3" s="15" t="s">
        <v>10</v>
      </c>
      <c r="S3" s="15">
        <v>1</v>
      </c>
      <c r="T3" s="15" t="s">
        <v>9</v>
      </c>
      <c r="U3" s="15">
        <v>401</v>
      </c>
      <c r="V3" s="30">
        <f>4*(3%+S3*1%)</f>
        <v>0.16</v>
      </c>
      <c r="W3" s="30">
        <v>0.629</v>
      </c>
      <c r="X3" s="30"/>
      <c r="Y3" s="30">
        <f>4*(0.9%+S3*0.3%)</f>
        <v>4.8000000000000001E-2</v>
      </c>
      <c r="Z3" s="30"/>
      <c r="AA3" s="30"/>
      <c r="AB3" s="15" t="s">
        <v>469</v>
      </c>
      <c r="AC3" s="30">
        <v>0.18</v>
      </c>
      <c r="AD3" s="30">
        <v>0.5</v>
      </c>
      <c r="AE3" s="30"/>
      <c r="AF3" s="30"/>
      <c r="AG3" s="30"/>
      <c r="AH3" s="30"/>
      <c r="AI3" s="30"/>
      <c r="AJ3" s="15">
        <v>311</v>
      </c>
      <c r="AK3" s="30">
        <f>1*46.6%</f>
        <v>0.46600000000000003</v>
      </c>
      <c r="AL3" s="30">
        <f>1*58.3%</f>
        <v>0.58299999999999996</v>
      </c>
      <c r="AM3" s="30">
        <f>0*46.6%</f>
        <v>0</v>
      </c>
      <c r="AN3" s="30">
        <v>0.311</v>
      </c>
      <c r="AO3" s="30"/>
      <c r="AP3" s="46" t="s">
        <v>183</v>
      </c>
      <c r="AQ3" s="9">
        <v>595</v>
      </c>
      <c r="AR3" s="30">
        <f>25%+20%</f>
        <v>0.45</v>
      </c>
      <c r="AS3" s="30"/>
      <c r="AT3" s="30"/>
      <c r="AU3" s="15">
        <f t="shared" ref="AU3:AU8" si="0">C3+U3</f>
        <v>617</v>
      </c>
      <c r="AV3" s="9">
        <f t="shared" ref="AV3:AV8" si="1">AJ3+AQ3</f>
        <v>906</v>
      </c>
      <c r="AW3" s="4">
        <f t="shared" ref="AW3:AW46" si="2">D3+V3+AC3+AK3+AR3</f>
        <v>1.4359999999999999</v>
      </c>
      <c r="AX3">
        <f t="shared" ref="AX3:AX20" si="3">(100%+AW3)*AU3+AV3</f>
        <v>2409.0119999999997</v>
      </c>
      <c r="AY3" s="30">
        <f t="shared" ref="AY3:AY8" si="4">W3+AD3+AL3</f>
        <v>1.712</v>
      </c>
      <c r="AZ3" s="30">
        <f t="shared" ref="AZ3:AZ8" si="5">X3+AE3</f>
        <v>0</v>
      </c>
      <c r="BA3" s="30">
        <f t="shared" ref="BA3:BA8" si="6">Y3</f>
        <v>4.8000000000000001E-2</v>
      </c>
      <c r="BB3" s="30">
        <f t="shared" ref="BB3:BB8" si="7">AF3+AM3</f>
        <v>0</v>
      </c>
      <c r="BC3" s="30"/>
      <c r="BD3" s="30">
        <f t="shared" ref="BD3:BD8" si="8">P3+Z3+AH3+AN3+AS3</f>
        <v>0.36099999999999999</v>
      </c>
      <c r="BE3" s="34">
        <f t="shared" ref="BE3:BE8" si="9">Q3+AA3+AI3+AO3+AT3</f>
        <v>0.5</v>
      </c>
      <c r="BF3" s="9">
        <f>(100%+AZ3+AY3+BC3)*AX3</f>
        <v>6533.2405439999984</v>
      </c>
      <c r="BG3" s="9">
        <f t="shared" ref="BG3:BG8" si="10">(100%+$BA3)*BF3</f>
        <v>6846.8360901119986</v>
      </c>
      <c r="BH3" s="6">
        <f t="shared" ref="BH3:BH46" si="11">(100%+$BE3)*BG3</f>
        <v>10270.254135167997</v>
      </c>
      <c r="BI3" s="8">
        <f t="shared" ref="BI3:BI46" si="12">MIN($BD3, 80%)*BH3+MAX(100%-$BD3, 20%)*BG3</f>
        <v>8082.6900043772139</v>
      </c>
      <c r="BJ3" s="9">
        <f>K3*(100%+AY3+BC3)*AX3</f>
        <v>1437.3129196799996</v>
      </c>
      <c r="BK3" s="9">
        <f t="shared" ref="BK3:BK8" si="13">(100%+$BA3)*BJ3</f>
        <v>1506.3039398246397</v>
      </c>
      <c r="BL3" s="6">
        <f t="shared" ref="BL3:BL46" si="14">(100%+$BE3)*BK3</f>
        <v>2259.4559097369593</v>
      </c>
      <c r="BM3" s="8">
        <f t="shared" ref="BM3:BM46" si="15">MIN($BD3, 80%)*BL3+MAX(100%-$BD3, 20%)*BK3</f>
        <v>1778.1918009629871</v>
      </c>
      <c r="BN3" s="9">
        <f>O3*(100%+BB3+BC3)*AX3</f>
        <v>722.70359999999994</v>
      </c>
      <c r="BO3" s="9">
        <f t="shared" ref="BO3:BO46" si="16">BN3*(100%+BA3)</f>
        <v>757.39337279999995</v>
      </c>
      <c r="BP3" s="6">
        <f t="shared" ref="BP3:BP46" si="17">(100%+$BE3)*BO3</f>
        <v>1136.0900591999998</v>
      </c>
      <c r="BQ3" s="6">
        <f t="shared" ref="BQ3:BQ46" si="18">MIN($BD3, 80%)*BP3+MAX(100%-$BD3, 20%)*BO3</f>
        <v>894.10287659039989</v>
      </c>
      <c r="BR3" s="9">
        <f>M3*(100%+BB3+BC3)*AX3</f>
        <v>3637.6081199999994</v>
      </c>
      <c r="BS3" s="9">
        <f t="shared" ref="BS3:BS46" si="19">(100%+BE3)*BR3</f>
        <v>5456.4121799999994</v>
      </c>
      <c r="BT3" s="9">
        <f t="shared" ref="BT3:BT38" si="20">MIN($BD3, 80%)*BS3+MAX(100%-BD3, 20%)*BR3</f>
        <v>4294.1963856599996</v>
      </c>
      <c r="BU3" s="15">
        <f>N3*(100%+BB3+BC3)*AX3</f>
        <v>1927.2095999999999</v>
      </c>
      <c r="BV3" s="15">
        <f t="shared" ref="BV3:BV46" si="21">(100%+BE3)*BU3</f>
        <v>2890.8143999999998</v>
      </c>
      <c r="BW3" s="9">
        <f t="shared" ref="BW3:BW8" si="22">MIN($BD3, 80%)*BV3+MAX(100%-$BD3, 20%)*BU3</f>
        <v>2275.0709327999998</v>
      </c>
      <c r="BX3" s="38">
        <f t="shared" ref="BX3:BX46" si="23">(F3+G3)*BI3</f>
        <v>13498.092307309948</v>
      </c>
      <c r="BY3" s="6">
        <f t="shared" ref="BY3:BY46" si="24">2*BM3+BX3</f>
        <v>17054.475909235924</v>
      </c>
      <c r="BZ3" s="6">
        <f t="shared" ref="BZ3:BZ46" si="25">2*BQ3+BX3</f>
        <v>15286.298060490748</v>
      </c>
      <c r="CA3" s="7">
        <v>0.875</v>
      </c>
      <c r="CB3" s="8">
        <f t="shared" ref="CB3:CB46" si="26">BY3/CA3</f>
        <v>19490.829610555342</v>
      </c>
      <c r="CC3" s="8">
        <f t="shared" ref="CC3:CC46" si="27">BX3/CA3+BT3</f>
        <v>19720.587594014225</v>
      </c>
      <c r="CD3" s="8">
        <f t="shared" ref="CD3:CD46" si="28">BZ3/CA3+BT3</f>
        <v>21764.251311935142</v>
      </c>
      <c r="CE3" s="38">
        <f t="shared" ref="CE3:CE46" si="29">(F3+G3+H3)*BI3</f>
        <v>22131.21350098525</v>
      </c>
      <c r="CF3" s="6">
        <f t="shared" ref="CF3:CF46" si="30">3*BM3+CE3</f>
        <v>27465.788903874211</v>
      </c>
      <c r="CG3" s="6">
        <f t="shared" ref="CG3:CG46" si="31">3*BQ3+CE3</f>
        <v>24813.52213075645</v>
      </c>
      <c r="CH3">
        <f t="shared" ref="CH3:CH46" si="32">(63-51)/8</f>
        <v>1.5</v>
      </c>
      <c r="CI3" s="8">
        <f t="shared" ref="CI3:CI46" si="33">CF3/CH3</f>
        <v>18310.525935916139</v>
      </c>
      <c r="CJ3" s="96">
        <f t="shared" ref="CJ3:CJ46" si="34">CE3/CH3+BT3</f>
        <v>19048.338719650164</v>
      </c>
      <c r="CK3" s="8">
        <f t="shared" ref="CK3:CK46" si="35">CG3/CH3+BT3</f>
        <v>20836.544472830967</v>
      </c>
    </row>
    <row r="4" spans="1:89" s="15" customFormat="1" x14ac:dyDescent="0.35">
      <c r="B4" s="15" t="s">
        <v>9</v>
      </c>
      <c r="C4" s="15">
        <v>216</v>
      </c>
      <c r="D4" s="33">
        <v>0.18</v>
      </c>
      <c r="E4" s="6">
        <v>9</v>
      </c>
      <c r="F4" s="4">
        <v>0.8105</v>
      </c>
      <c r="G4" s="4">
        <v>0.85950000000000004</v>
      </c>
      <c r="H4" s="4">
        <v>1.0681</v>
      </c>
      <c r="I4" s="4">
        <v>1.0602</v>
      </c>
      <c r="J4" s="4">
        <v>1.3240000000000001</v>
      </c>
      <c r="K4" s="33">
        <v>0.22</v>
      </c>
      <c r="L4" s="15">
        <v>9</v>
      </c>
      <c r="M4" s="33">
        <v>1.51</v>
      </c>
      <c r="N4" s="33">
        <v>0.8</v>
      </c>
      <c r="O4" s="33">
        <v>0.3</v>
      </c>
      <c r="P4" s="33">
        <v>0.05</v>
      </c>
      <c r="Q4" s="33">
        <v>0.5</v>
      </c>
      <c r="R4" s="15" t="s">
        <v>10</v>
      </c>
      <c r="S4" s="15">
        <v>1</v>
      </c>
      <c r="T4" s="15" t="s">
        <v>9</v>
      </c>
      <c r="U4" s="15">
        <v>401</v>
      </c>
      <c r="V4" s="30">
        <f t="shared" ref="V4:V5" si="36">4*(3%+S4*1%)</f>
        <v>0.16</v>
      </c>
      <c r="W4" s="30">
        <v>0.629</v>
      </c>
      <c r="X4" s="30"/>
      <c r="Y4" s="30">
        <f t="shared" ref="Y4:Y5" si="37">4*(0.9%+S4*0.3%)</f>
        <v>4.8000000000000001E-2</v>
      </c>
      <c r="Z4" s="30"/>
      <c r="AA4" s="30"/>
      <c r="AB4" s="15" t="s">
        <v>469</v>
      </c>
      <c r="AC4" s="30">
        <v>0.18</v>
      </c>
      <c r="AD4" s="30">
        <v>0.5</v>
      </c>
      <c r="AE4" s="30"/>
      <c r="AF4" s="30"/>
      <c r="AG4" s="30"/>
      <c r="AH4" s="30"/>
      <c r="AI4" s="30"/>
      <c r="AJ4" s="15">
        <v>311</v>
      </c>
      <c r="AK4" s="30">
        <f>2*46.6%</f>
        <v>0.93200000000000005</v>
      </c>
      <c r="AL4" s="30">
        <f>0*58.3%</f>
        <v>0</v>
      </c>
      <c r="AM4" s="30">
        <f>0*46.6%</f>
        <v>0</v>
      </c>
      <c r="AN4" s="30">
        <v>0.311</v>
      </c>
      <c r="AO4" s="30"/>
      <c r="AP4" s="46" t="s">
        <v>183</v>
      </c>
      <c r="AQ4" s="9">
        <v>595</v>
      </c>
      <c r="AR4" s="30">
        <f t="shared" ref="AR4:AR7" si="38">25%+20%</f>
        <v>0.45</v>
      </c>
      <c r="AS4" s="30"/>
      <c r="AT4" s="30"/>
      <c r="AU4" s="15">
        <f t="shared" si="0"/>
        <v>617</v>
      </c>
      <c r="AV4" s="9">
        <f t="shared" si="1"/>
        <v>906</v>
      </c>
      <c r="AW4" s="4">
        <f t="shared" si="2"/>
        <v>1.9019999999999999</v>
      </c>
      <c r="AX4">
        <f t="shared" si="3"/>
        <v>2696.5340000000001</v>
      </c>
      <c r="AY4" s="30">
        <f t="shared" si="4"/>
        <v>1.129</v>
      </c>
      <c r="AZ4" s="30">
        <f t="shared" si="5"/>
        <v>0</v>
      </c>
      <c r="BA4" s="30">
        <f t="shared" si="6"/>
        <v>4.8000000000000001E-2</v>
      </c>
      <c r="BB4" s="30">
        <f t="shared" si="7"/>
        <v>0</v>
      </c>
      <c r="BC4" s="30"/>
      <c r="BD4" s="30">
        <f t="shared" si="8"/>
        <v>0.36099999999999999</v>
      </c>
      <c r="BE4" s="34">
        <f t="shared" si="9"/>
        <v>0.5</v>
      </c>
      <c r="BF4" s="9">
        <f t="shared" ref="BF4:BF8" si="39">(100%+AZ4+AY4)*AX4</f>
        <v>5740.9208859999999</v>
      </c>
      <c r="BG4" s="9">
        <f t="shared" si="10"/>
        <v>6016.4850885280002</v>
      </c>
      <c r="BH4" s="6">
        <f t="shared" si="11"/>
        <v>9024.7276327920008</v>
      </c>
      <c r="BI4" s="9">
        <f t="shared" si="12"/>
        <v>7102.4606470073049</v>
      </c>
      <c r="BJ4" s="9">
        <f t="shared" ref="BJ4:BJ46" si="40">K4*(100%+AY4+BC4)*AX4</f>
        <v>1263.0025949200001</v>
      </c>
      <c r="BK4" s="9">
        <f t="shared" si="13"/>
        <v>1323.6267194761601</v>
      </c>
      <c r="BL4" s="6">
        <f t="shared" si="14"/>
        <v>1985.4400792142401</v>
      </c>
      <c r="BM4" s="8">
        <f t="shared" si="15"/>
        <v>1562.5413423416071</v>
      </c>
      <c r="BN4" s="9">
        <f t="shared" ref="BN4:BN46" si="41">O4*(100%+BB4+BC4)*AX4</f>
        <v>808.96019999999999</v>
      </c>
      <c r="BO4" s="9">
        <f t="shared" si="16"/>
        <v>847.79028960000005</v>
      </c>
      <c r="BP4" s="6">
        <f t="shared" si="17"/>
        <v>1271.6854344000001</v>
      </c>
      <c r="BQ4" s="6">
        <f t="shared" si="18"/>
        <v>1000.8164368728001</v>
      </c>
      <c r="BR4" s="9">
        <f t="shared" ref="BR4:BR46" si="42">M4*(100%+BB4+BC4)*AX4</f>
        <v>4071.7663400000001</v>
      </c>
      <c r="BS4" s="9">
        <f t="shared" si="19"/>
        <v>6107.6495100000002</v>
      </c>
      <c r="BT4" s="9">
        <f t="shared" si="20"/>
        <v>4806.7201643700009</v>
      </c>
      <c r="BU4" s="15">
        <f t="shared" ref="BU4:BU46" si="43">N4*(100%+BB4+BC4)*AX4</f>
        <v>2157.2272000000003</v>
      </c>
      <c r="BV4" s="15">
        <f t="shared" si="21"/>
        <v>3235.8408000000004</v>
      </c>
      <c r="BW4" s="9">
        <f t="shared" si="22"/>
        <v>2546.6067096000006</v>
      </c>
      <c r="BX4" s="38">
        <f t="shared" si="23"/>
        <v>11861.109280502198</v>
      </c>
      <c r="BY4" s="6">
        <f t="shared" si="24"/>
        <v>14986.191965185411</v>
      </c>
      <c r="BZ4" s="6">
        <f t="shared" si="25"/>
        <v>13862.742154247799</v>
      </c>
      <c r="CA4" s="7">
        <v>0.875</v>
      </c>
      <c r="CB4" s="9">
        <f t="shared" si="26"/>
        <v>17127.076531640469</v>
      </c>
      <c r="CC4" s="9">
        <f t="shared" si="27"/>
        <v>18362.273627801085</v>
      </c>
      <c r="CD4" s="6">
        <f t="shared" si="28"/>
        <v>20649.854054938914</v>
      </c>
      <c r="CE4" s="38">
        <f t="shared" si="29"/>
        <v>19447.247497570705</v>
      </c>
      <c r="CF4" s="6">
        <f t="shared" si="30"/>
        <v>24134.871524595525</v>
      </c>
      <c r="CG4" s="6">
        <f t="shared" si="31"/>
        <v>22449.696808189103</v>
      </c>
      <c r="CH4">
        <f t="shared" si="32"/>
        <v>1.5</v>
      </c>
      <c r="CI4" s="6">
        <f t="shared" si="33"/>
        <v>16089.91434973035</v>
      </c>
      <c r="CJ4" s="9">
        <f t="shared" si="34"/>
        <v>17771.551829417138</v>
      </c>
      <c r="CK4" s="6">
        <f t="shared" si="35"/>
        <v>19773.184703162737</v>
      </c>
    </row>
    <row r="5" spans="1:89" s="63" customFormat="1" x14ac:dyDescent="0.35">
      <c r="B5" s="63" t="s">
        <v>9</v>
      </c>
      <c r="C5" s="63">
        <v>216</v>
      </c>
      <c r="D5" s="64">
        <v>0.18</v>
      </c>
      <c r="E5" s="61">
        <v>9</v>
      </c>
      <c r="F5" s="60">
        <v>0.8105</v>
      </c>
      <c r="G5" s="60">
        <v>0.85950000000000004</v>
      </c>
      <c r="H5" s="60">
        <v>1.0681</v>
      </c>
      <c r="I5" s="60">
        <v>1.0602</v>
      </c>
      <c r="J5" s="60">
        <v>1.3240000000000001</v>
      </c>
      <c r="K5" s="64">
        <v>0.22</v>
      </c>
      <c r="L5" s="63">
        <v>9</v>
      </c>
      <c r="M5" s="64">
        <v>1.51</v>
      </c>
      <c r="N5" s="64">
        <v>0.8</v>
      </c>
      <c r="O5" s="64">
        <v>0.3</v>
      </c>
      <c r="P5" s="64">
        <v>0.05</v>
      </c>
      <c r="Q5" s="64">
        <v>0.5</v>
      </c>
      <c r="R5" s="63" t="s">
        <v>10</v>
      </c>
      <c r="S5" s="63">
        <v>1</v>
      </c>
      <c r="T5" s="63" t="s">
        <v>9</v>
      </c>
      <c r="U5" s="63">
        <v>401</v>
      </c>
      <c r="V5" s="67">
        <f t="shared" si="36"/>
        <v>0.16</v>
      </c>
      <c r="W5" s="67">
        <v>0.629</v>
      </c>
      <c r="X5" s="67"/>
      <c r="Y5" s="67">
        <f t="shared" si="37"/>
        <v>4.8000000000000001E-2</v>
      </c>
      <c r="Z5" s="67"/>
      <c r="AA5" s="67"/>
      <c r="AB5" s="15" t="s">
        <v>469</v>
      </c>
      <c r="AC5" s="30">
        <v>0.18</v>
      </c>
      <c r="AD5" s="30">
        <v>0.5</v>
      </c>
      <c r="AE5" s="67"/>
      <c r="AF5" s="67"/>
      <c r="AG5" s="67"/>
      <c r="AH5" s="67"/>
      <c r="AI5" s="67"/>
      <c r="AJ5" s="63">
        <v>311</v>
      </c>
      <c r="AK5" s="67">
        <f>1*46.6%</f>
        <v>0.46600000000000003</v>
      </c>
      <c r="AL5" s="67">
        <f t="shared" ref="AL5" si="44">0*58.3%</f>
        <v>0</v>
      </c>
      <c r="AM5" s="67">
        <f>1*46.6%</f>
        <v>0.46600000000000003</v>
      </c>
      <c r="AN5" s="67">
        <v>0.311</v>
      </c>
      <c r="AO5" s="67"/>
      <c r="AP5" s="46" t="s">
        <v>183</v>
      </c>
      <c r="AQ5" s="72">
        <v>595</v>
      </c>
      <c r="AR5" s="30">
        <f t="shared" si="38"/>
        <v>0.45</v>
      </c>
      <c r="AS5" s="67"/>
      <c r="AT5" s="67"/>
      <c r="AU5" s="63">
        <f t="shared" si="0"/>
        <v>617</v>
      </c>
      <c r="AV5" s="72">
        <f t="shared" si="1"/>
        <v>906</v>
      </c>
      <c r="AW5" s="60">
        <f t="shared" si="2"/>
        <v>1.4359999999999999</v>
      </c>
      <c r="AX5" s="59">
        <f t="shared" si="3"/>
        <v>2409.0119999999997</v>
      </c>
      <c r="AY5" s="67">
        <f t="shared" si="4"/>
        <v>1.129</v>
      </c>
      <c r="AZ5" s="67">
        <f t="shared" si="5"/>
        <v>0</v>
      </c>
      <c r="BA5" s="67">
        <f t="shared" si="6"/>
        <v>4.8000000000000001E-2</v>
      </c>
      <c r="BB5" s="67">
        <f t="shared" si="7"/>
        <v>0.46600000000000003</v>
      </c>
      <c r="BC5" s="67"/>
      <c r="BD5" s="67">
        <f t="shared" si="8"/>
        <v>0.36099999999999999</v>
      </c>
      <c r="BE5" s="75">
        <f t="shared" si="9"/>
        <v>0.5</v>
      </c>
      <c r="BF5" s="72">
        <f t="shared" si="39"/>
        <v>5128.7865479999991</v>
      </c>
      <c r="BG5" s="72">
        <f t="shared" si="10"/>
        <v>5374.9683023039997</v>
      </c>
      <c r="BH5" s="61">
        <f t="shared" si="11"/>
        <v>8062.4524534559996</v>
      </c>
      <c r="BI5" s="61">
        <f t="shared" si="12"/>
        <v>6345.150080869872</v>
      </c>
      <c r="BJ5" s="72">
        <f t="shared" si="40"/>
        <v>1128.33304056</v>
      </c>
      <c r="BK5" s="72">
        <f t="shared" si="13"/>
        <v>1182.4930265068799</v>
      </c>
      <c r="BL5" s="61">
        <f t="shared" si="14"/>
        <v>1773.73953976032</v>
      </c>
      <c r="BM5" s="61">
        <f t="shared" si="15"/>
        <v>1395.9330177913716</v>
      </c>
      <c r="BN5" s="72">
        <f t="shared" si="41"/>
        <v>1059.4834775999998</v>
      </c>
      <c r="BO5" s="72">
        <f t="shared" si="16"/>
        <v>1110.3386845247999</v>
      </c>
      <c r="BP5" s="61">
        <f t="shared" si="17"/>
        <v>1665.5080267871999</v>
      </c>
      <c r="BQ5" s="66">
        <f t="shared" si="18"/>
        <v>1310.7548170815262</v>
      </c>
      <c r="BR5" s="72">
        <f t="shared" si="42"/>
        <v>5332.7335039199988</v>
      </c>
      <c r="BS5" s="72">
        <f t="shared" si="19"/>
        <v>7999.1002558799983</v>
      </c>
      <c r="BT5" s="66">
        <f t="shared" si="20"/>
        <v>6295.291901377559</v>
      </c>
      <c r="BU5" s="63">
        <f t="shared" si="43"/>
        <v>2825.2892735999999</v>
      </c>
      <c r="BV5" s="63">
        <f t="shared" si="21"/>
        <v>4237.9339104000001</v>
      </c>
      <c r="BW5" s="66">
        <f t="shared" si="22"/>
        <v>3335.2539874847998</v>
      </c>
      <c r="BX5" s="77">
        <f t="shared" si="23"/>
        <v>10596.400635052685</v>
      </c>
      <c r="BY5" s="61">
        <f t="shared" si="24"/>
        <v>13388.266670635428</v>
      </c>
      <c r="BZ5" s="61">
        <f t="shared" si="25"/>
        <v>13217.910269215738</v>
      </c>
      <c r="CA5" s="7">
        <v>0.875</v>
      </c>
      <c r="CB5" s="61">
        <f t="shared" si="26"/>
        <v>15300.876195011919</v>
      </c>
      <c r="CC5" s="72">
        <f t="shared" si="27"/>
        <v>18405.464055723485</v>
      </c>
      <c r="CD5" s="61">
        <f t="shared" si="28"/>
        <v>21401.475066195544</v>
      </c>
      <c r="CE5" s="77">
        <f t="shared" si="29"/>
        <v>17373.655436429799</v>
      </c>
      <c r="CF5" s="61">
        <f t="shared" si="30"/>
        <v>21561.454489803913</v>
      </c>
      <c r="CG5" s="61">
        <f t="shared" si="31"/>
        <v>21305.919887674376</v>
      </c>
      <c r="CH5" s="59">
        <f t="shared" si="32"/>
        <v>1.5</v>
      </c>
      <c r="CI5" s="61">
        <f t="shared" si="33"/>
        <v>14374.302993202609</v>
      </c>
      <c r="CJ5" s="72">
        <f t="shared" si="34"/>
        <v>17877.728858997427</v>
      </c>
      <c r="CK5" s="66">
        <f t="shared" si="35"/>
        <v>20499.238493160476</v>
      </c>
    </row>
    <row r="6" spans="1:89" s="15" customFormat="1" x14ac:dyDescent="0.35">
      <c r="B6" s="15" t="s">
        <v>9</v>
      </c>
      <c r="C6" s="15">
        <v>216</v>
      </c>
      <c r="D6" s="33">
        <v>0.18</v>
      </c>
      <c r="E6" s="6">
        <v>9</v>
      </c>
      <c r="F6" s="4">
        <v>0.8105</v>
      </c>
      <c r="G6" s="4">
        <v>0.85950000000000004</v>
      </c>
      <c r="H6" s="4">
        <v>1.0681</v>
      </c>
      <c r="I6" s="4">
        <v>1.0602</v>
      </c>
      <c r="J6" s="4">
        <v>1.3240000000000001</v>
      </c>
      <c r="K6" s="33">
        <v>0.22</v>
      </c>
      <c r="L6" s="15">
        <v>9</v>
      </c>
      <c r="M6" s="33">
        <v>1.51</v>
      </c>
      <c r="N6" s="33">
        <v>0.8</v>
      </c>
      <c r="O6" s="33">
        <v>0.3</v>
      </c>
      <c r="P6" s="33">
        <v>0.05</v>
      </c>
      <c r="Q6" s="33">
        <v>0.5</v>
      </c>
      <c r="R6" s="15" t="s">
        <v>11</v>
      </c>
      <c r="S6" s="15">
        <v>1</v>
      </c>
      <c r="T6" s="15" t="s">
        <v>9</v>
      </c>
      <c r="U6" s="15">
        <v>449</v>
      </c>
      <c r="V6" s="30">
        <v>0.377</v>
      </c>
      <c r="W6" s="30"/>
      <c r="X6" s="30">
        <f>30%+(S6*10%)</f>
        <v>0.4</v>
      </c>
      <c r="Y6" s="30"/>
      <c r="Z6" s="30"/>
      <c r="AA6" s="30"/>
      <c r="AB6" s="15" t="s">
        <v>469</v>
      </c>
      <c r="AC6" s="30">
        <v>0.18</v>
      </c>
      <c r="AD6" s="30">
        <v>0.5</v>
      </c>
      <c r="AE6" s="30"/>
      <c r="AF6" s="30"/>
      <c r="AG6" s="30"/>
      <c r="AH6" s="30"/>
      <c r="AI6" s="30"/>
      <c r="AJ6" s="15">
        <v>311</v>
      </c>
      <c r="AK6" s="30">
        <f>1*46.6%</f>
        <v>0.46600000000000003</v>
      </c>
      <c r="AL6" s="30">
        <f>1*58.3%</f>
        <v>0.58299999999999996</v>
      </c>
      <c r="AM6" s="30">
        <f>0*46.6%</f>
        <v>0</v>
      </c>
      <c r="AN6" s="30">
        <v>0.311</v>
      </c>
      <c r="AO6" s="30"/>
      <c r="AP6" s="46" t="s">
        <v>183</v>
      </c>
      <c r="AQ6" s="9">
        <v>595</v>
      </c>
      <c r="AR6" s="30">
        <f t="shared" si="38"/>
        <v>0.45</v>
      </c>
      <c r="AS6" s="30"/>
      <c r="AT6" s="30"/>
      <c r="AU6" s="15">
        <f t="shared" si="0"/>
        <v>665</v>
      </c>
      <c r="AV6" s="9">
        <f t="shared" si="1"/>
        <v>906</v>
      </c>
      <c r="AW6" s="4">
        <f t="shared" si="2"/>
        <v>1.6529999999999998</v>
      </c>
      <c r="AX6">
        <f t="shared" si="3"/>
        <v>2670.2449999999999</v>
      </c>
      <c r="AY6" s="30">
        <f t="shared" si="4"/>
        <v>1.083</v>
      </c>
      <c r="AZ6" s="30">
        <f t="shared" si="5"/>
        <v>0.4</v>
      </c>
      <c r="BA6" s="30">
        <f t="shared" si="6"/>
        <v>0</v>
      </c>
      <c r="BB6" s="30">
        <f t="shared" si="7"/>
        <v>0</v>
      </c>
      <c r="BC6" s="30"/>
      <c r="BD6" s="30">
        <f t="shared" si="8"/>
        <v>0.36099999999999999</v>
      </c>
      <c r="BE6" s="34">
        <f t="shared" si="9"/>
        <v>0.5</v>
      </c>
      <c r="BF6" s="9">
        <f t="shared" si="39"/>
        <v>6630.2183349999987</v>
      </c>
      <c r="BG6" s="9">
        <f t="shared" si="10"/>
        <v>6630.2183349999987</v>
      </c>
      <c r="BH6" s="6">
        <f t="shared" si="11"/>
        <v>9945.3275024999984</v>
      </c>
      <c r="BI6" s="8">
        <f t="shared" si="12"/>
        <v>7826.9727444674991</v>
      </c>
      <c r="BJ6" s="9">
        <f t="shared" si="40"/>
        <v>1223.6664737000001</v>
      </c>
      <c r="BK6" s="9">
        <f t="shared" si="13"/>
        <v>1223.6664737000001</v>
      </c>
      <c r="BL6" s="6">
        <f t="shared" si="14"/>
        <v>1835.4997105500001</v>
      </c>
      <c r="BM6" s="6">
        <f t="shared" si="15"/>
        <v>1444.5382722028501</v>
      </c>
      <c r="BN6" s="9">
        <f t="shared" si="41"/>
        <v>801.07349999999997</v>
      </c>
      <c r="BO6" s="9">
        <f t="shared" si="16"/>
        <v>801.07349999999997</v>
      </c>
      <c r="BP6" s="6">
        <f t="shared" si="17"/>
        <v>1201.61025</v>
      </c>
      <c r="BQ6" s="6">
        <f t="shared" si="18"/>
        <v>945.66726674999995</v>
      </c>
      <c r="BR6" s="9">
        <f t="shared" si="42"/>
        <v>4032.0699500000001</v>
      </c>
      <c r="BS6" s="9">
        <f t="shared" si="19"/>
        <v>6048.1049249999996</v>
      </c>
      <c r="BT6" s="9">
        <f t="shared" si="20"/>
        <v>4759.8585759750003</v>
      </c>
      <c r="BU6" s="15">
        <f t="shared" si="43"/>
        <v>2136.1959999999999</v>
      </c>
      <c r="BV6" s="15">
        <f t="shared" si="21"/>
        <v>3204.2939999999999</v>
      </c>
      <c r="BW6" s="9">
        <f t="shared" si="22"/>
        <v>2521.7793780000002</v>
      </c>
      <c r="BX6" s="38">
        <f t="shared" si="23"/>
        <v>13071.044483260723</v>
      </c>
      <c r="BY6" s="6">
        <f t="shared" si="24"/>
        <v>15960.121027666422</v>
      </c>
      <c r="BZ6" s="6">
        <f t="shared" si="25"/>
        <v>14962.379016760722</v>
      </c>
      <c r="CA6" s="7">
        <v>0.875</v>
      </c>
      <c r="CB6" s="8">
        <f t="shared" si="26"/>
        <v>18240.138317333054</v>
      </c>
      <c r="CC6" s="8">
        <f t="shared" si="27"/>
        <v>19698.195128272971</v>
      </c>
      <c r="CD6" s="8">
        <f t="shared" si="28"/>
        <v>21859.720309415825</v>
      </c>
      <c r="CE6" s="38">
        <f t="shared" si="29"/>
        <v>21431.034071626462</v>
      </c>
      <c r="CF6" s="6">
        <f t="shared" si="30"/>
        <v>25764.648888235013</v>
      </c>
      <c r="CG6" s="6">
        <f t="shared" si="31"/>
        <v>24268.035871876462</v>
      </c>
      <c r="CH6">
        <f t="shared" si="32"/>
        <v>1.5</v>
      </c>
      <c r="CI6" s="8">
        <f t="shared" si="33"/>
        <v>17176.432592156674</v>
      </c>
      <c r="CJ6" s="96">
        <f t="shared" si="34"/>
        <v>19047.214623725973</v>
      </c>
      <c r="CK6" s="8">
        <f t="shared" si="35"/>
        <v>20938.549157225974</v>
      </c>
    </row>
    <row r="7" spans="1:89" s="15" customFormat="1" x14ac:dyDescent="0.35">
      <c r="B7" s="15" t="s">
        <v>9</v>
      </c>
      <c r="C7" s="15">
        <v>216</v>
      </c>
      <c r="D7" s="33">
        <v>0.18</v>
      </c>
      <c r="E7" s="6">
        <v>9</v>
      </c>
      <c r="F7" s="4">
        <v>0.8105</v>
      </c>
      <c r="G7" s="4">
        <v>0.85950000000000004</v>
      </c>
      <c r="H7" s="4">
        <v>1.0681</v>
      </c>
      <c r="I7" s="4">
        <v>1.0602</v>
      </c>
      <c r="J7" s="4">
        <v>1.3240000000000001</v>
      </c>
      <c r="K7" s="33">
        <v>0.22</v>
      </c>
      <c r="L7" s="15">
        <v>9</v>
      </c>
      <c r="M7" s="33">
        <v>1.51</v>
      </c>
      <c r="N7" s="33">
        <v>0.8</v>
      </c>
      <c r="O7" s="33">
        <v>0.3</v>
      </c>
      <c r="P7" s="33">
        <v>0.05</v>
      </c>
      <c r="Q7" s="33">
        <v>0.5</v>
      </c>
      <c r="R7" s="15" t="s">
        <v>11</v>
      </c>
      <c r="S7" s="15">
        <v>1</v>
      </c>
      <c r="T7" s="15" t="s">
        <v>9</v>
      </c>
      <c r="U7" s="15">
        <v>449</v>
      </c>
      <c r="V7" s="30">
        <v>0.377</v>
      </c>
      <c r="W7" s="30"/>
      <c r="X7" s="30">
        <f t="shared" ref="X7:X8" si="45">30%+(S7*10%)</f>
        <v>0.4</v>
      </c>
      <c r="Y7" s="30"/>
      <c r="Z7" s="30"/>
      <c r="AA7" s="30"/>
      <c r="AB7" s="15" t="s">
        <v>469</v>
      </c>
      <c r="AC7" s="30">
        <v>0.18</v>
      </c>
      <c r="AD7" s="30">
        <v>0.5</v>
      </c>
      <c r="AE7" s="30"/>
      <c r="AF7" s="30"/>
      <c r="AG7" s="30"/>
      <c r="AH7" s="30"/>
      <c r="AI7" s="30"/>
      <c r="AJ7" s="15">
        <v>311</v>
      </c>
      <c r="AK7" s="30">
        <f>2*46.6%</f>
        <v>0.93200000000000005</v>
      </c>
      <c r="AL7" s="30">
        <f>0*58.3%</f>
        <v>0</v>
      </c>
      <c r="AM7" s="30">
        <f>0*46.6%</f>
        <v>0</v>
      </c>
      <c r="AN7" s="30">
        <v>0.311</v>
      </c>
      <c r="AO7" s="30"/>
      <c r="AP7" s="46" t="s">
        <v>183</v>
      </c>
      <c r="AQ7" s="9">
        <v>595</v>
      </c>
      <c r="AR7" s="30">
        <f t="shared" si="38"/>
        <v>0.45</v>
      </c>
      <c r="AS7" s="30"/>
      <c r="AT7" s="30"/>
      <c r="AU7" s="15">
        <f t="shared" si="0"/>
        <v>665</v>
      </c>
      <c r="AV7" s="9">
        <f t="shared" si="1"/>
        <v>906</v>
      </c>
      <c r="AW7" s="4">
        <f t="shared" si="2"/>
        <v>2.1190000000000002</v>
      </c>
      <c r="AX7">
        <f t="shared" si="3"/>
        <v>2980.1350000000002</v>
      </c>
      <c r="AY7" s="30">
        <f t="shared" si="4"/>
        <v>0.5</v>
      </c>
      <c r="AZ7" s="30">
        <f t="shared" si="5"/>
        <v>0.4</v>
      </c>
      <c r="BA7" s="30">
        <f t="shared" si="6"/>
        <v>0</v>
      </c>
      <c r="BB7" s="30">
        <f t="shared" si="7"/>
        <v>0</v>
      </c>
      <c r="BC7" s="30"/>
      <c r="BD7" s="30">
        <f t="shared" si="8"/>
        <v>0.36099999999999999</v>
      </c>
      <c r="BE7" s="34">
        <f t="shared" si="9"/>
        <v>0.5</v>
      </c>
      <c r="BF7" s="9">
        <f t="shared" si="39"/>
        <v>5662.2565000000004</v>
      </c>
      <c r="BG7" s="9">
        <f t="shared" si="10"/>
        <v>5662.2565000000004</v>
      </c>
      <c r="BH7" s="6">
        <f t="shared" si="11"/>
        <v>8493.3847500000011</v>
      </c>
      <c r="BI7" s="6">
        <f t="shared" si="12"/>
        <v>6684.2937982500007</v>
      </c>
      <c r="BJ7" s="9">
        <f t="shared" si="40"/>
        <v>983.44455000000016</v>
      </c>
      <c r="BK7" s="9">
        <f t="shared" si="13"/>
        <v>983.44455000000016</v>
      </c>
      <c r="BL7" s="6">
        <f t="shared" si="14"/>
        <v>1475.1668250000002</v>
      </c>
      <c r="BM7" s="6">
        <f t="shared" si="15"/>
        <v>1160.9562912750002</v>
      </c>
      <c r="BN7" s="9">
        <f t="shared" si="41"/>
        <v>894.04050000000007</v>
      </c>
      <c r="BO7" s="9">
        <f t="shared" si="16"/>
        <v>894.04050000000007</v>
      </c>
      <c r="BP7" s="6">
        <f t="shared" si="17"/>
        <v>1341.0607500000001</v>
      </c>
      <c r="BQ7" s="6">
        <f t="shared" si="18"/>
        <v>1055.4148102500001</v>
      </c>
      <c r="BR7" s="9">
        <f t="shared" si="42"/>
        <v>4500.0038500000001</v>
      </c>
      <c r="BS7" s="9">
        <f t="shared" si="19"/>
        <v>6750.0057749999996</v>
      </c>
      <c r="BT7" s="9">
        <f t="shared" si="20"/>
        <v>5312.2545449249992</v>
      </c>
      <c r="BU7" s="15">
        <f t="shared" si="43"/>
        <v>2384.1080000000002</v>
      </c>
      <c r="BV7" s="15">
        <f t="shared" si="21"/>
        <v>3576.1620000000003</v>
      </c>
      <c r="BW7" s="9">
        <f t="shared" si="22"/>
        <v>2814.4394940000002</v>
      </c>
      <c r="BX7" s="38">
        <f t="shared" si="23"/>
        <v>11162.770643077502</v>
      </c>
      <c r="BY7" s="6">
        <f t="shared" si="24"/>
        <v>13484.683225627501</v>
      </c>
      <c r="BZ7" s="6">
        <f t="shared" si="25"/>
        <v>13273.600263577502</v>
      </c>
      <c r="CA7" s="7">
        <v>0.875</v>
      </c>
      <c r="CB7" s="6">
        <f t="shared" si="26"/>
        <v>15411.066543574287</v>
      </c>
      <c r="CC7" s="9">
        <f t="shared" si="27"/>
        <v>18069.706708442143</v>
      </c>
      <c r="CD7" s="6">
        <f t="shared" si="28"/>
        <v>20482.083417585003</v>
      </c>
      <c r="CE7" s="38">
        <f t="shared" si="29"/>
        <v>18302.264848988329</v>
      </c>
      <c r="CF7" s="6">
        <f t="shared" si="30"/>
        <v>21785.133722813331</v>
      </c>
      <c r="CG7" s="6">
        <f t="shared" si="31"/>
        <v>21468.509279738329</v>
      </c>
      <c r="CH7">
        <f t="shared" si="32"/>
        <v>1.5</v>
      </c>
      <c r="CI7" s="6">
        <f t="shared" si="33"/>
        <v>14523.422481875554</v>
      </c>
      <c r="CJ7" s="9">
        <f t="shared" si="34"/>
        <v>17513.764444250552</v>
      </c>
      <c r="CK7" s="6">
        <f t="shared" si="35"/>
        <v>19624.594064750552</v>
      </c>
    </row>
    <row r="8" spans="1:89" s="31" customFormat="1" x14ac:dyDescent="0.35">
      <c r="B8" s="31" t="s">
        <v>9</v>
      </c>
      <c r="C8" s="31">
        <v>216</v>
      </c>
      <c r="D8" s="35">
        <v>0.18</v>
      </c>
      <c r="E8" s="13">
        <v>9</v>
      </c>
      <c r="F8" s="12">
        <v>0.8105</v>
      </c>
      <c r="G8" s="12">
        <v>0.85950000000000004</v>
      </c>
      <c r="H8" s="12">
        <v>1.0681</v>
      </c>
      <c r="I8" s="12">
        <v>1.0602</v>
      </c>
      <c r="J8" s="12">
        <v>1.3240000000000001</v>
      </c>
      <c r="K8" s="35">
        <v>0.22</v>
      </c>
      <c r="L8" s="31">
        <v>9</v>
      </c>
      <c r="M8" s="35">
        <v>1.51</v>
      </c>
      <c r="N8" s="35">
        <v>0.8</v>
      </c>
      <c r="O8" s="35">
        <v>0.3</v>
      </c>
      <c r="P8" s="35">
        <v>0.05</v>
      </c>
      <c r="Q8" s="35">
        <v>0.5</v>
      </c>
      <c r="R8" s="31" t="s">
        <v>11</v>
      </c>
      <c r="S8" s="31">
        <v>1</v>
      </c>
      <c r="T8" s="31" t="s">
        <v>9</v>
      </c>
      <c r="U8" s="31">
        <v>449</v>
      </c>
      <c r="V8" s="32">
        <v>0.377</v>
      </c>
      <c r="W8" s="32"/>
      <c r="X8" s="32">
        <f t="shared" si="45"/>
        <v>0.4</v>
      </c>
      <c r="Y8" s="32"/>
      <c r="Z8" s="32"/>
      <c r="AA8" s="32"/>
      <c r="AB8" s="15" t="s">
        <v>469</v>
      </c>
      <c r="AC8" s="30">
        <v>0.18</v>
      </c>
      <c r="AD8" s="30">
        <v>0.5</v>
      </c>
      <c r="AE8" s="32"/>
      <c r="AF8" s="32"/>
      <c r="AG8" s="32"/>
      <c r="AH8" s="32"/>
      <c r="AI8" s="32"/>
      <c r="AJ8" s="31">
        <v>311</v>
      </c>
      <c r="AK8" s="32">
        <f>1*46.6%</f>
        <v>0.46600000000000003</v>
      </c>
      <c r="AL8" s="32">
        <f t="shared" ref="AL8" si="46">0*58.3%</f>
        <v>0</v>
      </c>
      <c r="AM8" s="32">
        <f>1*46.6%</f>
        <v>0.46600000000000003</v>
      </c>
      <c r="AN8" s="32">
        <v>0.311</v>
      </c>
      <c r="AO8" s="32"/>
      <c r="AP8" s="46" t="s">
        <v>183</v>
      </c>
      <c r="AQ8" s="17">
        <v>595</v>
      </c>
      <c r="AR8" s="32">
        <v>0.25</v>
      </c>
      <c r="AS8" s="32"/>
      <c r="AT8" s="32"/>
      <c r="AU8" s="31">
        <f t="shared" si="0"/>
        <v>665</v>
      </c>
      <c r="AV8" s="17">
        <f t="shared" si="1"/>
        <v>906</v>
      </c>
      <c r="AW8" s="12">
        <f t="shared" si="2"/>
        <v>1.4529999999999998</v>
      </c>
      <c r="AX8" s="10">
        <f t="shared" si="3"/>
        <v>2537.2449999999999</v>
      </c>
      <c r="AY8" s="32">
        <f t="shared" si="4"/>
        <v>0.5</v>
      </c>
      <c r="AZ8" s="32">
        <f t="shared" si="5"/>
        <v>0.4</v>
      </c>
      <c r="BA8" s="32">
        <f t="shared" si="6"/>
        <v>0</v>
      </c>
      <c r="BB8" s="32">
        <f t="shared" si="7"/>
        <v>0.46600000000000003</v>
      </c>
      <c r="BC8" s="32"/>
      <c r="BD8" s="32">
        <f t="shared" si="8"/>
        <v>0.36099999999999999</v>
      </c>
      <c r="BE8" s="36">
        <f t="shared" si="9"/>
        <v>0.5</v>
      </c>
      <c r="BF8" s="17">
        <f t="shared" si="39"/>
        <v>4820.7654999999995</v>
      </c>
      <c r="BG8" s="17">
        <f t="shared" si="10"/>
        <v>4820.7654999999995</v>
      </c>
      <c r="BH8" s="13">
        <f t="shared" si="11"/>
        <v>7231.1482499999993</v>
      </c>
      <c r="BI8" s="13">
        <f t="shared" si="12"/>
        <v>5690.913672749999</v>
      </c>
      <c r="BJ8" s="17">
        <f t="shared" si="40"/>
        <v>837.29084999999998</v>
      </c>
      <c r="BK8" s="17">
        <f t="shared" si="13"/>
        <v>837.29084999999998</v>
      </c>
      <c r="BL8" s="13">
        <f t="shared" si="14"/>
        <v>1255.936275</v>
      </c>
      <c r="BM8" s="13">
        <f t="shared" si="15"/>
        <v>988.42184842500001</v>
      </c>
      <c r="BN8" s="17">
        <f t="shared" si="41"/>
        <v>1115.8803509999998</v>
      </c>
      <c r="BO8" s="17">
        <f t="shared" si="16"/>
        <v>1115.8803509999998</v>
      </c>
      <c r="BP8" s="13">
        <f t="shared" si="17"/>
        <v>1673.8205264999997</v>
      </c>
      <c r="BQ8" s="18">
        <f t="shared" si="18"/>
        <v>1317.2967543554996</v>
      </c>
      <c r="BR8" s="17">
        <f t="shared" si="42"/>
        <v>5616.5977666999997</v>
      </c>
      <c r="BS8" s="17">
        <f t="shared" si="19"/>
        <v>8424.8966500499992</v>
      </c>
      <c r="BT8" s="18">
        <f t="shared" si="20"/>
        <v>6630.3936635893497</v>
      </c>
      <c r="BU8" s="31">
        <f t="shared" si="43"/>
        <v>2975.6809360000002</v>
      </c>
      <c r="BV8" s="31">
        <f t="shared" si="21"/>
        <v>4463.5214040000001</v>
      </c>
      <c r="BW8" s="18">
        <f t="shared" si="22"/>
        <v>3512.7913449480002</v>
      </c>
      <c r="BX8" s="39">
        <f t="shared" si="23"/>
        <v>9503.8258334924976</v>
      </c>
      <c r="BY8" s="13">
        <f t="shared" si="24"/>
        <v>11480.669530342497</v>
      </c>
      <c r="BZ8" s="13">
        <f t="shared" si="25"/>
        <v>12138.419342203497</v>
      </c>
      <c r="CA8" s="7">
        <v>0.875</v>
      </c>
      <c r="CB8" s="13">
        <f t="shared" si="26"/>
        <v>13120.765177534282</v>
      </c>
      <c r="CC8" s="17">
        <f t="shared" si="27"/>
        <v>17491.908901866489</v>
      </c>
      <c r="CD8" s="13">
        <f t="shared" si="28"/>
        <v>20502.87291182192</v>
      </c>
      <c r="CE8" s="39">
        <f t="shared" si="29"/>
        <v>15582.290727356774</v>
      </c>
      <c r="CF8" s="13">
        <f t="shared" si="30"/>
        <v>18547.556272631773</v>
      </c>
      <c r="CG8" s="13">
        <f t="shared" si="31"/>
        <v>19534.180990423272</v>
      </c>
      <c r="CH8" s="10">
        <f t="shared" si="32"/>
        <v>1.5</v>
      </c>
      <c r="CI8" s="13">
        <f t="shared" si="33"/>
        <v>12365.037515087848</v>
      </c>
      <c r="CJ8" s="17">
        <f t="shared" si="34"/>
        <v>17018.587481827199</v>
      </c>
      <c r="CK8" s="18">
        <f t="shared" si="35"/>
        <v>19653.180990538196</v>
      </c>
    </row>
    <row r="9" spans="1:89" s="15" customFormat="1" x14ac:dyDescent="0.35">
      <c r="A9" s="15">
        <v>1</v>
      </c>
      <c r="B9" s="15" t="s">
        <v>9</v>
      </c>
      <c r="C9" s="15">
        <v>216</v>
      </c>
      <c r="D9" s="33">
        <v>0.18</v>
      </c>
      <c r="E9" s="9">
        <v>9</v>
      </c>
      <c r="F9" s="30">
        <v>0.8105</v>
      </c>
      <c r="G9" s="30">
        <v>0.85950000000000004</v>
      </c>
      <c r="H9" s="30">
        <v>1.0681</v>
      </c>
      <c r="I9" s="30">
        <v>1.0602</v>
      </c>
      <c r="J9" s="30">
        <v>1.3240000000000001</v>
      </c>
      <c r="K9" s="33">
        <v>0.22</v>
      </c>
      <c r="L9" s="15">
        <v>9</v>
      </c>
      <c r="M9" s="33">
        <v>1.51</v>
      </c>
      <c r="N9" s="33">
        <v>0.8</v>
      </c>
      <c r="O9" s="33">
        <v>0.3</v>
      </c>
      <c r="P9" s="33">
        <v>0.05</v>
      </c>
      <c r="Q9" s="33">
        <v>0.5</v>
      </c>
      <c r="R9" s="15" t="s">
        <v>10</v>
      </c>
      <c r="S9" s="15">
        <v>1</v>
      </c>
      <c r="T9" s="15" t="s">
        <v>9</v>
      </c>
      <c r="U9" s="15">
        <v>401</v>
      </c>
      <c r="V9" s="30">
        <f>4*(3%+S9*1%)</f>
        <v>0.16</v>
      </c>
      <c r="W9" s="30">
        <v>0.629</v>
      </c>
      <c r="X9" s="30"/>
      <c r="Y9" s="30">
        <f>4*(0.9%+S9*0.3%)</f>
        <v>4.8000000000000001E-2</v>
      </c>
      <c r="Z9" s="30"/>
      <c r="AA9" s="30"/>
      <c r="AB9" s="15" t="s">
        <v>469</v>
      </c>
      <c r="AC9" s="30">
        <v>0.18</v>
      </c>
      <c r="AD9" s="30">
        <v>0.5</v>
      </c>
      <c r="AE9" s="30"/>
      <c r="AF9" s="30"/>
      <c r="AG9" s="30"/>
      <c r="AH9" s="30"/>
      <c r="AI9" s="30"/>
      <c r="AJ9" s="15">
        <v>311</v>
      </c>
      <c r="AK9" s="30">
        <f>1*46.6%</f>
        <v>0.46600000000000003</v>
      </c>
      <c r="AL9" s="30">
        <f>1*58.3%</f>
        <v>0.58299999999999996</v>
      </c>
      <c r="AM9" s="30">
        <f>0*46.6%</f>
        <v>0</v>
      </c>
      <c r="AN9" s="30">
        <v>0.311</v>
      </c>
      <c r="AO9" s="30"/>
      <c r="AP9" s="46" t="s">
        <v>182</v>
      </c>
      <c r="AQ9" s="9">
        <v>595</v>
      </c>
      <c r="AR9" s="30">
        <f>48%+20%</f>
        <v>0.67999999999999994</v>
      </c>
      <c r="AS9" s="30"/>
      <c r="AT9" s="30"/>
      <c r="AU9" s="15">
        <f t="shared" ref="AU9:AU14" si="47">C9+U9</f>
        <v>617</v>
      </c>
      <c r="AV9" s="9">
        <f t="shared" ref="AV9:AV14" si="48">AJ9+AQ9</f>
        <v>906</v>
      </c>
      <c r="AW9" s="30">
        <f t="shared" si="2"/>
        <v>1.6659999999999999</v>
      </c>
      <c r="AX9" s="15">
        <f t="shared" ref="AX9:AX14" si="49">(100%+AW9)*AU9+AV9</f>
        <v>2550.922</v>
      </c>
      <c r="AY9" s="30">
        <f t="shared" ref="AY9:AY14" si="50">W9+AD9+AL9</f>
        <v>1.712</v>
      </c>
      <c r="AZ9" s="30">
        <f t="shared" ref="AZ9:AZ14" si="51">X9+AE9</f>
        <v>0</v>
      </c>
      <c r="BA9" s="30">
        <f t="shared" ref="BA9:BA14" si="52">Y9</f>
        <v>4.8000000000000001E-2</v>
      </c>
      <c r="BB9" s="30">
        <f t="shared" ref="BB9:BB14" si="53">AF9+AM9</f>
        <v>0</v>
      </c>
      <c r="BC9" s="30"/>
      <c r="BD9" s="30">
        <f t="shared" ref="BD9:BD14" si="54">P9+Z9+AH9+AN9+AS9</f>
        <v>0.36099999999999999</v>
      </c>
      <c r="BE9" s="34">
        <f t="shared" ref="BE9:BE14" si="55">Q9+AA9+AI9+AO9+AT9</f>
        <v>0.5</v>
      </c>
      <c r="BF9" s="9">
        <f>(100%+AZ9+AY9+BC9)*AX9</f>
        <v>6918.1004639999992</v>
      </c>
      <c r="BG9" s="9">
        <f t="shared" ref="BG9:BG14" si="56">(100%+$BA9)*BF9</f>
        <v>7250.1692862719992</v>
      </c>
      <c r="BH9" s="9">
        <f t="shared" si="11"/>
        <v>10875.253929407998</v>
      </c>
      <c r="BI9" s="9">
        <f t="shared" si="12"/>
        <v>8558.8248424440953</v>
      </c>
      <c r="BJ9" s="9">
        <f>K9*(100%+AY9+BC9)*AX9</f>
        <v>1521.9821020799998</v>
      </c>
      <c r="BK9" s="9">
        <f t="shared" ref="BK9:BK14" si="57">(100%+$BA9)*BJ9</f>
        <v>1595.0372429798399</v>
      </c>
      <c r="BL9" s="9">
        <f t="shared" si="14"/>
        <v>2392.5558644697599</v>
      </c>
      <c r="BM9" s="9">
        <f t="shared" si="15"/>
        <v>1882.9414653377009</v>
      </c>
      <c r="BN9" s="9">
        <f>O9*(100%+BB9+BC9)*AX9</f>
        <v>765.27660000000003</v>
      </c>
      <c r="BO9" s="9">
        <f t="shared" si="16"/>
        <v>802.00987680000003</v>
      </c>
      <c r="BP9" s="9">
        <f t="shared" si="17"/>
        <v>1203.0148152000002</v>
      </c>
      <c r="BQ9" s="9">
        <f t="shared" si="18"/>
        <v>946.77265956240012</v>
      </c>
      <c r="BR9" s="9">
        <f>M9*(100%+BB9+BC9)*AX9</f>
        <v>3851.8922200000002</v>
      </c>
      <c r="BS9" s="9">
        <f t="shared" si="19"/>
        <v>5777.8383300000005</v>
      </c>
      <c r="BT9" s="9">
        <f t="shared" si="20"/>
        <v>4547.1587657100008</v>
      </c>
      <c r="BU9" s="15">
        <f>N9*(100%+BB9+BC9)*AX9</f>
        <v>2040.7376000000002</v>
      </c>
      <c r="BV9" s="15">
        <f t="shared" si="21"/>
        <v>3061.1064000000001</v>
      </c>
      <c r="BW9" s="9">
        <f t="shared" ref="BW9:BW14" si="58">MIN($BD9, 80%)*BV9+MAX(100%-$BD9, 20%)*BU9</f>
        <v>2409.0907367999998</v>
      </c>
      <c r="BX9" s="51">
        <f t="shared" si="23"/>
        <v>14293.237486881639</v>
      </c>
      <c r="BY9" s="9">
        <f t="shared" ref="BY9:BY14" si="59">2*BM9+BX9</f>
        <v>18059.120417557042</v>
      </c>
      <c r="BZ9" s="9">
        <f t="shared" ref="BZ9:BZ14" si="60">2*BQ9+BX9</f>
        <v>16186.782806006438</v>
      </c>
      <c r="CA9" s="7">
        <v>0.875</v>
      </c>
      <c r="CB9" s="8">
        <f t="shared" ref="CB9:CB14" si="61">BY9/CA9</f>
        <v>20638.994762922335</v>
      </c>
      <c r="CC9" s="8">
        <f t="shared" ref="CC9:CC14" si="62">BX9/CA9+BT9</f>
        <v>20882.28732214616</v>
      </c>
      <c r="CD9" s="8">
        <f t="shared" ref="CD9:CD14" si="63">BZ9/CA9+BT9</f>
        <v>23046.339115431641</v>
      </c>
      <c r="CE9" s="51">
        <f t="shared" si="29"/>
        <v>23434.918301096179</v>
      </c>
      <c r="CF9" s="9">
        <f t="shared" si="30"/>
        <v>29083.742697109283</v>
      </c>
      <c r="CG9" s="9">
        <f t="shared" si="31"/>
        <v>26275.236279783378</v>
      </c>
      <c r="CH9" s="15">
        <f t="shared" si="32"/>
        <v>1.5</v>
      </c>
      <c r="CI9" s="8">
        <f t="shared" ref="CI9:CI14" si="64">CF9/CH9</f>
        <v>19389.161798072855</v>
      </c>
      <c r="CJ9" s="96">
        <f t="shared" ref="CJ9:CJ14" si="65">CE9/CH9+BT9</f>
        <v>20170.437633107453</v>
      </c>
      <c r="CK9" s="8">
        <f t="shared" ref="CK9:CK14" si="66">CG9/CH9+BT9</f>
        <v>22063.982952232254</v>
      </c>
    </row>
    <row r="10" spans="1:89" s="15" customFormat="1" x14ac:dyDescent="0.35">
      <c r="B10" s="15" t="s">
        <v>9</v>
      </c>
      <c r="C10" s="15">
        <v>216</v>
      </c>
      <c r="D10" s="33">
        <v>0.18</v>
      </c>
      <c r="E10" s="9">
        <v>9</v>
      </c>
      <c r="F10" s="30">
        <v>0.8105</v>
      </c>
      <c r="G10" s="30">
        <v>0.85950000000000004</v>
      </c>
      <c r="H10" s="30">
        <v>1.0681</v>
      </c>
      <c r="I10" s="30">
        <v>1.0602</v>
      </c>
      <c r="J10" s="30">
        <v>1.3240000000000001</v>
      </c>
      <c r="K10" s="33">
        <v>0.22</v>
      </c>
      <c r="L10" s="15">
        <v>9</v>
      </c>
      <c r="M10" s="33">
        <v>1.51</v>
      </c>
      <c r="N10" s="33">
        <v>0.8</v>
      </c>
      <c r="O10" s="33">
        <v>0.3</v>
      </c>
      <c r="P10" s="33">
        <v>0.05</v>
      </c>
      <c r="Q10" s="33">
        <v>0.5</v>
      </c>
      <c r="R10" s="15" t="s">
        <v>10</v>
      </c>
      <c r="S10" s="15">
        <v>1</v>
      </c>
      <c r="T10" s="15" t="s">
        <v>9</v>
      </c>
      <c r="U10" s="15">
        <v>401</v>
      </c>
      <c r="V10" s="30">
        <f t="shared" ref="V10:V11" si="67">4*(3%+S10*1%)</f>
        <v>0.16</v>
      </c>
      <c r="W10" s="30">
        <v>0.629</v>
      </c>
      <c r="X10" s="30"/>
      <c r="Y10" s="30">
        <f t="shared" ref="Y10:Y11" si="68">4*(0.9%+S10*0.3%)</f>
        <v>4.8000000000000001E-2</v>
      </c>
      <c r="Z10" s="30"/>
      <c r="AA10" s="30"/>
      <c r="AB10" s="15" t="s">
        <v>469</v>
      </c>
      <c r="AC10" s="30">
        <v>0.18</v>
      </c>
      <c r="AD10" s="30">
        <v>0.5</v>
      </c>
      <c r="AE10" s="30"/>
      <c r="AF10" s="30"/>
      <c r="AG10" s="30"/>
      <c r="AH10" s="30"/>
      <c r="AI10" s="30"/>
      <c r="AJ10" s="15">
        <v>311</v>
      </c>
      <c r="AK10" s="30">
        <f>2*46.6%</f>
        <v>0.93200000000000005</v>
      </c>
      <c r="AL10" s="30">
        <f>0*58.3%</f>
        <v>0</v>
      </c>
      <c r="AM10" s="30">
        <f>0*46.6%</f>
        <v>0</v>
      </c>
      <c r="AN10" s="30">
        <v>0.311</v>
      </c>
      <c r="AO10" s="30"/>
      <c r="AP10" s="46" t="s">
        <v>182</v>
      </c>
      <c r="AQ10" s="9">
        <v>595</v>
      </c>
      <c r="AR10" s="30">
        <f t="shared" ref="AR10:AR20" si="69">48%+20%</f>
        <v>0.67999999999999994</v>
      </c>
      <c r="AS10" s="30"/>
      <c r="AT10" s="30"/>
      <c r="AU10" s="15">
        <f t="shared" si="47"/>
        <v>617</v>
      </c>
      <c r="AV10" s="9">
        <f t="shared" si="48"/>
        <v>906</v>
      </c>
      <c r="AW10" s="30">
        <f t="shared" si="2"/>
        <v>2.1319999999999997</v>
      </c>
      <c r="AX10" s="15">
        <f t="shared" si="49"/>
        <v>2838.4439999999995</v>
      </c>
      <c r="AY10" s="30">
        <f t="shared" si="50"/>
        <v>1.129</v>
      </c>
      <c r="AZ10" s="30">
        <f t="shared" si="51"/>
        <v>0</v>
      </c>
      <c r="BA10" s="30">
        <f t="shared" si="52"/>
        <v>4.8000000000000001E-2</v>
      </c>
      <c r="BB10" s="30">
        <f t="shared" si="53"/>
        <v>0</v>
      </c>
      <c r="BC10" s="30"/>
      <c r="BD10" s="30">
        <f t="shared" si="54"/>
        <v>0.36099999999999999</v>
      </c>
      <c r="BE10" s="34">
        <f t="shared" si="55"/>
        <v>0.5</v>
      </c>
      <c r="BF10" s="9">
        <f t="shared" ref="BF10:BF14" si="70">(100%+AZ10+AY10)*AX10</f>
        <v>6043.0472759999993</v>
      </c>
      <c r="BG10" s="9">
        <f t="shared" si="56"/>
        <v>6333.1135452479994</v>
      </c>
      <c r="BH10" s="9">
        <f t="shared" si="11"/>
        <v>9499.6703178719981</v>
      </c>
      <c r="BI10" s="9">
        <f t="shared" si="12"/>
        <v>7476.2405401652632</v>
      </c>
      <c r="BJ10" s="9">
        <f t="shared" ref="BJ10:BJ14" si="71">K10*(100%+AY10+BC10)*AX10</f>
        <v>1329.4704007199998</v>
      </c>
      <c r="BK10" s="9">
        <f t="shared" si="57"/>
        <v>1393.28497995456</v>
      </c>
      <c r="BL10" s="9">
        <f t="shared" si="14"/>
        <v>2089.9274699318398</v>
      </c>
      <c r="BM10" s="9">
        <f t="shared" si="15"/>
        <v>1644.7729188363578</v>
      </c>
      <c r="BN10" s="9">
        <f t="shared" ref="BN10:BN14" si="72">O10*(100%+BB10+BC10)*AX10</f>
        <v>851.53319999999985</v>
      </c>
      <c r="BO10" s="9">
        <f t="shared" si="16"/>
        <v>892.4067935999999</v>
      </c>
      <c r="BP10" s="9">
        <f t="shared" si="17"/>
        <v>1338.6101903999997</v>
      </c>
      <c r="BQ10" s="9">
        <f t="shared" si="18"/>
        <v>1053.4862198447997</v>
      </c>
      <c r="BR10" s="9">
        <f t="shared" ref="BR10:BR14" si="73">M10*(100%+BB10+BC10)*AX10</f>
        <v>4286.0504399999991</v>
      </c>
      <c r="BS10" s="9">
        <f t="shared" si="19"/>
        <v>6429.0756599999986</v>
      </c>
      <c r="BT10" s="9">
        <f t="shared" si="20"/>
        <v>5059.6825444199985</v>
      </c>
      <c r="BU10" s="15">
        <f t="shared" ref="BU10:BU14" si="74">N10*(100%+BB10+BC10)*AX10</f>
        <v>2270.7551999999996</v>
      </c>
      <c r="BV10" s="15">
        <f t="shared" si="21"/>
        <v>3406.1327999999994</v>
      </c>
      <c r="BW10" s="9">
        <f t="shared" si="58"/>
        <v>2680.6265135999993</v>
      </c>
      <c r="BX10" s="51">
        <f t="shared" si="23"/>
        <v>12485.321702075989</v>
      </c>
      <c r="BY10" s="9">
        <f t="shared" si="59"/>
        <v>15774.867539748706</v>
      </c>
      <c r="BZ10" s="9">
        <f t="shared" si="60"/>
        <v>14592.294141765589</v>
      </c>
      <c r="CA10" s="7">
        <v>0.875</v>
      </c>
      <c r="CB10" s="9">
        <f t="shared" si="61"/>
        <v>18028.420045427094</v>
      </c>
      <c r="CC10" s="9">
        <f t="shared" si="62"/>
        <v>19328.621632506845</v>
      </c>
      <c r="CD10" s="9">
        <f t="shared" si="63"/>
        <v>21736.590135009246</v>
      </c>
      <c r="CE10" s="51">
        <f t="shared" si="29"/>
        <v>20470.694223026509</v>
      </c>
      <c r="CF10" s="9">
        <f t="shared" si="30"/>
        <v>25405.012979535582</v>
      </c>
      <c r="CG10" s="9">
        <f t="shared" si="31"/>
        <v>23631.152882560906</v>
      </c>
      <c r="CH10" s="15">
        <f t="shared" si="32"/>
        <v>1.5</v>
      </c>
      <c r="CI10" s="9">
        <f t="shared" si="64"/>
        <v>16936.675319690388</v>
      </c>
      <c r="CJ10" s="9">
        <f t="shared" si="65"/>
        <v>18706.81202643767</v>
      </c>
      <c r="CK10" s="9">
        <f t="shared" si="66"/>
        <v>20813.784466127268</v>
      </c>
    </row>
    <row r="11" spans="1:89" s="63" customFormat="1" x14ac:dyDescent="0.35">
      <c r="B11" s="63" t="s">
        <v>9</v>
      </c>
      <c r="C11" s="63">
        <v>216</v>
      </c>
      <c r="D11" s="64">
        <v>0.18</v>
      </c>
      <c r="E11" s="72">
        <v>9</v>
      </c>
      <c r="F11" s="67">
        <v>0.8105</v>
      </c>
      <c r="G11" s="67">
        <v>0.85950000000000004</v>
      </c>
      <c r="H11" s="67">
        <v>1.0681</v>
      </c>
      <c r="I11" s="67">
        <v>1.0602</v>
      </c>
      <c r="J11" s="67">
        <v>1.3240000000000001</v>
      </c>
      <c r="K11" s="64">
        <v>0.22</v>
      </c>
      <c r="L11" s="63">
        <v>9</v>
      </c>
      <c r="M11" s="64">
        <v>1.51</v>
      </c>
      <c r="N11" s="64">
        <v>0.8</v>
      </c>
      <c r="O11" s="64">
        <v>0.3</v>
      </c>
      <c r="P11" s="64">
        <v>0.05</v>
      </c>
      <c r="Q11" s="64">
        <v>0.5</v>
      </c>
      <c r="R11" s="63" t="s">
        <v>10</v>
      </c>
      <c r="S11" s="63">
        <v>1</v>
      </c>
      <c r="T11" s="63" t="s">
        <v>9</v>
      </c>
      <c r="U11" s="63">
        <v>401</v>
      </c>
      <c r="V11" s="67">
        <f t="shared" si="67"/>
        <v>0.16</v>
      </c>
      <c r="W11" s="67">
        <v>0.629</v>
      </c>
      <c r="X11" s="67"/>
      <c r="Y11" s="67">
        <f t="shared" si="68"/>
        <v>4.8000000000000001E-2</v>
      </c>
      <c r="Z11" s="67"/>
      <c r="AA11" s="67"/>
      <c r="AB11" s="15" t="s">
        <v>469</v>
      </c>
      <c r="AC11" s="30">
        <v>0.18</v>
      </c>
      <c r="AD11" s="30">
        <v>0.5</v>
      </c>
      <c r="AE11" s="67"/>
      <c r="AF11" s="67"/>
      <c r="AG11" s="67"/>
      <c r="AH11" s="67"/>
      <c r="AI11" s="67"/>
      <c r="AJ11" s="63">
        <v>311</v>
      </c>
      <c r="AK11" s="67">
        <f>1*46.6%</f>
        <v>0.46600000000000003</v>
      </c>
      <c r="AL11" s="67">
        <f t="shared" ref="AL11" si="75">0*58.3%</f>
        <v>0</v>
      </c>
      <c r="AM11" s="67">
        <f>1*46.6%</f>
        <v>0.46600000000000003</v>
      </c>
      <c r="AN11" s="67">
        <v>0.311</v>
      </c>
      <c r="AO11" s="67"/>
      <c r="AP11" s="46" t="s">
        <v>182</v>
      </c>
      <c r="AQ11" s="72">
        <v>595</v>
      </c>
      <c r="AR11" s="30">
        <f t="shared" si="69"/>
        <v>0.67999999999999994</v>
      </c>
      <c r="AS11" s="67"/>
      <c r="AT11" s="67"/>
      <c r="AU11" s="63">
        <f t="shared" si="47"/>
        <v>617</v>
      </c>
      <c r="AV11" s="72">
        <f t="shared" si="48"/>
        <v>906</v>
      </c>
      <c r="AW11" s="67">
        <f t="shared" si="2"/>
        <v>1.6659999999999999</v>
      </c>
      <c r="AX11" s="63">
        <f t="shared" si="49"/>
        <v>2550.922</v>
      </c>
      <c r="AY11" s="67">
        <f t="shared" si="50"/>
        <v>1.129</v>
      </c>
      <c r="AZ11" s="67">
        <f t="shared" si="51"/>
        <v>0</v>
      </c>
      <c r="BA11" s="67">
        <f t="shared" si="52"/>
        <v>4.8000000000000001E-2</v>
      </c>
      <c r="BB11" s="67">
        <f t="shared" si="53"/>
        <v>0.46600000000000003</v>
      </c>
      <c r="BC11" s="67"/>
      <c r="BD11" s="67">
        <f t="shared" si="54"/>
        <v>0.36099999999999999</v>
      </c>
      <c r="BE11" s="75">
        <f t="shared" si="55"/>
        <v>0.5</v>
      </c>
      <c r="BF11" s="72">
        <f t="shared" si="70"/>
        <v>5430.9129380000004</v>
      </c>
      <c r="BG11" s="72">
        <f t="shared" si="56"/>
        <v>5691.5967590240007</v>
      </c>
      <c r="BH11" s="72">
        <f t="shared" si="11"/>
        <v>8537.3951385360015</v>
      </c>
      <c r="BI11" s="72">
        <f t="shared" si="12"/>
        <v>6718.9299740278329</v>
      </c>
      <c r="BJ11" s="72">
        <f t="shared" si="71"/>
        <v>1194.8008463600002</v>
      </c>
      <c r="BK11" s="72">
        <f t="shared" si="57"/>
        <v>1252.1512869852802</v>
      </c>
      <c r="BL11" s="72">
        <f t="shared" si="14"/>
        <v>1878.2269304779202</v>
      </c>
      <c r="BM11" s="72">
        <f t="shared" si="15"/>
        <v>1478.1645942861232</v>
      </c>
      <c r="BN11" s="72">
        <f t="shared" si="72"/>
        <v>1121.8954956</v>
      </c>
      <c r="BO11" s="72">
        <f t="shared" si="16"/>
        <v>1175.7464793888</v>
      </c>
      <c r="BP11" s="72">
        <f t="shared" si="17"/>
        <v>1763.6197190831999</v>
      </c>
      <c r="BQ11" s="72">
        <f t="shared" si="18"/>
        <v>1387.9687189184783</v>
      </c>
      <c r="BR11" s="72">
        <f t="shared" si="73"/>
        <v>5646.8739945199995</v>
      </c>
      <c r="BS11" s="72">
        <f t="shared" si="19"/>
        <v>8470.3109917799993</v>
      </c>
      <c r="BT11" s="72">
        <f t="shared" si="20"/>
        <v>6666.1347505308595</v>
      </c>
      <c r="BU11" s="63">
        <f t="shared" si="74"/>
        <v>2991.7213216</v>
      </c>
      <c r="BV11" s="63">
        <f t="shared" si="21"/>
        <v>4487.5819824</v>
      </c>
      <c r="BW11" s="72">
        <f t="shared" si="58"/>
        <v>3531.7270201488</v>
      </c>
      <c r="BX11" s="76">
        <f t="shared" si="23"/>
        <v>11220.61305662648</v>
      </c>
      <c r="BY11" s="72">
        <f t="shared" si="59"/>
        <v>14176.942245198727</v>
      </c>
      <c r="BZ11" s="72">
        <f t="shared" si="60"/>
        <v>13996.550494463438</v>
      </c>
      <c r="CA11" s="7">
        <v>0.875</v>
      </c>
      <c r="CB11" s="72">
        <f t="shared" si="61"/>
        <v>16202.219708798544</v>
      </c>
      <c r="CC11" s="72">
        <f t="shared" si="62"/>
        <v>19489.692529532553</v>
      </c>
      <c r="CD11" s="72">
        <f t="shared" si="63"/>
        <v>22662.192458489073</v>
      </c>
      <c r="CE11" s="76">
        <f t="shared" si="29"/>
        <v>18397.10216188561</v>
      </c>
      <c r="CF11" s="72">
        <f t="shared" si="30"/>
        <v>22831.595944743982</v>
      </c>
      <c r="CG11" s="72">
        <f t="shared" si="31"/>
        <v>22561.008318641045</v>
      </c>
      <c r="CH11" s="63">
        <f t="shared" si="32"/>
        <v>1.5</v>
      </c>
      <c r="CI11" s="72">
        <f t="shared" si="64"/>
        <v>15221.063963162655</v>
      </c>
      <c r="CJ11" s="72">
        <f t="shared" si="65"/>
        <v>18930.869525121267</v>
      </c>
      <c r="CK11" s="66">
        <f t="shared" si="66"/>
        <v>21706.806962958224</v>
      </c>
    </row>
    <row r="12" spans="1:89" s="15" customFormat="1" x14ac:dyDescent="0.35">
      <c r="B12" s="15" t="s">
        <v>9</v>
      </c>
      <c r="C12" s="15">
        <v>216</v>
      </c>
      <c r="D12" s="33">
        <v>0.18</v>
      </c>
      <c r="E12" s="9">
        <v>9</v>
      </c>
      <c r="F12" s="30">
        <v>0.8105</v>
      </c>
      <c r="G12" s="30">
        <v>0.85950000000000004</v>
      </c>
      <c r="H12" s="30">
        <v>1.0681</v>
      </c>
      <c r="I12" s="30">
        <v>1.0602</v>
      </c>
      <c r="J12" s="30">
        <v>1.3240000000000001</v>
      </c>
      <c r="K12" s="33">
        <v>0.22</v>
      </c>
      <c r="L12" s="15">
        <v>9</v>
      </c>
      <c r="M12" s="33">
        <v>1.51</v>
      </c>
      <c r="N12" s="33">
        <v>0.8</v>
      </c>
      <c r="O12" s="33">
        <v>0.3</v>
      </c>
      <c r="P12" s="33">
        <v>0.05</v>
      </c>
      <c r="Q12" s="33">
        <v>0.5</v>
      </c>
      <c r="R12" s="15" t="s">
        <v>11</v>
      </c>
      <c r="S12" s="15">
        <v>1</v>
      </c>
      <c r="T12" s="15" t="s">
        <v>9</v>
      </c>
      <c r="U12" s="15">
        <v>449</v>
      </c>
      <c r="V12" s="30">
        <v>0.377</v>
      </c>
      <c r="W12" s="30"/>
      <c r="X12" s="30">
        <f>30%+(S12*10%)</f>
        <v>0.4</v>
      </c>
      <c r="Y12" s="30"/>
      <c r="Z12" s="30"/>
      <c r="AA12" s="30"/>
      <c r="AB12" s="15" t="s">
        <v>469</v>
      </c>
      <c r="AC12" s="30">
        <v>0.18</v>
      </c>
      <c r="AD12" s="30">
        <v>0.5</v>
      </c>
      <c r="AE12" s="30"/>
      <c r="AF12" s="30"/>
      <c r="AG12" s="30"/>
      <c r="AH12" s="30"/>
      <c r="AI12" s="30"/>
      <c r="AJ12" s="15">
        <v>311</v>
      </c>
      <c r="AK12" s="30">
        <f>1*46.6%</f>
        <v>0.46600000000000003</v>
      </c>
      <c r="AL12" s="30">
        <f>1*58.3%</f>
        <v>0.58299999999999996</v>
      </c>
      <c r="AM12" s="30">
        <f>0*46.6%</f>
        <v>0</v>
      </c>
      <c r="AN12" s="30">
        <v>0.311</v>
      </c>
      <c r="AO12" s="30"/>
      <c r="AP12" s="46" t="s">
        <v>182</v>
      </c>
      <c r="AQ12" s="9">
        <v>595</v>
      </c>
      <c r="AR12" s="30">
        <f t="shared" si="69"/>
        <v>0.67999999999999994</v>
      </c>
      <c r="AS12" s="30"/>
      <c r="AT12" s="30"/>
      <c r="AU12" s="15">
        <f t="shared" si="47"/>
        <v>665</v>
      </c>
      <c r="AV12" s="9">
        <f t="shared" si="48"/>
        <v>906</v>
      </c>
      <c r="AW12" s="30">
        <f t="shared" si="2"/>
        <v>1.8829999999999998</v>
      </c>
      <c r="AX12" s="15">
        <f t="shared" si="49"/>
        <v>2823.1949999999997</v>
      </c>
      <c r="AY12" s="30">
        <f t="shared" si="50"/>
        <v>1.083</v>
      </c>
      <c r="AZ12" s="30">
        <f t="shared" si="51"/>
        <v>0.4</v>
      </c>
      <c r="BA12" s="30">
        <f t="shared" si="52"/>
        <v>0</v>
      </c>
      <c r="BB12" s="30">
        <f t="shared" si="53"/>
        <v>0</v>
      </c>
      <c r="BC12" s="30"/>
      <c r="BD12" s="30">
        <f t="shared" si="54"/>
        <v>0.36099999999999999</v>
      </c>
      <c r="BE12" s="34">
        <f t="shared" si="55"/>
        <v>0.5</v>
      </c>
      <c r="BF12" s="9">
        <f t="shared" si="70"/>
        <v>7009.9931849999984</v>
      </c>
      <c r="BG12" s="9">
        <f t="shared" si="56"/>
        <v>7009.9931849999984</v>
      </c>
      <c r="BH12" s="9">
        <f t="shared" si="11"/>
        <v>10514.989777499997</v>
      </c>
      <c r="BI12" s="9">
        <f t="shared" si="12"/>
        <v>8275.2969548924993</v>
      </c>
      <c r="BJ12" s="9">
        <f t="shared" si="71"/>
        <v>1293.7573407</v>
      </c>
      <c r="BK12" s="9">
        <f t="shared" si="57"/>
        <v>1293.7573407</v>
      </c>
      <c r="BL12" s="9">
        <f t="shared" si="14"/>
        <v>1940.63601105</v>
      </c>
      <c r="BM12" s="9">
        <f t="shared" si="15"/>
        <v>1527.2805406963498</v>
      </c>
      <c r="BN12" s="9">
        <f t="shared" si="72"/>
        <v>846.95849999999984</v>
      </c>
      <c r="BO12" s="9">
        <f t="shared" si="16"/>
        <v>846.95849999999984</v>
      </c>
      <c r="BP12" s="9">
        <f t="shared" si="17"/>
        <v>1270.4377499999998</v>
      </c>
      <c r="BQ12" s="9">
        <f t="shared" si="18"/>
        <v>999.83450924999988</v>
      </c>
      <c r="BR12" s="9">
        <f t="shared" si="73"/>
        <v>4263.0244499999999</v>
      </c>
      <c r="BS12" s="9">
        <f t="shared" si="19"/>
        <v>6394.5366749999994</v>
      </c>
      <c r="BT12" s="9">
        <f t="shared" si="20"/>
        <v>5032.500363225</v>
      </c>
      <c r="BU12" s="15">
        <f t="shared" si="74"/>
        <v>2258.556</v>
      </c>
      <c r="BV12" s="15">
        <f t="shared" si="21"/>
        <v>3387.8339999999998</v>
      </c>
      <c r="BW12" s="9">
        <f t="shared" si="58"/>
        <v>2666.2253579999997</v>
      </c>
      <c r="BX12" s="51">
        <f t="shared" si="23"/>
        <v>13819.745914670473</v>
      </c>
      <c r="BY12" s="9">
        <f t="shared" si="59"/>
        <v>16874.306996063173</v>
      </c>
      <c r="BZ12" s="9">
        <f t="shared" si="60"/>
        <v>15819.414933170472</v>
      </c>
      <c r="CA12" s="7">
        <v>0.875</v>
      </c>
      <c r="CB12" s="8">
        <f t="shared" si="61"/>
        <v>19284.922281215055</v>
      </c>
      <c r="CC12" s="8">
        <f t="shared" si="62"/>
        <v>20826.495694276968</v>
      </c>
      <c r="CD12" s="8">
        <f t="shared" si="63"/>
        <v>23111.831715419827</v>
      </c>
      <c r="CE12" s="51">
        <f t="shared" si="29"/>
        <v>22658.590592191154</v>
      </c>
      <c r="CF12" s="9">
        <f t="shared" si="30"/>
        <v>27240.432214280205</v>
      </c>
      <c r="CG12" s="9">
        <f t="shared" si="31"/>
        <v>25658.094119941154</v>
      </c>
      <c r="CH12" s="15">
        <f t="shared" si="32"/>
        <v>1.5</v>
      </c>
      <c r="CI12" s="8">
        <f t="shared" si="64"/>
        <v>18160.288142853471</v>
      </c>
      <c r="CJ12" s="96">
        <f t="shared" si="65"/>
        <v>20138.227424685771</v>
      </c>
      <c r="CK12" s="8">
        <f t="shared" si="66"/>
        <v>22137.896443185771</v>
      </c>
    </row>
    <row r="13" spans="1:89" s="15" customFormat="1" x14ac:dyDescent="0.35">
      <c r="B13" s="15" t="s">
        <v>9</v>
      </c>
      <c r="C13" s="15">
        <v>216</v>
      </c>
      <c r="D13" s="33">
        <v>0.18</v>
      </c>
      <c r="E13" s="9">
        <v>9</v>
      </c>
      <c r="F13" s="30">
        <v>0.8105</v>
      </c>
      <c r="G13" s="30">
        <v>0.85950000000000004</v>
      </c>
      <c r="H13" s="30">
        <v>1.0681</v>
      </c>
      <c r="I13" s="30">
        <v>1.0602</v>
      </c>
      <c r="J13" s="30">
        <v>1.3240000000000001</v>
      </c>
      <c r="K13" s="33">
        <v>0.22</v>
      </c>
      <c r="L13" s="15">
        <v>9</v>
      </c>
      <c r="M13" s="33">
        <v>1.51</v>
      </c>
      <c r="N13" s="33">
        <v>0.8</v>
      </c>
      <c r="O13" s="33">
        <v>0.3</v>
      </c>
      <c r="P13" s="33">
        <v>0.05</v>
      </c>
      <c r="Q13" s="33">
        <v>0.5</v>
      </c>
      <c r="R13" s="15" t="s">
        <v>11</v>
      </c>
      <c r="S13" s="15">
        <v>1</v>
      </c>
      <c r="T13" s="15" t="s">
        <v>9</v>
      </c>
      <c r="U13" s="15">
        <v>449</v>
      </c>
      <c r="V13" s="30">
        <v>0.377</v>
      </c>
      <c r="W13" s="30"/>
      <c r="X13" s="30">
        <f t="shared" ref="X13:X14" si="76">30%+(S13*10%)</f>
        <v>0.4</v>
      </c>
      <c r="Y13" s="30"/>
      <c r="Z13" s="30"/>
      <c r="AA13" s="30"/>
      <c r="AB13" s="15" t="s">
        <v>469</v>
      </c>
      <c r="AC13" s="30">
        <v>0.18</v>
      </c>
      <c r="AD13" s="30">
        <v>0.5</v>
      </c>
      <c r="AE13" s="30"/>
      <c r="AF13" s="30"/>
      <c r="AG13" s="30"/>
      <c r="AH13" s="30"/>
      <c r="AI13" s="30"/>
      <c r="AJ13" s="15">
        <v>311</v>
      </c>
      <c r="AK13" s="30">
        <f>2*46.6%</f>
        <v>0.93200000000000005</v>
      </c>
      <c r="AL13" s="30">
        <f>0*58.3%</f>
        <v>0</v>
      </c>
      <c r="AM13" s="30">
        <f>0*46.6%</f>
        <v>0</v>
      </c>
      <c r="AN13" s="30">
        <v>0.311</v>
      </c>
      <c r="AO13" s="30"/>
      <c r="AP13" s="46" t="s">
        <v>182</v>
      </c>
      <c r="AQ13" s="9">
        <v>595</v>
      </c>
      <c r="AR13" s="30">
        <f t="shared" si="69"/>
        <v>0.67999999999999994</v>
      </c>
      <c r="AS13" s="30"/>
      <c r="AT13" s="30"/>
      <c r="AU13" s="15">
        <f t="shared" si="47"/>
        <v>665</v>
      </c>
      <c r="AV13" s="9">
        <f t="shared" si="48"/>
        <v>906</v>
      </c>
      <c r="AW13" s="30">
        <f t="shared" si="2"/>
        <v>2.3490000000000002</v>
      </c>
      <c r="AX13" s="15">
        <f t="shared" si="49"/>
        <v>3133.085</v>
      </c>
      <c r="AY13" s="30">
        <f t="shared" si="50"/>
        <v>0.5</v>
      </c>
      <c r="AZ13" s="30">
        <f t="shared" si="51"/>
        <v>0.4</v>
      </c>
      <c r="BA13" s="30">
        <f t="shared" si="52"/>
        <v>0</v>
      </c>
      <c r="BB13" s="30">
        <f t="shared" si="53"/>
        <v>0</v>
      </c>
      <c r="BC13" s="30"/>
      <c r="BD13" s="30">
        <f t="shared" si="54"/>
        <v>0.36099999999999999</v>
      </c>
      <c r="BE13" s="34">
        <f t="shared" si="55"/>
        <v>0.5</v>
      </c>
      <c r="BF13" s="9">
        <f t="shared" si="70"/>
        <v>5952.8615</v>
      </c>
      <c r="BG13" s="9">
        <f t="shared" si="56"/>
        <v>5952.8615</v>
      </c>
      <c r="BH13" s="9">
        <f t="shared" si="11"/>
        <v>8929.2922500000004</v>
      </c>
      <c r="BI13" s="9">
        <f t="shared" si="12"/>
        <v>7027.3530007500003</v>
      </c>
      <c r="BJ13" s="9">
        <f t="shared" si="71"/>
        <v>1033.91805</v>
      </c>
      <c r="BK13" s="9">
        <f t="shared" si="57"/>
        <v>1033.91805</v>
      </c>
      <c r="BL13" s="9">
        <f t="shared" si="14"/>
        <v>1550.8770749999999</v>
      </c>
      <c r="BM13" s="9">
        <f t="shared" si="15"/>
        <v>1220.5402580249997</v>
      </c>
      <c r="BN13" s="9">
        <f t="shared" si="72"/>
        <v>939.92549999999994</v>
      </c>
      <c r="BO13" s="9">
        <f t="shared" si="16"/>
        <v>939.92549999999994</v>
      </c>
      <c r="BP13" s="9">
        <f t="shared" si="17"/>
        <v>1409.88825</v>
      </c>
      <c r="BQ13" s="9">
        <f t="shared" si="18"/>
        <v>1109.58205275</v>
      </c>
      <c r="BR13" s="9">
        <f t="shared" si="73"/>
        <v>4730.9583499999999</v>
      </c>
      <c r="BS13" s="9">
        <f t="shared" si="19"/>
        <v>7096.4375249999994</v>
      </c>
      <c r="BT13" s="9">
        <f t="shared" si="20"/>
        <v>5584.8963321749998</v>
      </c>
      <c r="BU13" s="15">
        <f t="shared" si="74"/>
        <v>2506.4680000000003</v>
      </c>
      <c r="BV13" s="15">
        <f t="shared" si="21"/>
        <v>3759.7020000000002</v>
      </c>
      <c r="BW13" s="9">
        <f t="shared" si="58"/>
        <v>2958.8854740000002</v>
      </c>
      <c r="BX13" s="51">
        <f t="shared" si="23"/>
        <v>11735.6795112525</v>
      </c>
      <c r="BY13" s="9">
        <f t="shared" si="59"/>
        <v>14176.760027302498</v>
      </c>
      <c r="BZ13" s="9">
        <f t="shared" si="60"/>
        <v>13954.8436167525</v>
      </c>
      <c r="CA13" s="7">
        <v>0.875</v>
      </c>
      <c r="CB13" s="9">
        <f t="shared" si="61"/>
        <v>16202.011459774283</v>
      </c>
      <c r="CC13" s="9">
        <f t="shared" si="62"/>
        <v>18997.101487892141</v>
      </c>
      <c r="CD13" s="9">
        <f t="shared" si="63"/>
        <v>21533.289037035</v>
      </c>
      <c r="CE13" s="51">
        <f t="shared" si="29"/>
        <v>19241.595251353578</v>
      </c>
      <c r="CF13" s="9">
        <f t="shared" si="30"/>
        <v>22903.216025428577</v>
      </c>
      <c r="CG13" s="9">
        <f t="shared" si="31"/>
        <v>22570.341409603578</v>
      </c>
      <c r="CH13" s="15">
        <f t="shared" si="32"/>
        <v>1.5</v>
      </c>
      <c r="CI13" s="9">
        <f t="shared" si="64"/>
        <v>15268.810683619051</v>
      </c>
      <c r="CJ13" s="9">
        <f t="shared" si="65"/>
        <v>18412.626499744052</v>
      </c>
      <c r="CK13" s="9">
        <f t="shared" si="66"/>
        <v>20631.790605244052</v>
      </c>
    </row>
    <row r="14" spans="1:89" s="31" customFormat="1" x14ac:dyDescent="0.35">
      <c r="B14" s="31" t="s">
        <v>9</v>
      </c>
      <c r="C14" s="31">
        <v>216</v>
      </c>
      <c r="D14" s="35">
        <v>0.18</v>
      </c>
      <c r="E14" s="17">
        <v>9</v>
      </c>
      <c r="F14" s="32">
        <v>0.8105</v>
      </c>
      <c r="G14" s="32">
        <v>0.85950000000000004</v>
      </c>
      <c r="H14" s="32">
        <v>1.0681</v>
      </c>
      <c r="I14" s="32">
        <v>1.0602</v>
      </c>
      <c r="J14" s="32">
        <v>1.3240000000000001</v>
      </c>
      <c r="K14" s="35">
        <v>0.22</v>
      </c>
      <c r="L14" s="31">
        <v>9</v>
      </c>
      <c r="M14" s="35">
        <v>1.51</v>
      </c>
      <c r="N14" s="35">
        <v>0.8</v>
      </c>
      <c r="O14" s="35">
        <v>0.3</v>
      </c>
      <c r="P14" s="35">
        <v>0.05</v>
      </c>
      <c r="Q14" s="35">
        <v>0.5</v>
      </c>
      <c r="R14" s="31" t="s">
        <v>11</v>
      </c>
      <c r="S14" s="31">
        <v>1</v>
      </c>
      <c r="T14" s="31" t="s">
        <v>9</v>
      </c>
      <c r="U14" s="31">
        <v>449</v>
      </c>
      <c r="V14" s="32">
        <v>0.377</v>
      </c>
      <c r="W14" s="32"/>
      <c r="X14" s="32">
        <f t="shared" si="76"/>
        <v>0.4</v>
      </c>
      <c r="Y14" s="32"/>
      <c r="Z14" s="32"/>
      <c r="AA14" s="32"/>
      <c r="AB14" s="15" t="s">
        <v>469</v>
      </c>
      <c r="AC14" s="30">
        <v>0.18</v>
      </c>
      <c r="AD14" s="30">
        <v>0.5</v>
      </c>
      <c r="AE14" s="32"/>
      <c r="AF14" s="32"/>
      <c r="AG14" s="32"/>
      <c r="AH14" s="32"/>
      <c r="AI14" s="32"/>
      <c r="AJ14" s="31">
        <v>311</v>
      </c>
      <c r="AK14" s="32">
        <f>1*46.6%</f>
        <v>0.46600000000000003</v>
      </c>
      <c r="AL14" s="32">
        <f t="shared" ref="AL14" si="77">0*58.3%</f>
        <v>0</v>
      </c>
      <c r="AM14" s="32">
        <f>1*46.6%</f>
        <v>0.46600000000000003</v>
      </c>
      <c r="AN14" s="32">
        <v>0.311</v>
      </c>
      <c r="AO14" s="32"/>
      <c r="AP14" s="46" t="s">
        <v>182</v>
      </c>
      <c r="AQ14" s="17">
        <v>595</v>
      </c>
      <c r="AR14" s="30">
        <f t="shared" si="69"/>
        <v>0.67999999999999994</v>
      </c>
      <c r="AS14" s="32"/>
      <c r="AT14" s="32"/>
      <c r="AU14" s="31">
        <f t="shared" si="47"/>
        <v>665</v>
      </c>
      <c r="AV14" s="17">
        <f t="shared" si="48"/>
        <v>906</v>
      </c>
      <c r="AW14" s="32">
        <f t="shared" si="2"/>
        <v>1.8829999999999998</v>
      </c>
      <c r="AX14" s="31">
        <f t="shared" si="49"/>
        <v>2823.1949999999997</v>
      </c>
      <c r="AY14" s="32">
        <f t="shared" si="50"/>
        <v>0.5</v>
      </c>
      <c r="AZ14" s="32">
        <f t="shared" si="51"/>
        <v>0.4</v>
      </c>
      <c r="BA14" s="32">
        <f t="shared" si="52"/>
        <v>0</v>
      </c>
      <c r="BB14" s="32">
        <f t="shared" si="53"/>
        <v>0.46600000000000003</v>
      </c>
      <c r="BC14" s="32"/>
      <c r="BD14" s="32">
        <f t="shared" si="54"/>
        <v>0.36099999999999999</v>
      </c>
      <c r="BE14" s="36">
        <f t="shared" si="55"/>
        <v>0.5</v>
      </c>
      <c r="BF14" s="17">
        <f t="shared" si="70"/>
        <v>5364.0704999999989</v>
      </c>
      <c r="BG14" s="17">
        <f t="shared" si="56"/>
        <v>5364.0704999999989</v>
      </c>
      <c r="BH14" s="17">
        <f t="shared" si="11"/>
        <v>8046.1057499999988</v>
      </c>
      <c r="BI14" s="17">
        <f t="shared" si="12"/>
        <v>6332.2852252499988</v>
      </c>
      <c r="BJ14" s="17">
        <f t="shared" si="71"/>
        <v>931.65434999999991</v>
      </c>
      <c r="BK14" s="17">
        <f t="shared" si="57"/>
        <v>931.65434999999991</v>
      </c>
      <c r="BL14" s="17">
        <f t="shared" si="14"/>
        <v>1397.4815249999999</v>
      </c>
      <c r="BM14" s="17">
        <f t="shared" si="15"/>
        <v>1099.8179601749998</v>
      </c>
      <c r="BN14" s="17">
        <f t="shared" si="72"/>
        <v>1241.6411609999998</v>
      </c>
      <c r="BO14" s="17">
        <f t="shared" si="16"/>
        <v>1241.6411609999998</v>
      </c>
      <c r="BP14" s="17">
        <f t="shared" si="17"/>
        <v>1862.4617414999998</v>
      </c>
      <c r="BQ14" s="17">
        <f t="shared" si="18"/>
        <v>1465.7573905604997</v>
      </c>
      <c r="BR14" s="17">
        <f t="shared" si="73"/>
        <v>6249.5938436999995</v>
      </c>
      <c r="BS14" s="17">
        <f t="shared" si="19"/>
        <v>9374.3907655499988</v>
      </c>
      <c r="BT14" s="17">
        <f t="shared" si="20"/>
        <v>7377.6455324878498</v>
      </c>
      <c r="BU14" s="31">
        <f t="shared" si="74"/>
        <v>3311.0430959999999</v>
      </c>
      <c r="BV14" s="31">
        <f t="shared" si="21"/>
        <v>4966.564644</v>
      </c>
      <c r="BW14" s="17">
        <f t="shared" si="58"/>
        <v>3908.6863748280002</v>
      </c>
      <c r="BX14" s="52">
        <f t="shared" si="23"/>
        <v>10574.916326167497</v>
      </c>
      <c r="BY14" s="17">
        <f t="shared" si="59"/>
        <v>12774.552246517496</v>
      </c>
      <c r="BZ14" s="17">
        <f t="shared" si="60"/>
        <v>13506.431107288496</v>
      </c>
      <c r="CA14" s="7">
        <v>0.875</v>
      </c>
      <c r="CB14" s="17">
        <f t="shared" si="61"/>
        <v>14599.488281734282</v>
      </c>
      <c r="CC14" s="17">
        <f t="shared" si="62"/>
        <v>19463.26419096499</v>
      </c>
      <c r="CD14" s="17">
        <f t="shared" si="63"/>
        <v>22813.566797960419</v>
      </c>
      <c r="CE14" s="52">
        <f t="shared" si="29"/>
        <v>17338.430175257025</v>
      </c>
      <c r="CF14" s="17">
        <f t="shared" si="30"/>
        <v>20637.884055782022</v>
      </c>
      <c r="CG14" s="17">
        <f t="shared" si="31"/>
        <v>21735.702346938524</v>
      </c>
      <c r="CH14" s="31">
        <f t="shared" si="32"/>
        <v>1.5</v>
      </c>
      <c r="CI14" s="17">
        <f t="shared" si="64"/>
        <v>13758.589370521348</v>
      </c>
      <c r="CJ14" s="17">
        <f t="shared" si="65"/>
        <v>18936.598982659198</v>
      </c>
      <c r="CK14" s="18">
        <f t="shared" si="66"/>
        <v>21868.113763780198</v>
      </c>
    </row>
    <row r="15" spans="1:89" x14ac:dyDescent="0.35">
      <c r="B15" t="s">
        <v>9</v>
      </c>
      <c r="C15">
        <v>216</v>
      </c>
      <c r="D15" s="1">
        <v>0.18</v>
      </c>
      <c r="E15" s="6">
        <v>9</v>
      </c>
      <c r="F15" s="4">
        <v>0.8105</v>
      </c>
      <c r="G15" s="4">
        <v>0.85950000000000004</v>
      </c>
      <c r="H15" s="4">
        <v>1.0681</v>
      </c>
      <c r="I15" s="4">
        <v>1.0602</v>
      </c>
      <c r="J15" s="4">
        <v>1.3240000000000001</v>
      </c>
      <c r="K15" s="1">
        <v>0.22</v>
      </c>
      <c r="L15">
        <v>9</v>
      </c>
      <c r="M15" s="1">
        <v>1.51</v>
      </c>
      <c r="N15" s="1">
        <v>0.8</v>
      </c>
      <c r="O15" s="1">
        <v>0.3</v>
      </c>
      <c r="P15" s="1">
        <v>0.05</v>
      </c>
      <c r="Q15" s="1">
        <v>0.5</v>
      </c>
      <c r="R15" t="s">
        <v>10</v>
      </c>
      <c r="S15">
        <v>1</v>
      </c>
      <c r="T15" t="s">
        <v>9</v>
      </c>
      <c r="U15">
        <v>401</v>
      </c>
      <c r="V15" s="4">
        <f>4*(3%+S15*1%)</f>
        <v>0.16</v>
      </c>
      <c r="W15" s="4">
        <v>0.629</v>
      </c>
      <c r="Y15" s="4">
        <f>4*(0.9%+S15*0.3%)</f>
        <v>4.8000000000000001E-2</v>
      </c>
      <c r="AB15" s="15" t="s">
        <v>469</v>
      </c>
      <c r="AC15" s="30">
        <v>0.18</v>
      </c>
      <c r="AD15" s="30">
        <v>0.5</v>
      </c>
      <c r="AJ15">
        <v>311</v>
      </c>
      <c r="AK15" s="4">
        <f>1*46.6%</f>
        <v>0.46600000000000003</v>
      </c>
      <c r="AL15" s="4">
        <f>1*58.3%</f>
        <v>0.58299999999999996</v>
      </c>
      <c r="AM15" s="4">
        <f>0*46.6%</f>
        <v>0</v>
      </c>
      <c r="AN15" s="4">
        <v>0.311</v>
      </c>
      <c r="AP15" s="46" t="s">
        <v>181</v>
      </c>
      <c r="AR15" s="30">
        <f t="shared" si="69"/>
        <v>0.67999999999999994</v>
      </c>
      <c r="AU15">
        <f t="shared" ref="AU15:AU20" si="78">C15+U15</f>
        <v>617</v>
      </c>
      <c r="AV15" s="6">
        <f t="shared" ref="AV15:AV20" si="79">AJ15+AQ15</f>
        <v>311</v>
      </c>
      <c r="AW15" s="4">
        <f t="shared" si="2"/>
        <v>1.6659999999999999</v>
      </c>
      <c r="AX15">
        <f t="shared" si="3"/>
        <v>1955.922</v>
      </c>
      <c r="AY15" s="4">
        <f t="shared" ref="AY15:AY26" si="80">W15+AD15+AL15</f>
        <v>1.712</v>
      </c>
      <c r="AZ15" s="4">
        <f t="shared" ref="AZ15:AZ26" si="81">X15+AE15</f>
        <v>0</v>
      </c>
      <c r="BA15" s="4">
        <f t="shared" ref="BA15:BA26" si="82">Y15</f>
        <v>4.8000000000000001E-2</v>
      </c>
      <c r="BB15" s="4">
        <f t="shared" ref="BB15:BB26" si="83">AF15+AM15</f>
        <v>0</v>
      </c>
      <c r="BC15" s="4"/>
      <c r="BD15" s="4">
        <f t="shared" ref="BD15:BE20" si="84">P15+Z15+AH15+AN15+AS15</f>
        <v>0.36099999999999999</v>
      </c>
      <c r="BE15" s="5">
        <f t="shared" si="84"/>
        <v>0.5</v>
      </c>
      <c r="BF15" s="6">
        <f t="shared" ref="BF15:BF32" si="85">(100%+AZ15+AY15)*AX15</f>
        <v>5304.4604639999998</v>
      </c>
      <c r="BG15" s="6">
        <f t="shared" ref="BG15:BG26" si="86">(100%+$BA15)*BF15</f>
        <v>5559.0745662720001</v>
      </c>
      <c r="BH15" s="6">
        <f t="shared" si="11"/>
        <v>8338.6118494080001</v>
      </c>
      <c r="BI15" s="8">
        <f t="shared" si="12"/>
        <v>6562.4875254840954</v>
      </c>
      <c r="BJ15" s="9">
        <f t="shared" si="40"/>
        <v>1166.98130208</v>
      </c>
      <c r="BK15" s="6">
        <f t="shared" ref="BK15:BK26" si="87">(100%+$BA15)*BJ15</f>
        <v>1222.9964045798399</v>
      </c>
      <c r="BL15" s="6">
        <f t="shared" si="14"/>
        <v>1834.49460686976</v>
      </c>
      <c r="BM15" s="8">
        <f t="shared" si="15"/>
        <v>1443.7472556065011</v>
      </c>
      <c r="BN15" s="9">
        <f t="shared" si="41"/>
        <v>586.77660000000003</v>
      </c>
      <c r="BO15" s="6">
        <f t="shared" si="16"/>
        <v>614.94187680000005</v>
      </c>
      <c r="BP15" s="6">
        <f t="shared" si="17"/>
        <v>922.41281520000007</v>
      </c>
      <c r="BQ15" s="6">
        <f t="shared" si="18"/>
        <v>725.93888556239995</v>
      </c>
      <c r="BR15" s="9">
        <f t="shared" si="42"/>
        <v>2953.4422199999999</v>
      </c>
      <c r="BS15" s="6">
        <f t="shared" si="19"/>
        <v>4430.1633299999994</v>
      </c>
      <c r="BT15" s="6">
        <f t="shared" si="20"/>
        <v>3486.5385407099993</v>
      </c>
      <c r="BU15" s="15">
        <f t="shared" si="43"/>
        <v>1564.7376000000002</v>
      </c>
      <c r="BV15">
        <f t="shared" si="21"/>
        <v>2347.1064000000001</v>
      </c>
      <c r="BW15" s="6">
        <f t="shared" ref="BW15:BW20" si="88">MIN($BD15, 80%)*BV15+MAX(100%-$BD15, 20%)*BU15</f>
        <v>1847.1727368000002</v>
      </c>
      <c r="BX15" s="38">
        <f t="shared" si="23"/>
        <v>10959.354167558438</v>
      </c>
      <c r="BY15" s="6">
        <f t="shared" si="24"/>
        <v>13846.848678771441</v>
      </c>
      <c r="BZ15" s="6">
        <f t="shared" si="25"/>
        <v>12411.231938683239</v>
      </c>
      <c r="CA15" s="7">
        <v>0.875</v>
      </c>
      <c r="CB15" s="8">
        <f t="shared" si="26"/>
        <v>15824.969918595933</v>
      </c>
      <c r="CC15" s="8">
        <f t="shared" si="27"/>
        <v>16011.514732205356</v>
      </c>
      <c r="CD15" s="8">
        <f t="shared" si="28"/>
        <v>17670.803613490843</v>
      </c>
      <c r="CE15" s="38">
        <f t="shared" si="29"/>
        <v>17968.747093528003</v>
      </c>
      <c r="CF15" s="6">
        <f t="shared" si="30"/>
        <v>22299.988860347505</v>
      </c>
      <c r="CG15" s="6">
        <f t="shared" si="31"/>
        <v>20146.563750215202</v>
      </c>
      <c r="CH15">
        <f t="shared" si="32"/>
        <v>1.5</v>
      </c>
      <c r="CI15" s="8">
        <f t="shared" si="33"/>
        <v>14866.659240231669</v>
      </c>
      <c r="CJ15" s="8">
        <f t="shared" si="34"/>
        <v>15465.703269728667</v>
      </c>
      <c r="CK15" s="6">
        <f t="shared" si="35"/>
        <v>16917.581040853467</v>
      </c>
    </row>
    <row r="16" spans="1:89" x14ac:dyDescent="0.35">
      <c r="B16" t="s">
        <v>9</v>
      </c>
      <c r="C16">
        <v>216</v>
      </c>
      <c r="D16" s="1">
        <v>0.18</v>
      </c>
      <c r="E16" s="6">
        <v>9</v>
      </c>
      <c r="F16" s="4">
        <v>0.8105</v>
      </c>
      <c r="G16" s="4">
        <v>0.85950000000000004</v>
      </c>
      <c r="H16" s="4">
        <v>1.0681</v>
      </c>
      <c r="I16" s="4">
        <v>1.0602</v>
      </c>
      <c r="J16" s="4">
        <v>1.3240000000000001</v>
      </c>
      <c r="K16" s="1">
        <v>0.22</v>
      </c>
      <c r="L16">
        <v>9</v>
      </c>
      <c r="M16" s="1">
        <v>1.51</v>
      </c>
      <c r="N16" s="1">
        <v>0.8</v>
      </c>
      <c r="O16" s="1">
        <v>0.3</v>
      </c>
      <c r="P16" s="1">
        <v>0.05</v>
      </c>
      <c r="Q16" s="1">
        <v>0.5</v>
      </c>
      <c r="R16" t="s">
        <v>10</v>
      </c>
      <c r="S16">
        <v>1</v>
      </c>
      <c r="T16" t="s">
        <v>9</v>
      </c>
      <c r="U16">
        <v>401</v>
      </c>
      <c r="V16" s="4">
        <f t="shared" ref="V16:V17" si="89">4*(3%+S16*1%)</f>
        <v>0.16</v>
      </c>
      <c r="W16" s="4">
        <v>0.629</v>
      </c>
      <c r="Y16" s="4">
        <f t="shared" ref="Y16:Y17" si="90">4*(0.9%+S16*0.3%)</f>
        <v>4.8000000000000001E-2</v>
      </c>
      <c r="AB16" s="15" t="s">
        <v>469</v>
      </c>
      <c r="AC16" s="30">
        <v>0.18</v>
      </c>
      <c r="AD16" s="30">
        <v>0.5</v>
      </c>
      <c r="AJ16">
        <v>311</v>
      </c>
      <c r="AK16" s="4">
        <f>2*46.6%</f>
        <v>0.93200000000000005</v>
      </c>
      <c r="AL16" s="4">
        <f>0*58.3%</f>
        <v>0</v>
      </c>
      <c r="AM16" s="4">
        <f>0*46.6%</f>
        <v>0</v>
      </c>
      <c r="AN16" s="4">
        <v>0.311</v>
      </c>
      <c r="AP16" s="46" t="s">
        <v>181</v>
      </c>
      <c r="AR16" s="30">
        <f t="shared" si="69"/>
        <v>0.67999999999999994</v>
      </c>
      <c r="AU16">
        <f t="shared" si="78"/>
        <v>617</v>
      </c>
      <c r="AV16" s="6">
        <f t="shared" si="79"/>
        <v>311</v>
      </c>
      <c r="AW16" s="4">
        <f t="shared" si="2"/>
        <v>2.1319999999999997</v>
      </c>
      <c r="AX16">
        <f t="shared" si="3"/>
        <v>2243.4439999999995</v>
      </c>
      <c r="AY16" s="4">
        <f t="shared" si="80"/>
        <v>1.129</v>
      </c>
      <c r="AZ16" s="4">
        <f t="shared" si="81"/>
        <v>0</v>
      </c>
      <c r="BA16" s="4">
        <f t="shared" si="82"/>
        <v>4.8000000000000001E-2</v>
      </c>
      <c r="BB16" s="4">
        <f t="shared" si="83"/>
        <v>0</v>
      </c>
      <c r="BC16" s="4"/>
      <c r="BD16" s="4">
        <f t="shared" si="84"/>
        <v>0.36099999999999999</v>
      </c>
      <c r="BE16" s="5">
        <f t="shared" si="84"/>
        <v>0.5</v>
      </c>
      <c r="BF16" s="6">
        <f t="shared" si="85"/>
        <v>4776.2922759999992</v>
      </c>
      <c r="BG16" s="6">
        <f t="shared" si="86"/>
        <v>5005.5543052479998</v>
      </c>
      <c r="BH16" s="6">
        <f t="shared" si="11"/>
        <v>7508.3314578720001</v>
      </c>
      <c r="BI16" s="9">
        <f t="shared" si="12"/>
        <v>5909.0568573452638</v>
      </c>
      <c r="BJ16" s="9">
        <f t="shared" si="40"/>
        <v>1050.7843007199999</v>
      </c>
      <c r="BK16" s="6">
        <f t="shared" si="87"/>
        <v>1101.22194715456</v>
      </c>
      <c r="BL16" s="6">
        <f t="shared" si="14"/>
        <v>1651.83292073184</v>
      </c>
      <c r="BM16" s="8">
        <f t="shared" si="15"/>
        <v>1299.9925086159581</v>
      </c>
      <c r="BN16" s="9">
        <f t="shared" si="41"/>
        <v>673.03319999999985</v>
      </c>
      <c r="BO16" s="6">
        <f t="shared" si="16"/>
        <v>705.33879359999992</v>
      </c>
      <c r="BP16" s="6">
        <f t="shared" si="17"/>
        <v>1058.0081903999999</v>
      </c>
      <c r="BQ16" s="6">
        <f t="shared" si="18"/>
        <v>832.6524458447999</v>
      </c>
      <c r="BR16" s="9">
        <f t="shared" si="42"/>
        <v>3387.6004399999993</v>
      </c>
      <c r="BS16" s="6">
        <f t="shared" si="19"/>
        <v>5081.4006599999993</v>
      </c>
      <c r="BT16" s="6">
        <f t="shared" si="20"/>
        <v>3999.0623194199993</v>
      </c>
      <c r="BU16" s="15">
        <f t="shared" si="43"/>
        <v>1794.7551999999996</v>
      </c>
      <c r="BV16">
        <f t="shared" si="21"/>
        <v>2692.1327999999994</v>
      </c>
      <c r="BW16" s="6">
        <f t="shared" si="88"/>
        <v>2118.7085135999996</v>
      </c>
      <c r="BX16" s="38">
        <f t="shared" si="23"/>
        <v>9868.1249517665892</v>
      </c>
      <c r="BY16" s="6">
        <f t="shared" si="24"/>
        <v>12468.109968998506</v>
      </c>
      <c r="BZ16" s="6">
        <f t="shared" si="25"/>
        <v>11533.42984345619</v>
      </c>
      <c r="CA16" s="7">
        <v>0.875</v>
      </c>
      <c r="CB16" s="6">
        <f t="shared" si="26"/>
        <v>14249.268535998292</v>
      </c>
      <c r="CC16" s="9">
        <f t="shared" si="27"/>
        <v>15276.919407153244</v>
      </c>
      <c r="CD16" s="6">
        <f t="shared" si="28"/>
        <v>17180.124997655643</v>
      </c>
      <c r="CE16" s="38">
        <f t="shared" si="29"/>
        <v>16179.588581097069</v>
      </c>
      <c r="CF16" s="6">
        <f t="shared" si="30"/>
        <v>20079.566106944942</v>
      </c>
      <c r="CG16" s="6">
        <f t="shared" si="31"/>
        <v>18677.545918631469</v>
      </c>
      <c r="CH16">
        <f t="shared" si="32"/>
        <v>1.5</v>
      </c>
      <c r="CI16" s="6">
        <f t="shared" si="33"/>
        <v>13386.37740462996</v>
      </c>
      <c r="CJ16" s="9">
        <f t="shared" si="34"/>
        <v>14785.454706818045</v>
      </c>
      <c r="CK16" s="6">
        <f t="shared" si="35"/>
        <v>16450.759598507644</v>
      </c>
    </row>
    <row r="17" spans="1:89" s="59" customFormat="1" x14ac:dyDescent="0.35">
      <c r="B17" s="59" t="s">
        <v>9</v>
      </c>
      <c r="C17" s="59">
        <v>216</v>
      </c>
      <c r="D17" s="71">
        <v>0.18</v>
      </c>
      <c r="E17" s="61">
        <v>9</v>
      </c>
      <c r="F17" s="60">
        <v>0.8105</v>
      </c>
      <c r="G17" s="60">
        <v>0.85950000000000004</v>
      </c>
      <c r="H17" s="60">
        <v>1.0681</v>
      </c>
      <c r="I17" s="60">
        <v>1.0602</v>
      </c>
      <c r="J17" s="60">
        <v>1.3240000000000001</v>
      </c>
      <c r="K17" s="71">
        <v>0.22</v>
      </c>
      <c r="L17" s="59">
        <v>9</v>
      </c>
      <c r="M17" s="71">
        <v>1.51</v>
      </c>
      <c r="N17" s="71">
        <v>0.8</v>
      </c>
      <c r="O17" s="71">
        <v>0.3</v>
      </c>
      <c r="P17" s="71">
        <v>0.05</v>
      </c>
      <c r="Q17" s="71">
        <v>0.5</v>
      </c>
      <c r="R17" s="59" t="s">
        <v>10</v>
      </c>
      <c r="S17" s="59">
        <v>1</v>
      </c>
      <c r="T17" s="59" t="s">
        <v>9</v>
      </c>
      <c r="U17" s="59">
        <v>401</v>
      </c>
      <c r="V17" s="60">
        <f t="shared" si="89"/>
        <v>0.16</v>
      </c>
      <c r="W17" s="60">
        <v>0.629</v>
      </c>
      <c r="X17" s="60"/>
      <c r="Y17" s="60">
        <f t="shared" si="90"/>
        <v>4.8000000000000001E-2</v>
      </c>
      <c r="Z17" s="60"/>
      <c r="AA17" s="60"/>
      <c r="AB17" s="15" t="s">
        <v>469</v>
      </c>
      <c r="AC17" s="30">
        <v>0.18</v>
      </c>
      <c r="AD17" s="30">
        <v>0.5</v>
      </c>
      <c r="AE17" s="60"/>
      <c r="AF17" s="60"/>
      <c r="AG17" s="60"/>
      <c r="AH17" s="60"/>
      <c r="AI17" s="60"/>
      <c r="AJ17" s="59">
        <v>311</v>
      </c>
      <c r="AK17" s="60">
        <f>1*46.6%</f>
        <v>0.46600000000000003</v>
      </c>
      <c r="AL17" s="60">
        <f t="shared" ref="AL17" si="91">0*58.3%</f>
        <v>0</v>
      </c>
      <c r="AM17" s="60">
        <f>1*46.6%</f>
        <v>0.46600000000000003</v>
      </c>
      <c r="AN17" s="60">
        <v>0.311</v>
      </c>
      <c r="AO17" s="60"/>
      <c r="AP17" s="46" t="s">
        <v>181</v>
      </c>
      <c r="AQ17" s="61"/>
      <c r="AR17" s="30">
        <f t="shared" si="69"/>
        <v>0.67999999999999994</v>
      </c>
      <c r="AS17" s="60"/>
      <c r="AT17" s="60"/>
      <c r="AU17" s="59">
        <f t="shared" si="78"/>
        <v>617</v>
      </c>
      <c r="AV17" s="61">
        <f t="shared" si="79"/>
        <v>311</v>
      </c>
      <c r="AW17" s="60">
        <f t="shared" si="2"/>
        <v>1.6659999999999999</v>
      </c>
      <c r="AX17" s="59">
        <f t="shared" si="3"/>
        <v>1955.922</v>
      </c>
      <c r="AY17" s="60">
        <f t="shared" si="80"/>
        <v>1.129</v>
      </c>
      <c r="AZ17" s="60">
        <f t="shared" si="81"/>
        <v>0</v>
      </c>
      <c r="BA17" s="60">
        <f t="shared" si="82"/>
        <v>4.8000000000000001E-2</v>
      </c>
      <c r="BB17" s="60">
        <f t="shared" si="83"/>
        <v>0.46600000000000003</v>
      </c>
      <c r="BC17" s="60"/>
      <c r="BD17" s="60">
        <f t="shared" si="84"/>
        <v>0.36099999999999999</v>
      </c>
      <c r="BE17" s="78">
        <f t="shared" si="84"/>
        <v>0.5</v>
      </c>
      <c r="BF17" s="61">
        <f t="shared" si="85"/>
        <v>4164.1579380000003</v>
      </c>
      <c r="BG17" s="61">
        <f t="shared" si="86"/>
        <v>4364.0375190240002</v>
      </c>
      <c r="BH17" s="61">
        <f t="shared" si="11"/>
        <v>6546.0562785359998</v>
      </c>
      <c r="BI17" s="61">
        <f t="shared" si="12"/>
        <v>5151.7462912078317</v>
      </c>
      <c r="BJ17" s="72">
        <f t="shared" si="40"/>
        <v>916.11474636000003</v>
      </c>
      <c r="BK17" s="61">
        <f t="shared" si="87"/>
        <v>960.08825418528011</v>
      </c>
      <c r="BL17" s="61">
        <f t="shared" si="14"/>
        <v>1440.1323812779201</v>
      </c>
      <c r="BM17" s="61">
        <f t="shared" si="15"/>
        <v>1133.3841840657233</v>
      </c>
      <c r="BN17" s="72">
        <f t="shared" si="41"/>
        <v>860.21449559999996</v>
      </c>
      <c r="BO17" s="61">
        <f t="shared" si="16"/>
        <v>901.50479138879996</v>
      </c>
      <c r="BP17" s="61">
        <f t="shared" si="17"/>
        <v>1352.2571870831998</v>
      </c>
      <c r="BQ17" s="66">
        <f t="shared" si="18"/>
        <v>1064.2264062344782</v>
      </c>
      <c r="BR17" s="72">
        <f t="shared" si="42"/>
        <v>4329.7462945199995</v>
      </c>
      <c r="BS17" s="61">
        <f t="shared" si="19"/>
        <v>6494.6194417799998</v>
      </c>
      <c r="BT17" s="66">
        <f t="shared" si="20"/>
        <v>5111.26550068086</v>
      </c>
      <c r="BU17" s="63">
        <f t="shared" si="43"/>
        <v>2293.9053216000002</v>
      </c>
      <c r="BV17" s="59">
        <f t="shared" si="21"/>
        <v>3440.8579824000003</v>
      </c>
      <c r="BW17" s="66">
        <f t="shared" si="88"/>
        <v>2707.9552321488004</v>
      </c>
      <c r="BX17" s="77">
        <f t="shared" si="23"/>
        <v>8603.4163063170781</v>
      </c>
      <c r="BY17" s="61">
        <f t="shared" si="24"/>
        <v>10870.184674448525</v>
      </c>
      <c r="BZ17" s="61">
        <f t="shared" si="25"/>
        <v>10731.869118786035</v>
      </c>
      <c r="CA17" s="7">
        <v>0.875</v>
      </c>
      <c r="CB17" s="61">
        <f t="shared" si="26"/>
        <v>12423.068199369742</v>
      </c>
      <c r="CC17" s="72">
        <f t="shared" si="27"/>
        <v>14943.74127932895</v>
      </c>
      <c r="CD17" s="61">
        <f t="shared" si="28"/>
        <v>17376.258779293472</v>
      </c>
      <c r="CE17" s="77">
        <f t="shared" si="29"/>
        <v>14105.996519956165</v>
      </c>
      <c r="CF17" s="61">
        <f t="shared" si="30"/>
        <v>17506.149072153334</v>
      </c>
      <c r="CG17" s="61">
        <f t="shared" si="31"/>
        <v>17298.6757386596</v>
      </c>
      <c r="CH17" s="59">
        <f t="shared" si="32"/>
        <v>1.5</v>
      </c>
      <c r="CI17" s="61">
        <f t="shared" si="33"/>
        <v>11670.766048102223</v>
      </c>
      <c r="CJ17" s="72">
        <f t="shared" si="34"/>
        <v>14515.263180651637</v>
      </c>
      <c r="CK17" s="61">
        <f t="shared" si="35"/>
        <v>16643.715993120593</v>
      </c>
    </row>
    <row r="18" spans="1:89" x14ac:dyDescent="0.35">
      <c r="B18" t="s">
        <v>9</v>
      </c>
      <c r="C18">
        <v>216</v>
      </c>
      <c r="D18" s="1">
        <v>0.18</v>
      </c>
      <c r="E18" s="6">
        <v>9</v>
      </c>
      <c r="F18" s="4">
        <v>0.8105</v>
      </c>
      <c r="G18" s="4">
        <v>0.85950000000000004</v>
      </c>
      <c r="H18" s="4">
        <v>1.0681</v>
      </c>
      <c r="I18" s="4">
        <v>1.0602</v>
      </c>
      <c r="J18" s="4">
        <v>1.3240000000000001</v>
      </c>
      <c r="K18" s="1">
        <v>0.22</v>
      </c>
      <c r="L18">
        <v>9</v>
      </c>
      <c r="M18" s="1">
        <v>1.51</v>
      </c>
      <c r="N18" s="1">
        <v>0.8</v>
      </c>
      <c r="O18" s="1">
        <v>0.3</v>
      </c>
      <c r="P18" s="1">
        <v>0.05</v>
      </c>
      <c r="Q18" s="1">
        <v>0.5</v>
      </c>
      <c r="R18" t="s">
        <v>11</v>
      </c>
      <c r="S18">
        <v>1</v>
      </c>
      <c r="T18" t="s">
        <v>9</v>
      </c>
      <c r="U18">
        <v>449</v>
      </c>
      <c r="V18" s="4">
        <v>0.377</v>
      </c>
      <c r="X18" s="4">
        <f>30%+(S18*10%)</f>
        <v>0.4</v>
      </c>
      <c r="AB18" s="15" t="s">
        <v>469</v>
      </c>
      <c r="AC18" s="30">
        <v>0.18</v>
      </c>
      <c r="AD18" s="30">
        <v>0.5</v>
      </c>
      <c r="AJ18">
        <v>311</v>
      </c>
      <c r="AK18" s="4">
        <f>1*46.6%</f>
        <v>0.46600000000000003</v>
      </c>
      <c r="AL18" s="4">
        <f>1*58.3%</f>
        <v>0.58299999999999996</v>
      </c>
      <c r="AM18" s="4">
        <f>0*46.6%</f>
        <v>0</v>
      </c>
      <c r="AN18" s="4">
        <v>0.311</v>
      </c>
      <c r="AP18" s="46" t="s">
        <v>181</v>
      </c>
      <c r="AR18" s="30">
        <f t="shared" si="69"/>
        <v>0.67999999999999994</v>
      </c>
      <c r="AU18">
        <f t="shared" si="78"/>
        <v>665</v>
      </c>
      <c r="AV18" s="6">
        <f t="shared" si="79"/>
        <v>311</v>
      </c>
      <c r="AW18" s="4">
        <f t="shared" si="2"/>
        <v>1.8829999999999998</v>
      </c>
      <c r="AX18">
        <f t="shared" si="3"/>
        <v>2228.1949999999997</v>
      </c>
      <c r="AY18" s="4">
        <f t="shared" si="80"/>
        <v>1.083</v>
      </c>
      <c r="AZ18" s="4">
        <f t="shared" si="81"/>
        <v>0.4</v>
      </c>
      <c r="BA18" s="4">
        <f t="shared" si="82"/>
        <v>0</v>
      </c>
      <c r="BB18" s="4">
        <f t="shared" si="83"/>
        <v>0</v>
      </c>
      <c r="BC18" s="4"/>
      <c r="BD18" s="4">
        <f t="shared" si="84"/>
        <v>0.36099999999999999</v>
      </c>
      <c r="BE18" s="5">
        <f t="shared" si="84"/>
        <v>0.5</v>
      </c>
      <c r="BF18" s="6">
        <f t="shared" si="85"/>
        <v>5532.6081849999982</v>
      </c>
      <c r="BG18" s="6">
        <f t="shared" si="86"/>
        <v>5532.6081849999982</v>
      </c>
      <c r="BH18" s="6">
        <f t="shared" si="11"/>
        <v>8298.9122774999978</v>
      </c>
      <c r="BI18" s="8">
        <f t="shared" si="12"/>
        <v>6531.2439623924984</v>
      </c>
      <c r="BJ18" s="9">
        <f t="shared" si="40"/>
        <v>1021.0926406999999</v>
      </c>
      <c r="BK18" s="6">
        <f t="shared" si="87"/>
        <v>1021.0926406999999</v>
      </c>
      <c r="BL18" s="6">
        <f t="shared" si="14"/>
        <v>1531.63896105</v>
      </c>
      <c r="BM18" s="6">
        <f t="shared" si="15"/>
        <v>1205.3998623463499</v>
      </c>
      <c r="BN18" s="9">
        <f t="shared" si="41"/>
        <v>668.45849999999984</v>
      </c>
      <c r="BO18" s="6">
        <f t="shared" si="16"/>
        <v>668.45849999999984</v>
      </c>
      <c r="BP18" s="6">
        <f t="shared" si="17"/>
        <v>1002.6877499999998</v>
      </c>
      <c r="BQ18" s="6">
        <f t="shared" si="18"/>
        <v>789.11525924999978</v>
      </c>
      <c r="BR18" s="9">
        <f t="shared" si="42"/>
        <v>3364.5744499999996</v>
      </c>
      <c r="BS18" s="6">
        <f t="shared" si="19"/>
        <v>5046.8616749999992</v>
      </c>
      <c r="BT18" s="6">
        <f t="shared" si="20"/>
        <v>3971.8801382249994</v>
      </c>
      <c r="BU18" s="15">
        <f t="shared" si="43"/>
        <v>1782.5559999999998</v>
      </c>
      <c r="BV18">
        <f t="shared" si="21"/>
        <v>2673.8339999999998</v>
      </c>
      <c r="BW18" s="6">
        <f t="shared" si="88"/>
        <v>2104.307358</v>
      </c>
      <c r="BX18" s="38">
        <f t="shared" si="23"/>
        <v>10907.177417195471</v>
      </c>
      <c r="BY18" s="6">
        <f t="shared" si="24"/>
        <v>13317.977141888172</v>
      </c>
      <c r="BZ18" s="6">
        <f t="shared" si="25"/>
        <v>12485.407935695472</v>
      </c>
      <c r="CA18" s="7">
        <v>0.875</v>
      </c>
      <c r="CB18" s="8">
        <f t="shared" si="26"/>
        <v>15220.545305015054</v>
      </c>
      <c r="CC18" s="8">
        <f t="shared" si="27"/>
        <v>16437.225757876968</v>
      </c>
      <c r="CD18" s="8">
        <f t="shared" si="28"/>
        <v>18240.917779019823</v>
      </c>
      <c r="CE18" s="38">
        <f t="shared" si="29"/>
        <v>17883.199093426902</v>
      </c>
      <c r="CF18" s="6">
        <f t="shared" si="30"/>
        <v>21499.398680465951</v>
      </c>
      <c r="CG18" s="6">
        <f t="shared" si="31"/>
        <v>20250.544871176902</v>
      </c>
      <c r="CH18">
        <f t="shared" si="32"/>
        <v>1.5</v>
      </c>
      <c r="CI18" s="8">
        <f t="shared" si="33"/>
        <v>14332.932453643967</v>
      </c>
      <c r="CJ18" s="8">
        <f t="shared" si="34"/>
        <v>15894.012867176269</v>
      </c>
      <c r="CK18" s="8">
        <f t="shared" si="35"/>
        <v>17472.243385676269</v>
      </c>
    </row>
    <row r="19" spans="1:89" x14ac:dyDescent="0.35">
      <c r="B19" t="s">
        <v>9</v>
      </c>
      <c r="C19">
        <v>216</v>
      </c>
      <c r="D19" s="1">
        <v>0.18</v>
      </c>
      <c r="E19" s="6">
        <v>9</v>
      </c>
      <c r="F19" s="4">
        <v>0.8105</v>
      </c>
      <c r="G19" s="4">
        <v>0.85950000000000004</v>
      </c>
      <c r="H19" s="4">
        <v>1.0681</v>
      </c>
      <c r="I19" s="4">
        <v>1.0602</v>
      </c>
      <c r="J19" s="4">
        <v>1.3240000000000001</v>
      </c>
      <c r="K19" s="1">
        <v>0.22</v>
      </c>
      <c r="L19">
        <v>9</v>
      </c>
      <c r="M19" s="1">
        <v>1.51</v>
      </c>
      <c r="N19" s="1">
        <v>0.8</v>
      </c>
      <c r="O19" s="1">
        <v>0.3</v>
      </c>
      <c r="P19" s="1">
        <v>0.05</v>
      </c>
      <c r="Q19" s="1">
        <v>0.5</v>
      </c>
      <c r="R19" t="s">
        <v>11</v>
      </c>
      <c r="S19">
        <v>1</v>
      </c>
      <c r="T19" t="s">
        <v>9</v>
      </c>
      <c r="U19">
        <v>449</v>
      </c>
      <c r="V19" s="4">
        <v>0.377</v>
      </c>
      <c r="X19" s="4">
        <f t="shared" ref="X19:X20" si="92">30%+(S19*10%)</f>
        <v>0.4</v>
      </c>
      <c r="AB19" s="15" t="s">
        <v>469</v>
      </c>
      <c r="AC19" s="30">
        <v>0.18</v>
      </c>
      <c r="AD19" s="30">
        <v>0.5</v>
      </c>
      <c r="AJ19">
        <v>311</v>
      </c>
      <c r="AK19" s="4">
        <f>2*46.6%</f>
        <v>0.93200000000000005</v>
      </c>
      <c r="AL19" s="4">
        <f>0*58.3%</f>
        <v>0</v>
      </c>
      <c r="AM19" s="4">
        <f>0*46.6%</f>
        <v>0</v>
      </c>
      <c r="AN19" s="4">
        <v>0.311</v>
      </c>
      <c r="AP19" s="46" t="s">
        <v>181</v>
      </c>
      <c r="AR19" s="30">
        <f t="shared" si="69"/>
        <v>0.67999999999999994</v>
      </c>
      <c r="AU19">
        <f t="shared" si="78"/>
        <v>665</v>
      </c>
      <c r="AV19" s="6">
        <f t="shared" si="79"/>
        <v>311</v>
      </c>
      <c r="AW19" s="4">
        <f t="shared" si="2"/>
        <v>2.3490000000000002</v>
      </c>
      <c r="AX19">
        <f t="shared" si="3"/>
        <v>2538.085</v>
      </c>
      <c r="AY19" s="4">
        <f t="shared" si="80"/>
        <v>0.5</v>
      </c>
      <c r="AZ19" s="4">
        <f t="shared" si="81"/>
        <v>0.4</v>
      </c>
      <c r="BA19" s="4">
        <f t="shared" si="82"/>
        <v>0</v>
      </c>
      <c r="BB19" s="4">
        <f t="shared" si="83"/>
        <v>0</v>
      </c>
      <c r="BC19" s="4"/>
      <c r="BD19" s="4">
        <f t="shared" si="84"/>
        <v>0.36099999999999999</v>
      </c>
      <c r="BE19" s="5">
        <f t="shared" si="84"/>
        <v>0.5</v>
      </c>
      <c r="BF19" s="6">
        <f t="shared" si="85"/>
        <v>4822.3615</v>
      </c>
      <c r="BG19" s="6">
        <f t="shared" si="86"/>
        <v>4822.3615</v>
      </c>
      <c r="BH19" s="6">
        <f t="shared" si="11"/>
        <v>7233.5422500000004</v>
      </c>
      <c r="BI19" s="9">
        <f t="shared" si="12"/>
        <v>5692.79775075</v>
      </c>
      <c r="BJ19" s="9">
        <f t="shared" si="40"/>
        <v>837.56805000000008</v>
      </c>
      <c r="BK19" s="6">
        <f t="shared" si="87"/>
        <v>837.56805000000008</v>
      </c>
      <c r="BL19" s="6">
        <f t="shared" si="14"/>
        <v>1256.3520750000002</v>
      </c>
      <c r="BM19" s="6">
        <f t="shared" si="15"/>
        <v>988.74908302500012</v>
      </c>
      <c r="BN19" s="9">
        <f t="shared" si="41"/>
        <v>761.42549999999994</v>
      </c>
      <c r="BO19" s="6">
        <f t="shared" si="16"/>
        <v>761.42549999999994</v>
      </c>
      <c r="BP19" s="6">
        <f t="shared" si="17"/>
        <v>1142.13825</v>
      </c>
      <c r="BQ19" s="9">
        <f t="shared" si="18"/>
        <v>898.8628027499999</v>
      </c>
      <c r="BR19" s="9">
        <f t="shared" si="42"/>
        <v>3832.5083500000001</v>
      </c>
      <c r="BS19" s="6">
        <f t="shared" si="19"/>
        <v>5748.7625250000001</v>
      </c>
      <c r="BT19" s="9">
        <f t="shared" si="20"/>
        <v>4524.2761071750001</v>
      </c>
      <c r="BU19" s="15">
        <f t="shared" si="43"/>
        <v>2030.4680000000001</v>
      </c>
      <c r="BV19">
        <f t="shared" si="21"/>
        <v>3045.7020000000002</v>
      </c>
      <c r="BW19" s="8">
        <f t="shared" si="88"/>
        <v>2396.967474</v>
      </c>
      <c r="BX19" s="38">
        <f t="shared" si="23"/>
        <v>9506.9722437524997</v>
      </c>
      <c r="BY19" s="6">
        <f t="shared" si="24"/>
        <v>11484.470409802499</v>
      </c>
      <c r="BZ19" s="6">
        <f t="shared" si="25"/>
        <v>11304.6978492525</v>
      </c>
      <c r="CA19" s="7">
        <v>0.875</v>
      </c>
      <c r="CB19" s="6">
        <f t="shared" si="26"/>
        <v>13125.109039774285</v>
      </c>
      <c r="CC19" s="9">
        <f t="shared" si="27"/>
        <v>15389.387242892142</v>
      </c>
      <c r="CD19" s="6">
        <f t="shared" si="28"/>
        <v>17443.930792035</v>
      </c>
      <c r="CE19" s="38">
        <f t="shared" si="29"/>
        <v>15587.449521328575</v>
      </c>
      <c r="CF19" s="6">
        <f t="shared" si="30"/>
        <v>18553.696770403578</v>
      </c>
      <c r="CG19" s="6">
        <f t="shared" si="31"/>
        <v>18284.037929578575</v>
      </c>
      <c r="CH19">
        <f t="shared" si="32"/>
        <v>1.5</v>
      </c>
      <c r="CI19" s="6">
        <f t="shared" si="33"/>
        <v>12369.131180269052</v>
      </c>
      <c r="CJ19" s="9">
        <f t="shared" si="34"/>
        <v>14915.909121394052</v>
      </c>
      <c r="CK19" s="6">
        <f t="shared" si="35"/>
        <v>16713.634726894052</v>
      </c>
    </row>
    <row r="20" spans="1:89" s="10" customFormat="1" x14ac:dyDescent="0.35">
      <c r="B20" s="10" t="s">
        <v>9</v>
      </c>
      <c r="C20" s="10">
        <v>216</v>
      </c>
      <c r="D20" s="11">
        <v>0.18</v>
      </c>
      <c r="E20" s="13">
        <v>9</v>
      </c>
      <c r="F20" s="12">
        <v>0.8105</v>
      </c>
      <c r="G20" s="12">
        <v>0.85950000000000004</v>
      </c>
      <c r="H20" s="12">
        <v>1.0681</v>
      </c>
      <c r="I20" s="12">
        <v>1.0602</v>
      </c>
      <c r="J20" s="12">
        <v>1.3240000000000001</v>
      </c>
      <c r="K20" s="11">
        <v>0.22</v>
      </c>
      <c r="L20" s="10">
        <v>9</v>
      </c>
      <c r="M20" s="11">
        <v>1.51</v>
      </c>
      <c r="N20" s="11">
        <v>0.8</v>
      </c>
      <c r="O20" s="11">
        <v>0.3</v>
      </c>
      <c r="P20" s="11">
        <v>0.05</v>
      </c>
      <c r="Q20" s="11">
        <v>0.5</v>
      </c>
      <c r="R20" s="10" t="s">
        <v>11</v>
      </c>
      <c r="S20" s="10">
        <v>1</v>
      </c>
      <c r="T20" s="10" t="s">
        <v>9</v>
      </c>
      <c r="U20" s="10">
        <v>449</v>
      </c>
      <c r="V20" s="12">
        <v>0.377</v>
      </c>
      <c r="W20" s="12"/>
      <c r="X20" s="12">
        <f t="shared" si="92"/>
        <v>0.4</v>
      </c>
      <c r="Y20" s="12"/>
      <c r="Z20" s="12"/>
      <c r="AA20" s="12"/>
      <c r="AB20" s="15" t="s">
        <v>469</v>
      </c>
      <c r="AC20" s="30">
        <v>0.18</v>
      </c>
      <c r="AD20" s="30">
        <v>0.5</v>
      </c>
      <c r="AE20" s="12"/>
      <c r="AF20" s="12"/>
      <c r="AG20" s="12"/>
      <c r="AH20" s="12"/>
      <c r="AI20" s="12"/>
      <c r="AJ20" s="10">
        <v>311</v>
      </c>
      <c r="AK20" s="12">
        <f>1*46.6%</f>
        <v>0.46600000000000003</v>
      </c>
      <c r="AL20" s="12">
        <f t="shared" ref="AL20" si="93">0*58.3%</f>
        <v>0</v>
      </c>
      <c r="AM20" s="12">
        <f>1*46.6%</f>
        <v>0.46600000000000003</v>
      </c>
      <c r="AN20" s="12">
        <v>0.311</v>
      </c>
      <c r="AO20" s="12"/>
      <c r="AP20" s="46" t="s">
        <v>181</v>
      </c>
      <c r="AQ20" s="13"/>
      <c r="AR20" s="30">
        <f t="shared" si="69"/>
        <v>0.67999999999999994</v>
      </c>
      <c r="AS20" s="12"/>
      <c r="AT20" s="12"/>
      <c r="AU20" s="10">
        <f t="shared" si="78"/>
        <v>665</v>
      </c>
      <c r="AV20" s="13">
        <f t="shared" si="79"/>
        <v>311</v>
      </c>
      <c r="AW20" s="12">
        <f t="shared" si="2"/>
        <v>1.8829999999999998</v>
      </c>
      <c r="AX20" s="10">
        <f t="shared" si="3"/>
        <v>2228.1949999999997</v>
      </c>
      <c r="AY20" s="12">
        <f t="shared" si="80"/>
        <v>0.5</v>
      </c>
      <c r="AZ20" s="12">
        <f t="shared" si="81"/>
        <v>0.4</v>
      </c>
      <c r="BA20" s="12">
        <f t="shared" si="82"/>
        <v>0</v>
      </c>
      <c r="BB20" s="12">
        <f t="shared" si="83"/>
        <v>0.46600000000000003</v>
      </c>
      <c r="BC20" s="12"/>
      <c r="BD20" s="12">
        <f t="shared" si="84"/>
        <v>0.36099999999999999</v>
      </c>
      <c r="BE20" s="19">
        <f t="shared" si="84"/>
        <v>0.5</v>
      </c>
      <c r="BF20" s="13">
        <f t="shared" si="85"/>
        <v>4233.5704999999989</v>
      </c>
      <c r="BG20" s="13">
        <f t="shared" si="86"/>
        <v>4233.5704999999989</v>
      </c>
      <c r="BH20" s="13">
        <f t="shared" si="11"/>
        <v>6350.3557499999988</v>
      </c>
      <c r="BI20" s="13">
        <f t="shared" si="12"/>
        <v>4997.7299752499985</v>
      </c>
      <c r="BJ20" s="17">
        <f t="shared" si="40"/>
        <v>735.30434999999989</v>
      </c>
      <c r="BK20" s="13">
        <f t="shared" si="87"/>
        <v>735.30434999999989</v>
      </c>
      <c r="BL20" s="13">
        <f t="shared" si="14"/>
        <v>1102.9565249999998</v>
      </c>
      <c r="BM20" s="13">
        <f t="shared" si="15"/>
        <v>868.02678517499976</v>
      </c>
      <c r="BN20" s="17">
        <f t="shared" si="41"/>
        <v>979.96016099999986</v>
      </c>
      <c r="BO20" s="13">
        <f t="shared" si="16"/>
        <v>979.96016099999986</v>
      </c>
      <c r="BP20" s="13">
        <f t="shared" si="17"/>
        <v>1469.9402414999997</v>
      </c>
      <c r="BQ20" s="18">
        <f t="shared" si="18"/>
        <v>1156.8429700604997</v>
      </c>
      <c r="BR20" s="17">
        <f t="shared" si="42"/>
        <v>4932.4661436999995</v>
      </c>
      <c r="BS20" s="13">
        <f t="shared" si="19"/>
        <v>7398.6992155499993</v>
      </c>
      <c r="BT20" s="18">
        <f t="shared" si="20"/>
        <v>5822.7762826378494</v>
      </c>
      <c r="BU20" s="31">
        <f t="shared" si="43"/>
        <v>2613.2270959999996</v>
      </c>
      <c r="BV20" s="10">
        <f t="shared" si="21"/>
        <v>3919.8406439999994</v>
      </c>
      <c r="BW20" s="18">
        <f t="shared" si="88"/>
        <v>3084.9145868279993</v>
      </c>
      <c r="BX20" s="39">
        <f t="shared" si="23"/>
        <v>8346.2090586674967</v>
      </c>
      <c r="BY20" s="13">
        <f t="shared" si="24"/>
        <v>10082.262629017496</v>
      </c>
      <c r="BZ20" s="13">
        <f t="shared" si="25"/>
        <v>10659.894998788495</v>
      </c>
      <c r="CA20" s="7">
        <v>0.875</v>
      </c>
      <c r="CB20" s="13">
        <f t="shared" si="26"/>
        <v>11522.58586173428</v>
      </c>
      <c r="CC20" s="17">
        <f t="shared" si="27"/>
        <v>15361.300921114989</v>
      </c>
      <c r="CD20" s="13">
        <f t="shared" si="28"/>
        <v>18005.513424110417</v>
      </c>
      <c r="CE20" s="39">
        <f t="shared" si="29"/>
        <v>13684.284445232022</v>
      </c>
      <c r="CF20" s="13">
        <f t="shared" si="30"/>
        <v>16288.364800757023</v>
      </c>
      <c r="CG20" s="13">
        <f t="shared" si="31"/>
        <v>17154.81335541352</v>
      </c>
      <c r="CH20" s="10">
        <f t="shared" si="32"/>
        <v>1.5</v>
      </c>
      <c r="CI20" s="13">
        <f t="shared" si="33"/>
        <v>10858.909867171349</v>
      </c>
      <c r="CJ20" s="17">
        <f t="shared" si="34"/>
        <v>14945.632579459198</v>
      </c>
      <c r="CK20" s="18">
        <f t="shared" si="35"/>
        <v>17259.318519580196</v>
      </c>
    </row>
    <row r="21" spans="1:89" s="15" customFormat="1" x14ac:dyDescent="0.35">
      <c r="A21" s="15">
        <v>1</v>
      </c>
      <c r="B21" s="15" t="s">
        <v>9</v>
      </c>
      <c r="C21" s="15">
        <v>216</v>
      </c>
      <c r="D21" s="33">
        <v>0.18</v>
      </c>
      <c r="E21" s="9">
        <v>9</v>
      </c>
      <c r="F21" s="30">
        <v>0.8105</v>
      </c>
      <c r="G21" s="30">
        <v>0.85950000000000004</v>
      </c>
      <c r="H21" s="30">
        <v>1.0681</v>
      </c>
      <c r="I21" s="30">
        <v>1.0602</v>
      </c>
      <c r="J21" s="30">
        <v>1.3240000000000001</v>
      </c>
      <c r="K21" s="33">
        <v>0.22</v>
      </c>
      <c r="L21" s="15">
        <v>9</v>
      </c>
      <c r="M21" s="33">
        <v>1.51</v>
      </c>
      <c r="N21" s="33">
        <v>0.8</v>
      </c>
      <c r="O21" s="33">
        <v>0.3</v>
      </c>
      <c r="P21" s="33">
        <v>0.05</v>
      </c>
      <c r="Q21" s="33">
        <v>0.5</v>
      </c>
      <c r="R21" s="15" t="s">
        <v>10</v>
      </c>
      <c r="S21" s="15">
        <v>1</v>
      </c>
      <c r="T21" s="15" t="s">
        <v>9</v>
      </c>
      <c r="U21" s="15">
        <v>401</v>
      </c>
      <c r="V21" s="30">
        <f>4*(3%+S21*1%)</f>
        <v>0.16</v>
      </c>
      <c r="W21" s="30">
        <v>0.629</v>
      </c>
      <c r="X21" s="30"/>
      <c r="Y21" s="30">
        <f>4*(0.9%+S21*0.3%)</f>
        <v>4.8000000000000001E-2</v>
      </c>
      <c r="Z21" s="30"/>
      <c r="AA21" s="30"/>
      <c r="AB21" s="15" t="s">
        <v>119</v>
      </c>
      <c r="AC21" s="30"/>
      <c r="AD21" s="30"/>
      <c r="AE21" s="30"/>
      <c r="AF21" s="30"/>
      <c r="AG21" s="30">
        <v>0.35</v>
      </c>
      <c r="AH21" s="30"/>
      <c r="AI21" s="30"/>
      <c r="AJ21" s="15">
        <v>311</v>
      </c>
      <c r="AK21" s="30">
        <f>1*46.6%</f>
        <v>0.46600000000000003</v>
      </c>
      <c r="AL21" s="30">
        <f>1*58.3%</f>
        <v>0.58299999999999996</v>
      </c>
      <c r="AM21" s="30">
        <f>0*46.6%</f>
        <v>0</v>
      </c>
      <c r="AN21" s="30">
        <v>0.311</v>
      </c>
      <c r="AO21" s="30"/>
      <c r="AP21" s="46" t="s">
        <v>183</v>
      </c>
      <c r="AQ21" s="9">
        <v>595</v>
      </c>
      <c r="AR21" s="30">
        <f>25%+20%</f>
        <v>0.45</v>
      </c>
      <c r="AS21" s="30"/>
      <c r="AT21" s="30"/>
      <c r="AU21" s="15">
        <f t="shared" ref="AU21:AU26" si="94">C21+U21</f>
        <v>617</v>
      </c>
      <c r="AV21" s="9">
        <f t="shared" ref="AV21:AV26" si="95">AJ21+AQ21</f>
        <v>906</v>
      </c>
      <c r="AW21" s="30">
        <f t="shared" si="2"/>
        <v>1.256</v>
      </c>
      <c r="AX21" s="15">
        <f t="shared" ref="AX21:AX38" si="96">(100%+AW21)*AU21+AV21</f>
        <v>2297.9520000000002</v>
      </c>
      <c r="AY21" s="30">
        <f t="shared" si="80"/>
        <v>1.212</v>
      </c>
      <c r="AZ21" s="30">
        <f t="shared" si="81"/>
        <v>0</v>
      </c>
      <c r="BA21" s="30">
        <f t="shared" si="82"/>
        <v>4.8000000000000001E-2</v>
      </c>
      <c r="BB21" s="30">
        <f t="shared" si="83"/>
        <v>0</v>
      </c>
      <c r="BC21" s="30">
        <f>AG21</f>
        <v>0.35</v>
      </c>
      <c r="BD21" s="30">
        <f t="shared" ref="BD21:BD26" si="97">P21+Z21+AH21+AN21+AS21</f>
        <v>0.36099999999999999</v>
      </c>
      <c r="BE21" s="34">
        <f t="shared" ref="BE21:BE26" si="98">Q21+AA21+AI21+AO21+AT21</f>
        <v>0.5</v>
      </c>
      <c r="BF21" s="9">
        <f t="shared" si="85"/>
        <v>5083.0698240000002</v>
      </c>
      <c r="BG21" s="9">
        <f t="shared" si="86"/>
        <v>5327.0571755520004</v>
      </c>
      <c r="BH21" s="9">
        <f t="shared" si="11"/>
        <v>7990.5857633280011</v>
      </c>
      <c r="BI21" s="9">
        <f t="shared" si="12"/>
        <v>6288.5909957391359</v>
      </c>
      <c r="BJ21" s="9">
        <f t="shared" si="40"/>
        <v>1295.2176652799999</v>
      </c>
      <c r="BK21" s="9">
        <f t="shared" si="87"/>
        <v>1357.38811321344</v>
      </c>
      <c r="BL21" s="9">
        <f t="shared" si="14"/>
        <v>2036.0821698201598</v>
      </c>
      <c r="BM21" s="9">
        <f t="shared" si="15"/>
        <v>1602.3966676484658</v>
      </c>
      <c r="BN21" s="9">
        <f t="shared" si="41"/>
        <v>930.67056000000014</v>
      </c>
      <c r="BO21" s="9">
        <f t="shared" si="16"/>
        <v>975.34274688000016</v>
      </c>
      <c r="BP21" s="9">
        <f t="shared" si="17"/>
        <v>1463.0141203200003</v>
      </c>
      <c r="BQ21" s="9">
        <f t="shared" si="18"/>
        <v>1151.3921126918403</v>
      </c>
      <c r="BR21" s="9">
        <f t="shared" si="42"/>
        <v>4684.3751520000005</v>
      </c>
      <c r="BS21" s="9">
        <f t="shared" si="19"/>
        <v>7026.5627280000008</v>
      </c>
      <c r="BT21" s="9">
        <f t="shared" si="20"/>
        <v>5529.904866936</v>
      </c>
      <c r="BU21" s="15">
        <f t="shared" si="43"/>
        <v>2481.7881600000005</v>
      </c>
      <c r="BV21" s="15">
        <f t="shared" si="21"/>
        <v>3722.682240000001</v>
      </c>
      <c r="BW21" s="9">
        <f t="shared" ref="BW21:BW26" si="99">MIN($BD21, 80%)*BV21+MAX(100%-$BD21, 20%)*BU21</f>
        <v>2929.7509228800009</v>
      </c>
      <c r="BX21" s="51">
        <f t="shared" si="23"/>
        <v>10501.946962884356</v>
      </c>
      <c r="BY21" s="9">
        <f t="shared" ref="BY21:BY38" si="100">2*BM21+BX21</f>
        <v>13706.740298181288</v>
      </c>
      <c r="BZ21" s="9">
        <f t="shared" ref="BZ21:BZ38" si="101">2*BQ21+BX21</f>
        <v>12804.731188268037</v>
      </c>
      <c r="CA21" s="7">
        <v>0.875</v>
      </c>
      <c r="CB21" s="8">
        <f t="shared" ref="CB21:CB38" si="102">BY21/CA21</f>
        <v>15664.84605506433</v>
      </c>
      <c r="CC21" s="8">
        <f t="shared" ref="CC21:CC38" si="103">BX21/CA21+BT21</f>
        <v>17532.129967375266</v>
      </c>
      <c r="CD21" s="8">
        <f t="shared" ref="CD21:CD38" si="104">BZ21/CA21+BT21</f>
        <v>20163.883367813756</v>
      </c>
      <c r="CE21" s="51">
        <f t="shared" si="29"/>
        <v>17218.79100543333</v>
      </c>
      <c r="CF21" s="9">
        <f t="shared" si="30"/>
        <v>22025.981008378727</v>
      </c>
      <c r="CG21" s="9">
        <f t="shared" si="31"/>
        <v>20672.967343508852</v>
      </c>
      <c r="CH21" s="15">
        <f t="shared" si="32"/>
        <v>1.5</v>
      </c>
      <c r="CI21" s="8">
        <f t="shared" ref="CI21:CI38" si="105">CF21/CH21</f>
        <v>14683.987338919151</v>
      </c>
      <c r="CJ21" s="96">
        <f t="shared" ref="CJ21:CJ38" si="106">CE21/CH21+BT21</f>
        <v>17009.09887055822</v>
      </c>
      <c r="CK21" s="8">
        <f t="shared" ref="CK21:CK38" si="107">CG21/CH21+BT21</f>
        <v>19311.883095941899</v>
      </c>
    </row>
    <row r="22" spans="1:89" s="15" customFormat="1" x14ac:dyDescent="0.35">
      <c r="B22" s="15" t="s">
        <v>9</v>
      </c>
      <c r="C22" s="15">
        <v>216</v>
      </c>
      <c r="D22" s="33">
        <v>0.18</v>
      </c>
      <c r="E22" s="9">
        <v>9</v>
      </c>
      <c r="F22" s="30">
        <v>0.8105</v>
      </c>
      <c r="G22" s="30">
        <v>0.85950000000000004</v>
      </c>
      <c r="H22" s="30">
        <v>1.0681</v>
      </c>
      <c r="I22" s="30">
        <v>1.0602</v>
      </c>
      <c r="J22" s="30">
        <v>1.3240000000000001</v>
      </c>
      <c r="K22" s="33">
        <v>0.22</v>
      </c>
      <c r="L22" s="15">
        <v>9</v>
      </c>
      <c r="M22" s="33">
        <v>1.51</v>
      </c>
      <c r="N22" s="33">
        <v>0.8</v>
      </c>
      <c r="O22" s="33">
        <v>0.3</v>
      </c>
      <c r="P22" s="33">
        <v>0.05</v>
      </c>
      <c r="Q22" s="33">
        <v>0.5</v>
      </c>
      <c r="R22" s="15" t="s">
        <v>10</v>
      </c>
      <c r="S22" s="15">
        <v>1</v>
      </c>
      <c r="T22" s="15" t="s">
        <v>9</v>
      </c>
      <c r="U22" s="15">
        <v>401</v>
      </c>
      <c r="V22" s="30">
        <f t="shared" ref="V22:V23" si="108">4*(3%+S22*1%)</f>
        <v>0.16</v>
      </c>
      <c r="W22" s="30">
        <v>0.629</v>
      </c>
      <c r="X22" s="30"/>
      <c r="Y22" s="30">
        <f t="shared" ref="Y22:Y23" si="109">4*(0.9%+S22*0.3%)</f>
        <v>4.8000000000000001E-2</v>
      </c>
      <c r="Z22" s="30"/>
      <c r="AA22" s="30"/>
      <c r="AB22" s="15" t="s">
        <v>119</v>
      </c>
      <c r="AC22" s="30"/>
      <c r="AD22" s="30"/>
      <c r="AE22" s="30"/>
      <c r="AF22" s="30"/>
      <c r="AG22" s="30">
        <v>0.35</v>
      </c>
      <c r="AH22" s="30"/>
      <c r="AI22" s="30"/>
      <c r="AJ22" s="15">
        <v>311</v>
      </c>
      <c r="AK22" s="30">
        <f>2*46.6%</f>
        <v>0.93200000000000005</v>
      </c>
      <c r="AL22" s="30">
        <f>0*58.3%</f>
        <v>0</v>
      </c>
      <c r="AM22" s="30">
        <f>0*46.6%</f>
        <v>0</v>
      </c>
      <c r="AN22" s="30">
        <v>0.311</v>
      </c>
      <c r="AO22" s="30"/>
      <c r="AP22" s="46" t="s">
        <v>183</v>
      </c>
      <c r="AQ22" s="9">
        <v>595</v>
      </c>
      <c r="AR22" s="30">
        <f t="shared" ref="AR22:AR25" si="110">25%+20%</f>
        <v>0.45</v>
      </c>
      <c r="AS22" s="30"/>
      <c r="AT22" s="30"/>
      <c r="AU22" s="15">
        <f t="shared" si="94"/>
        <v>617</v>
      </c>
      <c r="AV22" s="9">
        <f t="shared" si="95"/>
        <v>906</v>
      </c>
      <c r="AW22" s="30">
        <f t="shared" si="2"/>
        <v>1.722</v>
      </c>
      <c r="AX22" s="15">
        <f t="shared" si="96"/>
        <v>2585.4740000000002</v>
      </c>
      <c r="AY22" s="30">
        <f t="shared" si="80"/>
        <v>0.629</v>
      </c>
      <c r="AZ22" s="30">
        <f t="shared" si="81"/>
        <v>0</v>
      </c>
      <c r="BA22" s="30">
        <f t="shared" si="82"/>
        <v>4.8000000000000001E-2</v>
      </c>
      <c r="BB22" s="30">
        <f t="shared" si="83"/>
        <v>0</v>
      </c>
      <c r="BC22" s="30">
        <f t="shared" ref="BC22:BC38" si="111">AG22</f>
        <v>0.35</v>
      </c>
      <c r="BD22" s="30">
        <f t="shared" si="97"/>
        <v>0.36099999999999999</v>
      </c>
      <c r="BE22" s="34">
        <f t="shared" si="98"/>
        <v>0.5</v>
      </c>
      <c r="BF22" s="9">
        <f t="shared" si="85"/>
        <v>4211.7371460000004</v>
      </c>
      <c r="BG22" s="9">
        <f t="shared" si="86"/>
        <v>4413.9005290080004</v>
      </c>
      <c r="BH22" s="9">
        <f t="shared" si="11"/>
        <v>6620.8507935120006</v>
      </c>
      <c r="BI22" s="9">
        <f t="shared" si="12"/>
        <v>5210.6095744939448</v>
      </c>
      <c r="BJ22" s="9">
        <f t="shared" si="40"/>
        <v>1125.6636701200002</v>
      </c>
      <c r="BK22" s="9">
        <f t="shared" si="87"/>
        <v>1179.6955262857603</v>
      </c>
      <c r="BL22" s="9">
        <f t="shared" si="14"/>
        <v>1769.5432894286405</v>
      </c>
      <c r="BM22" s="9">
        <f t="shared" si="15"/>
        <v>1392.6305687803401</v>
      </c>
      <c r="BN22" s="9">
        <f t="shared" si="41"/>
        <v>1047.11697</v>
      </c>
      <c r="BO22" s="9">
        <f t="shared" si="16"/>
        <v>1097.37858456</v>
      </c>
      <c r="BP22" s="9">
        <f t="shared" si="17"/>
        <v>1646.0678768400001</v>
      </c>
      <c r="BQ22" s="9">
        <f t="shared" si="18"/>
        <v>1295.4554190730801</v>
      </c>
      <c r="BR22" s="9">
        <f t="shared" si="42"/>
        <v>5270.4887490000001</v>
      </c>
      <c r="BS22" s="9">
        <f t="shared" si="19"/>
        <v>7905.7331235000001</v>
      </c>
      <c r="BT22" s="9">
        <f t="shared" si="20"/>
        <v>6221.8119681945</v>
      </c>
      <c r="BU22" s="15">
        <f t="shared" si="43"/>
        <v>2792.3119200000006</v>
      </c>
      <c r="BV22" s="15">
        <f t="shared" si="21"/>
        <v>4188.4678800000011</v>
      </c>
      <c r="BW22" s="9">
        <f t="shared" si="99"/>
        <v>3296.3242215600008</v>
      </c>
      <c r="BX22" s="51">
        <f t="shared" si="23"/>
        <v>8701.7179894048877</v>
      </c>
      <c r="BY22" s="9">
        <f t="shared" si="100"/>
        <v>11486.979126965569</v>
      </c>
      <c r="BZ22" s="9">
        <f t="shared" si="101"/>
        <v>11292.628827551049</v>
      </c>
      <c r="CA22" s="7">
        <v>0.875</v>
      </c>
      <c r="CB22" s="9">
        <f t="shared" si="102"/>
        <v>13127.976145103506</v>
      </c>
      <c r="CC22" s="9">
        <f t="shared" si="103"/>
        <v>16166.632527514372</v>
      </c>
      <c r="CD22" s="9">
        <f t="shared" si="104"/>
        <v>19127.673485395699</v>
      </c>
      <c r="CE22" s="51">
        <f t="shared" si="29"/>
        <v>14267.170075921871</v>
      </c>
      <c r="CF22" s="9">
        <f t="shared" si="30"/>
        <v>18445.061782262892</v>
      </c>
      <c r="CG22" s="9">
        <f t="shared" si="31"/>
        <v>18153.53633314111</v>
      </c>
      <c r="CH22" s="15">
        <f t="shared" si="32"/>
        <v>1.5</v>
      </c>
      <c r="CI22" s="9">
        <f t="shared" si="105"/>
        <v>12296.707854841929</v>
      </c>
      <c r="CJ22" s="9">
        <f t="shared" si="106"/>
        <v>15733.258685475746</v>
      </c>
      <c r="CK22" s="9">
        <f t="shared" si="107"/>
        <v>18324.169523621906</v>
      </c>
    </row>
    <row r="23" spans="1:89" s="63" customFormat="1" x14ac:dyDescent="0.35">
      <c r="B23" s="63" t="s">
        <v>9</v>
      </c>
      <c r="C23" s="63">
        <v>216</v>
      </c>
      <c r="D23" s="64">
        <v>0.18</v>
      </c>
      <c r="E23" s="72">
        <v>9</v>
      </c>
      <c r="F23" s="67">
        <v>0.8105</v>
      </c>
      <c r="G23" s="67">
        <v>0.85950000000000004</v>
      </c>
      <c r="H23" s="67">
        <v>1.0681</v>
      </c>
      <c r="I23" s="67">
        <v>1.0602</v>
      </c>
      <c r="J23" s="67">
        <v>1.3240000000000001</v>
      </c>
      <c r="K23" s="64">
        <v>0.22</v>
      </c>
      <c r="L23" s="63">
        <v>9</v>
      </c>
      <c r="M23" s="64">
        <v>1.51</v>
      </c>
      <c r="N23" s="64">
        <v>0.8</v>
      </c>
      <c r="O23" s="64">
        <v>0.3</v>
      </c>
      <c r="P23" s="64">
        <v>0.05</v>
      </c>
      <c r="Q23" s="64">
        <v>0.5</v>
      </c>
      <c r="R23" s="63" t="s">
        <v>10</v>
      </c>
      <c r="S23" s="63">
        <v>1</v>
      </c>
      <c r="T23" s="63" t="s">
        <v>9</v>
      </c>
      <c r="U23" s="63">
        <v>401</v>
      </c>
      <c r="V23" s="67">
        <f t="shared" si="108"/>
        <v>0.16</v>
      </c>
      <c r="W23" s="67">
        <v>0.629</v>
      </c>
      <c r="X23" s="67"/>
      <c r="Y23" s="67">
        <f t="shared" si="109"/>
        <v>4.8000000000000001E-2</v>
      </c>
      <c r="Z23" s="67"/>
      <c r="AA23" s="67"/>
      <c r="AB23" s="63" t="s">
        <v>119</v>
      </c>
      <c r="AC23" s="67"/>
      <c r="AD23" s="67"/>
      <c r="AE23" s="67"/>
      <c r="AF23" s="67"/>
      <c r="AG23" s="67">
        <v>0.35</v>
      </c>
      <c r="AH23" s="67"/>
      <c r="AI23" s="67"/>
      <c r="AJ23" s="63">
        <v>311</v>
      </c>
      <c r="AK23" s="67">
        <f>1*46.6%</f>
        <v>0.46600000000000003</v>
      </c>
      <c r="AL23" s="67">
        <f t="shared" ref="AL23" si="112">0*58.3%</f>
        <v>0</v>
      </c>
      <c r="AM23" s="67">
        <f>1*46.6%</f>
        <v>0.46600000000000003</v>
      </c>
      <c r="AN23" s="67">
        <v>0.311</v>
      </c>
      <c r="AO23" s="67"/>
      <c r="AP23" s="46" t="s">
        <v>183</v>
      </c>
      <c r="AQ23" s="72">
        <v>595</v>
      </c>
      <c r="AR23" s="30">
        <f t="shared" si="110"/>
        <v>0.45</v>
      </c>
      <c r="AS23" s="67"/>
      <c r="AT23" s="67"/>
      <c r="AU23" s="63">
        <f t="shared" si="94"/>
        <v>617</v>
      </c>
      <c r="AV23" s="72">
        <f t="shared" si="95"/>
        <v>906</v>
      </c>
      <c r="AW23" s="67">
        <f t="shared" si="2"/>
        <v>1.256</v>
      </c>
      <c r="AX23" s="63">
        <f t="shared" si="96"/>
        <v>2297.9520000000002</v>
      </c>
      <c r="AY23" s="67">
        <f t="shared" si="80"/>
        <v>0.629</v>
      </c>
      <c r="AZ23" s="67">
        <f t="shared" si="81"/>
        <v>0</v>
      </c>
      <c r="BA23" s="67">
        <f t="shared" si="82"/>
        <v>4.8000000000000001E-2</v>
      </c>
      <c r="BB23" s="67">
        <f t="shared" si="83"/>
        <v>0.46600000000000003</v>
      </c>
      <c r="BC23" s="67">
        <f t="shared" si="111"/>
        <v>0.35</v>
      </c>
      <c r="BD23" s="67">
        <f t="shared" si="97"/>
        <v>0.36099999999999999</v>
      </c>
      <c r="BE23" s="75">
        <f t="shared" si="98"/>
        <v>0.5</v>
      </c>
      <c r="BF23" s="72">
        <f t="shared" si="85"/>
        <v>3743.3638080000005</v>
      </c>
      <c r="BG23" s="72">
        <f t="shared" si="86"/>
        <v>3923.0452707840009</v>
      </c>
      <c r="BH23" s="72">
        <f t="shared" si="11"/>
        <v>5884.5679061760011</v>
      </c>
      <c r="BI23" s="72">
        <f t="shared" si="12"/>
        <v>4631.1549421605132</v>
      </c>
      <c r="BJ23" s="72">
        <f t="shared" si="40"/>
        <v>1000.4823417600002</v>
      </c>
      <c r="BK23" s="72">
        <f t="shared" si="87"/>
        <v>1048.5054941644803</v>
      </c>
      <c r="BL23" s="72">
        <f t="shared" si="14"/>
        <v>1572.7582412467204</v>
      </c>
      <c r="BM23" s="72">
        <f t="shared" si="15"/>
        <v>1237.760735861169</v>
      </c>
      <c r="BN23" s="72">
        <f t="shared" si="41"/>
        <v>1251.9242495999999</v>
      </c>
      <c r="BO23" s="72">
        <f t="shared" si="16"/>
        <v>1312.0166135807999</v>
      </c>
      <c r="BP23" s="72">
        <f t="shared" si="17"/>
        <v>1968.0249203711999</v>
      </c>
      <c r="BQ23" s="72">
        <f t="shared" si="18"/>
        <v>1548.8356123321341</v>
      </c>
      <c r="BR23" s="72">
        <f t="shared" si="42"/>
        <v>6301.35205632</v>
      </c>
      <c r="BS23" s="72">
        <f t="shared" si="19"/>
        <v>9452.02808448</v>
      </c>
      <c r="BT23" s="72">
        <f t="shared" si="20"/>
        <v>7438.7461024857603</v>
      </c>
      <c r="BU23" s="63">
        <f t="shared" si="43"/>
        <v>3338.4646656</v>
      </c>
      <c r="BV23" s="63">
        <f t="shared" si="21"/>
        <v>5007.6969983999998</v>
      </c>
      <c r="BW23" s="72">
        <f t="shared" si="99"/>
        <v>3941.0575377407999</v>
      </c>
      <c r="BX23" s="76">
        <f t="shared" si="23"/>
        <v>7734.0287534080571</v>
      </c>
      <c r="BY23" s="72">
        <f t="shared" si="100"/>
        <v>10209.550225130395</v>
      </c>
      <c r="BZ23" s="72">
        <f t="shared" si="101"/>
        <v>10831.699978072325</v>
      </c>
      <c r="CA23" s="7">
        <v>0.875</v>
      </c>
      <c r="CB23" s="72">
        <f t="shared" si="102"/>
        <v>11668.057400149022</v>
      </c>
      <c r="CC23" s="72">
        <f t="shared" si="103"/>
        <v>16277.636106380683</v>
      </c>
      <c r="CD23" s="66">
        <f t="shared" si="104"/>
        <v>19817.831791711273</v>
      </c>
      <c r="CE23" s="76">
        <f t="shared" si="29"/>
        <v>12680.565347129703</v>
      </c>
      <c r="CF23" s="72">
        <f t="shared" si="30"/>
        <v>16393.847554713211</v>
      </c>
      <c r="CG23" s="72">
        <f t="shared" si="31"/>
        <v>17327.072184126104</v>
      </c>
      <c r="CH23" s="63">
        <f t="shared" si="32"/>
        <v>1.5</v>
      </c>
      <c r="CI23" s="72">
        <f t="shared" si="105"/>
        <v>10929.231703142141</v>
      </c>
      <c r="CJ23" s="72">
        <f t="shared" si="106"/>
        <v>15892.456333905562</v>
      </c>
      <c r="CK23" s="72">
        <f t="shared" si="107"/>
        <v>18990.127558569831</v>
      </c>
    </row>
    <row r="24" spans="1:89" s="15" customFormat="1" x14ac:dyDescent="0.35">
      <c r="B24" s="15" t="s">
        <v>9</v>
      </c>
      <c r="C24" s="15">
        <v>216</v>
      </c>
      <c r="D24" s="33">
        <v>0.18</v>
      </c>
      <c r="E24" s="9">
        <v>9</v>
      </c>
      <c r="F24" s="30">
        <v>0.8105</v>
      </c>
      <c r="G24" s="30">
        <v>0.85950000000000004</v>
      </c>
      <c r="H24" s="30">
        <v>1.0681</v>
      </c>
      <c r="I24" s="30">
        <v>1.0602</v>
      </c>
      <c r="J24" s="30">
        <v>1.3240000000000001</v>
      </c>
      <c r="K24" s="33">
        <v>0.22</v>
      </c>
      <c r="L24" s="15">
        <v>9</v>
      </c>
      <c r="M24" s="33">
        <v>1.51</v>
      </c>
      <c r="N24" s="33">
        <v>0.8</v>
      </c>
      <c r="O24" s="33">
        <v>0.3</v>
      </c>
      <c r="P24" s="33">
        <v>0.05</v>
      </c>
      <c r="Q24" s="33">
        <v>0.5</v>
      </c>
      <c r="R24" s="15" t="s">
        <v>11</v>
      </c>
      <c r="S24" s="15">
        <v>1</v>
      </c>
      <c r="T24" s="15" t="s">
        <v>9</v>
      </c>
      <c r="U24" s="15">
        <v>449</v>
      </c>
      <c r="V24" s="30">
        <v>0.377</v>
      </c>
      <c r="W24" s="30"/>
      <c r="X24" s="30">
        <f>30%+(S24*10%)</f>
        <v>0.4</v>
      </c>
      <c r="Y24" s="30"/>
      <c r="Z24" s="30"/>
      <c r="AA24" s="30"/>
      <c r="AB24" s="15" t="s">
        <v>119</v>
      </c>
      <c r="AC24" s="30"/>
      <c r="AD24" s="30"/>
      <c r="AE24" s="30"/>
      <c r="AF24" s="30"/>
      <c r="AG24" s="30">
        <v>0.35</v>
      </c>
      <c r="AH24" s="30"/>
      <c r="AI24" s="30"/>
      <c r="AJ24" s="15">
        <v>311</v>
      </c>
      <c r="AK24" s="30">
        <f>1*46.6%</f>
        <v>0.46600000000000003</v>
      </c>
      <c r="AL24" s="30">
        <f>1*58.3%</f>
        <v>0.58299999999999996</v>
      </c>
      <c r="AM24" s="30">
        <f>0*46.6%</f>
        <v>0</v>
      </c>
      <c r="AN24" s="30">
        <v>0.311</v>
      </c>
      <c r="AO24" s="30"/>
      <c r="AP24" s="46" t="s">
        <v>183</v>
      </c>
      <c r="AQ24" s="9">
        <v>595</v>
      </c>
      <c r="AR24" s="30">
        <f t="shared" si="110"/>
        <v>0.45</v>
      </c>
      <c r="AS24" s="30"/>
      <c r="AT24" s="30"/>
      <c r="AU24" s="15">
        <f t="shared" si="94"/>
        <v>665</v>
      </c>
      <c r="AV24" s="9">
        <f t="shared" si="95"/>
        <v>906</v>
      </c>
      <c r="AW24" s="30">
        <f t="shared" si="2"/>
        <v>1.4729999999999999</v>
      </c>
      <c r="AX24" s="15">
        <f t="shared" si="96"/>
        <v>2550.5450000000001</v>
      </c>
      <c r="AY24" s="30">
        <f t="shared" si="80"/>
        <v>0.58299999999999996</v>
      </c>
      <c r="AZ24" s="30">
        <f t="shared" si="81"/>
        <v>0.4</v>
      </c>
      <c r="BA24" s="30">
        <f t="shared" si="82"/>
        <v>0</v>
      </c>
      <c r="BB24" s="30">
        <f t="shared" si="83"/>
        <v>0</v>
      </c>
      <c r="BC24" s="30">
        <f t="shared" si="111"/>
        <v>0.35</v>
      </c>
      <c r="BD24" s="30">
        <f t="shared" si="97"/>
        <v>0.36099999999999999</v>
      </c>
      <c r="BE24" s="34">
        <f t="shared" si="98"/>
        <v>0.5</v>
      </c>
      <c r="BF24" s="9">
        <f t="shared" si="85"/>
        <v>5057.7307350000001</v>
      </c>
      <c r="BG24" s="9">
        <f t="shared" si="86"/>
        <v>5057.7307350000001</v>
      </c>
      <c r="BH24" s="9">
        <f t="shared" si="11"/>
        <v>7586.5961024999997</v>
      </c>
      <c r="BI24" s="9">
        <f t="shared" si="12"/>
        <v>5970.651132667499</v>
      </c>
      <c r="BJ24" s="9">
        <f t="shared" si="40"/>
        <v>1084.6447667</v>
      </c>
      <c r="BK24" s="9">
        <f t="shared" si="87"/>
        <v>1084.6447667</v>
      </c>
      <c r="BL24" s="9">
        <f t="shared" si="14"/>
        <v>1626.9671500499999</v>
      </c>
      <c r="BM24" s="9">
        <f t="shared" si="15"/>
        <v>1280.4231470893501</v>
      </c>
      <c r="BN24" s="9">
        <f t="shared" si="41"/>
        <v>1032.9707250000001</v>
      </c>
      <c r="BO24" s="9">
        <f t="shared" si="16"/>
        <v>1032.9707250000001</v>
      </c>
      <c r="BP24" s="9">
        <f t="shared" si="17"/>
        <v>1549.4560875000002</v>
      </c>
      <c r="BQ24" s="9">
        <f t="shared" si="18"/>
        <v>1219.4219408625002</v>
      </c>
      <c r="BR24" s="9">
        <f t="shared" si="42"/>
        <v>5199.2859825000005</v>
      </c>
      <c r="BS24" s="9">
        <f t="shared" si="19"/>
        <v>7798.9289737500003</v>
      </c>
      <c r="BT24" s="9">
        <f t="shared" si="20"/>
        <v>6137.7571023412502</v>
      </c>
      <c r="BU24" s="15">
        <f t="shared" si="43"/>
        <v>2754.5886</v>
      </c>
      <c r="BV24" s="15">
        <f t="shared" si="21"/>
        <v>4131.8829000000005</v>
      </c>
      <c r="BW24" s="9">
        <f t="shared" si="99"/>
        <v>3251.7918423000001</v>
      </c>
      <c r="BX24" s="51">
        <f t="shared" si="23"/>
        <v>9970.9873915547232</v>
      </c>
      <c r="BY24" s="9">
        <f t="shared" si="100"/>
        <v>12531.833685733423</v>
      </c>
      <c r="BZ24" s="9">
        <f t="shared" si="101"/>
        <v>12409.831273279724</v>
      </c>
      <c r="CA24" s="7">
        <v>0.875</v>
      </c>
      <c r="CB24" s="8">
        <f t="shared" si="102"/>
        <v>14322.095640838199</v>
      </c>
      <c r="CC24" s="8">
        <f t="shared" si="103"/>
        <v>17533.171264118078</v>
      </c>
      <c r="CD24" s="8">
        <f t="shared" si="104"/>
        <v>20320.421414660934</v>
      </c>
      <c r="CE24" s="51">
        <f t="shared" si="29"/>
        <v>16348.23986635688</v>
      </c>
      <c r="CF24" s="9">
        <f t="shared" si="30"/>
        <v>20189.509307624932</v>
      </c>
      <c r="CG24" s="9">
        <f t="shared" si="31"/>
        <v>20006.50568894438</v>
      </c>
      <c r="CH24" s="15">
        <f t="shared" si="32"/>
        <v>1.5</v>
      </c>
      <c r="CI24" s="8">
        <f t="shared" si="105"/>
        <v>13459.672871749955</v>
      </c>
      <c r="CJ24" s="96">
        <f t="shared" si="106"/>
        <v>17036.583679912503</v>
      </c>
      <c r="CK24" s="8">
        <f t="shared" si="107"/>
        <v>19475.427561637505</v>
      </c>
    </row>
    <row r="25" spans="1:89" s="15" customFormat="1" x14ac:dyDescent="0.35">
      <c r="B25" s="15" t="s">
        <v>9</v>
      </c>
      <c r="C25" s="15">
        <v>216</v>
      </c>
      <c r="D25" s="33">
        <v>0.18</v>
      </c>
      <c r="E25" s="9">
        <v>9</v>
      </c>
      <c r="F25" s="30">
        <v>0.8105</v>
      </c>
      <c r="G25" s="30">
        <v>0.85950000000000004</v>
      </c>
      <c r="H25" s="30">
        <v>1.0681</v>
      </c>
      <c r="I25" s="30">
        <v>1.0602</v>
      </c>
      <c r="J25" s="30">
        <v>1.3240000000000001</v>
      </c>
      <c r="K25" s="33">
        <v>0.22</v>
      </c>
      <c r="L25" s="15">
        <v>9</v>
      </c>
      <c r="M25" s="33">
        <v>1.51</v>
      </c>
      <c r="N25" s="33">
        <v>0.8</v>
      </c>
      <c r="O25" s="33">
        <v>0.3</v>
      </c>
      <c r="P25" s="33">
        <v>0.05</v>
      </c>
      <c r="Q25" s="33">
        <v>0.5</v>
      </c>
      <c r="R25" s="15" t="s">
        <v>11</v>
      </c>
      <c r="S25" s="15">
        <v>1</v>
      </c>
      <c r="T25" s="15" t="s">
        <v>9</v>
      </c>
      <c r="U25" s="15">
        <v>449</v>
      </c>
      <c r="V25" s="30">
        <v>0.377</v>
      </c>
      <c r="W25" s="30"/>
      <c r="X25" s="30">
        <f t="shared" ref="X25:X26" si="113">30%+(S25*10%)</f>
        <v>0.4</v>
      </c>
      <c r="Y25" s="30"/>
      <c r="Z25" s="30"/>
      <c r="AA25" s="30"/>
      <c r="AB25" s="15" t="s">
        <v>119</v>
      </c>
      <c r="AC25" s="30"/>
      <c r="AD25" s="30"/>
      <c r="AE25" s="30"/>
      <c r="AF25" s="30"/>
      <c r="AG25" s="30">
        <v>0.35</v>
      </c>
      <c r="AH25" s="30"/>
      <c r="AI25" s="30"/>
      <c r="AJ25" s="15">
        <v>311</v>
      </c>
      <c r="AK25" s="30">
        <f>2*46.6%</f>
        <v>0.93200000000000005</v>
      </c>
      <c r="AL25" s="30">
        <f>0*58.3%</f>
        <v>0</v>
      </c>
      <c r="AM25" s="30">
        <f>0*46.6%</f>
        <v>0</v>
      </c>
      <c r="AN25" s="30">
        <v>0.311</v>
      </c>
      <c r="AO25" s="30"/>
      <c r="AP25" s="46" t="s">
        <v>183</v>
      </c>
      <c r="AQ25" s="9">
        <v>595</v>
      </c>
      <c r="AR25" s="30">
        <f t="shared" si="110"/>
        <v>0.45</v>
      </c>
      <c r="AS25" s="30"/>
      <c r="AT25" s="30"/>
      <c r="AU25" s="15">
        <f t="shared" si="94"/>
        <v>665</v>
      </c>
      <c r="AV25" s="9">
        <f t="shared" si="95"/>
        <v>906</v>
      </c>
      <c r="AW25" s="30">
        <f t="shared" si="2"/>
        <v>1.9389999999999998</v>
      </c>
      <c r="AX25" s="15">
        <f t="shared" si="96"/>
        <v>2860.4349999999999</v>
      </c>
      <c r="AY25" s="30">
        <f t="shared" si="80"/>
        <v>0</v>
      </c>
      <c r="AZ25" s="30">
        <f t="shared" si="81"/>
        <v>0.4</v>
      </c>
      <c r="BA25" s="30">
        <f t="shared" si="82"/>
        <v>0</v>
      </c>
      <c r="BB25" s="30">
        <f t="shared" si="83"/>
        <v>0</v>
      </c>
      <c r="BC25" s="30">
        <f t="shared" si="111"/>
        <v>0.35</v>
      </c>
      <c r="BD25" s="30">
        <f t="shared" si="97"/>
        <v>0.36099999999999999</v>
      </c>
      <c r="BE25" s="34">
        <f t="shared" si="98"/>
        <v>0.5</v>
      </c>
      <c r="BF25" s="9">
        <f t="shared" si="85"/>
        <v>4004.6089999999995</v>
      </c>
      <c r="BG25" s="9">
        <f t="shared" si="86"/>
        <v>4004.6089999999995</v>
      </c>
      <c r="BH25" s="9">
        <f t="shared" si="11"/>
        <v>6006.9134999999987</v>
      </c>
      <c r="BI25" s="9">
        <f t="shared" si="12"/>
        <v>4727.4409244999988</v>
      </c>
      <c r="BJ25" s="9">
        <f t="shared" si="40"/>
        <v>849.54919500000005</v>
      </c>
      <c r="BK25" s="9">
        <f t="shared" si="87"/>
        <v>849.54919500000005</v>
      </c>
      <c r="BL25" s="9">
        <f t="shared" si="14"/>
        <v>1274.3237925000001</v>
      </c>
      <c r="BM25" s="9">
        <f t="shared" si="15"/>
        <v>1002.8928246975001</v>
      </c>
      <c r="BN25" s="9">
        <f t="shared" si="41"/>
        <v>1158.476175</v>
      </c>
      <c r="BO25" s="9">
        <f t="shared" si="16"/>
        <v>1158.476175</v>
      </c>
      <c r="BP25" s="9">
        <f t="shared" si="17"/>
        <v>1737.7142625000001</v>
      </c>
      <c r="BQ25" s="9">
        <f t="shared" si="18"/>
        <v>1367.5811245875</v>
      </c>
      <c r="BR25" s="9">
        <f t="shared" si="42"/>
        <v>5830.9967474999994</v>
      </c>
      <c r="BS25" s="9">
        <f t="shared" si="19"/>
        <v>8746.4951212499982</v>
      </c>
      <c r="BT25" s="9">
        <f t="shared" si="20"/>
        <v>6883.4916604237496</v>
      </c>
      <c r="BU25" s="15">
        <f t="shared" si="43"/>
        <v>3089.2698</v>
      </c>
      <c r="BV25" s="15">
        <f t="shared" si="21"/>
        <v>4633.9047</v>
      </c>
      <c r="BW25" s="9">
        <f t="shared" si="99"/>
        <v>3646.8829988999996</v>
      </c>
      <c r="BX25" s="51">
        <f t="shared" si="23"/>
        <v>7894.8263439149978</v>
      </c>
      <c r="BY25" s="9">
        <f t="shared" si="100"/>
        <v>9900.6119933099981</v>
      </c>
      <c r="BZ25" s="9">
        <f t="shared" si="101"/>
        <v>10629.988593089998</v>
      </c>
      <c r="CA25" s="7">
        <v>0.875</v>
      </c>
      <c r="CB25" s="9">
        <f t="shared" si="102"/>
        <v>11314.985135211426</v>
      </c>
      <c r="CC25" s="9">
        <f t="shared" si="103"/>
        <v>15906.150339183747</v>
      </c>
      <c r="CD25" s="9">
        <f t="shared" si="104"/>
        <v>19032.050052526603</v>
      </c>
      <c r="CE25" s="51">
        <f t="shared" si="29"/>
        <v>12944.205995373448</v>
      </c>
      <c r="CF25" s="9">
        <f t="shared" si="30"/>
        <v>15952.884469465949</v>
      </c>
      <c r="CG25" s="9">
        <f t="shared" si="31"/>
        <v>17046.949369135946</v>
      </c>
      <c r="CH25" s="15">
        <f t="shared" si="32"/>
        <v>1.5</v>
      </c>
      <c r="CI25" s="9">
        <f t="shared" si="105"/>
        <v>10635.256312977299</v>
      </c>
      <c r="CJ25" s="9">
        <f t="shared" si="106"/>
        <v>15512.962324006048</v>
      </c>
      <c r="CK25" s="9">
        <f t="shared" si="107"/>
        <v>18248.124573181049</v>
      </c>
    </row>
    <row r="26" spans="1:89" s="31" customFormat="1" x14ac:dyDescent="0.35">
      <c r="B26" s="31" t="s">
        <v>9</v>
      </c>
      <c r="C26" s="31">
        <v>216</v>
      </c>
      <c r="D26" s="35">
        <v>0.18</v>
      </c>
      <c r="E26" s="17">
        <v>9</v>
      </c>
      <c r="F26" s="32">
        <v>0.8105</v>
      </c>
      <c r="G26" s="32">
        <v>0.85950000000000004</v>
      </c>
      <c r="H26" s="32">
        <v>1.0681</v>
      </c>
      <c r="I26" s="32">
        <v>1.0602</v>
      </c>
      <c r="J26" s="32">
        <v>1.3240000000000001</v>
      </c>
      <c r="K26" s="35">
        <v>0.22</v>
      </c>
      <c r="L26" s="31">
        <v>9</v>
      </c>
      <c r="M26" s="35">
        <v>1.51</v>
      </c>
      <c r="N26" s="35">
        <v>0.8</v>
      </c>
      <c r="O26" s="35">
        <v>0.3</v>
      </c>
      <c r="P26" s="35">
        <v>0.05</v>
      </c>
      <c r="Q26" s="35">
        <v>0.5</v>
      </c>
      <c r="R26" s="31" t="s">
        <v>11</v>
      </c>
      <c r="S26" s="31">
        <v>1</v>
      </c>
      <c r="T26" s="31" t="s">
        <v>9</v>
      </c>
      <c r="U26" s="31">
        <v>449</v>
      </c>
      <c r="V26" s="32">
        <v>0.377</v>
      </c>
      <c r="W26" s="32"/>
      <c r="X26" s="32">
        <f t="shared" si="113"/>
        <v>0.4</v>
      </c>
      <c r="Y26" s="32"/>
      <c r="Z26" s="32"/>
      <c r="AA26" s="32"/>
      <c r="AB26" s="31" t="s">
        <v>119</v>
      </c>
      <c r="AC26" s="32"/>
      <c r="AD26" s="32"/>
      <c r="AE26" s="32"/>
      <c r="AF26" s="32"/>
      <c r="AG26" s="32">
        <v>0.35</v>
      </c>
      <c r="AH26" s="32"/>
      <c r="AI26" s="32"/>
      <c r="AJ26" s="31">
        <v>311</v>
      </c>
      <c r="AK26" s="32">
        <f>1*46.6%</f>
        <v>0.46600000000000003</v>
      </c>
      <c r="AL26" s="32">
        <f t="shared" ref="AL26" si="114">0*58.3%</f>
        <v>0</v>
      </c>
      <c r="AM26" s="32">
        <f>1*46.6%</f>
        <v>0.46600000000000003</v>
      </c>
      <c r="AN26" s="32">
        <v>0.311</v>
      </c>
      <c r="AO26" s="32"/>
      <c r="AP26" s="46" t="s">
        <v>183</v>
      </c>
      <c r="AQ26" s="17">
        <v>595</v>
      </c>
      <c r="AR26" s="32">
        <v>0.25</v>
      </c>
      <c r="AS26" s="32"/>
      <c r="AT26" s="32"/>
      <c r="AU26" s="31">
        <f t="shared" si="94"/>
        <v>665</v>
      </c>
      <c r="AV26" s="17">
        <f t="shared" si="95"/>
        <v>906</v>
      </c>
      <c r="AW26" s="32">
        <f t="shared" si="2"/>
        <v>1.2729999999999999</v>
      </c>
      <c r="AX26" s="31">
        <f t="shared" si="96"/>
        <v>2417.5450000000001</v>
      </c>
      <c r="AY26" s="32">
        <f t="shared" si="80"/>
        <v>0</v>
      </c>
      <c r="AZ26" s="32">
        <f t="shared" si="81"/>
        <v>0.4</v>
      </c>
      <c r="BA26" s="32">
        <f t="shared" si="82"/>
        <v>0</v>
      </c>
      <c r="BB26" s="32">
        <f t="shared" si="83"/>
        <v>0.46600000000000003</v>
      </c>
      <c r="BC26" s="32">
        <f t="shared" si="111"/>
        <v>0.35</v>
      </c>
      <c r="BD26" s="32">
        <f t="shared" si="97"/>
        <v>0.36099999999999999</v>
      </c>
      <c r="BE26" s="36">
        <f t="shared" si="98"/>
        <v>0.5</v>
      </c>
      <c r="BF26" s="17">
        <f t="shared" si="85"/>
        <v>3384.5630000000001</v>
      </c>
      <c r="BG26" s="17">
        <f t="shared" si="86"/>
        <v>3384.5630000000001</v>
      </c>
      <c r="BH26" s="17">
        <f t="shared" si="11"/>
        <v>5076.8445000000002</v>
      </c>
      <c r="BI26" s="17">
        <f t="shared" si="12"/>
        <v>3995.4766215</v>
      </c>
      <c r="BJ26" s="17">
        <f t="shared" si="40"/>
        <v>718.01086500000008</v>
      </c>
      <c r="BK26" s="17">
        <f t="shared" si="87"/>
        <v>718.01086500000008</v>
      </c>
      <c r="BL26" s="17">
        <f t="shared" si="14"/>
        <v>1077.0162975000001</v>
      </c>
      <c r="BM26" s="17">
        <f t="shared" si="15"/>
        <v>847.61182613250003</v>
      </c>
      <c r="BN26" s="17">
        <f t="shared" si="41"/>
        <v>1317.0785159999998</v>
      </c>
      <c r="BO26" s="17">
        <f t="shared" si="16"/>
        <v>1317.0785159999998</v>
      </c>
      <c r="BP26" s="17">
        <f t="shared" si="17"/>
        <v>1975.6177739999998</v>
      </c>
      <c r="BQ26" s="17">
        <f t="shared" si="18"/>
        <v>1554.8111881379998</v>
      </c>
      <c r="BR26" s="17">
        <f t="shared" si="42"/>
        <v>6629.2951971999992</v>
      </c>
      <c r="BS26" s="17">
        <f t="shared" si="19"/>
        <v>9943.9427957999978</v>
      </c>
      <c r="BT26" s="17">
        <f t="shared" si="20"/>
        <v>7825.8829802945984</v>
      </c>
      <c r="BU26" s="31">
        <f t="shared" si="43"/>
        <v>3512.2093759999998</v>
      </c>
      <c r="BV26" s="31">
        <f t="shared" si="21"/>
        <v>5268.3140640000001</v>
      </c>
      <c r="BW26" s="17">
        <f t="shared" si="99"/>
        <v>4146.1631683679998</v>
      </c>
      <c r="BX26" s="52">
        <f t="shared" si="23"/>
        <v>6672.4459579049999</v>
      </c>
      <c r="BY26" s="17">
        <f t="shared" si="100"/>
        <v>8367.6696101699999</v>
      </c>
      <c r="BZ26" s="17">
        <f t="shared" si="101"/>
        <v>9782.068334181</v>
      </c>
      <c r="CA26" s="7">
        <v>0.875</v>
      </c>
      <c r="CB26" s="17">
        <f t="shared" si="102"/>
        <v>9563.0509830514293</v>
      </c>
      <c r="CC26" s="17">
        <f t="shared" si="103"/>
        <v>15451.535503614599</v>
      </c>
      <c r="CD26" s="18">
        <f t="shared" si="104"/>
        <v>19005.389647930027</v>
      </c>
      <c r="CE26" s="52">
        <f t="shared" si="29"/>
        <v>10940.014537329151</v>
      </c>
      <c r="CF26" s="17">
        <f t="shared" si="30"/>
        <v>13482.85001572665</v>
      </c>
      <c r="CG26" s="17">
        <f t="shared" si="31"/>
        <v>15604.44810174315</v>
      </c>
      <c r="CH26" s="31">
        <f t="shared" si="32"/>
        <v>1.5</v>
      </c>
      <c r="CI26" s="17">
        <f t="shared" si="105"/>
        <v>8988.5666771511005</v>
      </c>
      <c r="CJ26" s="17">
        <f t="shared" si="106"/>
        <v>15119.226005180699</v>
      </c>
      <c r="CK26" s="18">
        <f t="shared" si="107"/>
        <v>18228.848381456701</v>
      </c>
    </row>
    <row r="27" spans="1:89" s="15" customFormat="1" x14ac:dyDescent="0.35">
      <c r="A27" s="15">
        <v>1</v>
      </c>
      <c r="B27" s="15" t="s">
        <v>9</v>
      </c>
      <c r="C27" s="15">
        <v>216</v>
      </c>
      <c r="D27" s="33">
        <v>0.18</v>
      </c>
      <c r="E27" s="9">
        <v>9</v>
      </c>
      <c r="F27" s="30">
        <v>0.8105</v>
      </c>
      <c r="G27" s="30">
        <v>0.85950000000000004</v>
      </c>
      <c r="H27" s="30">
        <v>1.0681</v>
      </c>
      <c r="I27" s="30">
        <v>1.0602</v>
      </c>
      <c r="J27" s="30">
        <v>1.3240000000000001</v>
      </c>
      <c r="K27" s="33">
        <v>0.22</v>
      </c>
      <c r="L27" s="15">
        <v>9</v>
      </c>
      <c r="M27" s="33">
        <v>1.51</v>
      </c>
      <c r="N27" s="33">
        <v>0.8</v>
      </c>
      <c r="O27" s="33">
        <v>0.3</v>
      </c>
      <c r="P27" s="33">
        <v>0.05</v>
      </c>
      <c r="Q27" s="33">
        <v>0.5</v>
      </c>
      <c r="R27" s="15" t="s">
        <v>10</v>
      </c>
      <c r="S27" s="15">
        <v>1</v>
      </c>
      <c r="T27" s="15" t="s">
        <v>9</v>
      </c>
      <c r="U27" s="15">
        <v>401</v>
      </c>
      <c r="V27" s="30">
        <f>4*(3%+S27*1%)</f>
        <v>0.16</v>
      </c>
      <c r="W27" s="30">
        <v>0.629</v>
      </c>
      <c r="X27" s="30"/>
      <c r="Y27" s="30">
        <f>4*(0.9%+S27*0.3%)</f>
        <v>4.8000000000000001E-2</v>
      </c>
      <c r="Z27" s="30"/>
      <c r="AA27" s="30"/>
      <c r="AB27" s="15" t="s">
        <v>119</v>
      </c>
      <c r="AC27" s="30"/>
      <c r="AD27" s="30"/>
      <c r="AE27" s="30"/>
      <c r="AF27" s="30"/>
      <c r="AG27" s="30">
        <v>0.35</v>
      </c>
      <c r="AH27" s="30"/>
      <c r="AI27" s="30"/>
      <c r="AJ27" s="15">
        <v>311</v>
      </c>
      <c r="AK27" s="30">
        <f>1*46.6%</f>
        <v>0.46600000000000003</v>
      </c>
      <c r="AL27" s="30">
        <f>1*58.3%</f>
        <v>0.58299999999999996</v>
      </c>
      <c r="AM27" s="30">
        <f>0*46.6%</f>
        <v>0</v>
      </c>
      <c r="AN27" s="30">
        <v>0.311</v>
      </c>
      <c r="AO27" s="30"/>
      <c r="AP27" s="46" t="s">
        <v>182</v>
      </c>
      <c r="AQ27" s="9">
        <v>595</v>
      </c>
      <c r="AR27" s="30">
        <f>48%+20%</f>
        <v>0.67999999999999994</v>
      </c>
      <c r="AS27" s="30"/>
      <c r="AT27" s="30"/>
      <c r="AU27" s="15">
        <f t="shared" ref="AU27:AU32" si="115">C27+U27</f>
        <v>617</v>
      </c>
      <c r="AV27" s="9">
        <f t="shared" ref="AV27:AV32" si="116">AJ27+AQ27</f>
        <v>906</v>
      </c>
      <c r="AW27" s="30">
        <f t="shared" si="2"/>
        <v>1.486</v>
      </c>
      <c r="AX27" s="15">
        <f t="shared" ref="AX27:AX32" si="117">(100%+AW27)*AU27+AV27</f>
        <v>2439.8620000000001</v>
      </c>
      <c r="AY27" s="30">
        <f t="shared" ref="AY27:AY32" si="118">W27+AD27+AL27</f>
        <v>1.212</v>
      </c>
      <c r="AZ27" s="30">
        <f t="shared" ref="AZ27:AZ32" si="119">X27+AE27</f>
        <v>0</v>
      </c>
      <c r="BA27" s="30">
        <f t="shared" ref="BA27:BA32" si="120">Y27</f>
        <v>4.8000000000000001E-2</v>
      </c>
      <c r="BB27" s="30">
        <f t="shared" ref="BB27:BB32" si="121">AF27+AM27</f>
        <v>0</v>
      </c>
      <c r="BC27" s="30">
        <f>AG27</f>
        <v>0.35</v>
      </c>
      <c r="BD27" s="30">
        <f t="shared" ref="BD27:BD32" si="122">P27+Z27+AH27+AN27+AS27</f>
        <v>0.36099999999999999</v>
      </c>
      <c r="BE27" s="34">
        <f t="shared" ref="BE27:BE32" si="123">Q27+AA27+AI27+AO27+AT27</f>
        <v>0.5</v>
      </c>
      <c r="BF27" s="9">
        <f t="shared" si="85"/>
        <v>5396.9747439999992</v>
      </c>
      <c r="BG27" s="9">
        <f t="shared" ref="BG27:BG32" si="124">(100%+$BA27)*BF27</f>
        <v>5656.029531711999</v>
      </c>
      <c r="BH27" s="9">
        <f t="shared" si="11"/>
        <v>8484.044297567998</v>
      </c>
      <c r="BI27" s="9">
        <f t="shared" si="12"/>
        <v>6676.9428621860152</v>
      </c>
      <c r="BJ27" s="9">
        <f t="shared" ref="BJ27:BJ32" si="125">K27*(100%+AY27+BC27)*AX27</f>
        <v>1375.2038176799999</v>
      </c>
      <c r="BK27" s="9">
        <f t="shared" ref="BK27:BK32" si="126">(100%+$BA27)*BJ27</f>
        <v>1441.2136009286401</v>
      </c>
      <c r="BL27" s="9">
        <f t="shared" si="14"/>
        <v>2161.8204013929599</v>
      </c>
      <c r="BM27" s="9">
        <f t="shared" si="15"/>
        <v>1701.3526558962594</v>
      </c>
      <c r="BN27" s="9">
        <f t="shared" ref="BN27:BN32" si="127">O27*(100%+BB27+BC27)*AX27</f>
        <v>988.14411000000007</v>
      </c>
      <c r="BO27" s="9">
        <f t="shared" si="16"/>
        <v>1035.5750272800001</v>
      </c>
      <c r="BP27" s="9">
        <f t="shared" si="17"/>
        <v>1553.3625409200001</v>
      </c>
      <c r="BQ27" s="9">
        <f t="shared" si="18"/>
        <v>1222.4963197040402</v>
      </c>
      <c r="BR27" s="9">
        <f t="shared" ref="BR27:BR32" si="128">M27*(100%+BB27+BC27)*AX27</f>
        <v>4973.6586870000001</v>
      </c>
      <c r="BS27" s="9">
        <f t="shared" si="19"/>
        <v>7460.4880305000006</v>
      </c>
      <c r="BT27" s="9">
        <f t="shared" si="20"/>
        <v>5871.4040800035</v>
      </c>
      <c r="BU27" s="15">
        <f t="shared" ref="BU27:BU32" si="129">N27*(100%+BB27+BC27)*AX27</f>
        <v>2635.0509600000005</v>
      </c>
      <c r="BV27" s="15">
        <f t="shared" si="21"/>
        <v>3952.5764400000007</v>
      </c>
      <c r="BW27" s="9">
        <f t="shared" ref="BW27:BW32" si="130">MIN($BD27, 80%)*BV27+MAX(100%-$BD27, 20%)*BU27</f>
        <v>3110.6776582800007</v>
      </c>
      <c r="BX27" s="51">
        <f t="shared" si="23"/>
        <v>11150.494579850645</v>
      </c>
      <c r="BY27" s="9">
        <f t="shared" ref="BY27:BY32" si="131">2*BM27+BX27</f>
        <v>14553.199891643164</v>
      </c>
      <c r="BZ27" s="9">
        <f t="shared" ref="BZ27:BZ32" si="132">2*BQ27+BX27</f>
        <v>13595.487219258725</v>
      </c>
      <c r="CA27" s="7">
        <v>0.875</v>
      </c>
      <c r="CB27" s="8">
        <f t="shared" ref="CB27:CB32" si="133">BY27/CA27</f>
        <v>16632.228447592188</v>
      </c>
      <c r="CC27" s="8">
        <f t="shared" ref="CC27:CC32" si="134">BX27/CA27+BT27</f>
        <v>18614.826456975665</v>
      </c>
      <c r="CD27" s="8">
        <f t="shared" ref="CD27:CD32" si="135">BZ27/CA27+BT27</f>
        <v>21409.103759156329</v>
      </c>
      <c r="CE27" s="51">
        <f t="shared" si="29"/>
        <v>18282.137250951531</v>
      </c>
      <c r="CF27" s="9">
        <f t="shared" si="30"/>
        <v>23386.19521864031</v>
      </c>
      <c r="CG27" s="9">
        <f t="shared" si="31"/>
        <v>21949.626210063652</v>
      </c>
      <c r="CH27" s="15">
        <f t="shared" si="32"/>
        <v>1.5</v>
      </c>
      <c r="CI27" s="8">
        <f t="shared" ref="CI27:CI32" si="136">CF27/CH27</f>
        <v>15590.796812426874</v>
      </c>
      <c r="CJ27" s="96">
        <f t="shared" ref="CJ27:CJ32" si="137">CE27/CH27+BT27</f>
        <v>18059.495580637857</v>
      </c>
      <c r="CK27" s="8">
        <f t="shared" ref="CK27:CK32" si="138">CG27/CH27+BT27</f>
        <v>20504.488220045932</v>
      </c>
    </row>
    <row r="28" spans="1:89" s="15" customFormat="1" x14ac:dyDescent="0.35">
      <c r="B28" s="15" t="s">
        <v>9</v>
      </c>
      <c r="C28" s="15">
        <v>216</v>
      </c>
      <c r="D28" s="33">
        <v>0.18</v>
      </c>
      <c r="E28" s="9">
        <v>9</v>
      </c>
      <c r="F28" s="30">
        <v>0.8105</v>
      </c>
      <c r="G28" s="30">
        <v>0.85950000000000004</v>
      </c>
      <c r="H28" s="30">
        <v>1.0681</v>
      </c>
      <c r="I28" s="30">
        <v>1.0602</v>
      </c>
      <c r="J28" s="30">
        <v>1.3240000000000001</v>
      </c>
      <c r="K28" s="33">
        <v>0.22</v>
      </c>
      <c r="L28" s="15">
        <v>9</v>
      </c>
      <c r="M28" s="33">
        <v>1.51</v>
      </c>
      <c r="N28" s="33">
        <v>0.8</v>
      </c>
      <c r="O28" s="33">
        <v>0.3</v>
      </c>
      <c r="P28" s="33">
        <v>0.05</v>
      </c>
      <c r="Q28" s="33">
        <v>0.5</v>
      </c>
      <c r="R28" s="15" t="s">
        <v>10</v>
      </c>
      <c r="S28" s="15">
        <v>1</v>
      </c>
      <c r="T28" s="15" t="s">
        <v>9</v>
      </c>
      <c r="U28" s="15">
        <v>401</v>
      </c>
      <c r="V28" s="30">
        <f t="shared" ref="V28:V29" si="139">4*(3%+S28*1%)</f>
        <v>0.16</v>
      </c>
      <c r="W28" s="30">
        <v>0.629</v>
      </c>
      <c r="X28" s="30"/>
      <c r="Y28" s="30">
        <f t="shared" ref="Y28:Y29" si="140">4*(0.9%+S28*0.3%)</f>
        <v>4.8000000000000001E-2</v>
      </c>
      <c r="Z28" s="30"/>
      <c r="AA28" s="30"/>
      <c r="AB28" s="15" t="s">
        <v>119</v>
      </c>
      <c r="AC28" s="30"/>
      <c r="AD28" s="30"/>
      <c r="AE28" s="30"/>
      <c r="AF28" s="30"/>
      <c r="AG28" s="30">
        <v>0.35</v>
      </c>
      <c r="AH28" s="30"/>
      <c r="AI28" s="30"/>
      <c r="AJ28" s="15">
        <v>311</v>
      </c>
      <c r="AK28" s="30">
        <f>2*46.6%</f>
        <v>0.93200000000000005</v>
      </c>
      <c r="AL28" s="30">
        <f>0*58.3%</f>
        <v>0</v>
      </c>
      <c r="AM28" s="30">
        <f>0*46.6%</f>
        <v>0</v>
      </c>
      <c r="AN28" s="30">
        <v>0.311</v>
      </c>
      <c r="AO28" s="30"/>
      <c r="AP28" s="46" t="s">
        <v>182</v>
      </c>
      <c r="AQ28" s="9">
        <v>595</v>
      </c>
      <c r="AR28" s="30">
        <f t="shared" ref="AR28:AR38" si="141">48%+20%</f>
        <v>0.67999999999999994</v>
      </c>
      <c r="AS28" s="30"/>
      <c r="AT28" s="30"/>
      <c r="AU28" s="15">
        <f t="shared" si="115"/>
        <v>617</v>
      </c>
      <c r="AV28" s="9">
        <f t="shared" si="116"/>
        <v>906</v>
      </c>
      <c r="AW28" s="30">
        <f t="shared" si="2"/>
        <v>1.952</v>
      </c>
      <c r="AX28" s="15">
        <f t="shared" si="117"/>
        <v>2727.384</v>
      </c>
      <c r="AY28" s="30">
        <f t="shared" si="118"/>
        <v>0.629</v>
      </c>
      <c r="AZ28" s="30">
        <f t="shared" si="119"/>
        <v>0</v>
      </c>
      <c r="BA28" s="30">
        <f t="shared" si="120"/>
        <v>4.8000000000000001E-2</v>
      </c>
      <c r="BB28" s="30">
        <f t="shared" si="121"/>
        <v>0</v>
      </c>
      <c r="BC28" s="30">
        <f t="shared" ref="BC28:BC32" si="142">AG28</f>
        <v>0.35</v>
      </c>
      <c r="BD28" s="30">
        <f t="shared" si="122"/>
        <v>0.36099999999999999</v>
      </c>
      <c r="BE28" s="34">
        <f t="shared" si="123"/>
        <v>0.5</v>
      </c>
      <c r="BF28" s="9">
        <f t="shared" si="85"/>
        <v>4442.9085359999999</v>
      </c>
      <c r="BG28" s="9">
        <f t="shared" si="124"/>
        <v>4656.1681457280001</v>
      </c>
      <c r="BH28" s="9">
        <f t="shared" si="11"/>
        <v>6984.2522185920006</v>
      </c>
      <c r="BI28" s="9">
        <f t="shared" si="12"/>
        <v>5496.6064960319045</v>
      </c>
      <c r="BJ28" s="9">
        <f t="shared" si="125"/>
        <v>1187.44844592</v>
      </c>
      <c r="BK28" s="9">
        <f t="shared" si="126"/>
        <v>1244.4459713241602</v>
      </c>
      <c r="BL28" s="9">
        <f t="shared" si="14"/>
        <v>1866.6689569862401</v>
      </c>
      <c r="BM28" s="9">
        <f t="shared" si="15"/>
        <v>1469.0684691481711</v>
      </c>
      <c r="BN28" s="9">
        <f t="shared" si="127"/>
        <v>1104.59052</v>
      </c>
      <c r="BO28" s="9">
        <f t="shared" si="16"/>
        <v>1157.6108649600001</v>
      </c>
      <c r="BP28" s="9">
        <f t="shared" si="17"/>
        <v>1736.4162974400001</v>
      </c>
      <c r="BQ28" s="9">
        <f t="shared" si="18"/>
        <v>1366.5596260852801</v>
      </c>
      <c r="BR28" s="9">
        <f t="shared" si="128"/>
        <v>5559.7722839999997</v>
      </c>
      <c r="BS28" s="9">
        <f t="shared" si="19"/>
        <v>8339.658426</v>
      </c>
      <c r="BT28" s="9">
        <f t="shared" si="20"/>
        <v>6563.311181262</v>
      </c>
      <c r="BU28" s="15">
        <f t="shared" si="129"/>
        <v>2945.5747200000001</v>
      </c>
      <c r="BV28" s="15">
        <f t="shared" si="21"/>
        <v>4418.3620799999999</v>
      </c>
      <c r="BW28" s="9">
        <f t="shared" si="130"/>
        <v>3477.2509569599997</v>
      </c>
      <c r="BX28" s="51">
        <f t="shared" si="23"/>
        <v>9179.3328483732803</v>
      </c>
      <c r="BY28" s="9">
        <f t="shared" si="131"/>
        <v>12117.469786669622</v>
      </c>
      <c r="BZ28" s="9">
        <f t="shared" si="132"/>
        <v>11912.45210054384</v>
      </c>
      <c r="CA28" s="7">
        <v>0.875</v>
      </c>
      <c r="CB28" s="9">
        <f t="shared" si="133"/>
        <v>13848.536899050998</v>
      </c>
      <c r="CC28" s="9">
        <f t="shared" si="134"/>
        <v>17053.977293688607</v>
      </c>
      <c r="CD28" s="9">
        <f t="shared" si="135"/>
        <v>20177.542153312104</v>
      </c>
      <c r="CE28" s="51">
        <f t="shared" si="29"/>
        <v>15050.258246784959</v>
      </c>
      <c r="CF28" s="9">
        <f t="shared" si="30"/>
        <v>19457.463654229472</v>
      </c>
      <c r="CG28" s="9">
        <f t="shared" si="31"/>
        <v>19149.9371250408</v>
      </c>
      <c r="CH28" s="15">
        <f t="shared" si="32"/>
        <v>1.5</v>
      </c>
      <c r="CI28" s="9">
        <f t="shared" si="136"/>
        <v>12971.642436152981</v>
      </c>
      <c r="CJ28" s="9">
        <f t="shared" si="137"/>
        <v>16596.816679118638</v>
      </c>
      <c r="CK28" s="9">
        <f t="shared" si="138"/>
        <v>19329.935931289201</v>
      </c>
    </row>
    <row r="29" spans="1:89" s="63" customFormat="1" x14ac:dyDescent="0.35">
      <c r="B29" s="63" t="s">
        <v>9</v>
      </c>
      <c r="C29" s="63">
        <v>216</v>
      </c>
      <c r="D29" s="64">
        <v>0.18</v>
      </c>
      <c r="E29" s="72">
        <v>9</v>
      </c>
      <c r="F29" s="67">
        <v>0.8105</v>
      </c>
      <c r="G29" s="67">
        <v>0.85950000000000004</v>
      </c>
      <c r="H29" s="67">
        <v>1.0681</v>
      </c>
      <c r="I29" s="67">
        <v>1.0602</v>
      </c>
      <c r="J29" s="67">
        <v>1.3240000000000001</v>
      </c>
      <c r="K29" s="64">
        <v>0.22</v>
      </c>
      <c r="L29" s="63">
        <v>9</v>
      </c>
      <c r="M29" s="64">
        <v>1.51</v>
      </c>
      <c r="N29" s="64">
        <v>0.8</v>
      </c>
      <c r="O29" s="64">
        <v>0.3</v>
      </c>
      <c r="P29" s="64">
        <v>0.05</v>
      </c>
      <c r="Q29" s="64">
        <v>0.5</v>
      </c>
      <c r="R29" s="63" t="s">
        <v>10</v>
      </c>
      <c r="S29" s="63">
        <v>1</v>
      </c>
      <c r="T29" s="63" t="s">
        <v>9</v>
      </c>
      <c r="U29" s="63">
        <v>401</v>
      </c>
      <c r="V29" s="67">
        <f t="shared" si="139"/>
        <v>0.16</v>
      </c>
      <c r="W29" s="67">
        <v>0.629</v>
      </c>
      <c r="X29" s="67"/>
      <c r="Y29" s="67">
        <f t="shared" si="140"/>
        <v>4.8000000000000001E-2</v>
      </c>
      <c r="Z29" s="67"/>
      <c r="AA29" s="67"/>
      <c r="AB29" s="63" t="s">
        <v>119</v>
      </c>
      <c r="AC29" s="67"/>
      <c r="AD29" s="67"/>
      <c r="AE29" s="67"/>
      <c r="AF29" s="67"/>
      <c r="AG29" s="67">
        <v>0.35</v>
      </c>
      <c r="AH29" s="67"/>
      <c r="AI29" s="67"/>
      <c r="AJ29" s="63">
        <v>311</v>
      </c>
      <c r="AK29" s="67">
        <f>1*46.6%</f>
        <v>0.46600000000000003</v>
      </c>
      <c r="AL29" s="67">
        <f t="shared" ref="AL29" si="143">0*58.3%</f>
        <v>0</v>
      </c>
      <c r="AM29" s="67">
        <f>1*46.6%</f>
        <v>0.46600000000000003</v>
      </c>
      <c r="AN29" s="67">
        <v>0.311</v>
      </c>
      <c r="AO29" s="67"/>
      <c r="AP29" s="46" t="s">
        <v>182</v>
      </c>
      <c r="AQ29" s="72">
        <v>595</v>
      </c>
      <c r="AR29" s="30">
        <f t="shared" si="141"/>
        <v>0.67999999999999994</v>
      </c>
      <c r="AS29" s="67"/>
      <c r="AT29" s="67"/>
      <c r="AU29" s="63">
        <f t="shared" si="115"/>
        <v>617</v>
      </c>
      <c r="AV29" s="72">
        <f t="shared" si="116"/>
        <v>906</v>
      </c>
      <c r="AW29" s="67">
        <f t="shared" si="2"/>
        <v>1.486</v>
      </c>
      <c r="AX29" s="63">
        <f t="shared" si="117"/>
        <v>2439.8620000000001</v>
      </c>
      <c r="AY29" s="67">
        <f t="shared" si="118"/>
        <v>0.629</v>
      </c>
      <c r="AZ29" s="67">
        <f t="shared" si="119"/>
        <v>0</v>
      </c>
      <c r="BA29" s="67">
        <f t="shared" si="120"/>
        <v>4.8000000000000001E-2</v>
      </c>
      <c r="BB29" s="67">
        <f t="shared" si="121"/>
        <v>0.46600000000000003</v>
      </c>
      <c r="BC29" s="67">
        <f t="shared" si="142"/>
        <v>0.35</v>
      </c>
      <c r="BD29" s="67">
        <f t="shared" si="122"/>
        <v>0.36099999999999999</v>
      </c>
      <c r="BE29" s="75">
        <f t="shared" si="123"/>
        <v>0.5</v>
      </c>
      <c r="BF29" s="72">
        <f t="shared" si="85"/>
        <v>3974.535198</v>
      </c>
      <c r="BG29" s="72">
        <f t="shared" si="124"/>
        <v>4165.3128875040002</v>
      </c>
      <c r="BH29" s="72">
        <f t="shared" si="11"/>
        <v>6247.9693312560003</v>
      </c>
      <c r="BI29" s="72">
        <f t="shared" si="12"/>
        <v>4917.151863698472</v>
      </c>
      <c r="BJ29" s="72">
        <f t="shared" si="125"/>
        <v>1062.2671175600001</v>
      </c>
      <c r="BK29" s="72">
        <f t="shared" si="126"/>
        <v>1113.2559392028802</v>
      </c>
      <c r="BL29" s="72">
        <f t="shared" si="14"/>
        <v>1669.8839088043203</v>
      </c>
      <c r="BM29" s="72">
        <f t="shared" si="15"/>
        <v>1314.1986362290002</v>
      </c>
      <c r="BN29" s="72">
        <f t="shared" si="127"/>
        <v>1329.2368176</v>
      </c>
      <c r="BO29" s="72">
        <f t="shared" si="16"/>
        <v>1393.0401848448</v>
      </c>
      <c r="BP29" s="72">
        <f t="shared" si="17"/>
        <v>2089.5602772672</v>
      </c>
      <c r="BQ29" s="72">
        <f t="shared" si="18"/>
        <v>1644.4839382092864</v>
      </c>
      <c r="BR29" s="72">
        <f t="shared" si="128"/>
        <v>6690.4919819199995</v>
      </c>
      <c r="BS29" s="72">
        <f t="shared" si="19"/>
        <v>10035.737972879999</v>
      </c>
      <c r="BT29" s="72">
        <f t="shared" si="20"/>
        <v>7898.1257846565586</v>
      </c>
      <c r="BU29" s="63">
        <f t="shared" si="129"/>
        <v>3544.6315135999998</v>
      </c>
      <c r="BV29" s="63">
        <f t="shared" si="21"/>
        <v>5316.9472704</v>
      </c>
      <c r="BW29" s="72">
        <f t="shared" si="130"/>
        <v>4184.4375018048004</v>
      </c>
      <c r="BX29" s="76">
        <f t="shared" si="23"/>
        <v>8211.643612376447</v>
      </c>
      <c r="BY29" s="72">
        <f t="shared" si="131"/>
        <v>10840.040884834447</v>
      </c>
      <c r="BZ29" s="72">
        <f t="shared" si="132"/>
        <v>11500.611488795021</v>
      </c>
      <c r="CA29" s="7">
        <v>0.875</v>
      </c>
      <c r="CB29" s="72">
        <f t="shared" si="133"/>
        <v>12388.61815409651</v>
      </c>
      <c r="CC29" s="72">
        <f t="shared" si="134"/>
        <v>17282.861341658212</v>
      </c>
      <c r="CD29" s="72">
        <f t="shared" si="135"/>
        <v>21041.681771850868</v>
      </c>
      <c r="CE29" s="76">
        <f t="shared" si="29"/>
        <v>13463.653517992787</v>
      </c>
      <c r="CF29" s="72">
        <f t="shared" si="30"/>
        <v>17406.249426679788</v>
      </c>
      <c r="CG29" s="72">
        <f t="shared" si="31"/>
        <v>18397.105332620646</v>
      </c>
      <c r="CH29" s="63">
        <f t="shared" si="32"/>
        <v>1.5</v>
      </c>
      <c r="CI29" s="72">
        <f t="shared" si="136"/>
        <v>11604.166284453191</v>
      </c>
      <c r="CJ29" s="72">
        <f t="shared" si="137"/>
        <v>16873.894796651752</v>
      </c>
      <c r="CK29" s="66">
        <f t="shared" si="138"/>
        <v>20162.862673070322</v>
      </c>
    </row>
    <row r="30" spans="1:89" s="15" customFormat="1" x14ac:dyDescent="0.35">
      <c r="B30" s="15" t="s">
        <v>9</v>
      </c>
      <c r="C30" s="15">
        <v>216</v>
      </c>
      <c r="D30" s="33">
        <v>0.18</v>
      </c>
      <c r="E30" s="9">
        <v>9</v>
      </c>
      <c r="F30" s="30">
        <v>0.8105</v>
      </c>
      <c r="G30" s="30">
        <v>0.85950000000000004</v>
      </c>
      <c r="H30" s="30">
        <v>1.0681</v>
      </c>
      <c r="I30" s="30">
        <v>1.0602</v>
      </c>
      <c r="J30" s="30">
        <v>1.3240000000000001</v>
      </c>
      <c r="K30" s="33">
        <v>0.22</v>
      </c>
      <c r="L30" s="15">
        <v>9</v>
      </c>
      <c r="M30" s="33">
        <v>1.51</v>
      </c>
      <c r="N30" s="33">
        <v>0.8</v>
      </c>
      <c r="O30" s="33">
        <v>0.3</v>
      </c>
      <c r="P30" s="33">
        <v>0.05</v>
      </c>
      <c r="Q30" s="33">
        <v>0.5</v>
      </c>
      <c r="R30" s="15" t="s">
        <v>11</v>
      </c>
      <c r="S30" s="15">
        <v>1</v>
      </c>
      <c r="T30" s="15" t="s">
        <v>9</v>
      </c>
      <c r="U30" s="15">
        <v>449</v>
      </c>
      <c r="V30" s="30">
        <v>0.377</v>
      </c>
      <c r="W30" s="30"/>
      <c r="X30" s="30">
        <f>30%+(S30*10%)</f>
        <v>0.4</v>
      </c>
      <c r="Y30" s="30"/>
      <c r="Z30" s="30"/>
      <c r="AA30" s="30"/>
      <c r="AB30" s="15" t="s">
        <v>119</v>
      </c>
      <c r="AC30" s="30"/>
      <c r="AD30" s="30"/>
      <c r="AE30" s="30"/>
      <c r="AF30" s="30"/>
      <c r="AG30" s="30">
        <v>0.35</v>
      </c>
      <c r="AH30" s="30"/>
      <c r="AI30" s="30"/>
      <c r="AJ30" s="15">
        <v>311</v>
      </c>
      <c r="AK30" s="30">
        <f>1*46.6%</f>
        <v>0.46600000000000003</v>
      </c>
      <c r="AL30" s="30">
        <f>1*58.3%</f>
        <v>0.58299999999999996</v>
      </c>
      <c r="AM30" s="30">
        <f>0*46.6%</f>
        <v>0</v>
      </c>
      <c r="AN30" s="30">
        <v>0.311</v>
      </c>
      <c r="AO30" s="30"/>
      <c r="AP30" s="46" t="s">
        <v>182</v>
      </c>
      <c r="AQ30" s="9">
        <v>595</v>
      </c>
      <c r="AR30" s="30">
        <f t="shared" si="141"/>
        <v>0.67999999999999994</v>
      </c>
      <c r="AS30" s="30"/>
      <c r="AT30" s="30"/>
      <c r="AU30" s="15">
        <f t="shared" si="115"/>
        <v>665</v>
      </c>
      <c r="AV30" s="9">
        <f t="shared" si="116"/>
        <v>906</v>
      </c>
      <c r="AW30" s="30">
        <f t="shared" si="2"/>
        <v>1.7029999999999998</v>
      </c>
      <c r="AX30" s="15">
        <f t="shared" si="117"/>
        <v>2703.4949999999999</v>
      </c>
      <c r="AY30" s="30">
        <f t="shared" si="118"/>
        <v>0.58299999999999996</v>
      </c>
      <c r="AZ30" s="30">
        <f t="shared" si="119"/>
        <v>0.4</v>
      </c>
      <c r="BA30" s="30">
        <f t="shared" si="120"/>
        <v>0</v>
      </c>
      <c r="BB30" s="30">
        <f t="shared" si="121"/>
        <v>0</v>
      </c>
      <c r="BC30" s="30">
        <f t="shared" si="142"/>
        <v>0.35</v>
      </c>
      <c r="BD30" s="30">
        <f t="shared" si="122"/>
        <v>0.36099999999999999</v>
      </c>
      <c r="BE30" s="34">
        <f t="shared" si="123"/>
        <v>0.5</v>
      </c>
      <c r="BF30" s="9">
        <f t="shared" si="85"/>
        <v>5361.0305849999995</v>
      </c>
      <c r="BG30" s="9">
        <f t="shared" si="124"/>
        <v>5361.0305849999995</v>
      </c>
      <c r="BH30" s="9">
        <f t="shared" si="11"/>
        <v>8041.5458774999988</v>
      </c>
      <c r="BI30" s="9">
        <f t="shared" si="12"/>
        <v>6328.6966055924986</v>
      </c>
      <c r="BJ30" s="9">
        <f t="shared" si="125"/>
        <v>1149.6882836999998</v>
      </c>
      <c r="BK30" s="9">
        <f t="shared" si="126"/>
        <v>1149.6882836999998</v>
      </c>
      <c r="BL30" s="9">
        <f t="shared" si="14"/>
        <v>1724.5324255499997</v>
      </c>
      <c r="BM30" s="9">
        <f t="shared" si="15"/>
        <v>1357.2070189078499</v>
      </c>
      <c r="BN30" s="9">
        <f t="shared" si="127"/>
        <v>1094.915475</v>
      </c>
      <c r="BO30" s="9">
        <f t="shared" si="16"/>
        <v>1094.915475</v>
      </c>
      <c r="BP30" s="9">
        <f t="shared" si="17"/>
        <v>1642.3732125000001</v>
      </c>
      <c r="BQ30" s="9">
        <f t="shared" si="18"/>
        <v>1292.5477182375</v>
      </c>
      <c r="BR30" s="9">
        <f t="shared" si="128"/>
        <v>5511.0745575000001</v>
      </c>
      <c r="BS30" s="9">
        <f t="shared" si="19"/>
        <v>8266.6118362500001</v>
      </c>
      <c r="BT30" s="9">
        <f t="shared" si="20"/>
        <v>6505.8235151287499</v>
      </c>
      <c r="BU30" s="15">
        <f t="shared" si="129"/>
        <v>2919.7746000000002</v>
      </c>
      <c r="BV30" s="15">
        <f t="shared" si="21"/>
        <v>4379.6619000000001</v>
      </c>
      <c r="BW30" s="9">
        <f t="shared" si="130"/>
        <v>3446.7939153000002</v>
      </c>
      <c r="BX30" s="51">
        <f t="shared" si="23"/>
        <v>10568.923331339472</v>
      </c>
      <c r="BY30" s="9">
        <f t="shared" si="131"/>
        <v>13283.337369155171</v>
      </c>
      <c r="BZ30" s="9">
        <f t="shared" si="132"/>
        <v>13154.018767814472</v>
      </c>
      <c r="CA30" s="7">
        <v>0.875</v>
      </c>
      <c r="CB30" s="8">
        <f t="shared" si="133"/>
        <v>15180.956993320196</v>
      </c>
      <c r="CC30" s="8">
        <f t="shared" si="134"/>
        <v>18584.593036659575</v>
      </c>
      <c r="CD30" s="8">
        <f t="shared" si="135"/>
        <v>21538.987821202434</v>
      </c>
      <c r="CE30" s="51">
        <f t="shared" si="29"/>
        <v>17328.60417577282</v>
      </c>
      <c r="CF30" s="9">
        <f t="shared" si="30"/>
        <v>21400.22523249637</v>
      </c>
      <c r="CG30" s="9">
        <f t="shared" si="31"/>
        <v>21206.247330485319</v>
      </c>
      <c r="CH30" s="15">
        <f t="shared" si="32"/>
        <v>1.5</v>
      </c>
      <c r="CI30" s="8">
        <f t="shared" si="136"/>
        <v>14266.816821664246</v>
      </c>
      <c r="CJ30" s="96">
        <f t="shared" si="137"/>
        <v>18058.226298977297</v>
      </c>
      <c r="CK30" s="8">
        <f t="shared" si="138"/>
        <v>20643.321735452297</v>
      </c>
    </row>
    <row r="31" spans="1:89" s="15" customFormat="1" x14ac:dyDescent="0.35">
      <c r="B31" s="15" t="s">
        <v>9</v>
      </c>
      <c r="C31" s="15">
        <v>216</v>
      </c>
      <c r="D31" s="33">
        <v>0.18</v>
      </c>
      <c r="E31" s="9">
        <v>9</v>
      </c>
      <c r="F31" s="30">
        <v>0.8105</v>
      </c>
      <c r="G31" s="30">
        <v>0.85950000000000004</v>
      </c>
      <c r="H31" s="30">
        <v>1.0681</v>
      </c>
      <c r="I31" s="30">
        <v>1.0602</v>
      </c>
      <c r="J31" s="30">
        <v>1.3240000000000001</v>
      </c>
      <c r="K31" s="33">
        <v>0.22</v>
      </c>
      <c r="L31" s="15">
        <v>9</v>
      </c>
      <c r="M31" s="33">
        <v>1.51</v>
      </c>
      <c r="N31" s="33">
        <v>0.8</v>
      </c>
      <c r="O31" s="33">
        <v>0.3</v>
      </c>
      <c r="P31" s="33">
        <v>0.05</v>
      </c>
      <c r="Q31" s="33">
        <v>0.5</v>
      </c>
      <c r="R31" s="15" t="s">
        <v>11</v>
      </c>
      <c r="S31" s="15">
        <v>1</v>
      </c>
      <c r="T31" s="15" t="s">
        <v>9</v>
      </c>
      <c r="U31" s="15">
        <v>449</v>
      </c>
      <c r="V31" s="30">
        <v>0.377</v>
      </c>
      <c r="W31" s="30"/>
      <c r="X31" s="30">
        <f t="shared" ref="X31:X32" si="144">30%+(S31*10%)</f>
        <v>0.4</v>
      </c>
      <c r="Y31" s="30"/>
      <c r="Z31" s="30"/>
      <c r="AA31" s="30"/>
      <c r="AB31" s="15" t="s">
        <v>119</v>
      </c>
      <c r="AC31" s="30"/>
      <c r="AD31" s="30"/>
      <c r="AE31" s="30"/>
      <c r="AF31" s="30"/>
      <c r="AG31" s="30">
        <v>0.35</v>
      </c>
      <c r="AH31" s="30"/>
      <c r="AI31" s="30"/>
      <c r="AJ31" s="15">
        <v>311</v>
      </c>
      <c r="AK31" s="30">
        <f>2*46.6%</f>
        <v>0.93200000000000005</v>
      </c>
      <c r="AL31" s="30">
        <f>0*58.3%</f>
        <v>0</v>
      </c>
      <c r="AM31" s="30">
        <f>0*46.6%</f>
        <v>0</v>
      </c>
      <c r="AN31" s="30">
        <v>0.311</v>
      </c>
      <c r="AO31" s="30"/>
      <c r="AP31" s="46" t="s">
        <v>182</v>
      </c>
      <c r="AQ31" s="9">
        <v>595</v>
      </c>
      <c r="AR31" s="30">
        <f t="shared" si="141"/>
        <v>0.67999999999999994</v>
      </c>
      <c r="AS31" s="30"/>
      <c r="AT31" s="30"/>
      <c r="AU31" s="15">
        <f t="shared" si="115"/>
        <v>665</v>
      </c>
      <c r="AV31" s="9">
        <f t="shared" si="116"/>
        <v>906</v>
      </c>
      <c r="AW31" s="30">
        <f t="shared" si="2"/>
        <v>2.1689999999999996</v>
      </c>
      <c r="AX31" s="15">
        <f t="shared" si="117"/>
        <v>3013.3849999999998</v>
      </c>
      <c r="AY31" s="30">
        <f t="shared" si="118"/>
        <v>0</v>
      </c>
      <c r="AZ31" s="30">
        <f t="shared" si="119"/>
        <v>0.4</v>
      </c>
      <c r="BA31" s="30">
        <f t="shared" si="120"/>
        <v>0</v>
      </c>
      <c r="BB31" s="30">
        <f t="shared" si="121"/>
        <v>0</v>
      </c>
      <c r="BC31" s="30">
        <f t="shared" si="142"/>
        <v>0.35</v>
      </c>
      <c r="BD31" s="30">
        <f t="shared" si="122"/>
        <v>0.36099999999999999</v>
      </c>
      <c r="BE31" s="34">
        <f t="shared" si="123"/>
        <v>0.5</v>
      </c>
      <c r="BF31" s="9">
        <f t="shared" si="85"/>
        <v>4218.7389999999996</v>
      </c>
      <c r="BG31" s="9">
        <f t="shared" si="124"/>
        <v>4218.7389999999996</v>
      </c>
      <c r="BH31" s="9">
        <f t="shared" si="11"/>
        <v>6328.1084999999994</v>
      </c>
      <c r="BI31" s="9">
        <f t="shared" si="12"/>
        <v>4980.2213894999995</v>
      </c>
      <c r="BJ31" s="9">
        <f t="shared" si="125"/>
        <v>894.97534500000006</v>
      </c>
      <c r="BK31" s="9">
        <f t="shared" si="126"/>
        <v>894.97534500000006</v>
      </c>
      <c r="BL31" s="9">
        <f t="shared" si="14"/>
        <v>1342.4630175000002</v>
      </c>
      <c r="BM31" s="9">
        <f t="shared" si="15"/>
        <v>1056.5183947725</v>
      </c>
      <c r="BN31" s="9">
        <f t="shared" si="127"/>
        <v>1220.4209249999999</v>
      </c>
      <c r="BO31" s="9">
        <f t="shared" si="16"/>
        <v>1220.4209249999999</v>
      </c>
      <c r="BP31" s="9">
        <f t="shared" si="17"/>
        <v>1830.6313874999998</v>
      </c>
      <c r="BQ31" s="9">
        <f t="shared" si="18"/>
        <v>1440.7069019624998</v>
      </c>
      <c r="BR31" s="9">
        <f t="shared" si="128"/>
        <v>6142.7853224999999</v>
      </c>
      <c r="BS31" s="9">
        <f t="shared" si="19"/>
        <v>9214.1779837499998</v>
      </c>
      <c r="BT31" s="9">
        <f t="shared" si="20"/>
        <v>7251.5580732112503</v>
      </c>
      <c r="BU31" s="15">
        <f t="shared" si="129"/>
        <v>3254.4558000000002</v>
      </c>
      <c r="BV31" s="15">
        <f t="shared" si="21"/>
        <v>4881.6837000000005</v>
      </c>
      <c r="BW31" s="9">
        <f t="shared" si="130"/>
        <v>3841.8850719000002</v>
      </c>
      <c r="BX31" s="51">
        <f t="shared" si="23"/>
        <v>8316.9697204649983</v>
      </c>
      <c r="BY31" s="9">
        <f t="shared" si="131"/>
        <v>10430.006510009998</v>
      </c>
      <c r="BZ31" s="9">
        <f t="shared" si="132"/>
        <v>11198.383524389998</v>
      </c>
      <c r="CA31" s="7">
        <v>0.875</v>
      </c>
      <c r="CB31" s="9">
        <f t="shared" si="133"/>
        <v>11920.007440011426</v>
      </c>
      <c r="CC31" s="9">
        <f t="shared" si="134"/>
        <v>16756.666325171249</v>
      </c>
      <c r="CD31" s="9">
        <f t="shared" si="135"/>
        <v>20049.710672514106</v>
      </c>
      <c r="CE31" s="51">
        <f t="shared" si="29"/>
        <v>13636.344186589949</v>
      </c>
      <c r="CF31" s="9">
        <f t="shared" si="30"/>
        <v>16805.899370907449</v>
      </c>
      <c r="CG31" s="9">
        <f t="shared" si="31"/>
        <v>17958.464892477448</v>
      </c>
      <c r="CH31" s="15">
        <f t="shared" si="32"/>
        <v>1.5</v>
      </c>
      <c r="CI31" s="9">
        <f t="shared" si="136"/>
        <v>11203.932913938299</v>
      </c>
      <c r="CJ31" s="9">
        <f t="shared" si="137"/>
        <v>16342.454197604549</v>
      </c>
      <c r="CK31" s="9">
        <f t="shared" si="138"/>
        <v>19223.868001529547</v>
      </c>
    </row>
    <row r="32" spans="1:89" s="31" customFormat="1" x14ac:dyDescent="0.35">
      <c r="B32" s="31" t="s">
        <v>9</v>
      </c>
      <c r="C32" s="31">
        <v>216</v>
      </c>
      <c r="D32" s="35">
        <v>0.18</v>
      </c>
      <c r="E32" s="17">
        <v>9</v>
      </c>
      <c r="F32" s="32">
        <v>0.8105</v>
      </c>
      <c r="G32" s="32">
        <v>0.85950000000000004</v>
      </c>
      <c r="H32" s="32">
        <v>1.0681</v>
      </c>
      <c r="I32" s="32">
        <v>1.0602</v>
      </c>
      <c r="J32" s="32">
        <v>1.3240000000000001</v>
      </c>
      <c r="K32" s="35">
        <v>0.22</v>
      </c>
      <c r="L32" s="31">
        <v>9</v>
      </c>
      <c r="M32" s="35">
        <v>1.51</v>
      </c>
      <c r="N32" s="35">
        <v>0.8</v>
      </c>
      <c r="O32" s="35">
        <v>0.3</v>
      </c>
      <c r="P32" s="35">
        <v>0.05</v>
      </c>
      <c r="Q32" s="35">
        <v>0.5</v>
      </c>
      <c r="R32" s="31" t="s">
        <v>11</v>
      </c>
      <c r="S32" s="31">
        <v>1</v>
      </c>
      <c r="T32" s="31" t="s">
        <v>9</v>
      </c>
      <c r="U32" s="31">
        <v>449</v>
      </c>
      <c r="V32" s="32">
        <v>0.377</v>
      </c>
      <c r="W32" s="32"/>
      <c r="X32" s="32">
        <f t="shared" si="144"/>
        <v>0.4</v>
      </c>
      <c r="Y32" s="32"/>
      <c r="Z32" s="32"/>
      <c r="AA32" s="32"/>
      <c r="AB32" s="31" t="s">
        <v>119</v>
      </c>
      <c r="AC32" s="32"/>
      <c r="AD32" s="32"/>
      <c r="AE32" s="32"/>
      <c r="AF32" s="32"/>
      <c r="AG32" s="32">
        <v>0.35</v>
      </c>
      <c r="AH32" s="32"/>
      <c r="AI32" s="32"/>
      <c r="AJ32" s="31">
        <v>311</v>
      </c>
      <c r="AK32" s="32">
        <f>1*46.6%</f>
        <v>0.46600000000000003</v>
      </c>
      <c r="AL32" s="32">
        <f t="shared" ref="AL32" si="145">0*58.3%</f>
        <v>0</v>
      </c>
      <c r="AM32" s="32">
        <f>1*46.6%</f>
        <v>0.46600000000000003</v>
      </c>
      <c r="AN32" s="32">
        <v>0.311</v>
      </c>
      <c r="AO32" s="32"/>
      <c r="AP32" s="46" t="s">
        <v>182</v>
      </c>
      <c r="AQ32" s="17">
        <v>595</v>
      </c>
      <c r="AR32" s="30">
        <f t="shared" si="141"/>
        <v>0.67999999999999994</v>
      </c>
      <c r="AS32" s="32"/>
      <c r="AT32" s="32"/>
      <c r="AU32" s="31">
        <f t="shared" si="115"/>
        <v>665</v>
      </c>
      <c r="AV32" s="17">
        <f t="shared" si="116"/>
        <v>906</v>
      </c>
      <c r="AW32" s="32">
        <f t="shared" si="2"/>
        <v>1.7029999999999998</v>
      </c>
      <c r="AX32" s="31">
        <f t="shared" si="117"/>
        <v>2703.4949999999999</v>
      </c>
      <c r="AY32" s="32">
        <f t="shared" si="118"/>
        <v>0</v>
      </c>
      <c r="AZ32" s="32">
        <f t="shared" si="119"/>
        <v>0.4</v>
      </c>
      <c r="BA32" s="32">
        <f t="shared" si="120"/>
        <v>0</v>
      </c>
      <c r="BB32" s="32">
        <f t="shared" si="121"/>
        <v>0.46600000000000003</v>
      </c>
      <c r="BC32" s="32">
        <f t="shared" si="142"/>
        <v>0.35</v>
      </c>
      <c r="BD32" s="32">
        <f t="shared" si="122"/>
        <v>0.36099999999999999</v>
      </c>
      <c r="BE32" s="36">
        <f t="shared" si="123"/>
        <v>0.5</v>
      </c>
      <c r="BF32" s="17">
        <f t="shared" si="85"/>
        <v>3784.8929999999996</v>
      </c>
      <c r="BG32" s="17">
        <f t="shared" si="124"/>
        <v>3784.8929999999996</v>
      </c>
      <c r="BH32" s="17">
        <f t="shared" si="11"/>
        <v>5677.3394999999991</v>
      </c>
      <c r="BI32" s="17">
        <f t="shared" si="12"/>
        <v>4468.0661864999993</v>
      </c>
      <c r="BJ32" s="17">
        <f t="shared" si="125"/>
        <v>802.93801500000006</v>
      </c>
      <c r="BK32" s="17">
        <f t="shared" si="126"/>
        <v>802.93801500000006</v>
      </c>
      <c r="BL32" s="17">
        <f t="shared" si="14"/>
        <v>1204.4070225</v>
      </c>
      <c r="BM32" s="17">
        <f t="shared" si="15"/>
        <v>947.86832670750005</v>
      </c>
      <c r="BN32" s="17">
        <f t="shared" si="127"/>
        <v>1472.8640759999998</v>
      </c>
      <c r="BO32" s="17">
        <f t="shared" si="16"/>
        <v>1472.8640759999998</v>
      </c>
      <c r="BP32" s="17">
        <f t="shared" si="17"/>
        <v>2209.2961139999998</v>
      </c>
      <c r="BQ32" s="17">
        <f t="shared" si="18"/>
        <v>1738.7160417179998</v>
      </c>
      <c r="BR32" s="17">
        <f t="shared" si="128"/>
        <v>7413.4158491999988</v>
      </c>
      <c r="BS32" s="17">
        <f t="shared" si="19"/>
        <v>11120.123773799998</v>
      </c>
      <c r="BT32" s="17">
        <f t="shared" si="20"/>
        <v>8751.5374099805995</v>
      </c>
      <c r="BU32" s="31">
        <f t="shared" si="129"/>
        <v>3927.6375359999993</v>
      </c>
      <c r="BV32" s="31">
        <f t="shared" si="21"/>
        <v>5891.4563039999994</v>
      </c>
      <c r="BW32" s="17">
        <f t="shared" si="130"/>
        <v>4636.5761112479995</v>
      </c>
      <c r="BX32" s="52">
        <f t="shared" si="23"/>
        <v>7461.6705314549981</v>
      </c>
      <c r="BY32" s="17">
        <f t="shared" si="131"/>
        <v>9357.4071848699987</v>
      </c>
      <c r="BZ32" s="17">
        <f t="shared" si="132"/>
        <v>10939.102614890999</v>
      </c>
      <c r="CA32" s="7">
        <v>0.875</v>
      </c>
      <c r="CB32" s="17">
        <f t="shared" si="133"/>
        <v>10694.179639851427</v>
      </c>
      <c r="CC32" s="17">
        <f t="shared" si="134"/>
        <v>17279.160874500598</v>
      </c>
      <c r="CD32" s="17">
        <f t="shared" si="135"/>
        <v>21253.368969856027</v>
      </c>
      <c r="CE32" s="52">
        <f t="shared" si="29"/>
        <v>12234.012025255648</v>
      </c>
      <c r="CF32" s="17">
        <f t="shared" si="30"/>
        <v>15077.617005378148</v>
      </c>
      <c r="CG32" s="17">
        <f t="shared" si="31"/>
        <v>17450.160150409647</v>
      </c>
      <c r="CH32" s="31">
        <f t="shared" si="32"/>
        <v>1.5</v>
      </c>
      <c r="CI32" s="17">
        <f t="shared" si="136"/>
        <v>10051.744670252099</v>
      </c>
      <c r="CJ32" s="17">
        <f t="shared" si="137"/>
        <v>16907.545426817698</v>
      </c>
      <c r="CK32" s="18">
        <f t="shared" si="138"/>
        <v>20384.977510253695</v>
      </c>
    </row>
    <row r="33" spans="1:89" s="15" customFormat="1" x14ac:dyDescent="0.35">
      <c r="B33" s="15" t="s">
        <v>9</v>
      </c>
      <c r="C33" s="15">
        <v>216</v>
      </c>
      <c r="D33" s="33">
        <v>0.18</v>
      </c>
      <c r="E33" s="9">
        <v>8</v>
      </c>
      <c r="F33" s="30">
        <v>0.75409999999999999</v>
      </c>
      <c r="G33" s="30">
        <v>0.79969999999999997</v>
      </c>
      <c r="H33" s="30">
        <v>0.99370000000000003</v>
      </c>
      <c r="I33" s="30">
        <v>0.98640000000000005</v>
      </c>
      <c r="J33" s="30">
        <v>1.2319</v>
      </c>
      <c r="K33" s="33">
        <v>0.22</v>
      </c>
      <c r="L33" s="15">
        <v>9</v>
      </c>
      <c r="M33" s="33">
        <v>1.51</v>
      </c>
      <c r="N33" s="33">
        <v>0.8</v>
      </c>
      <c r="O33" s="33">
        <v>0.3</v>
      </c>
      <c r="P33" s="33">
        <v>0.05</v>
      </c>
      <c r="Q33" s="33">
        <v>0.5</v>
      </c>
      <c r="R33" s="15" t="s">
        <v>10</v>
      </c>
      <c r="S33" s="15">
        <v>1</v>
      </c>
      <c r="T33" s="15" t="s">
        <v>9</v>
      </c>
      <c r="U33" s="15">
        <v>401</v>
      </c>
      <c r="V33" s="30">
        <f>4*(3%+S33*1%)</f>
        <v>0.16</v>
      </c>
      <c r="W33" s="30">
        <v>0.629</v>
      </c>
      <c r="X33" s="30"/>
      <c r="Y33" s="30">
        <f>4*(0.9%+S33*0.3%)</f>
        <v>4.8000000000000001E-2</v>
      </c>
      <c r="Z33" s="30"/>
      <c r="AA33" s="30"/>
      <c r="AB33" s="15" t="s">
        <v>119</v>
      </c>
      <c r="AC33" s="30"/>
      <c r="AD33" s="30"/>
      <c r="AE33" s="30"/>
      <c r="AF33" s="30"/>
      <c r="AG33" s="30">
        <v>0.35</v>
      </c>
      <c r="AH33" s="30"/>
      <c r="AI33" s="30"/>
      <c r="AJ33" s="15">
        <v>311</v>
      </c>
      <c r="AK33" s="30">
        <f>1*46.6%</f>
        <v>0.46600000000000003</v>
      </c>
      <c r="AL33" s="30">
        <f>1*58.3%</f>
        <v>0.58299999999999996</v>
      </c>
      <c r="AM33" s="30">
        <f>0*46.6%</f>
        <v>0</v>
      </c>
      <c r="AN33" s="30">
        <v>0.311</v>
      </c>
      <c r="AO33" s="30"/>
      <c r="AP33" s="46" t="s">
        <v>181</v>
      </c>
      <c r="AQ33" s="6"/>
      <c r="AR33" s="30">
        <f t="shared" si="141"/>
        <v>0.67999999999999994</v>
      </c>
      <c r="AS33" s="30"/>
      <c r="AT33" s="30"/>
      <c r="AU33" s="15">
        <f t="shared" ref="AU33:AU44" si="146">C33+U33</f>
        <v>617</v>
      </c>
      <c r="AV33" s="9">
        <f t="shared" ref="AV33:AV39" si="147">AJ33+AQ33</f>
        <v>311</v>
      </c>
      <c r="AW33" s="30">
        <f t="shared" si="2"/>
        <v>1.486</v>
      </c>
      <c r="AX33" s="15">
        <f t="shared" si="96"/>
        <v>1844.8619999999999</v>
      </c>
      <c r="AY33" s="30">
        <f t="shared" ref="AY33:AY38" si="148">W33+AD33+AL33</f>
        <v>1.212</v>
      </c>
      <c r="AZ33" s="30">
        <f t="shared" ref="AZ33:AZ38" si="149">X33+AE33</f>
        <v>0</v>
      </c>
      <c r="BA33" s="30">
        <f t="shared" ref="BA33:BA38" si="150">Y33</f>
        <v>4.8000000000000001E-2</v>
      </c>
      <c r="BB33" s="30">
        <f t="shared" ref="BB33:BB38" si="151">AF33+AM33</f>
        <v>0</v>
      </c>
      <c r="BC33" s="30">
        <f t="shared" si="111"/>
        <v>0.35</v>
      </c>
      <c r="BD33" s="30">
        <f t="shared" ref="BD33:BD46" si="152">P33+Z33+AH33+AN33+AS33</f>
        <v>0.36099999999999999</v>
      </c>
      <c r="BE33" s="34">
        <f t="shared" ref="BE33:BE46" si="153">Q33+AA33+AI33+AO33+AT33</f>
        <v>0.5</v>
      </c>
      <c r="BF33" s="9">
        <f t="shared" ref="BF33:BF38" si="154">(100%+AZ33+AY33)*AX33</f>
        <v>4080.8347439999993</v>
      </c>
      <c r="BG33" s="9">
        <f t="shared" ref="BG33:BG38" si="155">(100%+$BA33)*BF33</f>
        <v>4276.7148117119996</v>
      </c>
      <c r="BH33" s="9">
        <f t="shared" si="11"/>
        <v>6415.0722175679994</v>
      </c>
      <c r="BI33" s="9">
        <f t="shared" si="12"/>
        <v>5048.6618352260157</v>
      </c>
      <c r="BJ33" s="9">
        <f t="shared" si="40"/>
        <v>1039.8380176799997</v>
      </c>
      <c r="BK33" s="9">
        <f t="shared" ref="BK33:BK38" si="156">(100%+$BA33)*BJ33</f>
        <v>1089.7502425286398</v>
      </c>
      <c r="BL33" s="9">
        <f t="shared" si="14"/>
        <v>1634.6253637929597</v>
      </c>
      <c r="BM33" s="9">
        <f t="shared" si="15"/>
        <v>1286.4501613050593</v>
      </c>
      <c r="BN33" s="9">
        <f t="shared" si="41"/>
        <v>747.16911000000005</v>
      </c>
      <c r="BO33" s="9">
        <f t="shared" si="16"/>
        <v>783.03322728000012</v>
      </c>
      <c r="BP33" s="9">
        <f t="shared" si="17"/>
        <v>1174.5498409200002</v>
      </c>
      <c r="BQ33" s="9">
        <f t="shared" si="18"/>
        <v>924.37072480404015</v>
      </c>
      <c r="BR33" s="9">
        <f t="shared" si="42"/>
        <v>3760.7511869999998</v>
      </c>
      <c r="BS33" s="9">
        <f t="shared" si="19"/>
        <v>5641.1267804999998</v>
      </c>
      <c r="BT33" s="9">
        <f t="shared" si="20"/>
        <v>4439.5667762534995</v>
      </c>
      <c r="BU33" s="15">
        <f t="shared" si="43"/>
        <v>1992.4509599999999</v>
      </c>
      <c r="BV33" s="15">
        <f t="shared" si="21"/>
        <v>2988.6764399999997</v>
      </c>
      <c r="BW33" s="9">
        <f t="shared" ref="BW33:BW46" si="157">MIN($BD33, 80%)*BV33+MAX(100%-$BD33, 20%)*BU33</f>
        <v>2352.0883582799997</v>
      </c>
      <c r="BX33" s="51">
        <f t="shared" si="23"/>
        <v>7844.6107595741823</v>
      </c>
      <c r="BY33" s="9">
        <f t="shared" si="100"/>
        <v>10417.511082184301</v>
      </c>
      <c r="BZ33" s="9">
        <f t="shared" si="101"/>
        <v>9693.3522091822633</v>
      </c>
      <c r="CA33" s="7">
        <v>0.875</v>
      </c>
      <c r="CB33" s="8">
        <f t="shared" si="102"/>
        <v>11905.726951067772</v>
      </c>
      <c r="CC33" s="8">
        <f t="shared" si="103"/>
        <v>13404.836215766851</v>
      </c>
      <c r="CD33" s="8">
        <f t="shared" si="104"/>
        <v>15517.683586747515</v>
      </c>
      <c r="CE33" s="51">
        <f t="shared" si="29"/>
        <v>12861.466025238275</v>
      </c>
      <c r="CF33" s="9">
        <f t="shared" si="30"/>
        <v>16720.816509153454</v>
      </c>
      <c r="CG33" s="9">
        <f t="shared" si="31"/>
        <v>15634.578199650396</v>
      </c>
      <c r="CH33" s="15">
        <f t="shared" si="32"/>
        <v>1.5</v>
      </c>
      <c r="CI33" s="8">
        <f t="shared" si="105"/>
        <v>11147.211006102303</v>
      </c>
      <c r="CJ33" s="8">
        <f t="shared" si="106"/>
        <v>13013.877459745683</v>
      </c>
      <c r="CK33" s="8">
        <f t="shared" si="107"/>
        <v>14862.618909353763</v>
      </c>
    </row>
    <row r="34" spans="1:89" s="15" customFormat="1" x14ac:dyDescent="0.35">
      <c r="B34" s="15" t="s">
        <v>9</v>
      </c>
      <c r="C34" s="15">
        <v>216</v>
      </c>
      <c r="D34" s="33">
        <v>0.18</v>
      </c>
      <c r="E34" s="9">
        <v>8</v>
      </c>
      <c r="F34" s="30">
        <v>0.75409999999999999</v>
      </c>
      <c r="G34" s="30">
        <v>0.79969999999999997</v>
      </c>
      <c r="H34" s="30">
        <v>0.99370000000000003</v>
      </c>
      <c r="I34" s="30">
        <v>0.98640000000000005</v>
      </c>
      <c r="J34" s="30">
        <v>1.2319</v>
      </c>
      <c r="K34" s="33">
        <v>0.22</v>
      </c>
      <c r="L34" s="15">
        <v>9</v>
      </c>
      <c r="M34" s="33">
        <v>1.51</v>
      </c>
      <c r="N34" s="33">
        <v>0.8</v>
      </c>
      <c r="O34" s="33">
        <v>0.3</v>
      </c>
      <c r="P34" s="33">
        <v>0.05</v>
      </c>
      <c r="Q34" s="33">
        <v>0.5</v>
      </c>
      <c r="R34" s="15" t="s">
        <v>10</v>
      </c>
      <c r="S34" s="15">
        <v>1</v>
      </c>
      <c r="T34" s="15" t="s">
        <v>9</v>
      </c>
      <c r="U34" s="15">
        <v>401</v>
      </c>
      <c r="V34" s="30">
        <f t="shared" ref="V34:V35" si="158">4*(3%+S34*1%)</f>
        <v>0.16</v>
      </c>
      <c r="W34" s="30">
        <v>0.629</v>
      </c>
      <c r="X34" s="30"/>
      <c r="Y34" s="30">
        <f t="shared" ref="Y34:Y35" si="159">4*(0.9%+S34*0.3%)</f>
        <v>4.8000000000000001E-2</v>
      </c>
      <c r="Z34" s="30"/>
      <c r="AA34" s="30"/>
      <c r="AB34" s="15" t="s">
        <v>119</v>
      </c>
      <c r="AC34" s="30"/>
      <c r="AD34" s="30"/>
      <c r="AE34" s="30"/>
      <c r="AF34" s="30"/>
      <c r="AG34" s="30">
        <v>0.35</v>
      </c>
      <c r="AH34" s="30"/>
      <c r="AI34" s="30"/>
      <c r="AJ34" s="15">
        <v>311</v>
      </c>
      <c r="AK34" s="30">
        <f>2*46.6%</f>
        <v>0.93200000000000005</v>
      </c>
      <c r="AL34" s="30">
        <f>0*58.3%</f>
        <v>0</v>
      </c>
      <c r="AM34" s="30">
        <f>0*46.6%</f>
        <v>0</v>
      </c>
      <c r="AN34" s="30">
        <v>0.311</v>
      </c>
      <c r="AO34" s="30"/>
      <c r="AP34" s="46" t="s">
        <v>181</v>
      </c>
      <c r="AQ34" s="6"/>
      <c r="AR34" s="30">
        <f t="shared" si="141"/>
        <v>0.67999999999999994</v>
      </c>
      <c r="AS34" s="30"/>
      <c r="AT34" s="30"/>
      <c r="AU34" s="15">
        <f t="shared" si="146"/>
        <v>617</v>
      </c>
      <c r="AV34" s="9">
        <f t="shared" si="147"/>
        <v>311</v>
      </c>
      <c r="AW34" s="30">
        <f t="shared" si="2"/>
        <v>1.952</v>
      </c>
      <c r="AX34" s="15">
        <f t="shared" si="96"/>
        <v>2132.384</v>
      </c>
      <c r="AY34" s="30">
        <f t="shared" si="148"/>
        <v>0.629</v>
      </c>
      <c r="AZ34" s="30">
        <f t="shared" si="149"/>
        <v>0</v>
      </c>
      <c r="BA34" s="30">
        <f t="shared" si="150"/>
        <v>4.8000000000000001E-2</v>
      </c>
      <c r="BB34" s="30">
        <f t="shared" si="151"/>
        <v>0</v>
      </c>
      <c r="BC34" s="30">
        <f t="shared" si="111"/>
        <v>0.35</v>
      </c>
      <c r="BD34" s="30">
        <f t="shared" si="152"/>
        <v>0.36099999999999999</v>
      </c>
      <c r="BE34" s="34">
        <f t="shared" si="153"/>
        <v>0.5</v>
      </c>
      <c r="BF34" s="9">
        <f t="shared" si="154"/>
        <v>3473.6535360000003</v>
      </c>
      <c r="BG34" s="9">
        <f t="shared" si="155"/>
        <v>3640.3889057280003</v>
      </c>
      <c r="BH34" s="9">
        <f t="shared" si="11"/>
        <v>5460.5833585920009</v>
      </c>
      <c r="BI34" s="9">
        <f t="shared" si="12"/>
        <v>4297.4791032119047</v>
      </c>
      <c r="BJ34" s="9">
        <f t="shared" si="40"/>
        <v>928.39734592000013</v>
      </c>
      <c r="BK34" s="9">
        <f t="shared" si="156"/>
        <v>972.96041852416022</v>
      </c>
      <c r="BL34" s="9">
        <f t="shared" si="14"/>
        <v>1459.4406277862404</v>
      </c>
      <c r="BM34" s="9">
        <f t="shared" si="15"/>
        <v>1148.5797740677713</v>
      </c>
      <c r="BN34" s="9">
        <f t="shared" si="41"/>
        <v>863.61552000000006</v>
      </c>
      <c r="BO34" s="9">
        <f t="shared" si="16"/>
        <v>905.06906496000011</v>
      </c>
      <c r="BP34" s="9">
        <f t="shared" si="17"/>
        <v>1357.6035974400002</v>
      </c>
      <c r="BQ34" s="9">
        <f t="shared" si="18"/>
        <v>1068.4340311852802</v>
      </c>
      <c r="BR34" s="9">
        <f t="shared" si="42"/>
        <v>4346.8647840000003</v>
      </c>
      <c r="BS34" s="9">
        <f t="shared" si="19"/>
        <v>6520.297176</v>
      </c>
      <c r="BT34" s="9">
        <f t="shared" si="20"/>
        <v>5131.4738775120004</v>
      </c>
      <c r="BU34" s="15">
        <f t="shared" si="43"/>
        <v>2302.9747200000002</v>
      </c>
      <c r="BV34" s="15">
        <f t="shared" si="21"/>
        <v>3454.4620800000002</v>
      </c>
      <c r="BW34" s="9">
        <f t="shared" si="157"/>
        <v>2718.6616569600001</v>
      </c>
      <c r="BX34" s="51">
        <f t="shared" si="23"/>
        <v>6677.4230305706569</v>
      </c>
      <c r="BY34" s="9">
        <f t="shared" si="100"/>
        <v>8974.5825787061985</v>
      </c>
      <c r="BZ34" s="9">
        <f t="shared" si="101"/>
        <v>8814.2910929412174</v>
      </c>
      <c r="CA34" s="7">
        <v>0.875</v>
      </c>
      <c r="CB34" s="9">
        <f t="shared" si="102"/>
        <v>10256.665804235656</v>
      </c>
      <c r="CC34" s="9">
        <f t="shared" si="103"/>
        <v>12762.814483878465</v>
      </c>
      <c r="CD34" s="9">
        <f t="shared" si="104"/>
        <v>15204.949412301963</v>
      </c>
      <c r="CE34" s="51">
        <f t="shared" si="29"/>
        <v>10947.828015432327</v>
      </c>
      <c r="CF34" s="9">
        <f t="shared" si="30"/>
        <v>14393.567337635641</v>
      </c>
      <c r="CG34" s="9">
        <f t="shared" si="31"/>
        <v>14153.130108988167</v>
      </c>
      <c r="CH34" s="15">
        <f t="shared" si="32"/>
        <v>1.5</v>
      </c>
      <c r="CI34" s="9">
        <f t="shared" si="105"/>
        <v>9595.7115584237599</v>
      </c>
      <c r="CJ34" s="8">
        <f t="shared" si="106"/>
        <v>12430.025887800219</v>
      </c>
      <c r="CK34" s="8">
        <f t="shared" si="107"/>
        <v>14566.893950170779</v>
      </c>
    </row>
    <row r="35" spans="1:89" s="63" customFormat="1" x14ac:dyDescent="0.35">
      <c r="B35" s="63" t="s">
        <v>9</v>
      </c>
      <c r="C35" s="63">
        <v>216</v>
      </c>
      <c r="D35" s="64">
        <v>0.18</v>
      </c>
      <c r="E35" s="9">
        <v>8</v>
      </c>
      <c r="F35" s="30">
        <v>0.75409999999999999</v>
      </c>
      <c r="G35" s="30">
        <v>0.79969999999999997</v>
      </c>
      <c r="H35" s="30">
        <v>0.99370000000000003</v>
      </c>
      <c r="I35" s="30">
        <v>0.98640000000000005</v>
      </c>
      <c r="J35" s="30">
        <v>1.2319</v>
      </c>
      <c r="K35" s="64">
        <v>0.22</v>
      </c>
      <c r="L35" s="63">
        <v>9</v>
      </c>
      <c r="M35" s="64">
        <v>1.51</v>
      </c>
      <c r="N35" s="64">
        <v>0.8</v>
      </c>
      <c r="O35" s="64">
        <v>0.3</v>
      </c>
      <c r="P35" s="64">
        <v>0.05</v>
      </c>
      <c r="Q35" s="64">
        <v>0.5</v>
      </c>
      <c r="R35" s="63" t="s">
        <v>10</v>
      </c>
      <c r="S35" s="63">
        <v>1</v>
      </c>
      <c r="T35" s="63" t="s">
        <v>9</v>
      </c>
      <c r="U35" s="63">
        <v>401</v>
      </c>
      <c r="V35" s="67">
        <f t="shared" si="158"/>
        <v>0.16</v>
      </c>
      <c r="W35" s="67">
        <v>0.629</v>
      </c>
      <c r="X35" s="67"/>
      <c r="Y35" s="67">
        <f t="shared" si="159"/>
        <v>4.8000000000000001E-2</v>
      </c>
      <c r="Z35" s="67"/>
      <c r="AA35" s="67"/>
      <c r="AB35" s="63" t="s">
        <v>119</v>
      </c>
      <c r="AC35" s="67"/>
      <c r="AD35" s="67"/>
      <c r="AE35" s="67"/>
      <c r="AF35" s="67"/>
      <c r="AG35" s="67">
        <v>0.35</v>
      </c>
      <c r="AH35" s="67"/>
      <c r="AI35" s="67"/>
      <c r="AJ35" s="63">
        <v>311</v>
      </c>
      <c r="AK35" s="67">
        <f>1*46.6%</f>
        <v>0.46600000000000003</v>
      </c>
      <c r="AL35" s="67">
        <f t="shared" ref="AL35" si="160">0*58.3%</f>
        <v>0</v>
      </c>
      <c r="AM35" s="67">
        <f>1*46.6%</f>
        <v>0.46600000000000003</v>
      </c>
      <c r="AN35" s="67">
        <v>0.311</v>
      </c>
      <c r="AO35" s="67"/>
      <c r="AP35" s="46" t="s">
        <v>181</v>
      </c>
      <c r="AQ35" s="61"/>
      <c r="AR35" s="30">
        <f t="shared" si="141"/>
        <v>0.67999999999999994</v>
      </c>
      <c r="AS35" s="67"/>
      <c r="AT35" s="67"/>
      <c r="AU35" s="63">
        <f t="shared" si="146"/>
        <v>617</v>
      </c>
      <c r="AV35" s="72">
        <f t="shared" si="147"/>
        <v>311</v>
      </c>
      <c r="AW35" s="67">
        <f t="shared" si="2"/>
        <v>1.486</v>
      </c>
      <c r="AX35" s="63">
        <f t="shared" si="96"/>
        <v>1844.8619999999999</v>
      </c>
      <c r="AY35" s="67">
        <f t="shared" si="148"/>
        <v>0.629</v>
      </c>
      <c r="AZ35" s="67">
        <f t="shared" si="149"/>
        <v>0</v>
      </c>
      <c r="BA35" s="67">
        <f t="shared" si="150"/>
        <v>4.8000000000000001E-2</v>
      </c>
      <c r="BB35" s="67">
        <f t="shared" si="151"/>
        <v>0.46600000000000003</v>
      </c>
      <c r="BC35" s="67">
        <f t="shared" si="111"/>
        <v>0.35</v>
      </c>
      <c r="BD35" s="67">
        <f t="shared" si="152"/>
        <v>0.36099999999999999</v>
      </c>
      <c r="BE35" s="75">
        <f t="shared" si="153"/>
        <v>0.5</v>
      </c>
      <c r="BF35" s="72">
        <f t="shared" si="154"/>
        <v>3005.2801979999999</v>
      </c>
      <c r="BG35" s="72">
        <f t="shared" si="155"/>
        <v>3149.5336475039999</v>
      </c>
      <c r="BH35" s="72">
        <f t="shared" si="11"/>
        <v>4724.3004712559996</v>
      </c>
      <c r="BI35" s="72">
        <f t="shared" si="12"/>
        <v>3718.0244708784721</v>
      </c>
      <c r="BJ35" s="72">
        <f t="shared" si="40"/>
        <v>803.21601756000007</v>
      </c>
      <c r="BK35" s="72">
        <f t="shared" si="156"/>
        <v>841.77038640288015</v>
      </c>
      <c r="BL35" s="72">
        <f t="shared" si="14"/>
        <v>1262.6555796043203</v>
      </c>
      <c r="BM35" s="72">
        <f t="shared" si="15"/>
        <v>993.70994114860002</v>
      </c>
      <c r="BN35" s="72">
        <f t="shared" si="41"/>
        <v>1005.0808175999998</v>
      </c>
      <c r="BO35" s="72">
        <f t="shared" si="16"/>
        <v>1053.3246968447997</v>
      </c>
      <c r="BP35" s="72">
        <f t="shared" si="17"/>
        <v>1579.9870452671996</v>
      </c>
      <c r="BQ35" s="72">
        <f t="shared" si="18"/>
        <v>1243.4498046252861</v>
      </c>
      <c r="BR35" s="72">
        <f t="shared" si="42"/>
        <v>5058.906781919999</v>
      </c>
      <c r="BS35" s="72">
        <f t="shared" si="19"/>
        <v>7588.3601728799986</v>
      </c>
      <c r="BT35" s="72">
        <f t="shared" si="20"/>
        <v>5972.0394560565583</v>
      </c>
      <c r="BU35" s="63">
        <f t="shared" si="43"/>
        <v>2680.2155135999997</v>
      </c>
      <c r="BV35" s="63">
        <f t="shared" si="21"/>
        <v>4020.3232703999993</v>
      </c>
      <c r="BW35" s="72">
        <f t="shared" si="157"/>
        <v>3163.9944138047995</v>
      </c>
      <c r="BX35" s="76">
        <f t="shared" si="23"/>
        <v>5777.0664228509695</v>
      </c>
      <c r="BY35" s="72">
        <f t="shared" si="100"/>
        <v>7764.4863051481698</v>
      </c>
      <c r="BZ35" s="72">
        <f t="shared" si="101"/>
        <v>8263.9660321015417</v>
      </c>
      <c r="CA35" s="7">
        <v>0.875</v>
      </c>
      <c r="CB35" s="72">
        <f t="shared" si="102"/>
        <v>8873.6986344550514</v>
      </c>
      <c r="CC35" s="72">
        <f t="shared" si="103"/>
        <v>12574.401082171953</v>
      </c>
      <c r="CD35" s="72">
        <f t="shared" si="104"/>
        <v>15416.572064172606</v>
      </c>
      <c r="CE35" s="76">
        <f t="shared" si="29"/>
        <v>9471.6673395629077</v>
      </c>
      <c r="CF35" s="72">
        <f t="shared" si="30"/>
        <v>12452.797163008709</v>
      </c>
      <c r="CG35" s="72">
        <f t="shared" si="31"/>
        <v>13202.016753438766</v>
      </c>
      <c r="CH35" s="63">
        <f t="shared" si="32"/>
        <v>1.5</v>
      </c>
      <c r="CI35" s="72">
        <f t="shared" si="105"/>
        <v>8301.8647753391397</v>
      </c>
      <c r="CJ35" s="72">
        <f t="shared" si="106"/>
        <v>12286.484349098497</v>
      </c>
      <c r="CK35" s="66">
        <f t="shared" si="107"/>
        <v>14773.383958349068</v>
      </c>
    </row>
    <row r="36" spans="1:89" s="15" customFormat="1" x14ac:dyDescent="0.35">
      <c r="B36" s="15" t="s">
        <v>9</v>
      </c>
      <c r="C36" s="15">
        <v>216</v>
      </c>
      <c r="D36" s="33">
        <v>0.18</v>
      </c>
      <c r="E36" s="9">
        <v>8</v>
      </c>
      <c r="F36" s="30">
        <v>0.75409999999999999</v>
      </c>
      <c r="G36" s="30">
        <v>0.79969999999999997</v>
      </c>
      <c r="H36" s="30">
        <v>0.99370000000000003</v>
      </c>
      <c r="I36" s="30">
        <v>0.98640000000000005</v>
      </c>
      <c r="J36" s="30">
        <v>1.2319</v>
      </c>
      <c r="K36" s="33">
        <v>0.22</v>
      </c>
      <c r="L36" s="15">
        <v>9</v>
      </c>
      <c r="M36" s="33">
        <v>1.51</v>
      </c>
      <c r="N36" s="33">
        <v>0.8</v>
      </c>
      <c r="O36" s="33">
        <v>0.3</v>
      </c>
      <c r="P36" s="33">
        <v>0.05</v>
      </c>
      <c r="Q36" s="33">
        <v>0.5</v>
      </c>
      <c r="R36" s="15" t="s">
        <v>11</v>
      </c>
      <c r="S36" s="15">
        <v>1</v>
      </c>
      <c r="T36" s="15" t="s">
        <v>9</v>
      </c>
      <c r="U36" s="15">
        <v>449</v>
      </c>
      <c r="V36" s="30">
        <v>0.377</v>
      </c>
      <c r="W36" s="30"/>
      <c r="X36" s="30">
        <f>30%+(S36*10%)</f>
        <v>0.4</v>
      </c>
      <c r="Y36" s="30"/>
      <c r="Z36" s="30"/>
      <c r="AA36" s="30"/>
      <c r="AB36" s="15" t="s">
        <v>119</v>
      </c>
      <c r="AC36" s="30"/>
      <c r="AD36" s="30"/>
      <c r="AE36" s="30"/>
      <c r="AF36" s="30"/>
      <c r="AG36" s="30">
        <v>0.35</v>
      </c>
      <c r="AH36" s="30"/>
      <c r="AI36" s="30"/>
      <c r="AJ36" s="15">
        <v>311</v>
      </c>
      <c r="AK36" s="30">
        <f>1*46.6%</f>
        <v>0.46600000000000003</v>
      </c>
      <c r="AL36" s="30">
        <f>1*58.3%</f>
        <v>0.58299999999999996</v>
      </c>
      <c r="AM36" s="30">
        <f>0*46.6%</f>
        <v>0</v>
      </c>
      <c r="AN36" s="30">
        <v>0.311</v>
      </c>
      <c r="AO36" s="30"/>
      <c r="AP36" s="46" t="s">
        <v>181</v>
      </c>
      <c r="AQ36" s="6"/>
      <c r="AR36" s="30">
        <f t="shared" si="141"/>
        <v>0.67999999999999994</v>
      </c>
      <c r="AS36" s="30"/>
      <c r="AT36" s="30"/>
      <c r="AU36" s="15">
        <f t="shared" si="146"/>
        <v>665</v>
      </c>
      <c r="AV36" s="9">
        <f t="shared" si="147"/>
        <v>311</v>
      </c>
      <c r="AW36" s="30">
        <f t="shared" si="2"/>
        <v>1.7029999999999998</v>
      </c>
      <c r="AX36" s="15">
        <f t="shared" si="96"/>
        <v>2108.4949999999999</v>
      </c>
      <c r="AY36" s="30">
        <f t="shared" si="148"/>
        <v>0.58299999999999996</v>
      </c>
      <c r="AZ36" s="30">
        <f t="shared" si="149"/>
        <v>0.4</v>
      </c>
      <c r="BA36" s="30">
        <f t="shared" si="150"/>
        <v>0</v>
      </c>
      <c r="BB36" s="30">
        <f t="shared" si="151"/>
        <v>0</v>
      </c>
      <c r="BC36" s="30">
        <f t="shared" si="111"/>
        <v>0.35</v>
      </c>
      <c r="BD36" s="30">
        <f t="shared" si="152"/>
        <v>0.36099999999999999</v>
      </c>
      <c r="BE36" s="34">
        <f t="shared" si="153"/>
        <v>0.5</v>
      </c>
      <c r="BF36" s="9">
        <f t="shared" si="154"/>
        <v>4181.1455849999993</v>
      </c>
      <c r="BG36" s="9">
        <f t="shared" si="155"/>
        <v>4181.1455849999993</v>
      </c>
      <c r="BH36" s="9">
        <f t="shared" si="11"/>
        <v>6271.7183774999994</v>
      </c>
      <c r="BI36" s="9">
        <f t="shared" si="12"/>
        <v>4935.842363092499</v>
      </c>
      <c r="BJ36" s="9">
        <f t="shared" si="40"/>
        <v>896.65858369999989</v>
      </c>
      <c r="BK36" s="9">
        <f t="shared" si="156"/>
        <v>896.65858369999989</v>
      </c>
      <c r="BL36" s="9">
        <f t="shared" si="14"/>
        <v>1344.9878755499999</v>
      </c>
      <c r="BM36" s="9">
        <f t="shared" si="15"/>
        <v>1058.5054580578499</v>
      </c>
      <c r="BN36" s="9">
        <f t="shared" si="41"/>
        <v>853.94047499999999</v>
      </c>
      <c r="BO36" s="9">
        <f t="shared" si="16"/>
        <v>853.94047499999999</v>
      </c>
      <c r="BP36" s="9">
        <f t="shared" si="17"/>
        <v>1280.9107125</v>
      </c>
      <c r="BQ36" s="9">
        <f t="shared" si="18"/>
        <v>1008.0767307374999</v>
      </c>
      <c r="BR36" s="9">
        <f t="shared" si="42"/>
        <v>4298.1670574999998</v>
      </c>
      <c r="BS36" s="9">
        <f t="shared" si="19"/>
        <v>6447.2505862500002</v>
      </c>
      <c r="BT36" s="9">
        <f t="shared" si="20"/>
        <v>5073.9862113787503</v>
      </c>
      <c r="BU36" s="15">
        <f t="shared" si="43"/>
        <v>2277.1745999999998</v>
      </c>
      <c r="BV36" s="15">
        <f t="shared" si="21"/>
        <v>3415.7618999999995</v>
      </c>
      <c r="BW36" s="9">
        <f t="shared" si="157"/>
        <v>2688.2046152999997</v>
      </c>
      <c r="BX36" s="51">
        <f t="shared" si="23"/>
        <v>7669.3118637731241</v>
      </c>
      <c r="BY36" s="9">
        <f t="shared" si="100"/>
        <v>9786.3227798888238</v>
      </c>
      <c r="BZ36" s="9">
        <f t="shared" si="101"/>
        <v>9685.4653252481239</v>
      </c>
      <c r="CA36" s="7">
        <v>0.875</v>
      </c>
      <c r="CB36" s="8">
        <f t="shared" si="102"/>
        <v>11184.368891301512</v>
      </c>
      <c r="CC36" s="8">
        <f t="shared" si="103"/>
        <v>13838.914055690893</v>
      </c>
      <c r="CD36" s="8">
        <f t="shared" si="104"/>
        <v>16143.089440233751</v>
      </c>
      <c r="CE36" s="51">
        <f t="shared" si="29"/>
        <v>12574.058419978141</v>
      </c>
      <c r="CF36" s="9">
        <f t="shared" si="30"/>
        <v>15749.574794151689</v>
      </c>
      <c r="CG36" s="9">
        <f t="shared" si="31"/>
        <v>15598.288612190641</v>
      </c>
      <c r="CH36" s="15">
        <f t="shared" si="32"/>
        <v>1.5</v>
      </c>
      <c r="CI36" s="8">
        <f t="shared" si="105"/>
        <v>10499.71652943446</v>
      </c>
      <c r="CJ36" s="8">
        <f t="shared" si="106"/>
        <v>13456.691824697511</v>
      </c>
      <c r="CK36" s="8">
        <f t="shared" si="107"/>
        <v>15472.845286172513</v>
      </c>
    </row>
    <row r="37" spans="1:89" s="15" customFormat="1" x14ac:dyDescent="0.35">
      <c r="B37" s="15" t="s">
        <v>9</v>
      </c>
      <c r="C37" s="15">
        <v>216</v>
      </c>
      <c r="D37" s="33">
        <v>0.18</v>
      </c>
      <c r="E37" s="9">
        <v>8</v>
      </c>
      <c r="F37" s="30">
        <v>0.75409999999999999</v>
      </c>
      <c r="G37" s="30">
        <v>0.79969999999999997</v>
      </c>
      <c r="H37" s="30">
        <v>0.99370000000000003</v>
      </c>
      <c r="I37" s="30">
        <v>0.98640000000000005</v>
      </c>
      <c r="J37" s="30">
        <v>1.2319</v>
      </c>
      <c r="K37" s="33">
        <v>0.22</v>
      </c>
      <c r="L37" s="15">
        <v>9</v>
      </c>
      <c r="M37" s="33">
        <v>1.51</v>
      </c>
      <c r="N37" s="33">
        <v>0.8</v>
      </c>
      <c r="O37" s="33">
        <v>0.3</v>
      </c>
      <c r="P37" s="33">
        <v>0.05</v>
      </c>
      <c r="Q37" s="33">
        <v>0.5</v>
      </c>
      <c r="R37" s="15" t="s">
        <v>11</v>
      </c>
      <c r="S37" s="15">
        <v>1</v>
      </c>
      <c r="T37" s="15" t="s">
        <v>9</v>
      </c>
      <c r="U37" s="15">
        <v>449</v>
      </c>
      <c r="V37" s="30">
        <v>0.377</v>
      </c>
      <c r="W37" s="30"/>
      <c r="X37" s="30">
        <f t="shared" ref="X37:X38" si="161">30%+(S37*10%)</f>
        <v>0.4</v>
      </c>
      <c r="Y37" s="30"/>
      <c r="Z37" s="30"/>
      <c r="AA37" s="30"/>
      <c r="AB37" s="15" t="s">
        <v>119</v>
      </c>
      <c r="AC37" s="30"/>
      <c r="AD37" s="30"/>
      <c r="AE37" s="30"/>
      <c r="AF37" s="30"/>
      <c r="AG37" s="30">
        <v>0.35</v>
      </c>
      <c r="AH37" s="30"/>
      <c r="AI37" s="30"/>
      <c r="AJ37" s="15">
        <v>311</v>
      </c>
      <c r="AK37" s="30">
        <f>2*46.6%</f>
        <v>0.93200000000000005</v>
      </c>
      <c r="AL37" s="30">
        <f>0*58.3%</f>
        <v>0</v>
      </c>
      <c r="AM37" s="30">
        <f>0*46.6%</f>
        <v>0</v>
      </c>
      <c r="AN37" s="30">
        <v>0.311</v>
      </c>
      <c r="AO37" s="30"/>
      <c r="AP37" s="46" t="s">
        <v>181</v>
      </c>
      <c r="AQ37" s="6"/>
      <c r="AR37" s="30">
        <f t="shared" si="141"/>
        <v>0.67999999999999994</v>
      </c>
      <c r="AS37" s="30"/>
      <c r="AT37" s="30"/>
      <c r="AU37" s="15">
        <f t="shared" si="146"/>
        <v>665</v>
      </c>
      <c r="AV37" s="9">
        <f t="shared" si="147"/>
        <v>311</v>
      </c>
      <c r="AW37" s="30">
        <f t="shared" si="2"/>
        <v>2.1689999999999996</v>
      </c>
      <c r="AX37" s="15">
        <f t="shared" si="96"/>
        <v>2418.3849999999998</v>
      </c>
      <c r="AY37" s="30">
        <f t="shared" si="148"/>
        <v>0</v>
      </c>
      <c r="AZ37" s="30">
        <f t="shared" si="149"/>
        <v>0.4</v>
      </c>
      <c r="BA37" s="30">
        <f t="shared" si="150"/>
        <v>0</v>
      </c>
      <c r="BB37" s="30">
        <f t="shared" si="151"/>
        <v>0</v>
      </c>
      <c r="BC37" s="30">
        <f t="shared" si="111"/>
        <v>0.35</v>
      </c>
      <c r="BD37" s="30">
        <f t="shared" si="152"/>
        <v>0.36099999999999999</v>
      </c>
      <c r="BE37" s="34">
        <f t="shared" si="153"/>
        <v>0.5</v>
      </c>
      <c r="BF37" s="9">
        <f t="shared" si="154"/>
        <v>3385.7389999999996</v>
      </c>
      <c r="BG37" s="9">
        <f t="shared" si="155"/>
        <v>3385.7389999999996</v>
      </c>
      <c r="BH37" s="9">
        <f t="shared" si="11"/>
        <v>5078.6084999999994</v>
      </c>
      <c r="BI37" s="9">
        <f t="shared" si="12"/>
        <v>3996.8648894999997</v>
      </c>
      <c r="BJ37" s="9">
        <f t="shared" si="40"/>
        <v>718.26034500000003</v>
      </c>
      <c r="BK37" s="9">
        <f t="shared" si="156"/>
        <v>718.26034500000003</v>
      </c>
      <c r="BL37" s="9">
        <f t="shared" si="14"/>
        <v>1077.3905175</v>
      </c>
      <c r="BM37" s="9">
        <f t="shared" si="15"/>
        <v>847.90633727249997</v>
      </c>
      <c r="BN37" s="9">
        <f t="shared" si="41"/>
        <v>979.44592499999999</v>
      </c>
      <c r="BO37" s="9">
        <f t="shared" si="16"/>
        <v>979.44592499999999</v>
      </c>
      <c r="BP37" s="9">
        <f t="shared" si="17"/>
        <v>1469.1688875</v>
      </c>
      <c r="BQ37" s="9">
        <f t="shared" si="18"/>
        <v>1156.2359144625</v>
      </c>
      <c r="BR37" s="9">
        <f t="shared" si="42"/>
        <v>4929.8778224999996</v>
      </c>
      <c r="BS37" s="9">
        <f t="shared" si="19"/>
        <v>7394.8167337499999</v>
      </c>
      <c r="BT37" s="9">
        <f t="shared" si="20"/>
        <v>5819.7207694612498</v>
      </c>
      <c r="BU37" s="15">
        <f t="shared" si="43"/>
        <v>2611.8557999999998</v>
      </c>
      <c r="BV37" s="15">
        <f t="shared" si="21"/>
        <v>3917.7837</v>
      </c>
      <c r="BW37" s="9">
        <f t="shared" si="157"/>
        <v>3083.2957718999996</v>
      </c>
      <c r="BX37" s="51">
        <f t="shared" si="23"/>
        <v>6210.3286653050991</v>
      </c>
      <c r="BY37" s="9">
        <f t="shared" si="100"/>
        <v>7906.141339850099</v>
      </c>
      <c r="BZ37" s="9">
        <f t="shared" si="101"/>
        <v>8522.8004942300995</v>
      </c>
      <c r="CA37" s="7">
        <v>0.875</v>
      </c>
      <c r="CB37" s="9">
        <f t="shared" si="102"/>
        <v>9035.5901026858282</v>
      </c>
      <c r="CC37" s="9">
        <f t="shared" si="103"/>
        <v>12917.23924409565</v>
      </c>
      <c r="CD37" s="8">
        <f t="shared" si="104"/>
        <v>15560.064191438507</v>
      </c>
      <c r="CE37" s="51">
        <f t="shared" si="29"/>
        <v>10182.013306001249</v>
      </c>
      <c r="CF37" s="9">
        <f t="shared" si="30"/>
        <v>12725.732317818749</v>
      </c>
      <c r="CG37" s="9">
        <f t="shared" si="31"/>
        <v>13650.721049388749</v>
      </c>
      <c r="CH37" s="15">
        <f t="shared" si="32"/>
        <v>1.5</v>
      </c>
      <c r="CI37" s="9">
        <f t="shared" si="105"/>
        <v>8483.8215452124987</v>
      </c>
      <c r="CJ37" s="8">
        <f t="shared" si="106"/>
        <v>12607.729640128749</v>
      </c>
      <c r="CK37" s="8">
        <f t="shared" si="107"/>
        <v>14920.201469053749</v>
      </c>
    </row>
    <row r="38" spans="1:89" s="31" customFormat="1" x14ac:dyDescent="0.35">
      <c r="B38" s="31" t="s">
        <v>9</v>
      </c>
      <c r="C38" s="31">
        <v>216</v>
      </c>
      <c r="D38" s="35">
        <v>0.18</v>
      </c>
      <c r="E38" s="9">
        <v>8</v>
      </c>
      <c r="F38" s="30">
        <v>0.75409999999999999</v>
      </c>
      <c r="G38" s="30">
        <v>0.79969999999999997</v>
      </c>
      <c r="H38" s="30">
        <v>0.99370000000000003</v>
      </c>
      <c r="I38" s="30">
        <v>0.98640000000000005</v>
      </c>
      <c r="J38" s="30">
        <v>1.2319</v>
      </c>
      <c r="K38" s="35">
        <v>0.22</v>
      </c>
      <c r="L38" s="31">
        <v>9</v>
      </c>
      <c r="M38" s="35">
        <v>1.51</v>
      </c>
      <c r="N38" s="35">
        <v>0.8</v>
      </c>
      <c r="O38" s="35">
        <v>0.3</v>
      </c>
      <c r="P38" s="35">
        <v>0.05</v>
      </c>
      <c r="Q38" s="35">
        <v>0.5</v>
      </c>
      <c r="R38" s="31" t="s">
        <v>11</v>
      </c>
      <c r="S38" s="31">
        <v>1</v>
      </c>
      <c r="T38" s="31" t="s">
        <v>9</v>
      </c>
      <c r="U38" s="31">
        <v>449</v>
      </c>
      <c r="V38" s="32">
        <v>0.377</v>
      </c>
      <c r="W38" s="32"/>
      <c r="X38" s="32">
        <f t="shared" si="161"/>
        <v>0.4</v>
      </c>
      <c r="Y38" s="32"/>
      <c r="Z38" s="32"/>
      <c r="AA38" s="32"/>
      <c r="AB38" s="31" t="s">
        <v>119</v>
      </c>
      <c r="AC38" s="32"/>
      <c r="AD38" s="32"/>
      <c r="AE38" s="32"/>
      <c r="AF38" s="32"/>
      <c r="AG38" s="32">
        <v>0.35</v>
      </c>
      <c r="AH38" s="32"/>
      <c r="AI38" s="32"/>
      <c r="AJ38" s="31">
        <v>311</v>
      </c>
      <c r="AK38" s="32">
        <f>1*46.6%</f>
        <v>0.46600000000000003</v>
      </c>
      <c r="AL38" s="32">
        <f t="shared" ref="AL38" si="162">0*58.3%</f>
        <v>0</v>
      </c>
      <c r="AM38" s="32">
        <f>1*46.6%</f>
        <v>0.46600000000000003</v>
      </c>
      <c r="AN38" s="32">
        <v>0.311</v>
      </c>
      <c r="AO38" s="32"/>
      <c r="AP38" s="46" t="s">
        <v>181</v>
      </c>
      <c r="AQ38" s="13"/>
      <c r="AR38" s="30">
        <f t="shared" si="141"/>
        <v>0.67999999999999994</v>
      </c>
      <c r="AS38" s="32"/>
      <c r="AT38" s="32"/>
      <c r="AU38" s="31">
        <f t="shared" si="146"/>
        <v>665</v>
      </c>
      <c r="AV38" s="17">
        <f t="shared" si="147"/>
        <v>311</v>
      </c>
      <c r="AW38" s="32">
        <f t="shared" si="2"/>
        <v>1.7029999999999998</v>
      </c>
      <c r="AX38" s="31">
        <f t="shared" si="96"/>
        <v>2108.4949999999999</v>
      </c>
      <c r="AY38" s="32">
        <f t="shared" si="148"/>
        <v>0</v>
      </c>
      <c r="AZ38" s="32">
        <f t="shared" si="149"/>
        <v>0.4</v>
      </c>
      <c r="BA38" s="32">
        <f t="shared" si="150"/>
        <v>0</v>
      </c>
      <c r="BB38" s="32">
        <f t="shared" si="151"/>
        <v>0.46600000000000003</v>
      </c>
      <c r="BC38" s="32">
        <f t="shared" si="111"/>
        <v>0.35</v>
      </c>
      <c r="BD38" s="32">
        <f t="shared" si="152"/>
        <v>0.36099999999999999</v>
      </c>
      <c r="BE38" s="36">
        <f t="shared" si="153"/>
        <v>0.5</v>
      </c>
      <c r="BF38" s="17">
        <f t="shared" si="154"/>
        <v>2951.8929999999996</v>
      </c>
      <c r="BG38" s="17">
        <f t="shared" si="155"/>
        <v>2951.8929999999996</v>
      </c>
      <c r="BH38" s="17">
        <f t="shared" si="11"/>
        <v>4427.8394999999991</v>
      </c>
      <c r="BI38" s="17">
        <f t="shared" si="12"/>
        <v>3484.7096864999994</v>
      </c>
      <c r="BJ38" s="17">
        <f t="shared" si="40"/>
        <v>626.22301500000003</v>
      </c>
      <c r="BK38" s="17">
        <f t="shared" si="156"/>
        <v>626.22301500000003</v>
      </c>
      <c r="BL38" s="17">
        <f t="shared" si="14"/>
        <v>939.33452250000005</v>
      </c>
      <c r="BM38" s="17">
        <f t="shared" si="15"/>
        <v>739.25626920750005</v>
      </c>
      <c r="BN38" s="17">
        <f t="shared" si="41"/>
        <v>1148.7080759999999</v>
      </c>
      <c r="BO38" s="17">
        <f t="shared" si="16"/>
        <v>1148.7080759999999</v>
      </c>
      <c r="BP38" s="17">
        <f t="shared" si="17"/>
        <v>1723.0621139999998</v>
      </c>
      <c r="BQ38" s="17">
        <f t="shared" si="18"/>
        <v>1356.0498837179998</v>
      </c>
      <c r="BR38" s="17">
        <f t="shared" si="42"/>
        <v>5781.8306491999992</v>
      </c>
      <c r="BS38" s="17">
        <f t="shared" si="19"/>
        <v>8672.7459737999998</v>
      </c>
      <c r="BT38" s="17">
        <f t="shared" si="20"/>
        <v>6825.4510813805991</v>
      </c>
      <c r="BU38" s="31">
        <f t="shared" si="43"/>
        <v>3063.2215359999996</v>
      </c>
      <c r="BV38" s="31">
        <f t="shared" si="21"/>
        <v>4594.8323039999996</v>
      </c>
      <c r="BW38" s="17">
        <f t="shared" si="157"/>
        <v>3616.1330232479995</v>
      </c>
      <c r="BX38" s="52">
        <f t="shared" si="23"/>
        <v>5414.5419108836986</v>
      </c>
      <c r="BY38" s="17">
        <f t="shared" si="100"/>
        <v>6893.0544492986992</v>
      </c>
      <c r="BZ38" s="17">
        <f t="shared" si="101"/>
        <v>8126.6416783196983</v>
      </c>
      <c r="CA38" s="7">
        <v>0.875</v>
      </c>
      <c r="CB38" s="17">
        <f t="shared" si="102"/>
        <v>7877.7765134842275</v>
      </c>
      <c r="CC38" s="17">
        <f t="shared" si="103"/>
        <v>13013.498979533397</v>
      </c>
      <c r="CD38" s="18">
        <f t="shared" si="104"/>
        <v>16113.041570888825</v>
      </c>
      <c r="CE38" s="52">
        <f t="shared" si="29"/>
        <v>8877.2979263587476</v>
      </c>
      <c r="CF38" s="17">
        <f t="shared" si="30"/>
        <v>11095.066733981248</v>
      </c>
      <c r="CG38" s="17">
        <f t="shared" si="31"/>
        <v>12945.447577512747</v>
      </c>
      <c r="CH38" s="31">
        <f t="shared" si="32"/>
        <v>1.5</v>
      </c>
      <c r="CI38" s="17">
        <f t="shared" si="105"/>
        <v>7396.7111559874984</v>
      </c>
      <c r="CJ38" s="18">
        <f t="shared" si="106"/>
        <v>12743.649698953097</v>
      </c>
      <c r="CK38" s="18">
        <f t="shared" si="107"/>
        <v>15455.749466389098</v>
      </c>
    </row>
    <row r="39" spans="1:89" s="15" customFormat="1" x14ac:dyDescent="0.35">
      <c r="A39" s="15">
        <v>1</v>
      </c>
      <c r="B39" s="15" t="s">
        <v>9</v>
      </c>
      <c r="C39" s="15">
        <v>216</v>
      </c>
      <c r="D39" s="33">
        <v>0.18</v>
      </c>
      <c r="E39" s="9">
        <v>8</v>
      </c>
      <c r="F39" s="30">
        <v>0.75409999999999999</v>
      </c>
      <c r="G39" s="30">
        <v>0.79969999999999997</v>
      </c>
      <c r="H39" s="30">
        <v>0.99370000000000003</v>
      </c>
      <c r="I39" s="30">
        <v>0.98640000000000005</v>
      </c>
      <c r="J39" s="30">
        <v>1.2319</v>
      </c>
      <c r="K39" s="33">
        <v>0.22</v>
      </c>
      <c r="L39" s="15">
        <v>9</v>
      </c>
      <c r="M39" s="33">
        <v>1.51</v>
      </c>
      <c r="N39" s="33">
        <v>0.8</v>
      </c>
      <c r="O39" s="33">
        <v>0.3</v>
      </c>
      <c r="P39" s="33">
        <v>0.05</v>
      </c>
      <c r="Q39" s="33">
        <v>0.5</v>
      </c>
      <c r="R39" s="15" t="s">
        <v>10</v>
      </c>
      <c r="S39" s="15">
        <v>1</v>
      </c>
      <c r="T39" s="15" t="s">
        <v>9</v>
      </c>
      <c r="U39" s="15">
        <v>401</v>
      </c>
      <c r="V39" s="30">
        <f>4*(3%+S39*1%)</f>
        <v>0.16</v>
      </c>
      <c r="W39" s="30">
        <v>0.629</v>
      </c>
      <c r="X39" s="30"/>
      <c r="Y39" s="30">
        <f>4*(0.9%+S39*0.3%)</f>
        <v>4.8000000000000001E-2</v>
      </c>
      <c r="Z39" s="30"/>
      <c r="AA39" s="30"/>
      <c r="AB39" s="15" t="s">
        <v>45</v>
      </c>
      <c r="AC39" s="30"/>
      <c r="AD39" s="30"/>
      <c r="AE39" s="30"/>
      <c r="AF39" s="30"/>
      <c r="AG39" s="30"/>
      <c r="AH39" s="30">
        <v>0.2</v>
      </c>
      <c r="AI39" s="30"/>
      <c r="AJ39" s="15">
        <v>311</v>
      </c>
      <c r="AK39" s="30">
        <f>1*46.6%</f>
        <v>0.46600000000000003</v>
      </c>
      <c r="AL39" s="30">
        <f>1*58.3%</f>
        <v>0.58299999999999996</v>
      </c>
      <c r="AM39" s="30">
        <f t="shared" ref="AM39:AM46" si="163">0*46.6%</f>
        <v>0</v>
      </c>
      <c r="AN39" s="30"/>
      <c r="AO39" s="30">
        <v>0.622</v>
      </c>
      <c r="AP39" s="46" t="s">
        <v>184</v>
      </c>
      <c r="AQ39" s="9"/>
      <c r="AR39" s="30">
        <v>0.2</v>
      </c>
      <c r="AS39" s="30">
        <v>0.35</v>
      </c>
      <c r="AT39" s="30"/>
      <c r="AU39" s="15">
        <f t="shared" si="146"/>
        <v>617</v>
      </c>
      <c r="AV39" s="9">
        <f t="shared" si="147"/>
        <v>311</v>
      </c>
      <c r="AW39" s="30">
        <f t="shared" si="2"/>
        <v>1.006</v>
      </c>
      <c r="AX39" s="15">
        <f>(100%+AW39)*AU39+AV39</f>
        <v>1548.7020000000002</v>
      </c>
      <c r="AY39" s="30">
        <f t="shared" ref="AY39:AY44" si="164">W39+AD39+AL39</f>
        <v>1.212</v>
      </c>
      <c r="AZ39" s="30">
        <f t="shared" ref="AZ39:AZ44" si="165">X39+AE39</f>
        <v>0</v>
      </c>
      <c r="BA39" s="30">
        <f t="shared" ref="BA39:BA44" si="166">Y39</f>
        <v>4.8000000000000001E-2</v>
      </c>
      <c r="BB39" s="30">
        <f t="shared" ref="BB39:BB44" si="167">AF39+AM39</f>
        <v>0</v>
      </c>
      <c r="BC39" s="30"/>
      <c r="BD39" s="30">
        <f t="shared" si="152"/>
        <v>0.6</v>
      </c>
      <c r="BE39" s="34">
        <f t="shared" si="153"/>
        <v>1.1219999999999999</v>
      </c>
      <c r="BF39" s="9">
        <f t="shared" ref="BF39:BF46" si="168">(100%+AZ39+AY39)*AX39</f>
        <v>3425.7288240000003</v>
      </c>
      <c r="BG39" s="9">
        <f t="shared" ref="BG39:BG44" si="169">(100%+$BA39)*BF39</f>
        <v>3590.1638075520004</v>
      </c>
      <c r="BH39" s="9">
        <f t="shared" si="11"/>
        <v>7618.3275996253442</v>
      </c>
      <c r="BI39" s="8">
        <f t="shared" si="12"/>
        <v>6007.0620827960065</v>
      </c>
      <c r="BJ39" s="9">
        <f t="shared" si="40"/>
        <v>753.66034128000001</v>
      </c>
      <c r="BK39" s="9">
        <f t="shared" ref="BK39:BK44" si="170">(100%+$BA39)*BJ39</f>
        <v>789.83603766144006</v>
      </c>
      <c r="BL39" s="9">
        <f t="shared" si="14"/>
        <v>1676.0320719175756</v>
      </c>
      <c r="BM39" s="8">
        <f t="shared" si="15"/>
        <v>1321.5536582151215</v>
      </c>
      <c r="BN39" s="9">
        <f t="shared" si="41"/>
        <v>464.61060000000003</v>
      </c>
      <c r="BO39" s="9">
        <f t="shared" si="16"/>
        <v>486.91190880000005</v>
      </c>
      <c r="BP39" s="9">
        <f t="shared" si="17"/>
        <v>1033.2270704736</v>
      </c>
      <c r="BQ39" s="9">
        <f t="shared" si="18"/>
        <v>814.70100580415988</v>
      </c>
      <c r="BR39" s="9">
        <f t="shared" si="42"/>
        <v>2338.5400200000004</v>
      </c>
      <c r="BS39" s="9">
        <f t="shared" si="19"/>
        <v>4962.3819224400004</v>
      </c>
      <c r="BT39" s="9">
        <f>MIN($BD39, 80%)*BS39+MAX(100%-$BD39, 20%)*BR39</f>
        <v>3912.8451614640003</v>
      </c>
      <c r="BU39" s="15">
        <f t="shared" si="43"/>
        <v>1238.9616000000003</v>
      </c>
      <c r="BV39" s="15">
        <f t="shared" si="21"/>
        <v>2629.0765152000004</v>
      </c>
      <c r="BW39" s="9">
        <f t="shared" si="157"/>
        <v>2073.0305491200002</v>
      </c>
      <c r="BX39" s="38">
        <f t="shared" si="23"/>
        <v>9333.7730642484348</v>
      </c>
      <c r="BY39" s="6">
        <f t="shared" si="24"/>
        <v>11976.880380678678</v>
      </c>
      <c r="BZ39" s="6">
        <f t="shared" si="25"/>
        <v>10963.175075856754</v>
      </c>
      <c r="CA39" s="7">
        <v>0.875</v>
      </c>
      <c r="CB39" s="8">
        <f t="shared" si="26"/>
        <v>13687.863292204203</v>
      </c>
      <c r="CC39" s="8">
        <f t="shared" si="27"/>
        <v>14580.014377747926</v>
      </c>
      <c r="CD39" s="8">
        <f t="shared" si="28"/>
        <v>16442.188105300291</v>
      </c>
      <c r="CE39" s="38">
        <f t="shared" si="29"/>
        <v>15302.990655922826</v>
      </c>
      <c r="CF39" s="6">
        <f t="shared" si="30"/>
        <v>19267.651630568191</v>
      </c>
      <c r="CG39" s="6">
        <f t="shared" si="31"/>
        <v>17747.093673335305</v>
      </c>
      <c r="CH39">
        <f t="shared" si="32"/>
        <v>1.5</v>
      </c>
      <c r="CI39" s="8">
        <f t="shared" si="33"/>
        <v>12845.101087045461</v>
      </c>
      <c r="CJ39" s="8">
        <f t="shared" si="34"/>
        <v>14114.838932079218</v>
      </c>
      <c r="CK39" s="8">
        <f t="shared" si="35"/>
        <v>15744.240943687537</v>
      </c>
    </row>
    <row r="40" spans="1:89" s="63" customFormat="1" x14ac:dyDescent="0.35">
      <c r="B40" s="63" t="s">
        <v>9</v>
      </c>
      <c r="C40" s="63">
        <v>216</v>
      </c>
      <c r="D40" s="64">
        <v>0.18</v>
      </c>
      <c r="E40" s="9">
        <v>8</v>
      </c>
      <c r="F40" s="30">
        <v>0.75409999999999999</v>
      </c>
      <c r="G40" s="30">
        <v>0.79969999999999997</v>
      </c>
      <c r="H40" s="30">
        <v>0.99370000000000003</v>
      </c>
      <c r="I40" s="30">
        <v>0.98640000000000005</v>
      </c>
      <c r="J40" s="30">
        <v>1.2319</v>
      </c>
      <c r="K40" s="64">
        <v>0.22</v>
      </c>
      <c r="L40" s="63">
        <v>9</v>
      </c>
      <c r="M40" s="64">
        <v>1.51</v>
      </c>
      <c r="N40" s="64">
        <v>0.8</v>
      </c>
      <c r="O40" s="64">
        <v>0.3</v>
      </c>
      <c r="P40" s="64">
        <v>0.05</v>
      </c>
      <c r="Q40" s="64">
        <v>0.5</v>
      </c>
      <c r="R40" s="63" t="s">
        <v>10</v>
      </c>
      <c r="S40" s="63">
        <v>1</v>
      </c>
      <c r="T40" s="63" t="s">
        <v>9</v>
      </c>
      <c r="U40" s="63">
        <v>401</v>
      </c>
      <c r="V40" s="67">
        <f t="shared" ref="V40" si="171">4*(3%+S40*1%)</f>
        <v>0.16</v>
      </c>
      <c r="W40" s="67">
        <v>0.629</v>
      </c>
      <c r="X40" s="67"/>
      <c r="Y40" s="67">
        <f t="shared" ref="Y40" si="172">4*(0.9%+S40*0.3%)</f>
        <v>4.8000000000000001E-2</v>
      </c>
      <c r="Z40" s="67"/>
      <c r="AA40" s="67"/>
      <c r="AB40" s="63" t="s">
        <v>45</v>
      </c>
      <c r="AC40" s="67"/>
      <c r="AD40" s="67"/>
      <c r="AE40" s="67"/>
      <c r="AF40" s="67"/>
      <c r="AG40" s="67"/>
      <c r="AH40" s="67">
        <v>0.2</v>
      </c>
      <c r="AI40" s="67"/>
      <c r="AJ40" s="63">
        <v>311</v>
      </c>
      <c r="AK40" s="67">
        <f>2*46.6%</f>
        <v>0.93200000000000005</v>
      </c>
      <c r="AL40" s="67">
        <f>0*58.3%</f>
        <v>0</v>
      </c>
      <c r="AM40" s="67">
        <f t="shared" si="163"/>
        <v>0</v>
      </c>
      <c r="AN40" s="67"/>
      <c r="AO40" s="67">
        <v>0.622</v>
      </c>
      <c r="AP40" s="46" t="s">
        <v>184</v>
      </c>
      <c r="AQ40" s="72"/>
      <c r="AR40" s="30">
        <v>0.2</v>
      </c>
      <c r="AS40" s="67">
        <v>0.35</v>
      </c>
      <c r="AT40" s="67"/>
      <c r="AU40" s="63">
        <f t="shared" si="146"/>
        <v>617</v>
      </c>
      <c r="AV40" s="72">
        <f t="shared" ref="AV40:AV42" si="173">AJ40+AQ40</f>
        <v>311</v>
      </c>
      <c r="AW40" s="67">
        <f t="shared" si="2"/>
        <v>1.472</v>
      </c>
      <c r="AX40" s="63">
        <f t="shared" ref="AX40:AX42" si="174">(100%+AW40)*AU40+AV40</f>
        <v>1836.2239999999999</v>
      </c>
      <c r="AY40" s="67">
        <f t="shared" si="164"/>
        <v>0.629</v>
      </c>
      <c r="AZ40" s="67">
        <f t="shared" si="165"/>
        <v>0</v>
      </c>
      <c r="BA40" s="67">
        <f t="shared" si="166"/>
        <v>4.8000000000000001E-2</v>
      </c>
      <c r="BB40" s="67">
        <f t="shared" si="167"/>
        <v>0</v>
      </c>
      <c r="BC40" s="67"/>
      <c r="BD40" s="67">
        <f t="shared" si="152"/>
        <v>0.6</v>
      </c>
      <c r="BE40" s="75">
        <f t="shared" si="153"/>
        <v>1.1219999999999999</v>
      </c>
      <c r="BF40" s="72">
        <f t="shared" si="168"/>
        <v>2991.2088960000001</v>
      </c>
      <c r="BG40" s="72">
        <f t="shared" si="169"/>
        <v>3134.786923008</v>
      </c>
      <c r="BH40" s="72">
        <f t="shared" si="11"/>
        <v>6652.0178506229759</v>
      </c>
      <c r="BI40" s="72">
        <f t="shared" si="12"/>
        <v>5245.1254795769855</v>
      </c>
      <c r="BJ40" s="72">
        <f t="shared" si="40"/>
        <v>658.06595711999989</v>
      </c>
      <c r="BK40" s="72">
        <f t="shared" si="170"/>
        <v>689.65312306175997</v>
      </c>
      <c r="BL40" s="72">
        <f t="shared" si="14"/>
        <v>1463.4439271370545</v>
      </c>
      <c r="BM40" s="72">
        <f t="shared" si="15"/>
        <v>1153.9276055069367</v>
      </c>
      <c r="BN40" s="72">
        <f t="shared" si="41"/>
        <v>550.86719999999991</v>
      </c>
      <c r="BO40" s="72">
        <f t="shared" si="16"/>
        <v>577.30882559999998</v>
      </c>
      <c r="BP40" s="72">
        <f t="shared" si="17"/>
        <v>1225.0493279231998</v>
      </c>
      <c r="BQ40" s="66">
        <f t="shared" si="18"/>
        <v>965.95312699391991</v>
      </c>
      <c r="BR40" s="72">
        <f t="shared" si="42"/>
        <v>2772.6982399999997</v>
      </c>
      <c r="BS40" s="72">
        <f t="shared" si="19"/>
        <v>5883.6656652799993</v>
      </c>
      <c r="BT40" s="72">
        <f>MIN($BD40, 80%)*BS40+MAX(100%-BD40, 20%)*BR40</f>
        <v>4639.2786951679991</v>
      </c>
      <c r="BU40" s="63">
        <f t="shared" si="43"/>
        <v>1468.9792</v>
      </c>
      <c r="BV40" s="63">
        <f t="shared" si="21"/>
        <v>3117.1738624</v>
      </c>
      <c r="BW40" s="72">
        <f t="shared" si="157"/>
        <v>2457.89599744</v>
      </c>
      <c r="BX40" s="77">
        <f t="shared" si="23"/>
        <v>8149.8759701667195</v>
      </c>
      <c r="BY40" s="61">
        <f t="shared" si="24"/>
        <v>10457.731181180592</v>
      </c>
      <c r="BZ40" s="61">
        <f t="shared" si="25"/>
        <v>10081.78222415456</v>
      </c>
      <c r="CA40" s="7">
        <v>0.875</v>
      </c>
      <c r="CB40" s="61">
        <f t="shared" si="26"/>
        <v>11951.692778492104</v>
      </c>
      <c r="CC40" s="72">
        <f t="shared" si="27"/>
        <v>13953.422661072822</v>
      </c>
      <c r="CD40" s="66">
        <f t="shared" si="28"/>
        <v>16161.315522773211</v>
      </c>
      <c r="CE40" s="77">
        <f t="shared" si="29"/>
        <v>13361.957159222369</v>
      </c>
      <c r="CF40" s="61">
        <f t="shared" si="30"/>
        <v>16823.739975743178</v>
      </c>
      <c r="CG40" s="61">
        <f t="shared" si="31"/>
        <v>16259.816540204129</v>
      </c>
      <c r="CH40" s="59">
        <f t="shared" si="32"/>
        <v>1.5</v>
      </c>
      <c r="CI40" s="61">
        <f t="shared" si="33"/>
        <v>11215.826650495452</v>
      </c>
      <c r="CJ40" s="66">
        <f t="shared" si="34"/>
        <v>13547.250134649579</v>
      </c>
      <c r="CK40" s="66">
        <f t="shared" si="35"/>
        <v>15479.156388637419</v>
      </c>
    </row>
    <row r="41" spans="1:89" s="15" customFormat="1" x14ac:dyDescent="0.35">
      <c r="B41" s="15" t="s">
        <v>9</v>
      </c>
      <c r="C41" s="15">
        <v>216</v>
      </c>
      <c r="D41" s="33">
        <v>0.18</v>
      </c>
      <c r="E41" s="9">
        <v>8</v>
      </c>
      <c r="F41" s="30">
        <v>0.75409999999999999</v>
      </c>
      <c r="G41" s="30">
        <v>0.79969999999999997</v>
      </c>
      <c r="H41" s="30">
        <v>0.99370000000000003</v>
      </c>
      <c r="I41" s="30">
        <v>0.98640000000000005</v>
      </c>
      <c r="J41" s="30">
        <v>1.2319</v>
      </c>
      <c r="K41" s="33">
        <v>0.22</v>
      </c>
      <c r="L41" s="15">
        <v>9</v>
      </c>
      <c r="M41" s="33">
        <v>1.51</v>
      </c>
      <c r="N41" s="33">
        <v>0.8</v>
      </c>
      <c r="O41" s="33">
        <v>0.3</v>
      </c>
      <c r="P41" s="33">
        <v>0.05</v>
      </c>
      <c r="Q41" s="33">
        <v>0.5</v>
      </c>
      <c r="R41" s="15" t="s">
        <v>11</v>
      </c>
      <c r="S41" s="15">
        <v>1</v>
      </c>
      <c r="T41" s="15" t="s">
        <v>9</v>
      </c>
      <c r="U41" s="15">
        <v>449</v>
      </c>
      <c r="V41" s="30">
        <v>0.377</v>
      </c>
      <c r="W41" s="30"/>
      <c r="X41" s="30">
        <f>30%+(S41*10%)</f>
        <v>0.4</v>
      </c>
      <c r="Y41" s="30"/>
      <c r="Z41" s="30"/>
      <c r="AA41" s="30"/>
      <c r="AB41" s="15" t="s">
        <v>45</v>
      </c>
      <c r="AC41" s="30"/>
      <c r="AD41" s="30"/>
      <c r="AE41" s="30"/>
      <c r="AF41" s="30"/>
      <c r="AG41" s="30"/>
      <c r="AH41" s="30">
        <v>0.2</v>
      </c>
      <c r="AI41" s="30"/>
      <c r="AJ41" s="15">
        <v>311</v>
      </c>
      <c r="AK41" s="30">
        <f>1*46.6%</f>
        <v>0.46600000000000003</v>
      </c>
      <c r="AL41" s="30">
        <f>1*58.3%</f>
        <v>0.58299999999999996</v>
      </c>
      <c r="AM41" s="30">
        <f t="shared" si="163"/>
        <v>0</v>
      </c>
      <c r="AN41" s="30"/>
      <c r="AO41" s="30">
        <v>0.622</v>
      </c>
      <c r="AP41" s="46" t="s">
        <v>184</v>
      </c>
      <c r="AQ41" s="9"/>
      <c r="AR41" s="30">
        <v>0.2</v>
      </c>
      <c r="AS41" s="30">
        <v>0.35</v>
      </c>
      <c r="AT41" s="30"/>
      <c r="AU41" s="15">
        <f t="shared" si="146"/>
        <v>665</v>
      </c>
      <c r="AV41" s="9">
        <f t="shared" si="173"/>
        <v>311</v>
      </c>
      <c r="AW41" s="30">
        <f t="shared" si="2"/>
        <v>1.2229999999999999</v>
      </c>
      <c r="AX41" s="15">
        <f t="shared" si="174"/>
        <v>1789.2949999999998</v>
      </c>
      <c r="AY41" s="30">
        <f t="shared" si="164"/>
        <v>0.58299999999999996</v>
      </c>
      <c r="AZ41" s="30">
        <f t="shared" si="165"/>
        <v>0.4</v>
      </c>
      <c r="BA41" s="30">
        <f t="shared" si="166"/>
        <v>0</v>
      </c>
      <c r="BB41" s="30">
        <f t="shared" si="167"/>
        <v>0</v>
      </c>
      <c r="BC41" s="30"/>
      <c r="BD41" s="30">
        <f t="shared" si="152"/>
        <v>0.6</v>
      </c>
      <c r="BE41" s="34">
        <f t="shared" si="153"/>
        <v>1.1219999999999999</v>
      </c>
      <c r="BF41" s="9">
        <f t="shared" si="168"/>
        <v>3548.1719849999995</v>
      </c>
      <c r="BG41" s="9">
        <f t="shared" si="169"/>
        <v>3548.1719849999995</v>
      </c>
      <c r="BH41" s="9">
        <f t="shared" si="11"/>
        <v>7529.2209521699988</v>
      </c>
      <c r="BI41" s="8">
        <f t="shared" si="12"/>
        <v>5936.8013653019989</v>
      </c>
      <c r="BJ41" s="9">
        <f t="shared" si="40"/>
        <v>623.13987669999995</v>
      </c>
      <c r="BK41" s="9">
        <f t="shared" si="170"/>
        <v>623.13987669999995</v>
      </c>
      <c r="BL41" s="9">
        <f t="shared" si="14"/>
        <v>1322.3028183573997</v>
      </c>
      <c r="BM41" s="9">
        <f t="shared" si="15"/>
        <v>1042.6376416944397</v>
      </c>
      <c r="BN41" s="9">
        <f t="shared" si="41"/>
        <v>536.78849999999989</v>
      </c>
      <c r="BO41" s="9">
        <f t="shared" si="16"/>
        <v>536.78849999999989</v>
      </c>
      <c r="BP41" s="9">
        <f t="shared" si="17"/>
        <v>1139.0651969999997</v>
      </c>
      <c r="BQ41" s="9">
        <f t="shared" si="18"/>
        <v>898.15451819999976</v>
      </c>
      <c r="BR41" s="9">
        <f t="shared" si="42"/>
        <v>2701.8354499999996</v>
      </c>
      <c r="BS41" s="9">
        <f t="shared" si="19"/>
        <v>5733.2948248999992</v>
      </c>
      <c r="BT41" s="9">
        <f>MIN($BD41, 80%)*BS41+MAX(100%-BD41, 20%)*BR41</f>
        <v>4520.7110749399999</v>
      </c>
      <c r="BU41" s="15">
        <f t="shared" si="43"/>
        <v>1431.4359999999999</v>
      </c>
      <c r="BV41" s="15">
        <f t="shared" si="21"/>
        <v>3037.5071919999996</v>
      </c>
      <c r="BW41" s="9">
        <f t="shared" si="157"/>
        <v>2395.0787151999994</v>
      </c>
      <c r="BX41" s="38">
        <f t="shared" si="23"/>
        <v>9224.6019614062443</v>
      </c>
      <c r="BY41" s="6">
        <f t="shared" si="24"/>
        <v>11309.877244795123</v>
      </c>
      <c r="BZ41" s="6">
        <f t="shared" si="25"/>
        <v>11020.910997806244</v>
      </c>
      <c r="CA41" s="7">
        <v>0.875</v>
      </c>
      <c r="CB41" s="8">
        <f t="shared" si="26"/>
        <v>12925.573994051569</v>
      </c>
      <c r="CC41" s="8">
        <f t="shared" si="27"/>
        <v>15063.113316547136</v>
      </c>
      <c r="CD41" s="8">
        <f t="shared" si="28"/>
        <v>17116.037929575708</v>
      </c>
      <c r="CE41" s="38">
        <f t="shared" si="29"/>
        <v>15124.001478106842</v>
      </c>
      <c r="CF41" s="6">
        <f t="shared" si="30"/>
        <v>18251.91440319016</v>
      </c>
      <c r="CG41" s="6">
        <f t="shared" si="31"/>
        <v>17818.465032706841</v>
      </c>
      <c r="CH41">
        <f t="shared" si="32"/>
        <v>1.5</v>
      </c>
      <c r="CI41" s="8">
        <f t="shared" si="33"/>
        <v>12167.942935460107</v>
      </c>
      <c r="CJ41" s="8">
        <f t="shared" si="34"/>
        <v>14603.378727011228</v>
      </c>
      <c r="CK41" s="8">
        <f t="shared" si="35"/>
        <v>16399.687763411228</v>
      </c>
    </row>
    <row r="42" spans="1:89" s="31" customFormat="1" x14ac:dyDescent="0.35">
      <c r="B42" s="31" t="s">
        <v>9</v>
      </c>
      <c r="C42" s="31">
        <v>216</v>
      </c>
      <c r="D42" s="35">
        <v>0.18</v>
      </c>
      <c r="E42" s="9">
        <v>8</v>
      </c>
      <c r="F42" s="30">
        <v>0.75409999999999999</v>
      </c>
      <c r="G42" s="30">
        <v>0.79969999999999997</v>
      </c>
      <c r="H42" s="30">
        <v>0.99370000000000003</v>
      </c>
      <c r="I42" s="30">
        <v>0.98640000000000005</v>
      </c>
      <c r="J42" s="30">
        <v>1.2319</v>
      </c>
      <c r="K42" s="35">
        <v>0.22</v>
      </c>
      <c r="L42" s="31">
        <v>9</v>
      </c>
      <c r="M42" s="35">
        <v>1.51</v>
      </c>
      <c r="N42" s="35">
        <v>0.8</v>
      </c>
      <c r="O42" s="35">
        <v>0.3</v>
      </c>
      <c r="P42" s="35">
        <v>0.05</v>
      </c>
      <c r="Q42" s="35">
        <v>0.5</v>
      </c>
      <c r="R42" s="31" t="s">
        <v>11</v>
      </c>
      <c r="S42" s="31">
        <v>1</v>
      </c>
      <c r="T42" s="31" t="s">
        <v>9</v>
      </c>
      <c r="U42" s="31">
        <v>449</v>
      </c>
      <c r="V42" s="32">
        <v>0.377</v>
      </c>
      <c r="W42" s="32"/>
      <c r="X42" s="32">
        <f t="shared" ref="X42" si="175">30%+(S42*10%)</f>
        <v>0.4</v>
      </c>
      <c r="Y42" s="32"/>
      <c r="Z42" s="32"/>
      <c r="AA42" s="32"/>
      <c r="AB42" s="31" t="s">
        <v>45</v>
      </c>
      <c r="AC42" s="32"/>
      <c r="AD42" s="32"/>
      <c r="AE42" s="32"/>
      <c r="AF42" s="32"/>
      <c r="AG42" s="32"/>
      <c r="AH42" s="32">
        <v>0.2</v>
      </c>
      <c r="AI42" s="32"/>
      <c r="AJ42" s="31">
        <v>311</v>
      </c>
      <c r="AK42" s="32">
        <f>2*46.6%</f>
        <v>0.93200000000000005</v>
      </c>
      <c r="AL42" s="32">
        <f>0*58.3%</f>
        <v>0</v>
      </c>
      <c r="AM42" s="32">
        <f t="shared" si="163"/>
        <v>0</v>
      </c>
      <c r="AN42" s="32"/>
      <c r="AO42" s="32">
        <v>0.622</v>
      </c>
      <c r="AP42" s="46" t="s">
        <v>184</v>
      </c>
      <c r="AQ42" s="17"/>
      <c r="AR42" s="30">
        <v>0.2</v>
      </c>
      <c r="AS42" s="32">
        <v>0.35</v>
      </c>
      <c r="AT42" s="32"/>
      <c r="AU42" s="31">
        <f t="shared" si="146"/>
        <v>665</v>
      </c>
      <c r="AV42" s="17">
        <f t="shared" si="173"/>
        <v>311</v>
      </c>
      <c r="AW42" s="32">
        <f t="shared" si="2"/>
        <v>1.6889999999999998</v>
      </c>
      <c r="AX42" s="31">
        <f t="shared" si="174"/>
        <v>2099.1849999999999</v>
      </c>
      <c r="AY42" s="32">
        <f t="shared" si="164"/>
        <v>0</v>
      </c>
      <c r="AZ42" s="32">
        <f t="shared" si="165"/>
        <v>0.4</v>
      </c>
      <c r="BA42" s="32">
        <f t="shared" si="166"/>
        <v>0</v>
      </c>
      <c r="BB42" s="32">
        <f t="shared" si="167"/>
        <v>0</v>
      </c>
      <c r="BC42" s="32"/>
      <c r="BD42" s="32">
        <f t="shared" si="152"/>
        <v>0.6</v>
      </c>
      <c r="BE42" s="36">
        <f t="shared" si="153"/>
        <v>1.1219999999999999</v>
      </c>
      <c r="BF42" s="17">
        <f t="shared" si="168"/>
        <v>2938.8589999999999</v>
      </c>
      <c r="BG42" s="17">
        <f t="shared" si="169"/>
        <v>2938.8589999999999</v>
      </c>
      <c r="BH42" s="17">
        <f t="shared" si="11"/>
        <v>6236.2587979999998</v>
      </c>
      <c r="BI42" s="17">
        <f t="shared" si="12"/>
        <v>4917.2988788000002</v>
      </c>
      <c r="BJ42" s="17">
        <f t="shared" si="40"/>
        <v>461.82069999999999</v>
      </c>
      <c r="BK42" s="17">
        <f t="shared" si="170"/>
        <v>461.82069999999999</v>
      </c>
      <c r="BL42" s="17">
        <f t="shared" si="14"/>
        <v>979.98352539999996</v>
      </c>
      <c r="BM42" s="17">
        <f t="shared" si="15"/>
        <v>772.71839523999995</v>
      </c>
      <c r="BN42" s="17">
        <f t="shared" si="41"/>
        <v>629.75549999999998</v>
      </c>
      <c r="BO42" s="17">
        <f t="shared" si="16"/>
        <v>629.75549999999998</v>
      </c>
      <c r="BP42" s="17">
        <f t="shared" si="17"/>
        <v>1336.3411709999998</v>
      </c>
      <c r="BQ42" s="18">
        <f t="shared" si="18"/>
        <v>1053.7069025999999</v>
      </c>
      <c r="BR42" s="17">
        <f t="shared" si="42"/>
        <v>3169.76935</v>
      </c>
      <c r="BS42" s="17">
        <f t="shared" si="19"/>
        <v>6726.2505606999994</v>
      </c>
      <c r="BT42" s="17">
        <f>MIN($BD42, 80%)*BS42+MAX(100%-BD42, 20%)*BR42</f>
        <v>5303.6580764199989</v>
      </c>
      <c r="BU42" s="31">
        <f t="shared" si="43"/>
        <v>1679.348</v>
      </c>
      <c r="BV42" s="31">
        <f t="shared" si="21"/>
        <v>3563.5764559999998</v>
      </c>
      <c r="BW42" s="17">
        <f t="shared" si="157"/>
        <v>2809.8850735999999</v>
      </c>
      <c r="BX42" s="39">
        <f t="shared" si="23"/>
        <v>7640.4989978794392</v>
      </c>
      <c r="BY42" s="13">
        <f t="shared" si="24"/>
        <v>9185.9357883594384</v>
      </c>
      <c r="BZ42" s="13">
        <f t="shared" si="25"/>
        <v>9747.9128030794382</v>
      </c>
      <c r="CA42" s="7">
        <v>0.875</v>
      </c>
      <c r="CB42" s="13">
        <f t="shared" si="26"/>
        <v>10498.212329553644</v>
      </c>
      <c r="CC42" s="17">
        <f t="shared" si="27"/>
        <v>14035.656931139358</v>
      </c>
      <c r="CD42" s="18">
        <f t="shared" si="28"/>
        <v>16444.129851367928</v>
      </c>
      <c r="CE42" s="39">
        <f t="shared" si="29"/>
        <v>12526.818893743</v>
      </c>
      <c r="CF42" s="13">
        <f t="shared" si="30"/>
        <v>14844.974079463</v>
      </c>
      <c r="CG42" s="13">
        <f t="shared" si="31"/>
        <v>15687.939601542999</v>
      </c>
      <c r="CH42" s="10">
        <f t="shared" si="32"/>
        <v>1.5</v>
      </c>
      <c r="CI42" s="13">
        <f t="shared" si="33"/>
        <v>9896.6493863086671</v>
      </c>
      <c r="CJ42" s="18">
        <f t="shared" si="34"/>
        <v>13654.870672248666</v>
      </c>
      <c r="CK42" s="18">
        <f t="shared" si="35"/>
        <v>15762.284477448666</v>
      </c>
    </row>
    <row r="43" spans="1:89" s="15" customFormat="1" x14ac:dyDescent="0.35">
      <c r="A43" s="15">
        <v>1</v>
      </c>
      <c r="B43" s="15" t="s">
        <v>9</v>
      </c>
      <c r="C43" s="15">
        <v>216</v>
      </c>
      <c r="D43" s="33">
        <v>0.18</v>
      </c>
      <c r="E43" s="9">
        <v>8</v>
      </c>
      <c r="F43" s="30">
        <v>0.75409999999999999</v>
      </c>
      <c r="G43" s="30">
        <v>0.79969999999999997</v>
      </c>
      <c r="H43" s="30">
        <v>0.99370000000000003</v>
      </c>
      <c r="I43" s="30">
        <v>0.98640000000000005</v>
      </c>
      <c r="J43" s="30">
        <v>1.2319</v>
      </c>
      <c r="K43" s="33">
        <v>0.22</v>
      </c>
      <c r="L43" s="15">
        <v>9</v>
      </c>
      <c r="M43" s="33">
        <v>1.51</v>
      </c>
      <c r="N43" s="33">
        <v>0.8</v>
      </c>
      <c r="O43" s="33">
        <v>0.3</v>
      </c>
      <c r="P43" s="33">
        <v>0.05</v>
      </c>
      <c r="Q43" s="33">
        <v>0.5</v>
      </c>
      <c r="R43" s="15" t="s">
        <v>10</v>
      </c>
      <c r="S43" s="15">
        <v>1</v>
      </c>
      <c r="T43" s="15" t="s">
        <v>9</v>
      </c>
      <c r="U43" s="15">
        <v>401</v>
      </c>
      <c r="V43" s="30">
        <f>4*(3%+S43*1%)</f>
        <v>0.16</v>
      </c>
      <c r="W43" s="30">
        <v>0.629</v>
      </c>
      <c r="X43" s="30"/>
      <c r="Y43" s="30">
        <f>4*(0.9%+S43*0.3%)</f>
        <v>4.8000000000000001E-2</v>
      </c>
      <c r="Z43" s="30"/>
      <c r="AA43" s="30"/>
      <c r="AB43" s="15" t="s">
        <v>45</v>
      </c>
      <c r="AC43" s="30"/>
      <c r="AD43" s="30"/>
      <c r="AE43" s="30"/>
      <c r="AF43" s="30"/>
      <c r="AG43" s="30"/>
      <c r="AH43" s="30">
        <v>0.2</v>
      </c>
      <c r="AI43" s="30"/>
      <c r="AJ43" s="15">
        <v>311</v>
      </c>
      <c r="AK43" s="30">
        <f>1*46.6%</f>
        <v>0.46600000000000003</v>
      </c>
      <c r="AL43" s="30">
        <f>1*58.3%</f>
        <v>0.58299999999999996</v>
      </c>
      <c r="AM43" s="30">
        <f t="shared" si="163"/>
        <v>0</v>
      </c>
      <c r="AN43" s="30"/>
      <c r="AO43" s="30">
        <v>0.622</v>
      </c>
      <c r="AP43" s="46" t="s">
        <v>185</v>
      </c>
      <c r="AQ43" s="9"/>
      <c r="AR43" s="30">
        <f t="shared" ref="AR43:AR46" si="176">48%+20%</f>
        <v>0.67999999999999994</v>
      </c>
      <c r="AS43" s="30">
        <v>0.15</v>
      </c>
      <c r="AT43" s="30"/>
      <c r="AU43" s="15">
        <f t="shared" si="146"/>
        <v>617</v>
      </c>
      <c r="AV43" s="9">
        <f>AJ43+AQ43</f>
        <v>311</v>
      </c>
      <c r="AW43" s="30">
        <f t="shared" si="2"/>
        <v>1.486</v>
      </c>
      <c r="AX43" s="15">
        <f>(100%+AW43)*AU43+AV43</f>
        <v>1844.8619999999999</v>
      </c>
      <c r="AY43" s="30">
        <f t="shared" si="164"/>
        <v>1.212</v>
      </c>
      <c r="AZ43" s="30">
        <f t="shared" si="165"/>
        <v>0</v>
      </c>
      <c r="BA43" s="30">
        <f t="shared" si="166"/>
        <v>4.8000000000000001E-2</v>
      </c>
      <c r="BB43" s="30">
        <f t="shared" si="167"/>
        <v>0</v>
      </c>
      <c r="BC43" s="30"/>
      <c r="BD43" s="30">
        <f t="shared" si="152"/>
        <v>0.4</v>
      </c>
      <c r="BE43" s="34">
        <f t="shared" si="153"/>
        <v>1.1219999999999999</v>
      </c>
      <c r="BF43" s="9">
        <f t="shared" si="168"/>
        <v>4080.8347439999993</v>
      </c>
      <c r="BG43" s="9">
        <f t="shared" si="169"/>
        <v>4276.7148117119996</v>
      </c>
      <c r="BH43" s="9">
        <f t="shared" si="11"/>
        <v>9075.188830452862</v>
      </c>
      <c r="BI43" s="8">
        <f t="shared" si="12"/>
        <v>6196.1044192083446</v>
      </c>
      <c r="BJ43" s="9">
        <f t="shared" si="40"/>
        <v>897.78364367999984</v>
      </c>
      <c r="BK43" s="9">
        <f t="shared" si="170"/>
        <v>940.87725857663986</v>
      </c>
      <c r="BL43" s="9">
        <f t="shared" si="14"/>
        <v>1996.5415426996296</v>
      </c>
      <c r="BM43" s="8">
        <f t="shared" si="15"/>
        <v>1363.1429722258358</v>
      </c>
      <c r="BN43" s="9">
        <f t="shared" si="41"/>
        <v>553.45859999999993</v>
      </c>
      <c r="BO43" s="9">
        <f t="shared" si="16"/>
        <v>580.0246128</v>
      </c>
      <c r="BP43" s="9">
        <f t="shared" si="17"/>
        <v>1230.8122283615999</v>
      </c>
      <c r="BQ43" s="9">
        <f t="shared" si="18"/>
        <v>840.33965902464001</v>
      </c>
      <c r="BR43" s="9">
        <f t="shared" si="42"/>
        <v>2785.7416199999998</v>
      </c>
      <c r="BS43" s="9">
        <f t="shared" si="19"/>
        <v>5911.3437176399993</v>
      </c>
      <c r="BT43" s="9">
        <f>MIN($BD43, 80%)*BS43+MAX(100%-$BD43, 20%)*BR43</f>
        <v>4035.9824590559997</v>
      </c>
      <c r="BU43" s="15">
        <f t="shared" si="43"/>
        <v>1475.8896</v>
      </c>
      <c r="BV43" s="15">
        <f t="shared" si="21"/>
        <v>3131.8377311999998</v>
      </c>
      <c r="BW43" s="9">
        <f t="shared" si="157"/>
        <v>2138.2688524800001</v>
      </c>
      <c r="BX43" s="38">
        <f t="shared" si="23"/>
        <v>9627.5070465659246</v>
      </c>
      <c r="BY43" s="6">
        <f t="shared" si="24"/>
        <v>12353.792991017595</v>
      </c>
      <c r="BZ43" s="6">
        <f t="shared" si="25"/>
        <v>11308.186364615205</v>
      </c>
      <c r="CA43" s="7">
        <v>0.875</v>
      </c>
      <c r="CB43" s="6">
        <f t="shared" si="26"/>
        <v>14118.620561162967</v>
      </c>
      <c r="CC43" s="8">
        <f t="shared" si="27"/>
        <v>15038.847655131343</v>
      </c>
      <c r="CD43" s="8">
        <f t="shared" si="28"/>
        <v>16959.624018616232</v>
      </c>
      <c r="CE43" s="38">
        <f t="shared" si="29"/>
        <v>15784.576007933258</v>
      </c>
      <c r="CF43" s="6">
        <f t="shared" si="30"/>
        <v>19874.004924610766</v>
      </c>
      <c r="CG43" s="6">
        <f t="shared" si="31"/>
        <v>18305.594985007177</v>
      </c>
      <c r="CH43">
        <f t="shared" si="32"/>
        <v>1.5</v>
      </c>
      <c r="CI43" s="8">
        <f t="shared" si="33"/>
        <v>13249.336616407178</v>
      </c>
      <c r="CJ43" s="8">
        <f t="shared" si="34"/>
        <v>14559.033131011505</v>
      </c>
      <c r="CK43" s="8">
        <f t="shared" si="35"/>
        <v>16239.712449060786</v>
      </c>
    </row>
    <row r="44" spans="1:89" s="63" customFormat="1" x14ac:dyDescent="0.35">
      <c r="B44" s="63" t="s">
        <v>9</v>
      </c>
      <c r="C44" s="63">
        <v>216</v>
      </c>
      <c r="D44" s="64">
        <v>0.18</v>
      </c>
      <c r="E44" s="9">
        <v>8</v>
      </c>
      <c r="F44" s="30">
        <v>0.75409999999999999</v>
      </c>
      <c r="G44" s="30">
        <v>0.79969999999999997</v>
      </c>
      <c r="H44" s="30">
        <v>0.99370000000000003</v>
      </c>
      <c r="I44" s="30">
        <v>0.98640000000000005</v>
      </c>
      <c r="J44" s="30">
        <v>1.2319</v>
      </c>
      <c r="K44" s="64">
        <v>0.22</v>
      </c>
      <c r="L44" s="63">
        <v>9</v>
      </c>
      <c r="M44" s="64">
        <v>1.51</v>
      </c>
      <c r="N44" s="64">
        <v>0.8</v>
      </c>
      <c r="O44" s="64">
        <v>0.3</v>
      </c>
      <c r="P44" s="64">
        <v>0.05</v>
      </c>
      <c r="Q44" s="64">
        <v>0.5</v>
      </c>
      <c r="R44" s="63" t="s">
        <v>10</v>
      </c>
      <c r="S44" s="63">
        <v>1</v>
      </c>
      <c r="T44" s="63" t="s">
        <v>9</v>
      </c>
      <c r="U44" s="63">
        <v>401</v>
      </c>
      <c r="V44" s="67">
        <f t="shared" ref="V44" si="177">4*(3%+S44*1%)</f>
        <v>0.16</v>
      </c>
      <c r="W44" s="67">
        <v>0.629</v>
      </c>
      <c r="X44" s="67"/>
      <c r="Y44" s="67">
        <f t="shared" ref="Y44" si="178">4*(0.9%+S44*0.3%)</f>
        <v>4.8000000000000001E-2</v>
      </c>
      <c r="Z44" s="67"/>
      <c r="AA44" s="67"/>
      <c r="AB44" s="63" t="s">
        <v>45</v>
      </c>
      <c r="AC44" s="67"/>
      <c r="AD44" s="67"/>
      <c r="AE44" s="67"/>
      <c r="AF44" s="67"/>
      <c r="AG44" s="67"/>
      <c r="AH44" s="67">
        <v>0.2</v>
      </c>
      <c r="AI44" s="67"/>
      <c r="AJ44" s="63">
        <v>311</v>
      </c>
      <c r="AK44" s="67">
        <f>2*46.6%</f>
        <v>0.93200000000000005</v>
      </c>
      <c r="AL44" s="67">
        <f>0*58.3%</f>
        <v>0</v>
      </c>
      <c r="AM44" s="67">
        <f t="shared" si="163"/>
        <v>0</v>
      </c>
      <c r="AN44" s="67"/>
      <c r="AO44" s="67">
        <v>0.622</v>
      </c>
      <c r="AP44" s="46" t="s">
        <v>185</v>
      </c>
      <c r="AQ44" s="72"/>
      <c r="AR44" s="30">
        <f t="shared" si="176"/>
        <v>0.67999999999999994</v>
      </c>
      <c r="AS44" s="67">
        <v>0.15</v>
      </c>
      <c r="AT44" s="67"/>
      <c r="AU44" s="63">
        <f t="shared" si="146"/>
        <v>617</v>
      </c>
      <c r="AV44" s="72">
        <f t="shared" ref="AV44:AV46" si="179">AJ44+AQ44</f>
        <v>311</v>
      </c>
      <c r="AW44" s="67">
        <f t="shared" si="2"/>
        <v>1.952</v>
      </c>
      <c r="AX44" s="63">
        <f t="shared" ref="AX44:AX46" si="180">(100%+AW44)*AU44+AV44</f>
        <v>2132.384</v>
      </c>
      <c r="AY44" s="67">
        <f t="shared" si="164"/>
        <v>0.629</v>
      </c>
      <c r="AZ44" s="67">
        <f t="shared" si="165"/>
        <v>0</v>
      </c>
      <c r="BA44" s="67">
        <f t="shared" si="166"/>
        <v>4.8000000000000001E-2</v>
      </c>
      <c r="BB44" s="67">
        <f t="shared" si="167"/>
        <v>0</v>
      </c>
      <c r="BC44" s="67"/>
      <c r="BD44" s="67">
        <f t="shared" si="152"/>
        <v>0.4</v>
      </c>
      <c r="BE44" s="75">
        <f t="shared" si="153"/>
        <v>1.1219999999999999</v>
      </c>
      <c r="BF44" s="72">
        <f t="shared" si="168"/>
        <v>3473.6535360000003</v>
      </c>
      <c r="BG44" s="72">
        <f t="shared" si="169"/>
        <v>3640.3889057280003</v>
      </c>
      <c r="BH44" s="72">
        <f t="shared" si="11"/>
        <v>7724.9052579548161</v>
      </c>
      <c r="BI44" s="72">
        <f t="shared" si="12"/>
        <v>5274.1954466187271</v>
      </c>
      <c r="BJ44" s="72">
        <f t="shared" si="40"/>
        <v>764.20377791999999</v>
      </c>
      <c r="BK44" s="72">
        <f t="shared" si="170"/>
        <v>800.88555926015999</v>
      </c>
      <c r="BL44" s="72">
        <f t="shared" si="14"/>
        <v>1699.4791567500595</v>
      </c>
      <c r="BM44" s="72">
        <f t="shared" si="15"/>
        <v>1160.3229982561197</v>
      </c>
      <c r="BN44" s="72">
        <f t="shared" si="41"/>
        <v>639.71519999999998</v>
      </c>
      <c r="BO44" s="72">
        <f t="shared" si="16"/>
        <v>670.42152959999999</v>
      </c>
      <c r="BP44" s="72">
        <f t="shared" si="17"/>
        <v>1422.6344858112</v>
      </c>
      <c r="BQ44" s="66">
        <f t="shared" si="18"/>
        <v>971.30671208448007</v>
      </c>
      <c r="BR44" s="72">
        <f t="shared" si="42"/>
        <v>3219.89984</v>
      </c>
      <c r="BS44" s="72">
        <f t="shared" si="19"/>
        <v>6832.6274604800001</v>
      </c>
      <c r="BT44" s="72">
        <f>MIN($BD44, 80%)*BS44+MAX(100%-BD44, 20%)*BR44</f>
        <v>4664.9908881920001</v>
      </c>
      <c r="BU44" s="63">
        <f t="shared" si="43"/>
        <v>1705.9072000000001</v>
      </c>
      <c r="BV44" s="63">
        <f t="shared" si="21"/>
        <v>3619.9350783999998</v>
      </c>
      <c r="BW44" s="72">
        <f t="shared" si="157"/>
        <v>2471.51835136</v>
      </c>
      <c r="BX44" s="77">
        <f t="shared" si="23"/>
        <v>8195.0448849561781</v>
      </c>
      <c r="BY44" s="61">
        <f t="shared" si="24"/>
        <v>10515.690881468418</v>
      </c>
      <c r="BZ44" s="61">
        <f t="shared" si="25"/>
        <v>10137.658309125138</v>
      </c>
      <c r="CA44" s="7">
        <v>0.875</v>
      </c>
      <c r="CB44" s="61">
        <f t="shared" si="26"/>
        <v>12017.932435963905</v>
      </c>
      <c r="CC44" s="72">
        <f t="shared" si="27"/>
        <v>14030.75647099906</v>
      </c>
      <c r="CD44" s="61">
        <f t="shared" si="28"/>
        <v>16250.886098620729</v>
      </c>
      <c r="CE44" s="77">
        <f t="shared" si="29"/>
        <v>13436.012900261207</v>
      </c>
      <c r="CF44" s="61">
        <f t="shared" si="30"/>
        <v>16916.981895029567</v>
      </c>
      <c r="CG44" s="61">
        <f t="shared" si="31"/>
        <v>16349.933036514647</v>
      </c>
      <c r="CH44" s="59">
        <f t="shared" si="32"/>
        <v>1.5</v>
      </c>
      <c r="CI44" s="61">
        <f t="shared" si="33"/>
        <v>11277.987930019712</v>
      </c>
      <c r="CJ44" s="72">
        <f t="shared" si="34"/>
        <v>13622.332821699471</v>
      </c>
      <c r="CK44" s="66">
        <f t="shared" si="35"/>
        <v>15564.946245868432</v>
      </c>
    </row>
    <row r="45" spans="1:89" s="15" customFormat="1" x14ac:dyDescent="0.35">
      <c r="B45" s="15" t="s">
        <v>9</v>
      </c>
      <c r="C45" s="15">
        <v>216</v>
      </c>
      <c r="D45" s="33">
        <v>0.18</v>
      </c>
      <c r="E45" s="9">
        <v>8</v>
      </c>
      <c r="F45" s="30">
        <v>0.75409999999999999</v>
      </c>
      <c r="G45" s="30">
        <v>0.79969999999999997</v>
      </c>
      <c r="H45" s="30">
        <v>0.99370000000000003</v>
      </c>
      <c r="I45" s="30">
        <v>0.98640000000000005</v>
      </c>
      <c r="J45" s="30">
        <v>1.2319</v>
      </c>
      <c r="K45" s="33">
        <v>0.22</v>
      </c>
      <c r="L45" s="15">
        <v>9</v>
      </c>
      <c r="M45" s="33">
        <v>1.51</v>
      </c>
      <c r="N45" s="33">
        <v>0.8</v>
      </c>
      <c r="O45" s="33">
        <v>0.3</v>
      </c>
      <c r="P45" s="33">
        <v>0.05</v>
      </c>
      <c r="Q45" s="33">
        <v>0.5</v>
      </c>
      <c r="R45" s="15" t="s">
        <v>11</v>
      </c>
      <c r="S45" s="15">
        <v>1</v>
      </c>
      <c r="T45" s="15" t="s">
        <v>9</v>
      </c>
      <c r="U45" s="15">
        <v>449</v>
      </c>
      <c r="V45" s="30">
        <v>0.377</v>
      </c>
      <c r="W45" s="30"/>
      <c r="X45" s="30">
        <f>30%+(S45*10%)</f>
        <v>0.4</v>
      </c>
      <c r="Y45" s="30"/>
      <c r="Z45" s="30"/>
      <c r="AA45" s="30"/>
      <c r="AB45" s="15" t="s">
        <v>45</v>
      </c>
      <c r="AC45" s="30"/>
      <c r="AD45" s="30"/>
      <c r="AE45" s="30"/>
      <c r="AF45" s="30"/>
      <c r="AG45" s="30"/>
      <c r="AH45" s="30">
        <v>0.2</v>
      </c>
      <c r="AI45" s="30"/>
      <c r="AJ45" s="15">
        <v>311</v>
      </c>
      <c r="AK45" s="30">
        <f>1*46.6%</f>
        <v>0.46600000000000003</v>
      </c>
      <c r="AL45" s="30">
        <f>1*58.3%</f>
        <v>0.58299999999999996</v>
      </c>
      <c r="AM45" s="30">
        <f t="shared" si="163"/>
        <v>0</v>
      </c>
      <c r="AN45" s="30"/>
      <c r="AO45" s="30">
        <v>0.622</v>
      </c>
      <c r="AP45" s="46" t="s">
        <v>185</v>
      </c>
      <c r="AQ45" s="9"/>
      <c r="AR45" s="30">
        <f t="shared" si="176"/>
        <v>0.67999999999999994</v>
      </c>
      <c r="AS45" s="30">
        <v>0.15</v>
      </c>
      <c r="AT45" s="30"/>
      <c r="AU45" s="15">
        <f t="shared" ref="AU45:AU46" si="181">C45+U45</f>
        <v>665</v>
      </c>
      <c r="AV45" s="9">
        <f t="shared" si="179"/>
        <v>311</v>
      </c>
      <c r="AW45" s="30">
        <f t="shared" si="2"/>
        <v>1.7029999999999998</v>
      </c>
      <c r="AX45" s="15">
        <f t="shared" si="180"/>
        <v>2108.4949999999999</v>
      </c>
      <c r="AY45" s="30">
        <f t="shared" ref="AY45:AY46" si="182">W45+AD45+AL45</f>
        <v>0.58299999999999996</v>
      </c>
      <c r="AZ45" s="30">
        <f t="shared" ref="AZ45:AZ46" si="183">X45+AE45</f>
        <v>0.4</v>
      </c>
      <c r="BA45" s="30">
        <f t="shared" ref="BA45:BA46" si="184">Y45</f>
        <v>0</v>
      </c>
      <c r="BB45" s="30">
        <f t="shared" ref="BB45:BB46" si="185">AF45+AM45</f>
        <v>0</v>
      </c>
      <c r="BC45" s="30"/>
      <c r="BD45" s="30">
        <f t="shared" si="152"/>
        <v>0.4</v>
      </c>
      <c r="BE45" s="34">
        <f t="shared" si="153"/>
        <v>1.1219999999999999</v>
      </c>
      <c r="BF45" s="9">
        <f t="shared" si="168"/>
        <v>4181.1455849999993</v>
      </c>
      <c r="BG45" s="9">
        <f t="shared" ref="BG45:BG46" si="186">(100%+$BA45)*BF45</f>
        <v>4181.1455849999993</v>
      </c>
      <c r="BH45" s="9">
        <f t="shared" si="11"/>
        <v>8872.3909313699987</v>
      </c>
      <c r="BI45" s="8">
        <f t="shared" si="12"/>
        <v>6057.6437235479989</v>
      </c>
      <c r="BJ45" s="9">
        <f t="shared" si="40"/>
        <v>734.30446870000003</v>
      </c>
      <c r="BK45" s="9">
        <f t="shared" ref="BK45:BK46" si="187">(100%+$BA45)*BJ45</f>
        <v>734.30446870000003</v>
      </c>
      <c r="BL45" s="9">
        <f t="shared" si="14"/>
        <v>1558.1940825813999</v>
      </c>
      <c r="BM45" s="9">
        <f t="shared" si="15"/>
        <v>1063.8603142525601</v>
      </c>
      <c r="BN45" s="9">
        <f t="shared" si="41"/>
        <v>632.54849999999999</v>
      </c>
      <c r="BO45" s="9">
        <f t="shared" si="16"/>
        <v>632.54849999999999</v>
      </c>
      <c r="BP45" s="9">
        <f t="shared" si="17"/>
        <v>1342.2679169999999</v>
      </c>
      <c r="BQ45" s="9">
        <f t="shared" si="18"/>
        <v>916.4362668</v>
      </c>
      <c r="BR45" s="9">
        <f t="shared" si="42"/>
        <v>3183.8274499999998</v>
      </c>
      <c r="BS45" s="9">
        <f t="shared" si="19"/>
        <v>6756.0818488999994</v>
      </c>
      <c r="BT45" s="9">
        <f>MIN($BD45, 80%)*BS45+MAX(100%-BD45, 20%)*BR45</f>
        <v>4612.7292095599996</v>
      </c>
      <c r="BU45" s="15">
        <f t="shared" si="43"/>
        <v>1686.796</v>
      </c>
      <c r="BV45" s="15">
        <f t="shared" si="21"/>
        <v>3579.381112</v>
      </c>
      <c r="BW45" s="9">
        <f t="shared" si="157"/>
        <v>2443.8300448</v>
      </c>
      <c r="BX45" s="38">
        <f t="shared" si="23"/>
        <v>9412.3668176488791</v>
      </c>
      <c r="BY45" s="6">
        <f t="shared" si="24"/>
        <v>11540.087446153999</v>
      </c>
      <c r="BZ45" s="6">
        <f t="shared" si="25"/>
        <v>11245.23935124888</v>
      </c>
      <c r="CA45" s="7">
        <v>0.875</v>
      </c>
      <c r="CB45" s="8">
        <f t="shared" si="26"/>
        <v>13188.671367033141</v>
      </c>
      <c r="CC45" s="8">
        <f t="shared" si="27"/>
        <v>15369.719858301574</v>
      </c>
      <c r="CD45" s="8">
        <f t="shared" si="28"/>
        <v>17464.431325273006</v>
      </c>
      <c r="CE45" s="38">
        <f t="shared" si="29"/>
        <v>15431.847385738527</v>
      </c>
      <c r="CF45" s="6">
        <f t="shared" si="30"/>
        <v>18623.428328496208</v>
      </c>
      <c r="CG45" s="6">
        <f t="shared" si="31"/>
        <v>18181.156186138527</v>
      </c>
      <c r="CH45">
        <f t="shared" si="32"/>
        <v>1.5</v>
      </c>
      <c r="CI45" s="8">
        <f t="shared" si="33"/>
        <v>12415.618885664138</v>
      </c>
      <c r="CJ45" s="8">
        <f t="shared" si="34"/>
        <v>14900.627466719019</v>
      </c>
      <c r="CK45" s="8">
        <f t="shared" si="35"/>
        <v>16733.500000319018</v>
      </c>
    </row>
    <row r="46" spans="1:89" s="31" customFormat="1" x14ac:dyDescent="0.35">
      <c r="B46" s="31" t="s">
        <v>9</v>
      </c>
      <c r="C46" s="31">
        <v>216</v>
      </c>
      <c r="D46" s="35">
        <v>0.18</v>
      </c>
      <c r="E46" s="9">
        <v>8</v>
      </c>
      <c r="F46" s="30">
        <v>0.75409999999999999</v>
      </c>
      <c r="G46" s="30">
        <v>0.79969999999999997</v>
      </c>
      <c r="H46" s="30">
        <v>0.99370000000000003</v>
      </c>
      <c r="I46" s="30">
        <v>0.98640000000000005</v>
      </c>
      <c r="J46" s="30">
        <v>1.2319</v>
      </c>
      <c r="K46" s="35">
        <v>0.22</v>
      </c>
      <c r="L46" s="31">
        <v>9</v>
      </c>
      <c r="M46" s="35">
        <v>1.51</v>
      </c>
      <c r="N46" s="35">
        <v>0.8</v>
      </c>
      <c r="O46" s="35">
        <v>0.3</v>
      </c>
      <c r="P46" s="35">
        <v>0.05</v>
      </c>
      <c r="Q46" s="35">
        <v>0.5</v>
      </c>
      <c r="R46" s="31" t="s">
        <v>11</v>
      </c>
      <c r="S46" s="31">
        <v>1</v>
      </c>
      <c r="T46" s="31" t="s">
        <v>9</v>
      </c>
      <c r="U46" s="31">
        <v>449</v>
      </c>
      <c r="V46" s="32">
        <v>0.377</v>
      </c>
      <c r="W46" s="32"/>
      <c r="X46" s="32">
        <f t="shared" ref="X46" si="188">30%+(S46*10%)</f>
        <v>0.4</v>
      </c>
      <c r="Y46" s="32"/>
      <c r="Z46" s="32"/>
      <c r="AA46" s="32"/>
      <c r="AB46" s="31" t="s">
        <v>45</v>
      </c>
      <c r="AC46" s="32"/>
      <c r="AD46" s="32"/>
      <c r="AE46" s="32"/>
      <c r="AF46" s="32"/>
      <c r="AG46" s="32"/>
      <c r="AH46" s="32">
        <v>0.2</v>
      </c>
      <c r="AI46" s="32"/>
      <c r="AJ46" s="31">
        <v>311</v>
      </c>
      <c r="AK46" s="32">
        <f>2*46.6%</f>
        <v>0.93200000000000005</v>
      </c>
      <c r="AL46" s="32">
        <f>0*58.3%</f>
        <v>0</v>
      </c>
      <c r="AM46" s="32">
        <f t="shared" si="163"/>
        <v>0</v>
      </c>
      <c r="AN46" s="32"/>
      <c r="AO46" s="32">
        <v>0.622</v>
      </c>
      <c r="AP46" s="46" t="s">
        <v>185</v>
      </c>
      <c r="AQ46" s="17"/>
      <c r="AR46" s="30">
        <f t="shared" si="176"/>
        <v>0.67999999999999994</v>
      </c>
      <c r="AS46" s="32">
        <v>0.15</v>
      </c>
      <c r="AT46" s="32"/>
      <c r="AU46" s="31">
        <f t="shared" si="181"/>
        <v>665</v>
      </c>
      <c r="AV46" s="17">
        <f t="shared" si="179"/>
        <v>311</v>
      </c>
      <c r="AW46" s="32">
        <f t="shared" si="2"/>
        <v>2.1689999999999996</v>
      </c>
      <c r="AX46" s="31">
        <f t="shared" si="180"/>
        <v>2418.3849999999998</v>
      </c>
      <c r="AY46" s="32">
        <f t="shared" si="182"/>
        <v>0</v>
      </c>
      <c r="AZ46" s="32">
        <f t="shared" si="183"/>
        <v>0.4</v>
      </c>
      <c r="BA46" s="32">
        <f t="shared" si="184"/>
        <v>0</v>
      </c>
      <c r="BB46" s="32">
        <f t="shared" si="185"/>
        <v>0</v>
      </c>
      <c r="BC46" s="32"/>
      <c r="BD46" s="32">
        <f t="shared" si="152"/>
        <v>0.4</v>
      </c>
      <c r="BE46" s="36">
        <f t="shared" si="153"/>
        <v>1.1219999999999999</v>
      </c>
      <c r="BF46" s="17">
        <f t="shared" si="168"/>
        <v>3385.7389999999996</v>
      </c>
      <c r="BG46" s="17">
        <f t="shared" si="186"/>
        <v>3385.7389999999996</v>
      </c>
      <c r="BH46" s="17">
        <f t="shared" si="11"/>
        <v>7184.5381579999985</v>
      </c>
      <c r="BI46" s="17">
        <f t="shared" si="12"/>
        <v>4905.2586631999993</v>
      </c>
      <c r="BJ46" s="17">
        <f t="shared" si="40"/>
        <v>532.04469999999992</v>
      </c>
      <c r="BK46" s="17">
        <f t="shared" si="187"/>
        <v>532.04469999999992</v>
      </c>
      <c r="BL46" s="17">
        <f t="shared" si="14"/>
        <v>1128.9988533999997</v>
      </c>
      <c r="BM46" s="17">
        <f t="shared" si="15"/>
        <v>770.82636135999974</v>
      </c>
      <c r="BN46" s="17">
        <f t="shared" si="41"/>
        <v>725.51549999999986</v>
      </c>
      <c r="BO46" s="17">
        <f t="shared" si="16"/>
        <v>725.51549999999986</v>
      </c>
      <c r="BP46" s="17">
        <f t="shared" si="17"/>
        <v>1539.5438909999996</v>
      </c>
      <c r="BQ46" s="18">
        <f t="shared" si="18"/>
        <v>1051.1268563999997</v>
      </c>
      <c r="BR46" s="17">
        <f t="shared" si="42"/>
        <v>3651.7613499999998</v>
      </c>
      <c r="BS46" s="17">
        <f t="shared" si="19"/>
        <v>7749.0375846999987</v>
      </c>
      <c r="BT46" s="17">
        <f>MIN($BD46, 80%)*BS46+MAX(100%-BD46, 20%)*BR46</f>
        <v>5290.6718438799999</v>
      </c>
      <c r="BU46" s="31">
        <f t="shared" si="43"/>
        <v>1934.7079999999999</v>
      </c>
      <c r="BV46" s="31">
        <f t="shared" si="21"/>
        <v>4105.4503759999998</v>
      </c>
      <c r="BW46" s="17">
        <f t="shared" si="157"/>
        <v>2803.0049503999999</v>
      </c>
      <c r="BX46" s="39">
        <f t="shared" si="23"/>
        <v>7621.7909108801578</v>
      </c>
      <c r="BY46" s="13">
        <f t="shared" si="24"/>
        <v>9163.4436336001563</v>
      </c>
      <c r="BZ46" s="13">
        <f t="shared" si="25"/>
        <v>9724.0446236801581</v>
      </c>
      <c r="CA46" s="7">
        <v>0.875</v>
      </c>
      <c r="CB46" s="13">
        <f t="shared" si="26"/>
        <v>10472.507009828751</v>
      </c>
      <c r="CC46" s="17">
        <f t="shared" si="27"/>
        <v>14001.290027743038</v>
      </c>
      <c r="CD46" s="13">
        <f t="shared" si="28"/>
        <v>16403.865699514467</v>
      </c>
      <c r="CE46" s="39">
        <f t="shared" si="29"/>
        <v>12496.146444501997</v>
      </c>
      <c r="CF46" s="13">
        <f t="shared" si="30"/>
        <v>14808.625528581997</v>
      </c>
      <c r="CG46" s="13">
        <f t="shared" si="31"/>
        <v>15649.527013701996</v>
      </c>
      <c r="CH46" s="10">
        <f t="shared" si="32"/>
        <v>1.5</v>
      </c>
      <c r="CI46" s="13">
        <f t="shared" si="33"/>
        <v>9872.4170190546647</v>
      </c>
      <c r="CJ46" s="17">
        <f t="shared" si="34"/>
        <v>13621.436140214664</v>
      </c>
      <c r="CK46" s="18">
        <f t="shared" si="35"/>
        <v>15723.689853014665</v>
      </c>
    </row>
    <row r="47" spans="1:89" x14ac:dyDescent="0.35">
      <c r="AW47" s="4"/>
      <c r="AY47" s="4"/>
      <c r="AZ47" s="4"/>
      <c r="BA47" s="4"/>
      <c r="BB47" s="4"/>
      <c r="BC47" s="4"/>
    </row>
    <row r="48" spans="1:89" x14ac:dyDescent="0.35">
      <c r="AW48" s="4"/>
      <c r="AY48" s="4"/>
      <c r="AZ48" s="4"/>
      <c r="BA48" s="4"/>
      <c r="BB48" s="4"/>
      <c r="BC48" s="4"/>
    </row>
    <row r="49" spans="49:55" x14ac:dyDescent="0.35">
      <c r="AW49" s="4"/>
      <c r="AY49" s="4"/>
      <c r="AZ49" s="4"/>
      <c r="BA49" s="4"/>
      <c r="BB49" s="4"/>
      <c r="BC49" s="4"/>
    </row>
    <row r="50" spans="49:55" x14ac:dyDescent="0.35">
      <c r="AW50" s="4"/>
      <c r="AY50" s="4"/>
      <c r="AZ50" s="4"/>
      <c r="BA50" s="4"/>
      <c r="BB50" s="4"/>
      <c r="BC50" s="4"/>
    </row>
    <row r="51" spans="49:55" x14ac:dyDescent="0.35">
      <c r="AW51" s="4"/>
      <c r="AY51" s="4"/>
      <c r="AZ51" s="4"/>
      <c r="BA51" s="4"/>
      <c r="BB51" s="4"/>
      <c r="BC51" s="4"/>
    </row>
    <row r="52" spans="49:55" x14ac:dyDescent="0.35">
      <c r="AW52" s="4"/>
      <c r="AY52" s="4"/>
      <c r="AZ52" s="4"/>
      <c r="BA52" s="4"/>
      <c r="BB52" s="4"/>
      <c r="BC52" s="4"/>
    </row>
    <row r="53" spans="49:55" x14ac:dyDescent="0.35">
      <c r="AW53" s="4"/>
      <c r="AY53" s="4"/>
      <c r="AZ53" s="4"/>
      <c r="BA53" s="4"/>
      <c r="BB53" s="4"/>
      <c r="BC53" s="4"/>
    </row>
    <row r="54" spans="49:55" x14ac:dyDescent="0.35">
      <c r="AW54" s="4"/>
      <c r="AY54" s="4"/>
      <c r="AZ54" s="4"/>
      <c r="BA54" s="4"/>
      <c r="BB54" s="4"/>
      <c r="BC54" s="4"/>
    </row>
    <row r="55" spans="49:55" x14ac:dyDescent="0.35">
      <c r="AW55" s="4"/>
      <c r="AY55" s="4"/>
      <c r="AZ55" s="4"/>
      <c r="BA55" s="4"/>
      <c r="BB55" s="4"/>
      <c r="BC55" s="4"/>
    </row>
    <row r="56" spans="49:55" x14ac:dyDescent="0.35">
      <c r="AW56" s="4"/>
      <c r="AY56" s="4"/>
      <c r="AZ56" s="4"/>
      <c r="BA56" s="4"/>
      <c r="BB56" s="4"/>
      <c r="BC56" s="4"/>
    </row>
    <row r="57" spans="49:55" x14ac:dyDescent="0.35">
      <c r="AW57" s="4"/>
      <c r="AY57" s="4"/>
      <c r="AZ57" s="4"/>
      <c r="BA57" s="4"/>
      <c r="BB57" s="4"/>
      <c r="BC57" s="4"/>
    </row>
    <row r="58" spans="49:55" x14ac:dyDescent="0.35">
      <c r="AW58" s="4"/>
      <c r="AY58" s="4"/>
      <c r="AZ58" s="4"/>
      <c r="BA58" s="4"/>
      <c r="BB58" s="4"/>
      <c r="BC58" s="4"/>
    </row>
  </sheetData>
  <mergeCells count="10">
    <mergeCell ref="BX1:CD1"/>
    <mergeCell ref="CE1:CK1"/>
    <mergeCell ref="AP1:AT1"/>
    <mergeCell ref="L2:M2"/>
    <mergeCell ref="B1:Q1"/>
    <mergeCell ref="AB1:AI1"/>
    <mergeCell ref="R1:AA1"/>
    <mergeCell ref="AJ1:AO1"/>
    <mergeCell ref="AU1:BE1"/>
    <mergeCell ref="BF1:BW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23"/>
  <sheetViews>
    <sheetView topLeftCell="AN1" zoomScaleNormal="100" workbookViewId="0">
      <pane ySplit="2" topLeftCell="A3" activePane="bottomLeft" state="frozen"/>
      <selection activeCell="BW1" sqref="BW1"/>
      <selection pane="bottomLeft" activeCell="AR6" sqref="AR6:AV8"/>
    </sheetView>
  </sheetViews>
  <sheetFormatPr defaultRowHeight="14.5" x14ac:dyDescent="0.35"/>
  <cols>
    <col min="1" max="1" width="9" bestFit="1" customWidth="1"/>
    <col min="2" max="2" width="6" bestFit="1" customWidth="1"/>
    <col min="3" max="3" width="9.453125" bestFit="1" customWidth="1"/>
    <col min="4" max="4" width="11.7265625" style="6" bestFit="1" customWidth="1"/>
    <col min="5" max="5" width="3.81640625" style="6" bestFit="1" customWidth="1"/>
    <col min="6" max="6" width="7.1796875" style="4" customWidth="1"/>
    <col min="7" max="9" width="7.1796875" style="4" bestFit="1" customWidth="1"/>
    <col min="10" max="10" width="8.1796875" style="4" bestFit="1" customWidth="1"/>
    <col min="11" max="11" width="2.1796875" style="6" bestFit="1" customWidth="1"/>
    <col min="12" max="12" width="8.1796875" style="4" customWidth="1"/>
    <col min="13" max="13" width="2.453125" customWidth="1"/>
    <col min="14" max="16" width="8.1796875" style="4" customWidth="1"/>
    <col min="17" max="17" width="9.54296875" style="4" bestFit="1" customWidth="1"/>
    <col min="18" max="18" width="12.453125" style="6" bestFit="1" customWidth="1"/>
    <col min="19" max="19" width="10.453125" style="4" bestFit="1" customWidth="1"/>
    <col min="20" max="20" width="10.54296875" style="4" bestFit="1" customWidth="1"/>
    <col min="21" max="21" width="13.453125" bestFit="1" customWidth="1"/>
    <col min="22" max="22" width="2.26953125" bestFit="1" customWidth="1"/>
    <col min="23" max="23" width="6" bestFit="1" customWidth="1"/>
    <col min="24" max="24" width="9.453125" bestFit="1" customWidth="1"/>
    <col min="25" max="25" width="6" style="4" bestFit="1" customWidth="1"/>
    <col min="26" max="26" width="15.1796875" style="4" bestFit="1" customWidth="1"/>
    <col min="27" max="27" width="18.1796875" style="4" bestFit="1" customWidth="1"/>
    <col min="28" max="28" width="10.453125" style="6" bestFit="1" customWidth="1"/>
    <col min="29" max="29" width="10.54296875" style="6" bestFit="1" customWidth="1"/>
    <col min="30" max="30" width="26.54296875" bestFit="1" customWidth="1"/>
    <col min="31" max="31" width="7.1796875" style="4" bestFit="1" customWidth="1"/>
    <col min="32" max="32" width="15.1796875" style="4" bestFit="1" customWidth="1"/>
    <col min="33" max="33" width="15.54296875" style="4" bestFit="1" customWidth="1"/>
    <col min="34" max="34" width="11.26953125" style="4" bestFit="1" customWidth="1"/>
    <col min="35" max="35" width="14.26953125" style="4" bestFit="1" customWidth="1"/>
    <col min="36" max="36" width="10.453125" style="4" bestFit="1" customWidth="1"/>
    <col min="37" max="37" width="10.54296875" style="4" bestFit="1" customWidth="1"/>
    <col min="38" max="38" width="8.453125" bestFit="1" customWidth="1"/>
    <col min="39" max="39" width="7.1796875" style="4" bestFit="1" customWidth="1"/>
    <col min="40" max="40" width="15.1796875" style="4" bestFit="1" customWidth="1"/>
    <col min="41" max="41" width="11.26953125" style="4" bestFit="1" customWidth="1"/>
    <col min="42" max="42" width="10.453125" style="4" bestFit="1" customWidth="1"/>
    <col min="43" max="43" width="10.54296875" style="4" bestFit="1" customWidth="1"/>
    <col min="44" max="44" width="44" style="4" bestFit="1" customWidth="1"/>
    <col min="45" max="45" width="8.453125" style="6" bestFit="1" customWidth="1"/>
    <col min="46" max="46" width="7.1796875" style="4" customWidth="1"/>
    <col min="47" max="47" width="10.453125" style="4" bestFit="1" customWidth="1"/>
    <col min="48" max="48" width="10.54296875" style="4" bestFit="1" customWidth="1"/>
    <col min="49" max="49" width="9.453125" bestFit="1" customWidth="1"/>
    <col min="50" max="50" width="8.453125" style="6" bestFit="1" customWidth="1"/>
    <col min="51" max="51" width="8.1796875" bestFit="1" customWidth="1"/>
    <col min="52" max="52" width="9.54296875" bestFit="1" customWidth="1"/>
    <col min="53" max="53" width="15.1796875" bestFit="1" customWidth="1"/>
    <col min="54" max="54" width="15.54296875" bestFit="1" customWidth="1"/>
    <col min="55" max="55" width="11.26953125" bestFit="1" customWidth="1"/>
    <col min="56" max="56" width="14.26953125" bestFit="1" customWidth="1"/>
    <col min="57" max="57" width="10.453125" bestFit="1" customWidth="1"/>
    <col min="58" max="58" width="10.54296875" bestFit="1" customWidth="1"/>
    <col min="59" max="59" width="5" style="6" customWidth="1"/>
    <col min="60" max="60" width="5.26953125" style="55" bestFit="1" customWidth="1"/>
    <col min="61" max="61" width="14.1796875" style="9" hidden="1" customWidth="1"/>
    <col min="62" max="62" width="17.81640625" style="9" hidden="1" customWidth="1"/>
    <col min="63" max="63" width="22.26953125" style="9" bestFit="1" customWidth="1"/>
    <col min="64" max="64" width="20.26953125" style="9" hidden="1" customWidth="1"/>
    <col min="65" max="65" width="24" style="9" hidden="1" customWidth="1"/>
    <col min="66" max="66" width="28.54296875" style="9" bestFit="1" customWidth="1"/>
    <col min="67" max="67" width="7.1796875" style="9" hidden="1" customWidth="1"/>
    <col min="68" max="68" width="10.7265625" style="6" hidden="1" customWidth="1"/>
    <col min="69" max="69" width="15.26953125" style="9" bestFit="1" customWidth="1"/>
    <col min="70" max="70" width="8" style="6" hidden="1" customWidth="1"/>
    <col min="71" max="71" width="11.54296875" style="9" hidden="1" customWidth="1"/>
    <col min="72" max="72" width="11.7265625" style="6" bestFit="1" customWidth="1"/>
    <col min="73" max="73" width="8" style="6" hidden="1" customWidth="1"/>
    <col min="74" max="74" width="11.54296875" style="6" hidden="1" customWidth="1"/>
    <col min="75" max="75" width="11.7265625" style="6" bestFit="1" customWidth="1"/>
    <col min="76" max="76" width="8" style="6" hidden="1" customWidth="1"/>
    <col min="77" max="77" width="11.54296875" style="6" hidden="1" customWidth="1"/>
    <col min="78" max="78" width="11.7265625" style="6" bestFit="1" customWidth="1"/>
    <col min="79" max="79" width="9.54296875" style="6" hidden="1" customWidth="1"/>
    <col min="80" max="80" width="13.1796875" style="6" hidden="1" customWidth="1"/>
    <col min="81" max="81" width="13.453125" style="6" bestFit="1" customWidth="1"/>
    <col min="82" max="82" width="14.1796875" style="6" customWidth="1"/>
    <col min="83" max="83" width="18.1796875" style="6" bestFit="1" customWidth="1"/>
    <col min="84" max="84" width="15.26953125" style="6" bestFit="1" customWidth="1"/>
    <col min="85" max="85" width="18.81640625" style="6" bestFit="1" customWidth="1"/>
    <col min="86" max="86" width="14.54296875" style="6" bestFit="1" customWidth="1"/>
    <col min="87" max="87" width="12.453125" bestFit="1" customWidth="1"/>
    <col min="88" max="88" width="11" style="6" bestFit="1" customWidth="1"/>
    <col min="89" max="89" width="18.1796875" style="6" bestFit="1" customWidth="1"/>
    <col min="90" max="90" width="13.54296875" style="6" bestFit="1" customWidth="1"/>
    <col min="91" max="91" width="14.453125" bestFit="1" customWidth="1"/>
    <col min="92" max="92" width="8.453125" bestFit="1" customWidth="1"/>
  </cols>
  <sheetData>
    <row r="1" spans="1:92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 t="s">
        <v>3</v>
      </c>
      <c r="V1" s="120"/>
      <c r="W1" s="120"/>
      <c r="X1" s="120"/>
      <c r="Y1" s="120"/>
      <c r="Z1" s="120"/>
      <c r="AA1" s="120"/>
      <c r="AB1" s="120"/>
      <c r="AC1" s="120"/>
      <c r="AD1" s="120" t="s">
        <v>13</v>
      </c>
      <c r="AE1" s="120"/>
      <c r="AF1" s="120"/>
      <c r="AG1" s="120"/>
      <c r="AH1" s="120"/>
      <c r="AI1" s="120"/>
      <c r="AJ1" s="120"/>
      <c r="AK1" s="120"/>
      <c r="AL1" s="120" t="s">
        <v>24</v>
      </c>
      <c r="AM1" s="120"/>
      <c r="AN1" s="120"/>
      <c r="AO1" s="120"/>
      <c r="AP1" s="120"/>
      <c r="AQ1" s="120"/>
      <c r="AR1" s="121" t="s">
        <v>25</v>
      </c>
      <c r="AS1" s="121"/>
      <c r="AT1" s="121"/>
      <c r="AU1" s="121"/>
      <c r="AV1" s="121"/>
      <c r="AW1" s="120" t="s">
        <v>18</v>
      </c>
      <c r="AX1" s="120"/>
      <c r="AY1" s="120"/>
      <c r="AZ1" s="120"/>
      <c r="BA1" s="120"/>
      <c r="BB1" s="120"/>
      <c r="BC1" s="120"/>
      <c r="BD1" s="120"/>
      <c r="BE1" s="120"/>
      <c r="BF1" s="120"/>
      <c r="BG1" s="21"/>
      <c r="BH1" s="54"/>
      <c r="BI1" s="29" t="s">
        <v>20</v>
      </c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120" t="s">
        <v>85</v>
      </c>
      <c r="CE1" s="120"/>
      <c r="CF1" s="120"/>
      <c r="CG1" s="120"/>
      <c r="CH1" s="120"/>
      <c r="CI1" s="120"/>
      <c r="CJ1" s="120"/>
      <c r="CK1" s="120"/>
      <c r="CL1" s="120"/>
      <c r="CM1" s="120"/>
    </row>
    <row r="2" spans="1:92" x14ac:dyDescent="0.35">
      <c r="B2" t="s">
        <v>7</v>
      </c>
      <c r="C2" t="s">
        <v>1</v>
      </c>
      <c r="D2" s="6" t="s">
        <v>47</v>
      </c>
      <c r="E2" s="6" t="s">
        <v>73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6" t="s">
        <v>26</v>
      </c>
      <c r="L2" s="4" t="s">
        <v>48</v>
      </c>
      <c r="M2" s="3" t="s">
        <v>29</v>
      </c>
      <c r="N2" s="14" t="s">
        <v>49</v>
      </c>
      <c r="O2" s="14" t="s">
        <v>50</v>
      </c>
      <c r="P2" s="14" t="s">
        <v>51</v>
      </c>
      <c r="Q2" s="14" t="s">
        <v>52</v>
      </c>
      <c r="R2" s="29" t="s">
        <v>93</v>
      </c>
      <c r="S2" s="14" t="s">
        <v>40</v>
      </c>
      <c r="T2" s="14" t="s">
        <v>39</v>
      </c>
      <c r="U2" t="s">
        <v>8</v>
      </c>
      <c r="V2" t="s">
        <v>17</v>
      </c>
      <c r="W2" t="s">
        <v>7</v>
      </c>
      <c r="X2" t="s">
        <v>1</v>
      </c>
      <c r="Y2" s="4" t="s">
        <v>0</v>
      </c>
      <c r="Z2" s="4" t="s">
        <v>5</v>
      </c>
      <c r="AA2" s="4" t="s">
        <v>46</v>
      </c>
      <c r="AB2" s="6" t="s">
        <v>40</v>
      </c>
      <c r="AC2" s="6" t="s">
        <v>39</v>
      </c>
      <c r="AD2" t="s">
        <v>16</v>
      </c>
      <c r="AE2" s="4" t="s">
        <v>0</v>
      </c>
      <c r="AF2" s="4" t="s">
        <v>5</v>
      </c>
      <c r="AG2" s="4" t="s">
        <v>12</v>
      </c>
      <c r="AH2" s="4" t="s">
        <v>54</v>
      </c>
      <c r="AI2" s="4" t="s">
        <v>55</v>
      </c>
      <c r="AJ2" s="4" t="s">
        <v>40</v>
      </c>
      <c r="AK2" s="4" t="s">
        <v>39</v>
      </c>
      <c r="AL2" t="s">
        <v>14</v>
      </c>
      <c r="AM2" s="4" t="s">
        <v>0</v>
      </c>
      <c r="AN2" s="4" t="s">
        <v>5</v>
      </c>
      <c r="AO2" s="4" t="s">
        <v>54</v>
      </c>
      <c r="AP2" s="4" t="s">
        <v>40</v>
      </c>
      <c r="AQ2" s="4" t="s">
        <v>39</v>
      </c>
      <c r="AR2" s="4" t="s">
        <v>16</v>
      </c>
      <c r="AS2" s="6" t="s">
        <v>14</v>
      </c>
      <c r="AT2" s="4" t="s">
        <v>0</v>
      </c>
      <c r="AU2" s="4" t="s">
        <v>40</v>
      </c>
      <c r="AV2" s="4" t="s">
        <v>39</v>
      </c>
      <c r="AW2" t="s">
        <v>1</v>
      </c>
      <c r="AX2" s="6" t="s">
        <v>14</v>
      </c>
      <c r="AY2" t="s">
        <v>0</v>
      </c>
      <c r="AZ2" t="s">
        <v>19</v>
      </c>
      <c r="BA2" t="s">
        <v>5</v>
      </c>
      <c r="BB2" t="s">
        <v>12</v>
      </c>
      <c r="BC2" t="s">
        <v>54</v>
      </c>
      <c r="BD2" t="s">
        <v>55</v>
      </c>
      <c r="BE2" t="s">
        <v>40</v>
      </c>
      <c r="BF2" t="s">
        <v>39</v>
      </c>
      <c r="BG2" s="6" t="s">
        <v>116</v>
      </c>
      <c r="BH2" s="55" t="s">
        <v>110</v>
      </c>
      <c r="BI2" s="9" t="s">
        <v>21</v>
      </c>
      <c r="BJ2" s="9" t="s">
        <v>41</v>
      </c>
      <c r="BK2" s="9" t="s">
        <v>42</v>
      </c>
      <c r="BL2" s="9" t="s">
        <v>70</v>
      </c>
      <c r="BM2" s="9" t="s">
        <v>71</v>
      </c>
      <c r="BN2" s="9" t="s">
        <v>72</v>
      </c>
      <c r="BO2" s="9" t="s">
        <v>48</v>
      </c>
      <c r="BP2" s="6" t="s">
        <v>56</v>
      </c>
      <c r="BQ2" s="9" t="s">
        <v>57</v>
      </c>
      <c r="BR2" s="9" t="s">
        <v>49</v>
      </c>
      <c r="BS2" s="9" t="s">
        <v>233</v>
      </c>
      <c r="BT2" s="9" t="s">
        <v>234</v>
      </c>
      <c r="BU2" s="9" t="s">
        <v>50</v>
      </c>
      <c r="BV2" s="9" t="s">
        <v>235</v>
      </c>
      <c r="BW2" s="9" t="s">
        <v>236</v>
      </c>
      <c r="BX2" s="9" t="s">
        <v>51</v>
      </c>
      <c r="BY2" s="9" t="s">
        <v>237</v>
      </c>
      <c r="BZ2" s="9" t="s">
        <v>238</v>
      </c>
      <c r="CA2" s="9" t="s">
        <v>52</v>
      </c>
      <c r="CB2" s="9" t="s">
        <v>239</v>
      </c>
      <c r="CC2" s="9" t="s">
        <v>240</v>
      </c>
      <c r="CD2" s="9" t="s">
        <v>21</v>
      </c>
      <c r="CE2" s="9" t="s">
        <v>92</v>
      </c>
      <c r="CF2" s="9" t="s">
        <v>86</v>
      </c>
      <c r="CG2" s="9" t="s">
        <v>91</v>
      </c>
      <c r="CH2" s="9" t="s">
        <v>90</v>
      </c>
      <c r="CI2" s="9" t="s">
        <v>76</v>
      </c>
      <c r="CJ2" s="9" t="s">
        <v>87</v>
      </c>
      <c r="CK2" s="9" t="s">
        <v>88</v>
      </c>
      <c r="CL2" s="9" t="s">
        <v>89</v>
      </c>
      <c r="CM2" s="9" t="s">
        <v>94</v>
      </c>
      <c r="CN2" s="9" t="s">
        <v>95</v>
      </c>
    </row>
    <row r="3" spans="1:92" x14ac:dyDescent="0.35">
      <c r="B3" t="s">
        <v>9</v>
      </c>
      <c r="C3">
        <v>200</v>
      </c>
      <c r="D3" s="6">
        <v>72</v>
      </c>
      <c r="E3" s="6">
        <v>8</v>
      </c>
      <c r="F3" s="4">
        <v>0.71879999999999999</v>
      </c>
      <c r="G3" s="4">
        <v>0.72030000000000005</v>
      </c>
      <c r="H3" s="4">
        <f t="shared" ref="H3:H20" si="0">44.54%+44.54%</f>
        <v>0.89080000000000004</v>
      </c>
      <c r="I3" s="4">
        <f t="shared" ref="I3:I20" si="1">4*24.11%</f>
        <v>0.96439999999999992</v>
      </c>
      <c r="J3" s="4">
        <v>1.2141999999999999</v>
      </c>
      <c r="K3" s="6">
        <v>6</v>
      </c>
      <c r="L3" s="4">
        <v>1.5579000000000001</v>
      </c>
      <c r="M3">
        <v>6</v>
      </c>
      <c r="N3" s="4">
        <v>1.008</v>
      </c>
      <c r="O3" s="4">
        <v>1.232</v>
      </c>
      <c r="P3" s="4">
        <v>1.4521999999999999</v>
      </c>
      <c r="Q3" s="4">
        <v>1.484</v>
      </c>
      <c r="R3" s="6">
        <v>20</v>
      </c>
      <c r="S3" s="4">
        <v>0.05</v>
      </c>
      <c r="T3" s="4">
        <v>0.5</v>
      </c>
      <c r="U3" t="s">
        <v>53</v>
      </c>
      <c r="V3">
        <v>1</v>
      </c>
      <c r="W3" t="s">
        <v>9</v>
      </c>
      <c r="X3">
        <v>497</v>
      </c>
      <c r="Z3" s="4">
        <v>0.315</v>
      </c>
      <c r="AA3" s="4">
        <v>0.2</v>
      </c>
      <c r="AD3" t="s">
        <v>469</v>
      </c>
      <c r="AE3" s="4">
        <v>0.18</v>
      </c>
      <c r="AF3" s="4">
        <v>0.5</v>
      </c>
      <c r="AL3">
        <v>311</v>
      </c>
      <c r="AM3" s="4">
        <f>1*46.6%</f>
        <v>0.46600000000000003</v>
      </c>
      <c r="AN3" s="4">
        <f>1*58.3%</f>
        <v>0.58299999999999996</v>
      </c>
      <c r="AO3" s="4">
        <f>0*46.6%</f>
        <v>0</v>
      </c>
      <c r="AP3" s="4">
        <v>0.311</v>
      </c>
      <c r="AR3" s="4" t="s">
        <v>186</v>
      </c>
      <c r="AS3" s="6">
        <v>595</v>
      </c>
      <c r="AT3" s="4">
        <f t="shared" ref="AT3:AT8" si="2">0.48+0.25+0.2</f>
        <v>0.92999999999999994</v>
      </c>
      <c r="AW3">
        <f t="shared" ref="AW3:AW17" si="3">C3+X3</f>
        <v>697</v>
      </c>
      <c r="AX3" s="6">
        <f t="shared" ref="AX3:AX17" si="4">AL3+AS3</f>
        <v>906</v>
      </c>
      <c r="AY3" s="4">
        <f t="shared" ref="AY3:AY17" si="5">Y3+AE3+AM3+AT3</f>
        <v>1.5760000000000001</v>
      </c>
      <c r="AZ3">
        <f t="shared" ref="AZ3:AZ17" si="6">(100%+AY3)*AW3+AX3</f>
        <v>2701.4719999999998</v>
      </c>
      <c r="BA3" s="4">
        <f t="shared" ref="BA3:BA17" si="7">Z3+AF3+AN3</f>
        <v>1.3979999999999999</v>
      </c>
      <c r="BB3" s="4">
        <f t="shared" ref="BB3:BB17" si="8">AG3</f>
        <v>0</v>
      </c>
      <c r="BC3" s="4">
        <f t="shared" ref="BC3:BC17" si="9">AH3+AO3</f>
        <v>0</v>
      </c>
      <c r="BD3" s="4">
        <f t="shared" ref="BD3:BD17" si="10">AI3</f>
        <v>0</v>
      </c>
      <c r="BE3" s="4">
        <f t="shared" ref="BE3:BE17" si="11">S3+AB3+AJ3+AP3+AU3</f>
        <v>0.36099999999999999</v>
      </c>
      <c r="BF3" s="4">
        <f t="shared" ref="BF3:BF17" si="12">T3+AC3+AK3+AQ3+AV3</f>
        <v>0.5</v>
      </c>
      <c r="BG3" s="6">
        <v>0</v>
      </c>
      <c r="BH3" s="55">
        <v>1</v>
      </c>
      <c r="BI3" s="9">
        <f t="shared" ref="BI3:BI17" si="13">(100%+BB3+(1-BG3)*BA3+BD3)*AZ3</f>
        <v>6478.1298559999987</v>
      </c>
      <c r="BJ3" s="9">
        <f t="shared" ref="BJ3:BJ17" si="14">(100%+$BF3)*BI3</f>
        <v>9717.1947839999975</v>
      </c>
      <c r="BK3" s="8">
        <f t="shared" ref="BK3:BK17" si="15">MIN($BE3, 80%)*BJ3+BI3*MAX(100%-$BE3, 20%)</f>
        <v>7647.4322950079986</v>
      </c>
      <c r="BL3" s="9">
        <f t="shared" ref="BL3:BL17" si="16">AA3*(100%+BA3+BD3)*AZ3</f>
        <v>1295.6259711999999</v>
      </c>
      <c r="BM3" s="9">
        <f t="shared" ref="BM3:BM17" si="17">(100%+$BF3)*BL3</f>
        <v>1943.4389567999997</v>
      </c>
      <c r="BN3" s="8">
        <f t="shared" ref="BN3:BN17" si="18">MIN($BE3, 80%)*BM3+BL3*MAX(100%-$BE3, 20%)</f>
        <v>1529.4864590015998</v>
      </c>
      <c r="BO3" s="9">
        <f t="shared" ref="BO3:BO17" si="19">L3*(100%+$BC3+$BD3)*$AZ3*BH3</f>
        <v>4208.6232288000001</v>
      </c>
      <c r="BP3" s="9">
        <f t="shared" ref="BP3:BP17" si="20">BO3*(100%+$BF3)</f>
        <v>6312.9348432000006</v>
      </c>
      <c r="BQ3" s="9">
        <f t="shared" ref="BQ3:BQ17" si="21">MIN($BE3, 80%)*BP3+BO3*MAX(100%-$BE3, 20%)</f>
        <v>4968.2797215984001</v>
      </c>
      <c r="BR3" s="6">
        <f>N3*(100%+$BC3+$BD3)*$AZ3*BF3</f>
        <v>1361.541888</v>
      </c>
      <c r="BS3" s="9">
        <f t="shared" ref="BS3" si="22">BR3*(100%+$BF3)</f>
        <v>2042.3128320000001</v>
      </c>
      <c r="BT3" s="9">
        <f t="shared" ref="BT3" si="23">MIN($BE3, 80%)*BS3+BR3*MAX(100%-$BE3, 20%)</f>
        <v>1607.3001987839998</v>
      </c>
      <c r="BU3" s="6">
        <f>O3*(100%+$BC3+$BD3)*$AZ3</f>
        <v>3328.2135039999998</v>
      </c>
      <c r="BV3" s="9">
        <f t="shared" ref="BV3" si="24">BU3*(100%+$BF3)</f>
        <v>4992.320256</v>
      </c>
      <c r="BW3" s="9">
        <f t="shared" ref="BW3" si="25">MIN($BE3, 80%)*BV3+BU3*MAX(100%-$BE3, 20%)</f>
        <v>3928.9560414719999</v>
      </c>
      <c r="BX3" s="6">
        <f>P3*(100%+$BC3+$BD3)*$AZ3</f>
        <v>3923.0776383999996</v>
      </c>
      <c r="BY3" s="9">
        <f t="shared" ref="BY3" si="26">BX3*(100%+$BF3)</f>
        <v>5884.6164575999992</v>
      </c>
      <c r="BZ3" s="9">
        <f t="shared" ref="BZ3" si="27">MIN($BE3, 80%)*BY3+BX3*MAX(100%-$BE3, 20%)</f>
        <v>4631.1931521311999</v>
      </c>
      <c r="CA3" s="6">
        <f>Q3*(100%+$BC3+$BD3)*$AZ3*BH3</f>
        <v>4008.9844479999997</v>
      </c>
      <c r="CB3" s="9">
        <f t="shared" ref="CB3" si="28">CA3*(100%+$BF3)</f>
        <v>6013.4766719999998</v>
      </c>
      <c r="CC3" s="9">
        <f t="shared" ref="CC3" si="29">MIN($BE3, 80%)*CB3+CA3*MAX(100%-$BE3, 20%)</f>
        <v>4732.6061408639998</v>
      </c>
      <c r="CD3" s="8">
        <f t="shared" ref="CD3:CD20" si="30">(F3+G3+H3+I3+J3)*BK3</f>
        <v>34478.44850204356</v>
      </c>
      <c r="CE3" s="6">
        <v>8</v>
      </c>
      <c r="CF3" s="8">
        <f t="shared" ref="CF3:CF20" si="31">CE3*BN3</f>
        <v>12235.891672012798</v>
      </c>
      <c r="CG3" s="6">
        <v>7</v>
      </c>
      <c r="CH3" s="6">
        <f t="shared" ref="CH3:CH20" si="32">CG3*CC3</f>
        <v>33128.242986047997</v>
      </c>
      <c r="CI3" s="15">
        <v>3</v>
      </c>
      <c r="CJ3" s="6">
        <f t="shared" ref="CJ3:CJ20" si="33">4*BQ3/12</f>
        <v>1656.0932405328001</v>
      </c>
      <c r="CK3" s="8">
        <f t="shared" ref="CK3:CK17" si="34">(CD3+CF3)/CI3+CJ3</f>
        <v>17227.539965218253</v>
      </c>
      <c r="CL3" s="6">
        <f t="shared" ref="CL3:CL20" si="35">CH3/R3</f>
        <v>1656.4121493023999</v>
      </c>
      <c r="CM3" s="8">
        <f t="shared" ref="CM3:CM17" si="36">CK3+CL3</f>
        <v>18883.952114520653</v>
      </c>
      <c r="CN3" s="6">
        <f t="shared" ref="CN3:CN17" si="37">CJ3+CL3</f>
        <v>3312.5053898351998</v>
      </c>
    </row>
    <row r="4" spans="1:92" x14ac:dyDescent="0.35">
      <c r="B4" t="s">
        <v>9</v>
      </c>
      <c r="C4">
        <v>200</v>
      </c>
      <c r="D4" s="6">
        <v>72</v>
      </c>
      <c r="E4" s="6">
        <v>8</v>
      </c>
      <c r="F4" s="4">
        <v>0.71879999999999999</v>
      </c>
      <c r="G4" s="4">
        <v>0.72030000000000005</v>
      </c>
      <c r="H4" s="4">
        <f t="shared" si="0"/>
        <v>0.89080000000000004</v>
      </c>
      <c r="I4" s="4">
        <f t="shared" si="1"/>
        <v>0.96439999999999992</v>
      </c>
      <c r="J4" s="4">
        <v>1.2141999999999999</v>
      </c>
      <c r="K4" s="6">
        <v>6</v>
      </c>
      <c r="L4" s="4">
        <v>1.5579000000000001</v>
      </c>
      <c r="M4">
        <v>6</v>
      </c>
      <c r="N4" s="4">
        <v>1.008</v>
      </c>
      <c r="O4" s="4">
        <v>1.232</v>
      </c>
      <c r="P4" s="4">
        <v>1.4521999999999999</v>
      </c>
      <c r="Q4" s="4">
        <v>1.484</v>
      </c>
      <c r="R4" s="6">
        <v>20</v>
      </c>
      <c r="S4" s="4">
        <v>0.05</v>
      </c>
      <c r="T4" s="4">
        <v>0.5</v>
      </c>
      <c r="U4" t="s">
        <v>53</v>
      </c>
      <c r="V4">
        <v>1</v>
      </c>
      <c r="W4" t="s">
        <v>9</v>
      </c>
      <c r="X4">
        <v>497</v>
      </c>
      <c r="Z4" s="4">
        <v>0.315</v>
      </c>
      <c r="AA4" s="4">
        <v>0.2</v>
      </c>
      <c r="AD4" t="s">
        <v>469</v>
      </c>
      <c r="AE4" s="4">
        <v>0.18</v>
      </c>
      <c r="AF4" s="4">
        <v>0.5</v>
      </c>
      <c r="AL4">
        <v>311</v>
      </c>
      <c r="AM4" s="4">
        <f>2*46.6%</f>
        <v>0.93200000000000005</v>
      </c>
      <c r="AN4" s="4">
        <f>0*58.3%</f>
        <v>0</v>
      </c>
      <c r="AO4" s="4">
        <f>0*46.6%</f>
        <v>0</v>
      </c>
      <c r="AP4" s="4">
        <v>0.311</v>
      </c>
      <c r="AR4" s="4" t="s">
        <v>186</v>
      </c>
      <c r="AS4" s="6">
        <v>595</v>
      </c>
      <c r="AT4" s="4">
        <f t="shared" si="2"/>
        <v>0.92999999999999994</v>
      </c>
      <c r="AW4">
        <f t="shared" si="3"/>
        <v>697</v>
      </c>
      <c r="AX4" s="6">
        <f t="shared" si="4"/>
        <v>906</v>
      </c>
      <c r="AY4" s="4">
        <f t="shared" si="5"/>
        <v>2.0419999999999998</v>
      </c>
      <c r="AZ4">
        <f t="shared" si="6"/>
        <v>3026.2739999999999</v>
      </c>
      <c r="BA4" s="4">
        <f t="shared" si="7"/>
        <v>0.81499999999999995</v>
      </c>
      <c r="BB4" s="4">
        <f t="shared" si="8"/>
        <v>0</v>
      </c>
      <c r="BC4" s="4">
        <f t="shared" si="9"/>
        <v>0</v>
      </c>
      <c r="BD4" s="4">
        <f t="shared" si="10"/>
        <v>0</v>
      </c>
      <c r="BE4" s="4">
        <f t="shared" si="11"/>
        <v>0.36099999999999999</v>
      </c>
      <c r="BF4" s="4">
        <f t="shared" si="12"/>
        <v>0.5</v>
      </c>
      <c r="BG4" s="6">
        <v>0</v>
      </c>
      <c r="BH4" s="55">
        <v>1</v>
      </c>
      <c r="BI4" s="9">
        <f t="shared" si="13"/>
        <v>5492.6873099999993</v>
      </c>
      <c r="BJ4" s="9">
        <f t="shared" si="14"/>
        <v>8239.0309649999981</v>
      </c>
      <c r="BK4" s="9">
        <f t="shared" si="15"/>
        <v>6484.1173694549989</v>
      </c>
      <c r="BL4" s="9">
        <f t="shared" si="16"/>
        <v>1098.537462</v>
      </c>
      <c r="BM4" s="9">
        <f t="shared" si="17"/>
        <v>1647.8061929999999</v>
      </c>
      <c r="BN4" s="9">
        <f t="shared" si="18"/>
        <v>1296.823473891</v>
      </c>
      <c r="BO4" s="9">
        <f t="shared" si="19"/>
        <v>4714.6322645999999</v>
      </c>
      <c r="BP4" s="9">
        <f t="shared" si="20"/>
        <v>7071.9483968999994</v>
      </c>
      <c r="BQ4" s="9">
        <f t="shared" si="21"/>
        <v>5565.6233883602999</v>
      </c>
      <c r="BR4" s="6">
        <f t="shared" ref="BR4:BR20" si="38">N4*(100%+$BC4+$BD4)*$AZ4*BF4</f>
        <v>1525.2420959999999</v>
      </c>
      <c r="BS4" s="9">
        <f t="shared" ref="BS4:BS20" si="39">BR4*(100%+$BF4)</f>
        <v>2287.8631439999999</v>
      </c>
      <c r="BT4" s="9">
        <f t="shared" ref="BT4:BT20" si="40">MIN($BE4, 80%)*BS4+BR4*MAX(100%-$BE4, 20%)</f>
        <v>1800.5482943279999</v>
      </c>
      <c r="BU4" s="6">
        <f t="shared" ref="BU4:BU20" si="41">O4*(100%+$BC4+$BD4)*$AZ4</f>
        <v>3728.3695679999996</v>
      </c>
      <c r="BV4" s="9">
        <f t="shared" ref="BV4:BV20" si="42">BU4*(100%+$BF4)</f>
        <v>5592.5543519999992</v>
      </c>
      <c r="BW4" s="9">
        <f t="shared" ref="BW4:BW20" si="43">MIN($BE4, 80%)*BV4+BU4*MAX(100%-$BE4, 20%)</f>
        <v>4401.3402750239993</v>
      </c>
      <c r="BX4" s="6">
        <f t="shared" ref="BX4:BX20" si="44">P4*(100%+$BC4+$BD4)*$AZ4</f>
        <v>4394.7551027999998</v>
      </c>
      <c r="BY4" s="9">
        <f t="shared" ref="BY4:BY20" si="45">BX4*(100%+$BF4)</f>
        <v>6592.1326541999997</v>
      </c>
      <c r="BZ4" s="9">
        <f t="shared" ref="BZ4:BZ20" si="46">MIN($BE4, 80%)*BY4+BX4*MAX(100%-$BE4, 20%)</f>
        <v>5188.0083988553997</v>
      </c>
      <c r="CA4" s="6">
        <f t="shared" ref="CA4:CA20" si="47">Q4*(100%+$BC4+$BD4)*$AZ4*BH4</f>
        <v>4490.990616</v>
      </c>
      <c r="CB4" s="9">
        <f t="shared" ref="CB4:CB20" si="48">CA4*(100%+$BF4)</f>
        <v>6736.4859240000005</v>
      </c>
      <c r="CC4" s="9">
        <f t="shared" ref="CC4:CC20" si="49">MIN($BE4, 80%)*CB4+CA4*MAX(100%-$BE4, 20%)</f>
        <v>5301.6144221880004</v>
      </c>
      <c r="CD4" s="6">
        <f t="shared" si="30"/>
        <v>29233.643160187861</v>
      </c>
      <c r="CE4" s="6">
        <v>8</v>
      </c>
      <c r="CF4" s="6">
        <f t="shared" si="31"/>
        <v>10374.587791128</v>
      </c>
      <c r="CG4" s="6">
        <v>7</v>
      </c>
      <c r="CH4" s="6">
        <f t="shared" si="32"/>
        <v>37111.300955316001</v>
      </c>
      <c r="CI4" s="15">
        <v>3</v>
      </c>
      <c r="CJ4" s="6">
        <f t="shared" si="33"/>
        <v>1855.2077961201001</v>
      </c>
      <c r="CK4" s="6">
        <f t="shared" si="34"/>
        <v>15057.95144655872</v>
      </c>
      <c r="CL4" s="6">
        <f t="shared" si="35"/>
        <v>1855.5650477658</v>
      </c>
      <c r="CM4" s="6">
        <f t="shared" si="36"/>
        <v>16913.516494324518</v>
      </c>
      <c r="CN4" s="6">
        <f t="shared" si="37"/>
        <v>3710.7728438859003</v>
      </c>
    </row>
    <row r="5" spans="1:92" s="10" customFormat="1" x14ac:dyDescent="0.35">
      <c r="B5" s="10" t="s">
        <v>9</v>
      </c>
      <c r="C5" s="10">
        <v>200</v>
      </c>
      <c r="D5" s="13">
        <v>72</v>
      </c>
      <c r="E5" s="6">
        <v>8</v>
      </c>
      <c r="F5" s="4">
        <v>0.71879999999999999</v>
      </c>
      <c r="G5" s="4">
        <v>0.72030000000000005</v>
      </c>
      <c r="H5" s="4">
        <f t="shared" si="0"/>
        <v>0.89080000000000004</v>
      </c>
      <c r="I5" s="4">
        <f t="shared" si="1"/>
        <v>0.96439999999999992</v>
      </c>
      <c r="J5" s="4">
        <v>1.2141999999999999</v>
      </c>
      <c r="K5" s="13">
        <v>6</v>
      </c>
      <c r="L5" s="12">
        <v>1.5579000000000001</v>
      </c>
      <c r="M5" s="10">
        <v>6</v>
      </c>
      <c r="N5" s="12">
        <v>1.008</v>
      </c>
      <c r="O5" s="12">
        <v>1.232</v>
      </c>
      <c r="P5" s="12">
        <v>1.4521999999999999</v>
      </c>
      <c r="Q5" s="12">
        <v>1.484</v>
      </c>
      <c r="R5" s="13">
        <v>20</v>
      </c>
      <c r="S5" s="12">
        <v>0.05</v>
      </c>
      <c r="T5" s="12">
        <v>0.5</v>
      </c>
      <c r="U5" s="10" t="s">
        <v>53</v>
      </c>
      <c r="V5" s="10">
        <v>1</v>
      </c>
      <c r="W5" s="10" t="s">
        <v>9</v>
      </c>
      <c r="X5" s="10">
        <v>497</v>
      </c>
      <c r="Y5" s="12"/>
      <c r="Z5" s="12">
        <v>0.315</v>
      </c>
      <c r="AA5" s="12">
        <v>0.2</v>
      </c>
      <c r="AB5" s="13"/>
      <c r="AC5" s="13"/>
      <c r="AD5" t="s">
        <v>469</v>
      </c>
      <c r="AE5" s="4">
        <v>0.18</v>
      </c>
      <c r="AF5" s="4">
        <v>0.5</v>
      </c>
      <c r="AG5" s="12"/>
      <c r="AH5" s="12"/>
      <c r="AI5" s="12"/>
      <c r="AJ5" s="12"/>
      <c r="AK5" s="12"/>
      <c r="AL5" s="10">
        <v>311</v>
      </c>
      <c r="AM5" s="12">
        <f>1*46.6%</f>
        <v>0.46600000000000003</v>
      </c>
      <c r="AN5" s="12">
        <f t="shared" ref="AN5" si="50">0*58.3%</f>
        <v>0</v>
      </c>
      <c r="AO5" s="12">
        <f>1*46.6%</f>
        <v>0.46600000000000003</v>
      </c>
      <c r="AP5" s="12">
        <v>0.311</v>
      </c>
      <c r="AQ5" s="12"/>
      <c r="AR5" s="4" t="s">
        <v>186</v>
      </c>
      <c r="AS5" s="13">
        <v>595</v>
      </c>
      <c r="AT5" s="4">
        <f t="shared" si="2"/>
        <v>0.92999999999999994</v>
      </c>
      <c r="AU5" s="12"/>
      <c r="AV5" s="12"/>
      <c r="AW5" s="10">
        <f t="shared" si="3"/>
        <v>697</v>
      </c>
      <c r="AX5" s="13">
        <f t="shared" si="4"/>
        <v>906</v>
      </c>
      <c r="AY5" s="12">
        <f t="shared" si="5"/>
        <v>1.5760000000000001</v>
      </c>
      <c r="AZ5" s="10">
        <f t="shared" si="6"/>
        <v>2701.4719999999998</v>
      </c>
      <c r="BA5" s="12">
        <f t="shared" si="7"/>
        <v>0.81499999999999995</v>
      </c>
      <c r="BB5" s="12">
        <f t="shared" si="8"/>
        <v>0</v>
      </c>
      <c r="BC5" s="12">
        <f t="shared" si="9"/>
        <v>0.46600000000000003</v>
      </c>
      <c r="BD5" s="12">
        <f t="shared" si="10"/>
        <v>0</v>
      </c>
      <c r="BE5" s="12">
        <f t="shared" si="11"/>
        <v>0.36099999999999999</v>
      </c>
      <c r="BF5" s="12">
        <f t="shared" si="12"/>
        <v>0.5</v>
      </c>
      <c r="BG5" s="13">
        <v>0</v>
      </c>
      <c r="BH5" s="56">
        <v>1</v>
      </c>
      <c r="BI5" s="17">
        <f t="shared" si="13"/>
        <v>4903.1716799999995</v>
      </c>
      <c r="BJ5" s="17">
        <f t="shared" si="14"/>
        <v>7354.7575199999992</v>
      </c>
      <c r="BK5" s="17">
        <f t="shared" si="15"/>
        <v>5788.1941682399993</v>
      </c>
      <c r="BL5" s="17">
        <f t="shared" si="16"/>
        <v>980.63433599999985</v>
      </c>
      <c r="BM5" s="17">
        <f t="shared" si="17"/>
        <v>1470.9515039999997</v>
      </c>
      <c r="BN5" s="17">
        <f t="shared" si="18"/>
        <v>1157.6388336479997</v>
      </c>
      <c r="BO5" s="18">
        <f t="shared" si="19"/>
        <v>6169.841653420799</v>
      </c>
      <c r="BP5" s="17">
        <f t="shared" si="20"/>
        <v>9254.7624801311977</v>
      </c>
      <c r="BQ5" s="18">
        <f t="shared" si="21"/>
        <v>7283.4980718632523</v>
      </c>
      <c r="BR5" s="6">
        <f t="shared" si="38"/>
        <v>1996.0204078079996</v>
      </c>
      <c r="BS5" s="9">
        <f t="shared" si="39"/>
        <v>2994.0306117119994</v>
      </c>
      <c r="BT5" s="9">
        <f t="shared" si="40"/>
        <v>2356.3020914173439</v>
      </c>
      <c r="BU5" s="6">
        <f t="shared" si="41"/>
        <v>4879.1609968639996</v>
      </c>
      <c r="BV5" s="9">
        <f t="shared" si="42"/>
        <v>7318.7414952959989</v>
      </c>
      <c r="BW5" s="9">
        <f t="shared" si="43"/>
        <v>5759.8495567979517</v>
      </c>
      <c r="BX5" s="6">
        <f t="shared" si="44"/>
        <v>5751.2318178943988</v>
      </c>
      <c r="BY5" s="9">
        <f t="shared" si="45"/>
        <v>8626.8477268415991</v>
      </c>
      <c r="BZ5" s="9">
        <f t="shared" si="46"/>
        <v>6789.3291610243377</v>
      </c>
      <c r="CA5" s="6">
        <f t="shared" si="47"/>
        <v>5877.1712007679989</v>
      </c>
      <c r="CB5" s="9">
        <f t="shared" si="48"/>
        <v>8815.7568011519979</v>
      </c>
      <c r="CC5" s="9">
        <f t="shared" si="49"/>
        <v>6938.0006025066223</v>
      </c>
      <c r="CD5" s="13">
        <f t="shared" si="30"/>
        <v>26096.073407510034</v>
      </c>
      <c r="CE5" s="13">
        <v>8</v>
      </c>
      <c r="CF5" s="13">
        <f t="shared" si="31"/>
        <v>9261.1106691839977</v>
      </c>
      <c r="CG5" s="13">
        <v>7</v>
      </c>
      <c r="CH5" s="18">
        <f t="shared" si="32"/>
        <v>48566.004217546353</v>
      </c>
      <c r="CI5" s="31">
        <v>3</v>
      </c>
      <c r="CJ5" s="13">
        <f t="shared" si="33"/>
        <v>2427.8326906210841</v>
      </c>
      <c r="CK5" s="13">
        <f t="shared" si="34"/>
        <v>14213.560716185761</v>
      </c>
      <c r="CL5" s="18">
        <f t="shared" si="35"/>
        <v>2428.3002108773176</v>
      </c>
      <c r="CM5" s="13">
        <f t="shared" si="36"/>
        <v>16641.860927063077</v>
      </c>
      <c r="CN5" s="18">
        <f t="shared" si="37"/>
        <v>4856.1329014984021</v>
      </c>
    </row>
    <row r="6" spans="1:92" x14ac:dyDescent="0.35">
      <c r="B6" t="s">
        <v>9</v>
      </c>
      <c r="C6">
        <v>200</v>
      </c>
      <c r="D6" s="6">
        <v>72</v>
      </c>
      <c r="E6" s="6">
        <v>8</v>
      </c>
      <c r="F6" s="4">
        <v>0.71879999999999999</v>
      </c>
      <c r="G6" s="4">
        <v>0.72030000000000005</v>
      </c>
      <c r="H6" s="4">
        <f t="shared" si="0"/>
        <v>0.89080000000000004</v>
      </c>
      <c r="I6" s="4">
        <f t="shared" si="1"/>
        <v>0.96439999999999992</v>
      </c>
      <c r="J6" s="4">
        <v>1.2141999999999999</v>
      </c>
      <c r="K6" s="6">
        <v>6</v>
      </c>
      <c r="L6" s="4">
        <v>1.5579000000000001</v>
      </c>
      <c r="M6">
        <v>6</v>
      </c>
      <c r="N6" s="4">
        <v>1.008</v>
      </c>
      <c r="O6" s="4">
        <v>1.232</v>
      </c>
      <c r="P6" s="4">
        <v>1.4521999999999999</v>
      </c>
      <c r="Q6" s="4">
        <v>1.484</v>
      </c>
      <c r="R6" s="6">
        <v>20</v>
      </c>
      <c r="S6" s="4">
        <v>0.05</v>
      </c>
      <c r="T6" s="4">
        <v>0.5</v>
      </c>
      <c r="U6" t="s">
        <v>53</v>
      </c>
      <c r="V6">
        <v>1</v>
      </c>
      <c r="W6" t="s">
        <v>9</v>
      </c>
      <c r="X6">
        <v>497</v>
      </c>
      <c r="Z6" s="4">
        <v>0.315</v>
      </c>
      <c r="AA6" s="4">
        <v>0.2</v>
      </c>
      <c r="AD6" t="s">
        <v>207</v>
      </c>
      <c r="AI6" s="4">
        <v>0.35</v>
      </c>
      <c r="AL6">
        <v>311</v>
      </c>
      <c r="AM6" s="4">
        <f>1*46.6%</f>
        <v>0.46600000000000003</v>
      </c>
      <c r="AN6" s="4">
        <f>1*58.3%</f>
        <v>0.58299999999999996</v>
      </c>
      <c r="AO6" s="4">
        <f>0*46.6%</f>
        <v>0</v>
      </c>
      <c r="AP6" s="4">
        <v>0.311</v>
      </c>
      <c r="AR6" s="4" t="s">
        <v>186</v>
      </c>
      <c r="AS6" s="6">
        <v>595</v>
      </c>
      <c r="AT6" s="4">
        <f t="shared" si="2"/>
        <v>0.92999999999999994</v>
      </c>
      <c r="AW6">
        <f t="shared" ref="AW6:AW8" si="51">C6+X6</f>
        <v>697</v>
      </c>
      <c r="AX6" s="6">
        <f t="shared" ref="AX6:AX8" si="52">AL6+AS6</f>
        <v>906</v>
      </c>
      <c r="AY6" s="4">
        <f t="shared" ref="AY6:AY8" si="53">Y6+AE6+AM6+AT6</f>
        <v>1.3959999999999999</v>
      </c>
      <c r="AZ6">
        <f t="shared" ref="AZ6:AZ8" si="54">(100%+AY6)*AW6+AX6</f>
        <v>2576.0119999999997</v>
      </c>
      <c r="BA6" s="4">
        <f t="shared" ref="BA6:BA8" si="55">Z6+AF6+AN6</f>
        <v>0.89799999999999991</v>
      </c>
      <c r="BB6" s="4">
        <f t="shared" si="8"/>
        <v>0</v>
      </c>
      <c r="BC6" s="4">
        <f t="shared" ref="BC6:BC8" si="56">AH6+AO6</f>
        <v>0</v>
      </c>
      <c r="BD6" s="4">
        <f>AI6</f>
        <v>0.35</v>
      </c>
      <c r="BE6" s="4">
        <f t="shared" ref="BE6:BE8" si="57">S6+AB6+AJ6+AP6+AU6</f>
        <v>0.36099999999999999</v>
      </c>
      <c r="BF6" s="4">
        <f t="shared" ref="BF6:BF8" si="58">T6+AC6+AK6+AQ6+AV6</f>
        <v>0.5</v>
      </c>
      <c r="BG6" s="6">
        <v>0</v>
      </c>
      <c r="BH6" s="55">
        <v>1</v>
      </c>
      <c r="BI6" s="9">
        <f t="shared" ref="BI6:BI8" si="59">(100%+BB6+(1-BG6)*BA6+BD6)*AZ6</f>
        <v>5790.8749759999992</v>
      </c>
      <c r="BJ6" s="9">
        <f t="shared" ref="BJ6:BJ8" si="60">(100%+$BF6)*BI6</f>
        <v>8686.3124639999987</v>
      </c>
      <c r="BK6" s="8">
        <f t="shared" ref="BK6:BK8" si="61">MIN($BE6, 80%)*BJ6+BI6*MAX(100%-$BE6, 20%)</f>
        <v>6836.127909167999</v>
      </c>
      <c r="BL6" s="9">
        <f t="shared" ref="BL6:BL8" si="62">AA6*(100%+BA6+BD6)*AZ6</f>
        <v>1158.1749951999998</v>
      </c>
      <c r="BM6" s="9">
        <f t="shared" ref="BM6:BM8" si="63">(100%+$BF6)*BL6</f>
        <v>1737.2624927999996</v>
      </c>
      <c r="BN6" s="8">
        <f t="shared" ref="BN6:BN8" si="64">MIN($BE6, 80%)*BM6+BL6*MAX(100%-$BE6, 20%)</f>
        <v>1367.2255818335998</v>
      </c>
      <c r="BO6" s="9">
        <f t="shared" ref="BO6:BO8" si="65">L6*(100%+$BC6+$BD6)*$AZ6*BH6</f>
        <v>5417.77827798</v>
      </c>
      <c r="BP6" s="9">
        <f t="shared" ref="BP6:BP8" si="66">BO6*(100%+$BF6)</f>
        <v>8126.66741697</v>
      </c>
      <c r="BQ6" s="9">
        <f t="shared" ref="BQ6:BQ8" si="67">MIN($BE6, 80%)*BP6+BO6*MAX(100%-$BE6, 20%)</f>
        <v>6395.6872571553904</v>
      </c>
      <c r="BR6" s="6">
        <f t="shared" si="38"/>
        <v>1752.7185647999997</v>
      </c>
      <c r="BS6" s="9">
        <f t="shared" si="39"/>
        <v>2629.0778471999997</v>
      </c>
      <c r="BT6" s="9">
        <f t="shared" si="40"/>
        <v>2069.0842657464</v>
      </c>
      <c r="BU6" s="6">
        <f t="shared" si="41"/>
        <v>4284.4231583999999</v>
      </c>
      <c r="BV6" s="9">
        <f t="shared" si="42"/>
        <v>6426.6347375999994</v>
      </c>
      <c r="BW6" s="9">
        <f t="shared" si="43"/>
        <v>5057.7615384911996</v>
      </c>
      <c r="BX6" s="6">
        <f t="shared" si="44"/>
        <v>5050.1942456399993</v>
      </c>
      <c r="BY6" s="9">
        <f t="shared" si="45"/>
        <v>7575.2913684599989</v>
      </c>
      <c r="BZ6" s="9">
        <f t="shared" si="46"/>
        <v>5961.7543069780195</v>
      </c>
      <c r="CA6" s="6">
        <f t="shared" si="47"/>
        <v>5160.7824407999997</v>
      </c>
      <c r="CB6" s="9">
        <f t="shared" si="48"/>
        <v>7741.1736611999995</v>
      </c>
      <c r="CC6" s="9">
        <f t="shared" si="49"/>
        <v>6092.3036713643996</v>
      </c>
      <c r="CD6" s="8">
        <f t="shared" si="30"/>
        <v>30820.682678483921</v>
      </c>
      <c r="CE6" s="6">
        <v>8</v>
      </c>
      <c r="CF6" s="8">
        <f t="shared" si="31"/>
        <v>10937.804654668798</v>
      </c>
      <c r="CG6" s="6">
        <v>7</v>
      </c>
      <c r="CH6" s="6">
        <f t="shared" si="32"/>
        <v>42646.125699550801</v>
      </c>
      <c r="CI6" s="15">
        <v>3</v>
      </c>
      <c r="CJ6" s="6">
        <f t="shared" si="33"/>
        <v>2131.89575238513</v>
      </c>
      <c r="CK6" s="8">
        <f t="shared" ref="CK6:CK8" si="68">(CD6+CF6)/CI6+CJ6</f>
        <v>16051.391530102703</v>
      </c>
      <c r="CL6" s="6">
        <f t="shared" si="35"/>
        <v>2132.3062849775401</v>
      </c>
      <c r="CM6" s="96">
        <f t="shared" ref="CM6:CM8" si="69">CK6+CL6</f>
        <v>18183.697815080242</v>
      </c>
      <c r="CN6" s="6">
        <f t="shared" ref="CN6:CN8" si="70">CJ6+CL6</f>
        <v>4264.2020373626701</v>
      </c>
    </row>
    <row r="7" spans="1:92" x14ac:dyDescent="0.35">
      <c r="B7" t="s">
        <v>9</v>
      </c>
      <c r="C7">
        <v>200</v>
      </c>
      <c r="D7" s="6">
        <v>72</v>
      </c>
      <c r="E7" s="6">
        <v>8</v>
      </c>
      <c r="F7" s="4">
        <v>0.71879999999999999</v>
      </c>
      <c r="G7" s="4">
        <v>0.72030000000000005</v>
      </c>
      <c r="H7" s="4">
        <f t="shared" si="0"/>
        <v>0.89080000000000004</v>
      </c>
      <c r="I7" s="4">
        <f t="shared" si="1"/>
        <v>0.96439999999999992</v>
      </c>
      <c r="J7" s="4">
        <v>1.2141999999999999</v>
      </c>
      <c r="K7" s="6">
        <v>6</v>
      </c>
      <c r="L7" s="4">
        <v>1.5579000000000001</v>
      </c>
      <c r="M7">
        <v>6</v>
      </c>
      <c r="N7" s="4">
        <v>1.008</v>
      </c>
      <c r="O7" s="4">
        <v>1.232</v>
      </c>
      <c r="P7" s="4">
        <v>1.4521999999999999</v>
      </c>
      <c r="Q7" s="4">
        <v>1.484</v>
      </c>
      <c r="R7" s="6">
        <v>20</v>
      </c>
      <c r="S7" s="4">
        <v>0.05</v>
      </c>
      <c r="T7" s="4">
        <v>0.5</v>
      </c>
      <c r="U7" t="s">
        <v>53</v>
      </c>
      <c r="V7">
        <v>1</v>
      </c>
      <c r="W7" t="s">
        <v>9</v>
      </c>
      <c r="X7">
        <v>497</v>
      </c>
      <c r="Z7" s="4">
        <v>0.315</v>
      </c>
      <c r="AA7" s="4">
        <v>0.2</v>
      </c>
      <c r="AD7" t="s">
        <v>207</v>
      </c>
      <c r="AI7" s="4">
        <v>0.35</v>
      </c>
      <c r="AL7">
        <v>311</v>
      </c>
      <c r="AM7" s="4">
        <f>2*46.6%</f>
        <v>0.93200000000000005</v>
      </c>
      <c r="AN7" s="4">
        <f>0*58.3%</f>
        <v>0</v>
      </c>
      <c r="AO7" s="4">
        <f>0*46.6%</f>
        <v>0</v>
      </c>
      <c r="AP7" s="4">
        <v>0.311</v>
      </c>
      <c r="AR7" s="4" t="s">
        <v>186</v>
      </c>
      <c r="AS7" s="6">
        <v>595</v>
      </c>
      <c r="AT7" s="4">
        <f t="shared" si="2"/>
        <v>0.92999999999999994</v>
      </c>
      <c r="AW7">
        <f t="shared" si="51"/>
        <v>697</v>
      </c>
      <c r="AX7" s="6">
        <f t="shared" si="52"/>
        <v>906</v>
      </c>
      <c r="AY7" s="4">
        <f t="shared" si="53"/>
        <v>1.8620000000000001</v>
      </c>
      <c r="AZ7">
        <f t="shared" si="54"/>
        <v>2900.8140000000003</v>
      </c>
      <c r="BA7" s="4">
        <f t="shared" si="55"/>
        <v>0.315</v>
      </c>
      <c r="BB7" s="4">
        <f t="shared" si="8"/>
        <v>0</v>
      </c>
      <c r="BC7" s="4">
        <f t="shared" si="56"/>
        <v>0</v>
      </c>
      <c r="BD7" s="4">
        <f t="shared" ref="BD7:BD8" si="71">AI7</f>
        <v>0.35</v>
      </c>
      <c r="BE7" s="4">
        <f t="shared" si="57"/>
        <v>0.36099999999999999</v>
      </c>
      <c r="BF7" s="4">
        <f t="shared" si="58"/>
        <v>0.5</v>
      </c>
      <c r="BG7" s="6">
        <v>0</v>
      </c>
      <c r="BH7" s="55">
        <v>1</v>
      </c>
      <c r="BI7" s="9">
        <f t="shared" si="59"/>
        <v>4829.8553100000008</v>
      </c>
      <c r="BJ7" s="9">
        <f t="shared" si="60"/>
        <v>7244.7829650000012</v>
      </c>
      <c r="BK7" s="9">
        <f t="shared" si="61"/>
        <v>5701.6441934550003</v>
      </c>
      <c r="BL7" s="9">
        <f t="shared" si="62"/>
        <v>965.97106200000019</v>
      </c>
      <c r="BM7" s="9">
        <f t="shared" si="63"/>
        <v>1448.9565930000003</v>
      </c>
      <c r="BN7" s="9">
        <f t="shared" si="64"/>
        <v>1140.3288386910003</v>
      </c>
      <c r="BO7" s="9">
        <f t="shared" si="65"/>
        <v>6100.8904763100008</v>
      </c>
      <c r="BP7" s="9">
        <f t="shared" si="66"/>
        <v>9151.3357144650017</v>
      </c>
      <c r="BQ7" s="9">
        <f t="shared" si="67"/>
        <v>7202.1012072839567</v>
      </c>
      <c r="BR7" s="6">
        <f t="shared" si="38"/>
        <v>1973.7138456000002</v>
      </c>
      <c r="BS7" s="9">
        <f t="shared" si="39"/>
        <v>2960.5707684000004</v>
      </c>
      <c r="BT7" s="9">
        <f t="shared" si="40"/>
        <v>2329.9691947308002</v>
      </c>
      <c r="BU7" s="6">
        <f t="shared" si="41"/>
        <v>4824.6338448000006</v>
      </c>
      <c r="BV7" s="9">
        <f t="shared" si="42"/>
        <v>7236.9507672000009</v>
      </c>
      <c r="BW7" s="9">
        <f t="shared" si="43"/>
        <v>5695.4802537864007</v>
      </c>
      <c r="BX7" s="6">
        <f t="shared" si="44"/>
        <v>5686.9588225800007</v>
      </c>
      <c r="BY7" s="9">
        <f t="shared" si="45"/>
        <v>8530.4382338700016</v>
      </c>
      <c r="BZ7" s="9">
        <f t="shared" si="46"/>
        <v>6713.4548900556911</v>
      </c>
      <c r="CA7" s="6">
        <f t="shared" si="47"/>
        <v>5811.4907676000012</v>
      </c>
      <c r="CB7" s="9">
        <f t="shared" si="48"/>
        <v>8717.2361514000022</v>
      </c>
      <c r="CC7" s="9">
        <f t="shared" si="49"/>
        <v>6860.4648511518008</v>
      </c>
      <c r="CD7" s="6">
        <f t="shared" si="30"/>
        <v>25705.862846191867</v>
      </c>
      <c r="CE7" s="6">
        <v>8</v>
      </c>
      <c r="CF7" s="6">
        <f t="shared" si="31"/>
        <v>9122.6307095280026</v>
      </c>
      <c r="CG7" s="6">
        <v>7</v>
      </c>
      <c r="CH7" s="6">
        <f t="shared" si="32"/>
        <v>48023.253958062603</v>
      </c>
      <c r="CI7" s="15">
        <v>3</v>
      </c>
      <c r="CJ7" s="6">
        <f t="shared" si="33"/>
        <v>2400.7004024279854</v>
      </c>
      <c r="CK7" s="6">
        <f t="shared" si="68"/>
        <v>14010.198254334608</v>
      </c>
      <c r="CL7" s="6">
        <f t="shared" si="35"/>
        <v>2401.1626979031303</v>
      </c>
      <c r="CM7" s="6">
        <f t="shared" si="69"/>
        <v>16411.360952237737</v>
      </c>
      <c r="CN7" s="6">
        <f t="shared" si="70"/>
        <v>4801.8631003311157</v>
      </c>
    </row>
    <row r="8" spans="1:92" s="10" customFormat="1" x14ac:dyDescent="0.35">
      <c r="B8" s="10" t="s">
        <v>9</v>
      </c>
      <c r="C8" s="10">
        <v>200</v>
      </c>
      <c r="D8" s="13">
        <v>72</v>
      </c>
      <c r="E8" s="6">
        <v>8</v>
      </c>
      <c r="F8" s="4">
        <v>0.71879999999999999</v>
      </c>
      <c r="G8" s="4">
        <v>0.72030000000000005</v>
      </c>
      <c r="H8" s="4">
        <f t="shared" si="0"/>
        <v>0.89080000000000004</v>
      </c>
      <c r="I8" s="4">
        <f t="shared" si="1"/>
        <v>0.96439999999999992</v>
      </c>
      <c r="J8" s="4">
        <v>1.2141999999999999</v>
      </c>
      <c r="K8" s="13">
        <v>6</v>
      </c>
      <c r="L8" s="12">
        <v>1.5579000000000001</v>
      </c>
      <c r="M8" s="10">
        <v>6</v>
      </c>
      <c r="N8" s="12">
        <v>1.008</v>
      </c>
      <c r="O8" s="12">
        <v>1.232</v>
      </c>
      <c r="P8" s="12">
        <v>1.4521999999999999</v>
      </c>
      <c r="Q8" s="12">
        <v>1.484</v>
      </c>
      <c r="R8" s="13">
        <v>20</v>
      </c>
      <c r="S8" s="12">
        <v>0.05</v>
      </c>
      <c r="T8" s="12">
        <v>0.5</v>
      </c>
      <c r="U8" s="10" t="s">
        <v>53</v>
      </c>
      <c r="V8" s="10">
        <v>1</v>
      </c>
      <c r="W8" s="10" t="s">
        <v>9</v>
      </c>
      <c r="X8" s="10">
        <v>497</v>
      </c>
      <c r="Y8" s="12"/>
      <c r="Z8" s="12">
        <v>0.315</v>
      </c>
      <c r="AA8" s="12">
        <v>0.2</v>
      </c>
      <c r="AB8" s="13"/>
      <c r="AC8" s="13"/>
      <c r="AD8" t="s">
        <v>207</v>
      </c>
      <c r="AE8" s="12"/>
      <c r="AF8" s="12"/>
      <c r="AH8" s="12"/>
      <c r="AI8" s="12">
        <v>0.35</v>
      </c>
      <c r="AJ8" s="12"/>
      <c r="AK8" s="12"/>
      <c r="AL8" s="10">
        <v>311</v>
      </c>
      <c r="AM8" s="12">
        <f>1*46.6%</f>
        <v>0.46600000000000003</v>
      </c>
      <c r="AN8" s="12">
        <f t="shared" ref="AN8" si="72">0*58.3%</f>
        <v>0</v>
      </c>
      <c r="AO8" s="12">
        <f>1*46.6%</f>
        <v>0.46600000000000003</v>
      </c>
      <c r="AP8" s="12">
        <v>0.311</v>
      </c>
      <c r="AQ8" s="12"/>
      <c r="AR8" s="4" t="s">
        <v>186</v>
      </c>
      <c r="AS8" s="13">
        <v>595</v>
      </c>
      <c r="AT8" s="4">
        <f t="shared" si="2"/>
        <v>0.92999999999999994</v>
      </c>
      <c r="AU8" s="12"/>
      <c r="AV8" s="12"/>
      <c r="AW8" s="10">
        <f t="shared" si="51"/>
        <v>697</v>
      </c>
      <c r="AX8" s="13">
        <f t="shared" si="52"/>
        <v>906</v>
      </c>
      <c r="AY8" s="12">
        <f t="shared" si="53"/>
        <v>1.3959999999999999</v>
      </c>
      <c r="AZ8" s="10">
        <f t="shared" si="54"/>
        <v>2576.0119999999997</v>
      </c>
      <c r="BA8" s="12">
        <f t="shared" si="55"/>
        <v>0.315</v>
      </c>
      <c r="BB8" s="4">
        <f t="shared" si="8"/>
        <v>0</v>
      </c>
      <c r="BC8" s="12">
        <f t="shared" si="56"/>
        <v>0.46600000000000003</v>
      </c>
      <c r="BD8" s="4">
        <f t="shared" si="71"/>
        <v>0.35</v>
      </c>
      <c r="BE8" s="12">
        <f t="shared" si="57"/>
        <v>0.36099999999999999</v>
      </c>
      <c r="BF8" s="12">
        <f t="shared" si="58"/>
        <v>0.5</v>
      </c>
      <c r="BG8" s="13">
        <v>0</v>
      </c>
      <c r="BH8" s="56">
        <v>1</v>
      </c>
      <c r="BI8" s="17">
        <f t="shared" si="59"/>
        <v>4289.05998</v>
      </c>
      <c r="BJ8" s="17">
        <f t="shared" si="60"/>
        <v>6433.58997</v>
      </c>
      <c r="BK8" s="17">
        <f t="shared" si="61"/>
        <v>5063.23530639</v>
      </c>
      <c r="BL8" s="17">
        <f t="shared" si="62"/>
        <v>857.81199599999991</v>
      </c>
      <c r="BM8" s="17">
        <f t="shared" si="63"/>
        <v>1286.7179939999999</v>
      </c>
      <c r="BN8" s="17">
        <f t="shared" si="64"/>
        <v>1012.6470612779999</v>
      </c>
      <c r="BO8" s="18">
        <f t="shared" si="65"/>
        <v>7287.9150761567989</v>
      </c>
      <c r="BP8" s="17">
        <f t="shared" si="66"/>
        <v>10931.872614235199</v>
      </c>
      <c r="BQ8" s="18">
        <f t="shared" si="67"/>
        <v>8603.3837474031006</v>
      </c>
      <c r="BR8" s="6">
        <f t="shared" si="38"/>
        <v>2357.7310471679998</v>
      </c>
      <c r="BS8" s="9">
        <f t="shared" si="39"/>
        <v>3536.5965707519999</v>
      </c>
      <c r="BT8" s="9">
        <f t="shared" si="40"/>
        <v>2783.3015011818238</v>
      </c>
      <c r="BU8" s="6">
        <f t="shared" si="41"/>
        <v>5763.3425597439991</v>
      </c>
      <c r="BV8" s="9">
        <f t="shared" si="42"/>
        <v>8645.0138396159982</v>
      </c>
      <c r="BW8" s="9">
        <f t="shared" si="43"/>
        <v>6803.6258917777905</v>
      </c>
      <c r="BX8" s="6">
        <f t="shared" si="44"/>
        <v>6793.4464815423989</v>
      </c>
      <c r="BY8" s="9">
        <f t="shared" si="45"/>
        <v>10190.169722313598</v>
      </c>
      <c r="BZ8" s="9">
        <f t="shared" si="46"/>
        <v>8019.6635714608019</v>
      </c>
      <c r="CA8" s="6">
        <f t="shared" si="47"/>
        <v>6942.2080833279979</v>
      </c>
      <c r="CB8" s="9">
        <f t="shared" si="48"/>
        <v>10413.312124991997</v>
      </c>
      <c r="CC8" s="9">
        <f t="shared" si="49"/>
        <v>8195.2766423687026</v>
      </c>
      <c r="CD8" s="13">
        <f t="shared" si="30"/>
        <v>22827.596378859314</v>
      </c>
      <c r="CE8" s="13">
        <v>8</v>
      </c>
      <c r="CF8" s="13">
        <f t="shared" si="31"/>
        <v>8101.1764902239993</v>
      </c>
      <c r="CG8" s="13">
        <v>7</v>
      </c>
      <c r="CH8" s="18">
        <f t="shared" si="32"/>
        <v>57366.936496580922</v>
      </c>
      <c r="CI8" s="31">
        <v>3</v>
      </c>
      <c r="CJ8" s="13">
        <f t="shared" si="33"/>
        <v>2867.7945824677004</v>
      </c>
      <c r="CK8" s="13">
        <f t="shared" si="68"/>
        <v>13177.385538828805</v>
      </c>
      <c r="CL8" s="18">
        <f t="shared" si="35"/>
        <v>2868.346824829046</v>
      </c>
      <c r="CM8" s="13">
        <f t="shared" si="69"/>
        <v>16045.732363657851</v>
      </c>
      <c r="CN8" s="18">
        <f t="shared" si="70"/>
        <v>5736.1414072967464</v>
      </c>
    </row>
    <row r="9" spans="1:92" s="15" customFormat="1" x14ac:dyDescent="0.35">
      <c r="B9" s="15" t="s">
        <v>9</v>
      </c>
      <c r="C9" s="15">
        <v>200</v>
      </c>
      <c r="D9" s="9">
        <v>72</v>
      </c>
      <c r="E9" s="6">
        <v>8</v>
      </c>
      <c r="F9" s="4">
        <v>0.71879999999999999</v>
      </c>
      <c r="G9" s="4">
        <v>0.72030000000000005</v>
      </c>
      <c r="H9" s="4">
        <f t="shared" si="0"/>
        <v>0.89080000000000004</v>
      </c>
      <c r="I9" s="4">
        <f t="shared" si="1"/>
        <v>0.96439999999999992</v>
      </c>
      <c r="J9" s="4">
        <v>1.2141999999999999</v>
      </c>
      <c r="K9" s="9">
        <v>6</v>
      </c>
      <c r="L9" s="30">
        <v>1.5579000000000001</v>
      </c>
      <c r="M9" s="15">
        <v>6</v>
      </c>
      <c r="N9" s="30">
        <v>1.008</v>
      </c>
      <c r="O9" s="30">
        <v>1.232</v>
      </c>
      <c r="P9" s="30">
        <v>1.4521999999999999</v>
      </c>
      <c r="Q9" s="30">
        <v>1.484</v>
      </c>
      <c r="R9" s="9">
        <v>20</v>
      </c>
      <c r="S9" s="30">
        <v>0.05</v>
      </c>
      <c r="T9" s="30">
        <v>0.5</v>
      </c>
      <c r="U9" s="15" t="s">
        <v>53</v>
      </c>
      <c r="V9" s="15">
        <v>1</v>
      </c>
      <c r="W9" s="15" t="s">
        <v>9</v>
      </c>
      <c r="X9" s="15">
        <v>497</v>
      </c>
      <c r="Y9" s="30"/>
      <c r="Z9" s="30">
        <v>0.315</v>
      </c>
      <c r="AA9" s="30">
        <v>0.2</v>
      </c>
      <c r="AB9" s="9"/>
      <c r="AC9" s="9"/>
      <c r="AD9" t="s">
        <v>469</v>
      </c>
      <c r="AE9" s="4">
        <v>0.18</v>
      </c>
      <c r="AF9" s="4">
        <v>0.5</v>
      </c>
      <c r="AG9" s="30"/>
      <c r="AH9" s="30"/>
      <c r="AI9" s="30"/>
      <c r="AJ9" s="30"/>
      <c r="AK9" s="30"/>
      <c r="AL9" s="15">
        <v>311</v>
      </c>
      <c r="AM9" s="30">
        <f>1*46.6%</f>
        <v>0.46600000000000003</v>
      </c>
      <c r="AN9" s="30">
        <f>1*58.3%</f>
        <v>0.58299999999999996</v>
      </c>
      <c r="AO9" s="30">
        <f>0*46.6%</f>
        <v>0</v>
      </c>
      <c r="AP9" s="30">
        <v>0.311</v>
      </c>
      <c r="AQ9" s="30"/>
      <c r="AR9" s="30" t="s">
        <v>187</v>
      </c>
      <c r="AS9" s="9">
        <v>595</v>
      </c>
      <c r="AT9" s="30">
        <f>25%+20%</f>
        <v>0.45</v>
      </c>
      <c r="AU9" s="30"/>
      <c r="AV9" s="30"/>
      <c r="AW9" s="15">
        <f t="shared" si="3"/>
        <v>697</v>
      </c>
      <c r="AX9" s="9">
        <f t="shared" si="4"/>
        <v>906</v>
      </c>
      <c r="AY9" s="30">
        <f t="shared" si="5"/>
        <v>1.0960000000000001</v>
      </c>
      <c r="AZ9" s="15">
        <f t="shared" si="6"/>
        <v>2366.9120000000003</v>
      </c>
      <c r="BA9" s="30">
        <f t="shared" si="7"/>
        <v>1.3979999999999999</v>
      </c>
      <c r="BB9" s="30">
        <f t="shared" si="8"/>
        <v>0</v>
      </c>
      <c r="BC9" s="30">
        <f t="shared" si="9"/>
        <v>0</v>
      </c>
      <c r="BD9" s="30">
        <f t="shared" si="10"/>
        <v>0</v>
      </c>
      <c r="BE9" s="30">
        <f t="shared" si="11"/>
        <v>0.36099999999999999</v>
      </c>
      <c r="BF9" s="30">
        <f t="shared" si="12"/>
        <v>0.5</v>
      </c>
      <c r="BG9" s="9">
        <v>1</v>
      </c>
      <c r="BH9" s="58">
        <v>1.5</v>
      </c>
      <c r="BI9" s="9">
        <f t="shared" si="13"/>
        <v>2366.9120000000003</v>
      </c>
      <c r="BJ9" s="9">
        <f t="shared" si="14"/>
        <v>3550.3680000000004</v>
      </c>
      <c r="BK9" s="9">
        <f t="shared" si="15"/>
        <v>2794.1396160000004</v>
      </c>
      <c r="BL9" s="9">
        <f t="shared" si="16"/>
        <v>1135.1709952000001</v>
      </c>
      <c r="BM9" s="9">
        <f t="shared" si="17"/>
        <v>1702.7564928000002</v>
      </c>
      <c r="BN9" s="9">
        <f t="shared" si="18"/>
        <v>1340.0693598336002</v>
      </c>
      <c r="BO9" s="9">
        <f t="shared" si="19"/>
        <v>5531.1183072000003</v>
      </c>
      <c r="BP9" s="9">
        <f t="shared" si="20"/>
        <v>8296.6774608000014</v>
      </c>
      <c r="BQ9" s="9">
        <f t="shared" si="21"/>
        <v>6529.4851616496007</v>
      </c>
      <c r="BR9" s="6">
        <f t="shared" si="38"/>
        <v>1192.9236480000002</v>
      </c>
      <c r="BS9" s="9">
        <f t="shared" si="39"/>
        <v>1789.3854720000004</v>
      </c>
      <c r="BT9" s="9">
        <f t="shared" si="40"/>
        <v>1408.2463664640002</v>
      </c>
      <c r="BU9" s="6">
        <f t="shared" si="41"/>
        <v>2916.0355840000002</v>
      </c>
      <c r="BV9" s="9">
        <f t="shared" si="42"/>
        <v>4374.0533759999998</v>
      </c>
      <c r="BW9" s="9">
        <f t="shared" si="43"/>
        <v>3442.3800069119998</v>
      </c>
      <c r="BX9" s="6">
        <f t="shared" si="44"/>
        <v>3437.2296064000002</v>
      </c>
      <c r="BY9" s="9">
        <f t="shared" si="45"/>
        <v>5155.8444096000003</v>
      </c>
      <c r="BZ9" s="9">
        <f t="shared" si="46"/>
        <v>4057.6495503552001</v>
      </c>
      <c r="CA9" s="6">
        <f t="shared" si="47"/>
        <v>5268.7461120000007</v>
      </c>
      <c r="CB9" s="9">
        <f t="shared" si="48"/>
        <v>7903.1191680000011</v>
      </c>
      <c r="CC9" s="9">
        <f t="shared" si="49"/>
        <v>6219.7547852160005</v>
      </c>
      <c r="CD9" s="9">
        <f t="shared" si="30"/>
        <v>12597.378458736001</v>
      </c>
      <c r="CE9" s="6">
        <v>8</v>
      </c>
      <c r="CF9" s="9">
        <f t="shared" si="31"/>
        <v>10720.554878668801</v>
      </c>
      <c r="CG9" s="9">
        <v>7</v>
      </c>
      <c r="CH9" s="9">
        <f t="shared" si="32"/>
        <v>43538.283496512006</v>
      </c>
      <c r="CI9" s="15">
        <v>3</v>
      </c>
      <c r="CJ9" s="9">
        <f t="shared" si="33"/>
        <v>2176.4950538832004</v>
      </c>
      <c r="CK9" s="9">
        <f t="shared" si="34"/>
        <v>9949.1394996848012</v>
      </c>
      <c r="CL9" s="9">
        <f t="shared" si="35"/>
        <v>2176.9141748256002</v>
      </c>
      <c r="CM9" s="9">
        <f t="shared" si="36"/>
        <v>12126.053674510402</v>
      </c>
      <c r="CN9" s="9">
        <f t="shared" si="37"/>
        <v>4353.4092287088006</v>
      </c>
    </row>
    <row r="10" spans="1:92" s="15" customFormat="1" x14ac:dyDescent="0.35">
      <c r="B10" s="15" t="s">
        <v>9</v>
      </c>
      <c r="C10" s="15">
        <v>200</v>
      </c>
      <c r="D10" s="9">
        <v>72</v>
      </c>
      <c r="E10" s="6">
        <v>8</v>
      </c>
      <c r="F10" s="4">
        <v>0.71879999999999999</v>
      </c>
      <c r="G10" s="4">
        <v>0.72030000000000005</v>
      </c>
      <c r="H10" s="4">
        <f t="shared" si="0"/>
        <v>0.89080000000000004</v>
      </c>
      <c r="I10" s="4">
        <f t="shared" si="1"/>
        <v>0.96439999999999992</v>
      </c>
      <c r="J10" s="4">
        <v>1.2141999999999999</v>
      </c>
      <c r="K10" s="9">
        <v>6</v>
      </c>
      <c r="L10" s="30">
        <v>1.5579000000000001</v>
      </c>
      <c r="M10" s="15">
        <v>6</v>
      </c>
      <c r="N10" s="30">
        <v>1.008</v>
      </c>
      <c r="O10" s="30">
        <v>1.232</v>
      </c>
      <c r="P10" s="30">
        <v>1.4521999999999999</v>
      </c>
      <c r="Q10" s="30">
        <v>1.484</v>
      </c>
      <c r="R10" s="9">
        <v>20</v>
      </c>
      <c r="S10" s="30">
        <v>0.05</v>
      </c>
      <c r="T10" s="30">
        <v>0.5</v>
      </c>
      <c r="U10" s="15" t="s">
        <v>53</v>
      </c>
      <c r="V10" s="15">
        <v>1</v>
      </c>
      <c r="W10" s="15" t="s">
        <v>9</v>
      </c>
      <c r="X10" s="15">
        <v>497</v>
      </c>
      <c r="Y10" s="30"/>
      <c r="Z10" s="30">
        <v>0.315</v>
      </c>
      <c r="AA10" s="30">
        <v>0.2</v>
      </c>
      <c r="AB10" s="9"/>
      <c r="AC10" s="9"/>
      <c r="AD10" t="s">
        <v>469</v>
      </c>
      <c r="AE10" s="4">
        <v>0.18</v>
      </c>
      <c r="AF10" s="4">
        <v>0.5</v>
      </c>
      <c r="AG10" s="30"/>
      <c r="AH10" s="30"/>
      <c r="AI10" s="30"/>
      <c r="AJ10" s="30"/>
      <c r="AK10" s="30"/>
      <c r="AL10" s="15">
        <v>311</v>
      </c>
      <c r="AM10" s="30">
        <f>2*46.6%</f>
        <v>0.93200000000000005</v>
      </c>
      <c r="AN10" s="30">
        <f>0*58.3%</f>
        <v>0</v>
      </c>
      <c r="AO10" s="30">
        <f>0*46.6%</f>
        <v>0</v>
      </c>
      <c r="AP10" s="30">
        <v>0.311</v>
      </c>
      <c r="AQ10" s="30"/>
      <c r="AR10" s="30" t="s">
        <v>187</v>
      </c>
      <c r="AS10" s="9">
        <v>595</v>
      </c>
      <c r="AT10" s="30">
        <f t="shared" ref="AT10:AT14" si="73">25%+20%</f>
        <v>0.45</v>
      </c>
      <c r="AU10" s="30"/>
      <c r="AV10" s="30"/>
      <c r="AW10" s="15">
        <f t="shared" si="3"/>
        <v>697</v>
      </c>
      <c r="AX10" s="9">
        <f t="shared" si="4"/>
        <v>906</v>
      </c>
      <c r="AY10" s="30">
        <f t="shared" si="5"/>
        <v>1.5620000000000001</v>
      </c>
      <c r="AZ10" s="15">
        <f t="shared" si="6"/>
        <v>2691.7139999999999</v>
      </c>
      <c r="BA10" s="30">
        <f t="shared" si="7"/>
        <v>0.81499999999999995</v>
      </c>
      <c r="BB10" s="30">
        <f t="shared" si="8"/>
        <v>0</v>
      </c>
      <c r="BC10" s="30">
        <f t="shared" si="9"/>
        <v>0</v>
      </c>
      <c r="BD10" s="30">
        <f t="shared" si="10"/>
        <v>0</v>
      </c>
      <c r="BE10" s="30">
        <f t="shared" si="11"/>
        <v>0.36099999999999999</v>
      </c>
      <c r="BF10" s="30">
        <f t="shared" si="12"/>
        <v>0.5</v>
      </c>
      <c r="BG10" s="9">
        <v>1</v>
      </c>
      <c r="BH10" s="58">
        <v>1.5</v>
      </c>
      <c r="BI10" s="9">
        <f t="shared" si="13"/>
        <v>2691.7139999999999</v>
      </c>
      <c r="BJ10" s="9">
        <f t="shared" si="14"/>
        <v>4037.5709999999999</v>
      </c>
      <c r="BK10" s="9">
        <f t="shared" si="15"/>
        <v>3177.5683769999996</v>
      </c>
      <c r="BL10" s="9">
        <f t="shared" si="16"/>
        <v>977.09218199999998</v>
      </c>
      <c r="BM10" s="9">
        <f t="shared" si="17"/>
        <v>1465.638273</v>
      </c>
      <c r="BN10" s="9">
        <f t="shared" si="18"/>
        <v>1153.4573208510001</v>
      </c>
      <c r="BO10" s="9">
        <f t="shared" si="19"/>
        <v>6290.1318608999991</v>
      </c>
      <c r="BP10" s="9">
        <f t="shared" si="20"/>
        <v>9435.1977913499977</v>
      </c>
      <c r="BQ10" s="9">
        <f t="shared" si="21"/>
        <v>7425.5006617924482</v>
      </c>
      <c r="BR10" s="6">
        <f t="shared" si="38"/>
        <v>1356.6238559999999</v>
      </c>
      <c r="BS10" s="9">
        <f t="shared" si="39"/>
        <v>2034.9357839999998</v>
      </c>
      <c r="BT10" s="9">
        <f t="shared" si="40"/>
        <v>1601.494462008</v>
      </c>
      <c r="BU10" s="6">
        <f t="shared" si="41"/>
        <v>3316.191648</v>
      </c>
      <c r="BV10" s="9">
        <f t="shared" si="42"/>
        <v>4974.287472</v>
      </c>
      <c r="BW10" s="9">
        <f t="shared" si="43"/>
        <v>3914.7642404640001</v>
      </c>
      <c r="BX10" s="6">
        <f t="shared" si="44"/>
        <v>3908.9070707999999</v>
      </c>
      <c r="BY10" s="9">
        <f t="shared" si="45"/>
        <v>5863.3606061999999</v>
      </c>
      <c r="BZ10" s="9">
        <f t="shared" si="46"/>
        <v>4614.4647970793994</v>
      </c>
      <c r="CA10" s="6">
        <f t="shared" si="47"/>
        <v>5991.7553640000006</v>
      </c>
      <c r="CB10" s="9">
        <f t="shared" si="48"/>
        <v>8987.6330460000008</v>
      </c>
      <c r="CC10" s="9">
        <f t="shared" si="49"/>
        <v>7073.2672072020005</v>
      </c>
      <c r="CD10" s="9">
        <f t="shared" si="30"/>
        <v>14326.067027704497</v>
      </c>
      <c r="CE10" s="6">
        <v>8</v>
      </c>
      <c r="CF10" s="9">
        <f t="shared" si="31"/>
        <v>9227.6585668080006</v>
      </c>
      <c r="CG10" s="9">
        <v>7</v>
      </c>
      <c r="CH10" s="9">
        <f t="shared" si="32"/>
        <v>49512.870450414004</v>
      </c>
      <c r="CI10" s="15">
        <v>3</v>
      </c>
      <c r="CJ10" s="9">
        <f t="shared" si="33"/>
        <v>2475.1668872641494</v>
      </c>
      <c r="CK10" s="9">
        <f t="shared" si="34"/>
        <v>10326.408752101648</v>
      </c>
      <c r="CL10" s="9">
        <f t="shared" si="35"/>
        <v>2475.6435225207001</v>
      </c>
      <c r="CM10" s="9">
        <f t="shared" si="36"/>
        <v>12802.052274622349</v>
      </c>
      <c r="CN10" s="9">
        <f t="shared" si="37"/>
        <v>4950.81040978485</v>
      </c>
    </row>
    <row r="11" spans="1:92" s="31" customFormat="1" x14ac:dyDescent="0.35">
      <c r="B11" s="31" t="s">
        <v>9</v>
      </c>
      <c r="C11" s="31">
        <v>200</v>
      </c>
      <c r="D11" s="17">
        <v>72</v>
      </c>
      <c r="E11" s="6">
        <v>8</v>
      </c>
      <c r="F11" s="4">
        <v>0.71879999999999999</v>
      </c>
      <c r="G11" s="4">
        <v>0.72030000000000005</v>
      </c>
      <c r="H11" s="4">
        <f t="shared" si="0"/>
        <v>0.89080000000000004</v>
      </c>
      <c r="I11" s="4">
        <f t="shared" si="1"/>
        <v>0.96439999999999992</v>
      </c>
      <c r="J11" s="4">
        <v>1.2141999999999999</v>
      </c>
      <c r="K11" s="17">
        <v>6</v>
      </c>
      <c r="L11" s="32">
        <v>1.5579000000000001</v>
      </c>
      <c r="M11" s="31">
        <v>6</v>
      </c>
      <c r="N11" s="32">
        <v>1.008</v>
      </c>
      <c r="O11" s="32">
        <v>1.232</v>
      </c>
      <c r="P11" s="32">
        <v>1.4521999999999999</v>
      </c>
      <c r="Q11" s="32">
        <v>1.484</v>
      </c>
      <c r="R11" s="17">
        <v>20</v>
      </c>
      <c r="S11" s="32">
        <v>0.05</v>
      </c>
      <c r="T11" s="32">
        <v>0.5</v>
      </c>
      <c r="U11" s="31" t="s">
        <v>53</v>
      </c>
      <c r="V11" s="31">
        <v>1</v>
      </c>
      <c r="W11" s="31" t="s">
        <v>9</v>
      </c>
      <c r="X11" s="31">
        <v>497</v>
      </c>
      <c r="Y11" s="32"/>
      <c r="Z11" s="32">
        <v>0.315</v>
      </c>
      <c r="AA11" s="32">
        <v>0.2</v>
      </c>
      <c r="AB11" s="17"/>
      <c r="AC11" s="17"/>
      <c r="AD11" t="s">
        <v>469</v>
      </c>
      <c r="AE11" s="4">
        <v>0.18</v>
      </c>
      <c r="AF11" s="4">
        <v>0.5</v>
      </c>
      <c r="AG11" s="32"/>
      <c r="AH11" s="32"/>
      <c r="AI11" s="32"/>
      <c r="AJ11" s="32"/>
      <c r="AK11" s="32"/>
      <c r="AL11" s="31">
        <v>311</v>
      </c>
      <c r="AM11" s="32">
        <f>1*46.6%</f>
        <v>0.46600000000000003</v>
      </c>
      <c r="AN11" s="32">
        <f t="shared" ref="AN11" si="74">0*58.3%</f>
        <v>0</v>
      </c>
      <c r="AO11" s="32">
        <f>1*46.6%</f>
        <v>0.46600000000000003</v>
      </c>
      <c r="AP11" s="32">
        <v>0.311</v>
      </c>
      <c r="AQ11" s="32"/>
      <c r="AR11" s="30" t="s">
        <v>187</v>
      </c>
      <c r="AS11" s="17">
        <v>595</v>
      </c>
      <c r="AT11" s="30">
        <f t="shared" si="73"/>
        <v>0.45</v>
      </c>
      <c r="AU11" s="32"/>
      <c r="AV11" s="32"/>
      <c r="AW11" s="31">
        <f t="shared" si="3"/>
        <v>697</v>
      </c>
      <c r="AX11" s="17">
        <f t="shared" si="4"/>
        <v>906</v>
      </c>
      <c r="AY11" s="32">
        <f t="shared" si="5"/>
        <v>1.0960000000000001</v>
      </c>
      <c r="AZ11" s="31">
        <f t="shared" si="6"/>
        <v>2366.9120000000003</v>
      </c>
      <c r="BA11" s="32">
        <f t="shared" si="7"/>
        <v>0.81499999999999995</v>
      </c>
      <c r="BB11" s="32">
        <f t="shared" si="8"/>
        <v>0</v>
      </c>
      <c r="BC11" s="32">
        <f t="shared" si="9"/>
        <v>0.46600000000000003</v>
      </c>
      <c r="BD11" s="32">
        <f t="shared" si="10"/>
        <v>0</v>
      </c>
      <c r="BE11" s="32">
        <f t="shared" si="11"/>
        <v>0.36099999999999999</v>
      </c>
      <c r="BF11" s="32">
        <f t="shared" si="12"/>
        <v>0.5</v>
      </c>
      <c r="BG11" s="17">
        <v>1</v>
      </c>
      <c r="BH11" s="57">
        <v>1.5</v>
      </c>
      <c r="BI11" s="17">
        <f t="shared" si="13"/>
        <v>2366.9120000000003</v>
      </c>
      <c r="BJ11" s="17">
        <f t="shared" si="14"/>
        <v>3550.3680000000004</v>
      </c>
      <c r="BK11" s="17">
        <f t="shared" si="15"/>
        <v>2794.1396160000004</v>
      </c>
      <c r="BL11" s="17">
        <f t="shared" si="16"/>
        <v>859.18905600000005</v>
      </c>
      <c r="BM11" s="17">
        <f t="shared" si="17"/>
        <v>1288.783584</v>
      </c>
      <c r="BN11" s="17">
        <f t="shared" si="18"/>
        <v>1014.2726806080001</v>
      </c>
      <c r="BO11" s="17">
        <f t="shared" si="19"/>
        <v>8108.6194383552011</v>
      </c>
      <c r="BP11" s="17">
        <f t="shared" si="20"/>
        <v>12162.929157532802</v>
      </c>
      <c r="BQ11" s="17">
        <f t="shared" si="21"/>
        <v>9572.2252469783161</v>
      </c>
      <c r="BR11" s="6">
        <f t="shared" si="38"/>
        <v>1748.8260679680002</v>
      </c>
      <c r="BS11" s="9">
        <f t="shared" si="39"/>
        <v>2623.2391019520001</v>
      </c>
      <c r="BT11" s="9">
        <f t="shared" si="40"/>
        <v>2064.4891732362239</v>
      </c>
      <c r="BU11" s="6">
        <f t="shared" si="41"/>
        <v>4274.9081661440005</v>
      </c>
      <c r="BV11" s="9">
        <f t="shared" si="42"/>
        <v>6412.3622492160011</v>
      </c>
      <c r="BW11" s="9">
        <f t="shared" si="43"/>
        <v>5046.5290901329927</v>
      </c>
      <c r="BX11" s="6">
        <f t="shared" si="44"/>
        <v>5038.9786029823999</v>
      </c>
      <c r="BY11" s="9">
        <f t="shared" si="45"/>
        <v>7558.4679044736004</v>
      </c>
      <c r="BZ11" s="9">
        <f t="shared" si="46"/>
        <v>5948.514240820723</v>
      </c>
      <c r="CA11" s="6">
        <f t="shared" si="47"/>
        <v>7723.9818001920012</v>
      </c>
      <c r="CB11" s="9">
        <f t="shared" si="48"/>
        <v>11585.972700288003</v>
      </c>
      <c r="CC11" s="9">
        <f t="shared" si="49"/>
        <v>9118.1605151266576</v>
      </c>
      <c r="CD11" s="17">
        <f t="shared" si="30"/>
        <v>12597.378458736001</v>
      </c>
      <c r="CE11" s="13">
        <v>8</v>
      </c>
      <c r="CF11" s="17">
        <f t="shared" si="31"/>
        <v>8114.1814448640007</v>
      </c>
      <c r="CG11" s="17">
        <v>7</v>
      </c>
      <c r="CH11" s="17">
        <f t="shared" si="32"/>
        <v>63827.123605886605</v>
      </c>
      <c r="CI11" s="31">
        <v>3</v>
      </c>
      <c r="CJ11" s="17">
        <f t="shared" si="33"/>
        <v>3190.741748992772</v>
      </c>
      <c r="CK11" s="17">
        <f t="shared" si="34"/>
        <v>10094.595050192773</v>
      </c>
      <c r="CL11" s="17">
        <f t="shared" si="35"/>
        <v>3191.3561802943304</v>
      </c>
      <c r="CM11" s="17">
        <f t="shared" si="36"/>
        <v>13285.951230487102</v>
      </c>
      <c r="CN11" s="17">
        <f t="shared" si="37"/>
        <v>6382.0979292871025</v>
      </c>
    </row>
    <row r="12" spans="1:92" s="15" customFormat="1" x14ac:dyDescent="0.35">
      <c r="B12" s="15" t="s">
        <v>9</v>
      </c>
      <c r="C12" s="15">
        <v>200</v>
      </c>
      <c r="D12" s="9">
        <v>72</v>
      </c>
      <c r="E12" s="6">
        <v>8</v>
      </c>
      <c r="F12" s="4">
        <v>0.71879999999999999</v>
      </c>
      <c r="G12" s="4">
        <v>0.72030000000000005</v>
      </c>
      <c r="H12" s="4">
        <f t="shared" si="0"/>
        <v>0.89080000000000004</v>
      </c>
      <c r="I12" s="4">
        <f t="shared" si="1"/>
        <v>0.96439999999999992</v>
      </c>
      <c r="J12" s="4">
        <v>1.2141999999999999</v>
      </c>
      <c r="K12" s="9">
        <v>6</v>
      </c>
      <c r="L12" s="30">
        <v>1.5579000000000001</v>
      </c>
      <c r="M12" s="15">
        <v>6</v>
      </c>
      <c r="N12" s="30">
        <v>1.008</v>
      </c>
      <c r="O12" s="30">
        <v>1.232</v>
      </c>
      <c r="P12" s="30">
        <v>1.4521999999999999</v>
      </c>
      <c r="Q12" s="30">
        <v>1.484</v>
      </c>
      <c r="R12" s="9">
        <v>20</v>
      </c>
      <c r="S12" s="30">
        <v>0.05</v>
      </c>
      <c r="T12" s="30">
        <v>0.5</v>
      </c>
      <c r="U12" s="15" t="s">
        <v>53</v>
      </c>
      <c r="V12" s="15">
        <v>1</v>
      </c>
      <c r="W12" s="15" t="s">
        <v>9</v>
      </c>
      <c r="X12" s="15">
        <v>497</v>
      </c>
      <c r="Y12" s="30"/>
      <c r="Z12" s="30">
        <v>0.315</v>
      </c>
      <c r="AA12" s="30">
        <v>0.2</v>
      </c>
      <c r="AB12" s="9"/>
      <c r="AC12" s="9"/>
      <c r="AD12" t="s">
        <v>207</v>
      </c>
      <c r="AE12" s="4"/>
      <c r="AF12" s="4"/>
      <c r="AG12" s="4"/>
      <c r="AH12" s="4"/>
      <c r="AI12" s="4">
        <v>0.35</v>
      </c>
      <c r="AJ12" s="30"/>
      <c r="AK12" s="30"/>
      <c r="AL12" s="15">
        <v>311</v>
      </c>
      <c r="AM12" s="30">
        <f>1*46.6%</f>
        <v>0.46600000000000003</v>
      </c>
      <c r="AN12" s="30">
        <f>1*58.3%</f>
        <v>0.58299999999999996</v>
      </c>
      <c r="AO12" s="30">
        <f>0*46.6%</f>
        <v>0</v>
      </c>
      <c r="AP12" s="30">
        <v>0.311</v>
      </c>
      <c r="AQ12" s="30"/>
      <c r="AR12" s="30" t="s">
        <v>187</v>
      </c>
      <c r="AS12" s="9">
        <v>595</v>
      </c>
      <c r="AT12" s="30">
        <f t="shared" si="73"/>
        <v>0.45</v>
      </c>
      <c r="AU12" s="30"/>
      <c r="AV12" s="30"/>
      <c r="AW12" s="15">
        <f t="shared" ref="AW12:AW14" si="75">C12+X12</f>
        <v>697</v>
      </c>
      <c r="AX12" s="9">
        <f t="shared" ref="AX12:AX14" si="76">AL12+AS12</f>
        <v>906</v>
      </c>
      <c r="AY12" s="30">
        <f t="shared" ref="AY12:AY14" si="77">Y12+AE12+AM12+AT12</f>
        <v>0.91600000000000004</v>
      </c>
      <c r="AZ12" s="15">
        <f t="shared" ref="AZ12:AZ14" si="78">(100%+AY12)*AW12+AX12</f>
        <v>2241.4520000000002</v>
      </c>
      <c r="BA12" s="30">
        <f t="shared" ref="BA12:BA14" si="79">Z12+AF12+AN12</f>
        <v>0.89799999999999991</v>
      </c>
      <c r="BB12" s="30">
        <f t="shared" ref="BB12:BB14" si="80">AG12</f>
        <v>0</v>
      </c>
      <c r="BC12" s="30">
        <f t="shared" ref="BC12:BC14" si="81">AH12+AO12</f>
        <v>0</v>
      </c>
      <c r="BD12" s="30">
        <f t="shared" ref="BD12:BD14" si="82">AI12</f>
        <v>0.35</v>
      </c>
      <c r="BE12" s="30">
        <f t="shared" ref="BE12:BE14" si="83">S12+AB12+AJ12+AP12+AU12</f>
        <v>0.36099999999999999</v>
      </c>
      <c r="BF12" s="30">
        <f t="shared" ref="BF12:BF14" si="84">T12+AC12+AK12+AQ12+AV12</f>
        <v>0.5</v>
      </c>
      <c r="BG12" s="9">
        <v>1</v>
      </c>
      <c r="BH12" s="58">
        <v>1.5</v>
      </c>
      <c r="BI12" s="9">
        <f t="shared" ref="BI12:BI14" si="85">(100%+BB12+(1-BG12)*BA12+BD12)*AZ12</f>
        <v>3025.9602000000004</v>
      </c>
      <c r="BJ12" s="9">
        <f t="shared" ref="BJ12:BJ14" si="86">(100%+$BF12)*BI12</f>
        <v>4538.9403000000002</v>
      </c>
      <c r="BK12" s="9">
        <f t="shared" ref="BK12:BK14" si="87">MIN($BE12, 80%)*BJ12+BI12*MAX(100%-$BE12, 20%)</f>
        <v>3572.1460161000005</v>
      </c>
      <c r="BL12" s="9">
        <f t="shared" ref="BL12:BL14" si="88">AA12*(100%+BA12+BD12)*AZ12</f>
        <v>1007.7568192000001</v>
      </c>
      <c r="BM12" s="9">
        <f t="shared" ref="BM12:BM14" si="89">(100%+$BF12)*BL12</f>
        <v>1511.6352288000003</v>
      </c>
      <c r="BN12" s="9">
        <f t="shared" ref="BN12:BN14" si="90">MIN($BE12, 80%)*BM12+BL12*MAX(100%-$BE12, 20%)</f>
        <v>1189.6569250656003</v>
      </c>
      <c r="BO12" s="9">
        <f t="shared" ref="BO12:BO14" si="91">L12*(100%+$BC12+$BD12)*$AZ12*BH12</f>
        <v>7071.2150933700013</v>
      </c>
      <c r="BP12" s="9">
        <f t="shared" ref="BP12:BP14" si="92">BO12*(100%+$BF12)</f>
        <v>10606.822640055001</v>
      </c>
      <c r="BQ12" s="9">
        <f t="shared" ref="BQ12:BQ14" si="93">MIN($BE12, 80%)*BP12+BO12*MAX(100%-$BE12, 20%)</f>
        <v>8347.5694177232854</v>
      </c>
      <c r="BR12" s="6">
        <f t="shared" si="38"/>
        <v>1525.0839408000002</v>
      </c>
      <c r="BS12" s="9">
        <f t="shared" si="39"/>
        <v>2287.6259112000002</v>
      </c>
      <c r="BT12" s="9">
        <f t="shared" si="40"/>
        <v>1800.3615921144001</v>
      </c>
      <c r="BU12" s="6">
        <f t="shared" si="41"/>
        <v>3727.9829664000004</v>
      </c>
      <c r="BV12" s="9">
        <f t="shared" si="42"/>
        <v>5591.9744496000003</v>
      </c>
      <c r="BW12" s="9">
        <f t="shared" si="43"/>
        <v>4400.8838918352003</v>
      </c>
      <c r="BX12" s="6">
        <f t="shared" si="44"/>
        <v>4394.2994024400004</v>
      </c>
      <c r="BY12" s="9">
        <f t="shared" si="45"/>
        <v>6591.4491036600011</v>
      </c>
      <c r="BZ12" s="9">
        <f t="shared" si="46"/>
        <v>5187.4704445804209</v>
      </c>
      <c r="CA12" s="6">
        <f t="shared" si="47"/>
        <v>6735.7874052000006</v>
      </c>
      <c r="CB12" s="9">
        <f t="shared" si="48"/>
        <v>10103.681107800001</v>
      </c>
      <c r="CC12" s="9">
        <f t="shared" si="49"/>
        <v>7951.5970318386007</v>
      </c>
      <c r="CD12" s="9">
        <f t="shared" si="30"/>
        <v>16105.020313586851</v>
      </c>
      <c r="CE12" s="6">
        <v>8</v>
      </c>
      <c r="CF12" s="9">
        <f t="shared" si="31"/>
        <v>9517.2554005248021</v>
      </c>
      <c r="CG12" s="9">
        <v>7</v>
      </c>
      <c r="CH12" s="9">
        <f t="shared" si="32"/>
        <v>55661.179222870203</v>
      </c>
      <c r="CI12" s="15">
        <v>3</v>
      </c>
      <c r="CJ12" s="9">
        <f t="shared" si="33"/>
        <v>2782.5231392410951</v>
      </c>
      <c r="CK12" s="9">
        <f t="shared" ref="CK12:CK14" si="94">(CD12+CF12)/CI12+CJ12</f>
        <v>11323.281710611645</v>
      </c>
      <c r="CL12" s="9">
        <f t="shared" si="35"/>
        <v>2783.0589611435103</v>
      </c>
      <c r="CM12" s="9">
        <f t="shared" ref="CM12:CM14" si="95">CK12+CL12</f>
        <v>14106.340671755155</v>
      </c>
      <c r="CN12" s="9">
        <f t="shared" ref="CN12:CN14" si="96">CJ12+CL12</f>
        <v>5565.5821003846049</v>
      </c>
    </row>
    <row r="13" spans="1:92" s="15" customFormat="1" x14ac:dyDescent="0.35">
      <c r="B13" s="15" t="s">
        <v>9</v>
      </c>
      <c r="C13" s="15">
        <v>200</v>
      </c>
      <c r="D13" s="9">
        <v>72</v>
      </c>
      <c r="E13" s="6">
        <v>8</v>
      </c>
      <c r="F13" s="4">
        <v>0.71879999999999999</v>
      </c>
      <c r="G13" s="4">
        <v>0.72030000000000005</v>
      </c>
      <c r="H13" s="4">
        <f t="shared" si="0"/>
        <v>0.89080000000000004</v>
      </c>
      <c r="I13" s="4">
        <f t="shared" si="1"/>
        <v>0.96439999999999992</v>
      </c>
      <c r="J13" s="4">
        <v>1.2141999999999999</v>
      </c>
      <c r="K13" s="9">
        <v>6</v>
      </c>
      <c r="L13" s="30">
        <v>1.5579000000000001</v>
      </c>
      <c r="M13" s="15">
        <v>6</v>
      </c>
      <c r="N13" s="30">
        <v>1.008</v>
      </c>
      <c r="O13" s="30">
        <v>1.232</v>
      </c>
      <c r="P13" s="30">
        <v>1.4521999999999999</v>
      </c>
      <c r="Q13" s="30">
        <v>1.484</v>
      </c>
      <c r="R13" s="9">
        <v>20</v>
      </c>
      <c r="S13" s="30">
        <v>0.05</v>
      </c>
      <c r="T13" s="30">
        <v>0.5</v>
      </c>
      <c r="U13" s="15" t="s">
        <v>53</v>
      </c>
      <c r="V13" s="15">
        <v>1</v>
      </c>
      <c r="W13" s="15" t="s">
        <v>9</v>
      </c>
      <c r="X13" s="15">
        <v>497</v>
      </c>
      <c r="Y13" s="30"/>
      <c r="Z13" s="30">
        <v>0.315</v>
      </c>
      <c r="AA13" s="30">
        <v>0.2</v>
      </c>
      <c r="AB13" s="9"/>
      <c r="AC13" s="9"/>
      <c r="AD13" t="s">
        <v>207</v>
      </c>
      <c r="AE13" s="4"/>
      <c r="AF13" s="4"/>
      <c r="AG13" s="4"/>
      <c r="AH13" s="4"/>
      <c r="AI13" s="4">
        <v>0.35</v>
      </c>
      <c r="AJ13" s="30"/>
      <c r="AK13" s="30"/>
      <c r="AL13" s="15">
        <v>311</v>
      </c>
      <c r="AM13" s="30">
        <f>2*46.6%</f>
        <v>0.93200000000000005</v>
      </c>
      <c r="AN13" s="30">
        <f>0*58.3%</f>
        <v>0</v>
      </c>
      <c r="AO13" s="30">
        <f>0*46.6%</f>
        <v>0</v>
      </c>
      <c r="AP13" s="30">
        <v>0.311</v>
      </c>
      <c r="AQ13" s="30"/>
      <c r="AR13" s="30" t="s">
        <v>187</v>
      </c>
      <c r="AS13" s="9">
        <v>595</v>
      </c>
      <c r="AT13" s="30">
        <f t="shared" si="73"/>
        <v>0.45</v>
      </c>
      <c r="AU13" s="30"/>
      <c r="AV13" s="30"/>
      <c r="AW13" s="15">
        <f t="shared" si="75"/>
        <v>697</v>
      </c>
      <c r="AX13" s="9">
        <f t="shared" si="76"/>
        <v>906</v>
      </c>
      <c r="AY13" s="30">
        <f t="shared" si="77"/>
        <v>1.3820000000000001</v>
      </c>
      <c r="AZ13" s="15">
        <f t="shared" si="78"/>
        <v>2566.2539999999999</v>
      </c>
      <c r="BA13" s="30">
        <f t="shared" si="79"/>
        <v>0.315</v>
      </c>
      <c r="BB13" s="30">
        <f t="shared" si="80"/>
        <v>0</v>
      </c>
      <c r="BC13" s="30">
        <f t="shared" si="81"/>
        <v>0</v>
      </c>
      <c r="BD13" s="30">
        <f t="shared" si="82"/>
        <v>0.35</v>
      </c>
      <c r="BE13" s="30">
        <f t="shared" si="83"/>
        <v>0.36099999999999999</v>
      </c>
      <c r="BF13" s="30">
        <f t="shared" si="84"/>
        <v>0.5</v>
      </c>
      <c r="BG13" s="9">
        <v>1</v>
      </c>
      <c r="BH13" s="58">
        <v>1.5</v>
      </c>
      <c r="BI13" s="9">
        <f t="shared" si="85"/>
        <v>3464.4429</v>
      </c>
      <c r="BJ13" s="9">
        <f t="shared" si="86"/>
        <v>5196.66435</v>
      </c>
      <c r="BK13" s="9">
        <f t="shared" si="87"/>
        <v>4089.7748434499999</v>
      </c>
      <c r="BL13" s="9">
        <f t="shared" si="88"/>
        <v>854.56258200000002</v>
      </c>
      <c r="BM13" s="9">
        <f t="shared" si="89"/>
        <v>1281.843873</v>
      </c>
      <c r="BN13" s="9">
        <f t="shared" si="90"/>
        <v>1008.811128051</v>
      </c>
      <c r="BO13" s="9">
        <f t="shared" si="91"/>
        <v>8095.8833908650004</v>
      </c>
      <c r="BP13" s="9">
        <f t="shared" si="92"/>
        <v>12143.8250862975</v>
      </c>
      <c r="BQ13" s="9">
        <f t="shared" si="93"/>
        <v>9557.1903429161321</v>
      </c>
      <c r="BR13" s="6">
        <f t="shared" si="38"/>
        <v>1746.0792216</v>
      </c>
      <c r="BS13" s="9">
        <f t="shared" si="39"/>
        <v>2619.1188324</v>
      </c>
      <c r="BT13" s="9">
        <f t="shared" si="40"/>
        <v>2061.2465210988003</v>
      </c>
      <c r="BU13" s="6">
        <f t="shared" si="41"/>
        <v>4268.1936527999997</v>
      </c>
      <c r="BV13" s="9">
        <f t="shared" si="42"/>
        <v>6402.290479199999</v>
      </c>
      <c r="BW13" s="9">
        <f t="shared" si="43"/>
        <v>5038.6026071303995</v>
      </c>
      <c r="BX13" s="6">
        <f t="shared" si="44"/>
        <v>5031.0639793800001</v>
      </c>
      <c r="BY13" s="9">
        <f t="shared" si="45"/>
        <v>7546.5959690700001</v>
      </c>
      <c r="BZ13" s="9">
        <f t="shared" si="46"/>
        <v>5939.1710276580907</v>
      </c>
      <c r="CA13" s="6">
        <f t="shared" si="47"/>
        <v>7711.8498954000006</v>
      </c>
      <c r="CB13" s="9">
        <f t="shared" si="48"/>
        <v>11567.7748431</v>
      </c>
      <c r="CC13" s="9">
        <f t="shared" si="49"/>
        <v>9103.8388015197015</v>
      </c>
      <c r="CD13" s="9">
        <f t="shared" si="30"/>
        <v>18438.749881694323</v>
      </c>
      <c r="CE13" s="6">
        <v>8</v>
      </c>
      <c r="CF13" s="9">
        <f t="shared" si="31"/>
        <v>8070.4890244079998</v>
      </c>
      <c r="CG13" s="9">
        <v>7</v>
      </c>
      <c r="CH13" s="9">
        <f t="shared" si="32"/>
        <v>63726.871610637914</v>
      </c>
      <c r="CI13" s="15">
        <v>3</v>
      </c>
      <c r="CJ13" s="9">
        <f t="shared" si="33"/>
        <v>3185.7301143053774</v>
      </c>
      <c r="CK13" s="9">
        <f t="shared" si="94"/>
        <v>12022.143083006151</v>
      </c>
      <c r="CL13" s="9">
        <f t="shared" si="35"/>
        <v>3186.3435805318959</v>
      </c>
      <c r="CM13" s="9">
        <f t="shared" si="95"/>
        <v>15208.486663538046</v>
      </c>
      <c r="CN13" s="9">
        <f t="shared" si="96"/>
        <v>6372.0736948372733</v>
      </c>
    </row>
    <row r="14" spans="1:92" s="31" customFormat="1" x14ac:dyDescent="0.35">
      <c r="B14" s="31" t="s">
        <v>9</v>
      </c>
      <c r="C14" s="31">
        <v>200</v>
      </c>
      <c r="D14" s="17">
        <v>72</v>
      </c>
      <c r="E14" s="6">
        <v>8</v>
      </c>
      <c r="F14" s="4">
        <v>0.71879999999999999</v>
      </c>
      <c r="G14" s="4">
        <v>0.72030000000000005</v>
      </c>
      <c r="H14" s="4">
        <f t="shared" si="0"/>
        <v>0.89080000000000004</v>
      </c>
      <c r="I14" s="4">
        <f t="shared" si="1"/>
        <v>0.96439999999999992</v>
      </c>
      <c r="J14" s="4">
        <v>1.2141999999999999</v>
      </c>
      <c r="K14" s="17">
        <v>6</v>
      </c>
      <c r="L14" s="32">
        <v>1.5579000000000001</v>
      </c>
      <c r="M14" s="31">
        <v>6</v>
      </c>
      <c r="N14" s="32">
        <v>1.008</v>
      </c>
      <c r="O14" s="32">
        <v>1.232</v>
      </c>
      <c r="P14" s="32">
        <v>1.4521999999999999</v>
      </c>
      <c r="Q14" s="32">
        <v>1.484</v>
      </c>
      <c r="R14" s="17">
        <v>20</v>
      </c>
      <c r="S14" s="32">
        <v>0.05</v>
      </c>
      <c r="T14" s="32">
        <v>0.5</v>
      </c>
      <c r="U14" s="31" t="s">
        <v>53</v>
      </c>
      <c r="V14" s="31">
        <v>1</v>
      </c>
      <c r="W14" s="31" t="s">
        <v>9</v>
      </c>
      <c r="X14" s="31">
        <v>497</v>
      </c>
      <c r="Y14" s="32"/>
      <c r="Z14" s="32">
        <v>0.315</v>
      </c>
      <c r="AA14" s="32">
        <v>0.2</v>
      </c>
      <c r="AB14" s="17"/>
      <c r="AC14" s="17"/>
      <c r="AD14" t="s">
        <v>207</v>
      </c>
      <c r="AE14" s="12"/>
      <c r="AF14" s="12"/>
      <c r="AG14" s="10"/>
      <c r="AH14" s="12"/>
      <c r="AI14" s="12">
        <v>0.35</v>
      </c>
      <c r="AJ14" s="32"/>
      <c r="AK14" s="32"/>
      <c r="AL14" s="31">
        <v>311</v>
      </c>
      <c r="AM14" s="32">
        <f>1*46.6%</f>
        <v>0.46600000000000003</v>
      </c>
      <c r="AN14" s="32">
        <f t="shared" ref="AN14" si="97">0*58.3%</f>
        <v>0</v>
      </c>
      <c r="AO14" s="32">
        <f>1*46.6%</f>
        <v>0.46600000000000003</v>
      </c>
      <c r="AP14" s="32">
        <v>0.311</v>
      </c>
      <c r="AQ14" s="32"/>
      <c r="AR14" s="30" t="s">
        <v>187</v>
      </c>
      <c r="AS14" s="17">
        <v>595</v>
      </c>
      <c r="AT14" s="30">
        <f t="shared" si="73"/>
        <v>0.45</v>
      </c>
      <c r="AU14" s="32"/>
      <c r="AV14" s="32"/>
      <c r="AW14" s="31">
        <f t="shared" si="75"/>
        <v>697</v>
      </c>
      <c r="AX14" s="17">
        <f t="shared" si="76"/>
        <v>906</v>
      </c>
      <c r="AY14" s="32">
        <f t="shared" si="77"/>
        <v>0.91600000000000004</v>
      </c>
      <c r="AZ14" s="31">
        <f t="shared" si="78"/>
        <v>2241.4520000000002</v>
      </c>
      <c r="BA14" s="32">
        <f t="shared" si="79"/>
        <v>0.315</v>
      </c>
      <c r="BB14" s="32">
        <f t="shared" si="80"/>
        <v>0</v>
      </c>
      <c r="BC14" s="32">
        <f t="shared" si="81"/>
        <v>0.46600000000000003</v>
      </c>
      <c r="BD14" s="32">
        <f t="shared" si="82"/>
        <v>0.35</v>
      </c>
      <c r="BE14" s="32">
        <f t="shared" si="83"/>
        <v>0.36099999999999999</v>
      </c>
      <c r="BF14" s="32">
        <f t="shared" si="84"/>
        <v>0.5</v>
      </c>
      <c r="BG14" s="17">
        <v>1</v>
      </c>
      <c r="BH14" s="57">
        <v>1.5</v>
      </c>
      <c r="BI14" s="17">
        <f t="shared" si="85"/>
        <v>3025.9602000000004</v>
      </c>
      <c r="BJ14" s="17">
        <f t="shared" si="86"/>
        <v>4538.9403000000002</v>
      </c>
      <c r="BK14" s="17">
        <f t="shared" si="87"/>
        <v>3572.1460161000005</v>
      </c>
      <c r="BL14" s="17">
        <f t="shared" si="88"/>
        <v>746.40351600000008</v>
      </c>
      <c r="BM14" s="17">
        <f t="shared" si="89"/>
        <v>1119.605274</v>
      </c>
      <c r="BN14" s="17">
        <f t="shared" si="90"/>
        <v>881.12935063800001</v>
      </c>
      <c r="BO14" s="17">
        <f t="shared" si="91"/>
        <v>9512.0937848592002</v>
      </c>
      <c r="BP14" s="17">
        <f t="shared" si="92"/>
        <v>14268.1406772888</v>
      </c>
      <c r="BQ14" s="17">
        <f t="shared" si="93"/>
        <v>11229.026713026286</v>
      </c>
      <c r="BR14" s="6">
        <f t="shared" si="38"/>
        <v>2051.5203233279999</v>
      </c>
      <c r="BS14" s="9">
        <f t="shared" si="39"/>
        <v>3077.2804849919999</v>
      </c>
      <c r="BT14" s="9">
        <f t="shared" si="40"/>
        <v>2421.8197416887042</v>
      </c>
      <c r="BU14" s="6">
        <f t="shared" si="41"/>
        <v>5014.8274570240001</v>
      </c>
      <c r="BV14" s="9">
        <f t="shared" si="42"/>
        <v>7522.2411855360006</v>
      </c>
      <c r="BW14" s="9">
        <f t="shared" si="43"/>
        <v>5920.0038130168323</v>
      </c>
      <c r="BX14" s="6">
        <f t="shared" si="44"/>
        <v>5911.1464554304002</v>
      </c>
      <c r="BY14" s="9">
        <f t="shared" si="45"/>
        <v>8866.7196831456004</v>
      </c>
      <c r="BZ14" s="9">
        <f t="shared" si="46"/>
        <v>6978.1083906355871</v>
      </c>
      <c r="CA14" s="6">
        <f t="shared" si="47"/>
        <v>9060.8814280320003</v>
      </c>
      <c r="CB14" s="9">
        <f t="shared" si="48"/>
        <v>13591.322142048</v>
      </c>
      <c r="CC14" s="9">
        <f t="shared" si="49"/>
        <v>10696.370525791775</v>
      </c>
      <c r="CD14" s="17">
        <f t="shared" si="30"/>
        <v>16105.020313586851</v>
      </c>
      <c r="CE14" s="13">
        <v>8</v>
      </c>
      <c r="CF14" s="17">
        <f t="shared" si="31"/>
        <v>7049.034805104</v>
      </c>
      <c r="CG14" s="17">
        <v>7</v>
      </c>
      <c r="CH14" s="17">
        <f t="shared" si="32"/>
        <v>74874.593680542428</v>
      </c>
      <c r="CI14" s="31">
        <v>3</v>
      </c>
      <c r="CJ14" s="17">
        <f t="shared" si="33"/>
        <v>3743.0089043420953</v>
      </c>
      <c r="CK14" s="17">
        <f t="shared" si="94"/>
        <v>11461.027277239045</v>
      </c>
      <c r="CL14" s="17">
        <f t="shared" si="35"/>
        <v>3743.7296840271215</v>
      </c>
      <c r="CM14" s="17">
        <f t="shared" si="95"/>
        <v>15204.756961266166</v>
      </c>
      <c r="CN14" s="17">
        <f t="shared" si="96"/>
        <v>7486.7385883692168</v>
      </c>
    </row>
    <row r="15" spans="1:92" s="15" customFormat="1" x14ac:dyDescent="0.35">
      <c r="B15" s="15" t="s">
        <v>9</v>
      </c>
      <c r="C15" s="15">
        <v>200</v>
      </c>
      <c r="D15" s="9">
        <v>72</v>
      </c>
      <c r="E15" s="6">
        <v>8</v>
      </c>
      <c r="F15" s="4">
        <v>0.71879999999999999</v>
      </c>
      <c r="G15" s="4">
        <v>0.72030000000000005</v>
      </c>
      <c r="H15" s="4">
        <f t="shared" si="0"/>
        <v>0.89080000000000004</v>
      </c>
      <c r="I15" s="4">
        <f t="shared" si="1"/>
        <v>0.96439999999999992</v>
      </c>
      <c r="J15" s="4">
        <v>1.2141999999999999</v>
      </c>
      <c r="K15" s="9">
        <v>6</v>
      </c>
      <c r="L15" s="30">
        <v>1.5579000000000001</v>
      </c>
      <c r="M15" s="15">
        <v>6</v>
      </c>
      <c r="N15" s="30">
        <v>1.008</v>
      </c>
      <c r="O15" s="30">
        <v>1.232</v>
      </c>
      <c r="P15" s="30">
        <v>1.4521999999999999</v>
      </c>
      <c r="Q15" s="30">
        <v>1.484</v>
      </c>
      <c r="R15" s="9">
        <v>20</v>
      </c>
      <c r="S15" s="30">
        <v>0.05</v>
      </c>
      <c r="T15" s="30">
        <v>0.5</v>
      </c>
      <c r="U15" s="15" t="s">
        <v>53</v>
      </c>
      <c r="V15" s="15">
        <v>1</v>
      </c>
      <c r="W15" s="15" t="s">
        <v>9</v>
      </c>
      <c r="X15" s="15">
        <v>497</v>
      </c>
      <c r="Y15" s="30"/>
      <c r="Z15" s="30">
        <v>0.315</v>
      </c>
      <c r="AA15" s="30">
        <v>0.2</v>
      </c>
      <c r="AB15" s="9"/>
      <c r="AC15" s="9"/>
      <c r="AD15" t="s">
        <v>469</v>
      </c>
      <c r="AE15" s="4">
        <v>0.18</v>
      </c>
      <c r="AF15" s="4">
        <v>0.5</v>
      </c>
      <c r="AG15" s="30"/>
      <c r="AH15" s="30"/>
      <c r="AI15" s="30"/>
      <c r="AJ15" s="30"/>
      <c r="AK15" s="30"/>
      <c r="AL15" s="15">
        <v>311</v>
      </c>
      <c r="AM15" s="30">
        <f>1*46.6%</f>
        <v>0.46600000000000003</v>
      </c>
      <c r="AN15" s="30">
        <f>1*58.3%</f>
        <v>0.58299999999999996</v>
      </c>
      <c r="AO15" s="30">
        <f>0*46.6%</f>
        <v>0</v>
      </c>
      <c r="AP15" s="30">
        <v>0.311</v>
      </c>
      <c r="AQ15" s="30"/>
      <c r="AR15" s="30" t="s">
        <v>188</v>
      </c>
      <c r="AS15" s="9">
        <v>595</v>
      </c>
      <c r="AT15" s="4">
        <f t="shared" ref="AT15:AT20" si="98">0.48+0.25+0.2</f>
        <v>0.92999999999999994</v>
      </c>
      <c r="AU15" s="30"/>
      <c r="AV15" s="30"/>
      <c r="AW15" s="15">
        <f t="shared" si="3"/>
        <v>697</v>
      </c>
      <c r="AX15" s="9">
        <f t="shared" si="4"/>
        <v>906</v>
      </c>
      <c r="AY15" s="30">
        <f t="shared" si="5"/>
        <v>1.5760000000000001</v>
      </c>
      <c r="AZ15" s="15">
        <f t="shared" si="6"/>
        <v>2701.4719999999998</v>
      </c>
      <c r="BA15" s="30">
        <f t="shared" si="7"/>
        <v>1.3979999999999999</v>
      </c>
      <c r="BB15" s="30">
        <f t="shared" si="8"/>
        <v>0</v>
      </c>
      <c r="BC15" s="30">
        <f t="shared" si="9"/>
        <v>0</v>
      </c>
      <c r="BD15" s="30">
        <f t="shared" si="10"/>
        <v>0</v>
      </c>
      <c r="BE15" s="30">
        <f t="shared" si="11"/>
        <v>0.36099999999999999</v>
      </c>
      <c r="BF15" s="30">
        <f t="shared" si="12"/>
        <v>0.5</v>
      </c>
      <c r="BG15" s="9">
        <v>1</v>
      </c>
      <c r="BH15" s="58">
        <v>1.5</v>
      </c>
      <c r="BI15" s="9">
        <f t="shared" si="13"/>
        <v>2701.4719999999998</v>
      </c>
      <c r="BJ15" s="9">
        <f t="shared" si="14"/>
        <v>4052.2079999999996</v>
      </c>
      <c r="BK15" s="9">
        <f t="shared" si="15"/>
        <v>3189.0876959999996</v>
      </c>
      <c r="BL15" s="9">
        <f t="shared" si="16"/>
        <v>1295.6259711999999</v>
      </c>
      <c r="BM15" s="9">
        <f t="shared" si="17"/>
        <v>1943.4389567999997</v>
      </c>
      <c r="BN15" s="9">
        <f t="shared" si="18"/>
        <v>1529.4864590015998</v>
      </c>
      <c r="BO15" s="9">
        <f t="shared" si="19"/>
        <v>6312.9348432000006</v>
      </c>
      <c r="BP15" s="9">
        <f t="shared" si="20"/>
        <v>9469.4022648000009</v>
      </c>
      <c r="BQ15" s="9">
        <f t="shared" si="21"/>
        <v>7452.4195823976006</v>
      </c>
      <c r="BR15" s="6">
        <f t="shared" si="38"/>
        <v>1361.541888</v>
      </c>
      <c r="BS15" s="9">
        <f t="shared" si="39"/>
        <v>2042.3128320000001</v>
      </c>
      <c r="BT15" s="9">
        <f t="shared" si="40"/>
        <v>1607.3001987839998</v>
      </c>
      <c r="BU15" s="6">
        <f t="shared" si="41"/>
        <v>3328.2135039999998</v>
      </c>
      <c r="BV15" s="9">
        <f t="shared" si="42"/>
        <v>4992.320256</v>
      </c>
      <c r="BW15" s="9">
        <f t="shared" si="43"/>
        <v>3928.9560414719999</v>
      </c>
      <c r="BX15" s="6">
        <f t="shared" si="44"/>
        <v>3923.0776383999996</v>
      </c>
      <c r="BY15" s="9">
        <f t="shared" si="45"/>
        <v>5884.6164575999992</v>
      </c>
      <c r="BZ15" s="9">
        <f t="shared" si="46"/>
        <v>4631.1931521311999</v>
      </c>
      <c r="CA15" s="6">
        <f t="shared" si="47"/>
        <v>6013.4766719999998</v>
      </c>
      <c r="CB15" s="9">
        <f t="shared" si="48"/>
        <v>9020.2150079999992</v>
      </c>
      <c r="CC15" s="9">
        <f t="shared" si="49"/>
        <v>7098.9092112959988</v>
      </c>
      <c r="CD15" s="9">
        <f t="shared" si="30"/>
        <v>14378.001877415998</v>
      </c>
      <c r="CE15" s="6">
        <v>8</v>
      </c>
      <c r="CF15" s="9">
        <f t="shared" si="31"/>
        <v>12235.891672012798</v>
      </c>
      <c r="CG15" s="9">
        <v>7</v>
      </c>
      <c r="CH15" s="9">
        <f t="shared" si="32"/>
        <v>49692.364479071992</v>
      </c>
      <c r="CI15" s="15">
        <v>3</v>
      </c>
      <c r="CJ15" s="9">
        <f t="shared" si="33"/>
        <v>2484.1398607992001</v>
      </c>
      <c r="CK15" s="9">
        <f t="shared" si="34"/>
        <v>11355.437710608798</v>
      </c>
      <c r="CL15" s="9">
        <f t="shared" si="35"/>
        <v>2484.6182239535997</v>
      </c>
      <c r="CM15" s="9">
        <f t="shared" si="36"/>
        <v>13840.055934562397</v>
      </c>
      <c r="CN15" s="9">
        <f t="shared" si="37"/>
        <v>4968.7580847527997</v>
      </c>
    </row>
    <row r="16" spans="1:92" s="15" customFormat="1" x14ac:dyDescent="0.35">
      <c r="B16" s="15" t="s">
        <v>9</v>
      </c>
      <c r="C16" s="15">
        <v>200</v>
      </c>
      <c r="D16" s="9">
        <v>72</v>
      </c>
      <c r="E16" s="6">
        <v>8</v>
      </c>
      <c r="F16" s="4">
        <v>0.71879999999999999</v>
      </c>
      <c r="G16" s="4">
        <v>0.72030000000000005</v>
      </c>
      <c r="H16" s="4">
        <f t="shared" si="0"/>
        <v>0.89080000000000004</v>
      </c>
      <c r="I16" s="4">
        <f t="shared" si="1"/>
        <v>0.96439999999999992</v>
      </c>
      <c r="J16" s="4">
        <v>1.2141999999999999</v>
      </c>
      <c r="K16" s="9">
        <v>6</v>
      </c>
      <c r="L16" s="30">
        <v>1.5579000000000001</v>
      </c>
      <c r="M16" s="15">
        <v>6</v>
      </c>
      <c r="N16" s="30">
        <v>1.008</v>
      </c>
      <c r="O16" s="30">
        <v>1.232</v>
      </c>
      <c r="P16" s="30">
        <v>1.4521999999999999</v>
      </c>
      <c r="Q16" s="30">
        <v>1.484</v>
      </c>
      <c r="R16" s="9">
        <v>20</v>
      </c>
      <c r="S16" s="30">
        <v>0.05</v>
      </c>
      <c r="T16" s="30">
        <v>0.5</v>
      </c>
      <c r="U16" s="15" t="s">
        <v>53</v>
      </c>
      <c r="V16" s="15">
        <v>1</v>
      </c>
      <c r="W16" s="15" t="s">
        <v>9</v>
      </c>
      <c r="X16" s="15">
        <v>497</v>
      </c>
      <c r="Y16" s="30"/>
      <c r="Z16" s="30">
        <v>0.315</v>
      </c>
      <c r="AA16" s="30">
        <v>0.2</v>
      </c>
      <c r="AB16" s="9"/>
      <c r="AC16" s="9"/>
      <c r="AD16" t="s">
        <v>469</v>
      </c>
      <c r="AE16" s="4">
        <v>0.18</v>
      </c>
      <c r="AF16" s="4">
        <v>0.5</v>
      </c>
      <c r="AG16" s="30"/>
      <c r="AH16" s="30"/>
      <c r="AI16" s="30"/>
      <c r="AJ16" s="30"/>
      <c r="AK16" s="30"/>
      <c r="AL16" s="15">
        <v>311</v>
      </c>
      <c r="AM16" s="30">
        <f>2*46.6%</f>
        <v>0.93200000000000005</v>
      </c>
      <c r="AN16" s="30">
        <f>0*58.3%</f>
        <v>0</v>
      </c>
      <c r="AO16" s="30">
        <f>0*46.6%</f>
        <v>0</v>
      </c>
      <c r="AP16" s="30">
        <v>0.311</v>
      </c>
      <c r="AQ16" s="30"/>
      <c r="AR16" s="30" t="s">
        <v>188</v>
      </c>
      <c r="AS16" s="9">
        <v>595</v>
      </c>
      <c r="AT16" s="4">
        <f t="shared" si="98"/>
        <v>0.92999999999999994</v>
      </c>
      <c r="AU16" s="30"/>
      <c r="AV16" s="30"/>
      <c r="AW16" s="15">
        <f t="shared" si="3"/>
        <v>697</v>
      </c>
      <c r="AX16" s="9">
        <f t="shared" si="4"/>
        <v>906</v>
      </c>
      <c r="AY16" s="30">
        <f t="shared" si="5"/>
        <v>2.0419999999999998</v>
      </c>
      <c r="AZ16" s="15">
        <f t="shared" si="6"/>
        <v>3026.2739999999999</v>
      </c>
      <c r="BA16" s="30">
        <f t="shared" si="7"/>
        <v>0.81499999999999995</v>
      </c>
      <c r="BB16" s="30">
        <f t="shared" si="8"/>
        <v>0</v>
      </c>
      <c r="BC16" s="30">
        <f t="shared" si="9"/>
        <v>0</v>
      </c>
      <c r="BD16" s="30">
        <f t="shared" si="10"/>
        <v>0</v>
      </c>
      <c r="BE16" s="30">
        <f t="shared" si="11"/>
        <v>0.36099999999999999</v>
      </c>
      <c r="BF16" s="30">
        <f t="shared" si="12"/>
        <v>0.5</v>
      </c>
      <c r="BG16" s="9">
        <v>1</v>
      </c>
      <c r="BH16" s="58">
        <v>1.5</v>
      </c>
      <c r="BI16" s="9">
        <f t="shared" si="13"/>
        <v>3026.2739999999999</v>
      </c>
      <c r="BJ16" s="9">
        <f t="shared" si="14"/>
        <v>4539.4110000000001</v>
      </c>
      <c r="BK16" s="9">
        <f t="shared" si="15"/>
        <v>3572.5164569999997</v>
      </c>
      <c r="BL16" s="9">
        <f t="shared" si="16"/>
        <v>1098.537462</v>
      </c>
      <c r="BM16" s="9">
        <f t="shared" si="17"/>
        <v>1647.8061929999999</v>
      </c>
      <c r="BN16" s="9">
        <f t="shared" si="18"/>
        <v>1296.823473891</v>
      </c>
      <c r="BO16" s="9">
        <f t="shared" si="19"/>
        <v>7071.9483968999994</v>
      </c>
      <c r="BP16" s="9">
        <f t="shared" si="20"/>
        <v>10607.922595349999</v>
      </c>
      <c r="BQ16" s="9">
        <f t="shared" si="21"/>
        <v>8348.435082540449</v>
      </c>
      <c r="BR16" s="6">
        <f t="shared" si="38"/>
        <v>1525.2420959999999</v>
      </c>
      <c r="BS16" s="9">
        <f t="shared" si="39"/>
        <v>2287.8631439999999</v>
      </c>
      <c r="BT16" s="9">
        <f t="shared" si="40"/>
        <v>1800.5482943279999</v>
      </c>
      <c r="BU16" s="6">
        <f t="shared" si="41"/>
        <v>3728.3695679999996</v>
      </c>
      <c r="BV16" s="9">
        <f t="shared" si="42"/>
        <v>5592.5543519999992</v>
      </c>
      <c r="BW16" s="9">
        <f t="shared" si="43"/>
        <v>4401.3402750239993</v>
      </c>
      <c r="BX16" s="6">
        <f t="shared" si="44"/>
        <v>4394.7551027999998</v>
      </c>
      <c r="BY16" s="9">
        <f t="shared" si="45"/>
        <v>6592.1326541999997</v>
      </c>
      <c r="BZ16" s="9">
        <f t="shared" si="46"/>
        <v>5188.0083988553997</v>
      </c>
      <c r="CA16" s="6">
        <f t="shared" si="47"/>
        <v>6736.4859240000005</v>
      </c>
      <c r="CB16" s="9">
        <f t="shared" si="48"/>
        <v>10104.728886000001</v>
      </c>
      <c r="CC16" s="9">
        <f t="shared" si="49"/>
        <v>7952.4216332820006</v>
      </c>
      <c r="CD16" s="9">
        <f t="shared" si="30"/>
        <v>16106.690446384499</v>
      </c>
      <c r="CE16" s="6">
        <v>8</v>
      </c>
      <c r="CF16" s="9">
        <f t="shared" si="31"/>
        <v>10374.587791128</v>
      </c>
      <c r="CG16" s="9">
        <v>7</v>
      </c>
      <c r="CH16" s="9">
        <f t="shared" si="32"/>
        <v>55666.951432974005</v>
      </c>
      <c r="CI16" s="15">
        <v>3</v>
      </c>
      <c r="CJ16" s="9">
        <f t="shared" si="33"/>
        <v>2782.8116941801495</v>
      </c>
      <c r="CK16" s="9">
        <f t="shared" si="34"/>
        <v>11609.904440017648</v>
      </c>
      <c r="CL16" s="9">
        <f t="shared" si="35"/>
        <v>2783.3475716487001</v>
      </c>
      <c r="CM16" s="9">
        <f t="shared" si="36"/>
        <v>14393.252011666347</v>
      </c>
      <c r="CN16" s="9">
        <f t="shared" si="37"/>
        <v>5566.15926582885</v>
      </c>
    </row>
    <row r="17" spans="2:92" s="31" customFormat="1" x14ac:dyDescent="0.35">
      <c r="B17" s="31" t="s">
        <v>9</v>
      </c>
      <c r="C17" s="31">
        <v>200</v>
      </c>
      <c r="D17" s="17">
        <v>72</v>
      </c>
      <c r="E17" s="6">
        <v>8</v>
      </c>
      <c r="F17" s="4">
        <v>0.71879999999999999</v>
      </c>
      <c r="G17" s="4">
        <v>0.72030000000000005</v>
      </c>
      <c r="H17" s="4">
        <f t="shared" si="0"/>
        <v>0.89080000000000004</v>
      </c>
      <c r="I17" s="4">
        <f t="shared" si="1"/>
        <v>0.96439999999999992</v>
      </c>
      <c r="J17" s="4">
        <v>1.2141999999999999</v>
      </c>
      <c r="K17" s="17">
        <v>6</v>
      </c>
      <c r="L17" s="32">
        <v>1.5579000000000001</v>
      </c>
      <c r="M17" s="31">
        <v>6</v>
      </c>
      <c r="N17" s="32">
        <v>1.008</v>
      </c>
      <c r="O17" s="32">
        <v>1.232</v>
      </c>
      <c r="P17" s="32">
        <v>1.4521999999999999</v>
      </c>
      <c r="Q17" s="32">
        <v>1.484</v>
      </c>
      <c r="R17" s="17">
        <v>20</v>
      </c>
      <c r="S17" s="32">
        <v>0.05</v>
      </c>
      <c r="T17" s="32">
        <v>0.5</v>
      </c>
      <c r="U17" s="31" t="s">
        <v>53</v>
      </c>
      <c r="V17" s="31">
        <v>1</v>
      </c>
      <c r="W17" s="31" t="s">
        <v>9</v>
      </c>
      <c r="X17" s="31">
        <v>497</v>
      </c>
      <c r="Y17" s="32"/>
      <c r="Z17" s="32">
        <v>0.315</v>
      </c>
      <c r="AA17" s="32">
        <v>0.2</v>
      </c>
      <c r="AB17" s="17"/>
      <c r="AC17" s="17"/>
      <c r="AD17" t="s">
        <v>469</v>
      </c>
      <c r="AE17" s="4">
        <v>0.18</v>
      </c>
      <c r="AF17" s="4">
        <v>0.5</v>
      </c>
      <c r="AG17" s="32"/>
      <c r="AH17" s="32"/>
      <c r="AI17" s="32"/>
      <c r="AJ17" s="32"/>
      <c r="AK17" s="32"/>
      <c r="AL17" s="31">
        <v>311</v>
      </c>
      <c r="AM17" s="32">
        <f>1*46.6%</f>
        <v>0.46600000000000003</v>
      </c>
      <c r="AN17" s="32">
        <f t="shared" ref="AN17" si="99">0*58.3%</f>
        <v>0</v>
      </c>
      <c r="AO17" s="32">
        <f>1*46.6%</f>
        <v>0.46600000000000003</v>
      </c>
      <c r="AP17" s="32">
        <v>0.311</v>
      </c>
      <c r="AQ17" s="32"/>
      <c r="AR17" s="30" t="s">
        <v>188</v>
      </c>
      <c r="AS17" s="17">
        <v>595</v>
      </c>
      <c r="AT17" s="4">
        <f t="shared" si="98"/>
        <v>0.92999999999999994</v>
      </c>
      <c r="AU17" s="32"/>
      <c r="AV17" s="32"/>
      <c r="AW17" s="31">
        <f t="shared" si="3"/>
        <v>697</v>
      </c>
      <c r="AX17" s="17">
        <f t="shared" si="4"/>
        <v>906</v>
      </c>
      <c r="AY17" s="32">
        <f t="shared" si="5"/>
        <v>1.5760000000000001</v>
      </c>
      <c r="AZ17" s="31">
        <f t="shared" si="6"/>
        <v>2701.4719999999998</v>
      </c>
      <c r="BA17" s="32">
        <f t="shared" si="7"/>
        <v>0.81499999999999995</v>
      </c>
      <c r="BB17" s="32">
        <f t="shared" si="8"/>
        <v>0</v>
      </c>
      <c r="BC17" s="32">
        <f t="shared" si="9"/>
        <v>0.46600000000000003</v>
      </c>
      <c r="BD17" s="32">
        <f t="shared" si="10"/>
        <v>0</v>
      </c>
      <c r="BE17" s="32">
        <f t="shared" si="11"/>
        <v>0.36099999999999999</v>
      </c>
      <c r="BF17" s="32">
        <f t="shared" si="12"/>
        <v>0.5</v>
      </c>
      <c r="BG17" s="17">
        <v>1</v>
      </c>
      <c r="BH17" s="57">
        <v>1.5</v>
      </c>
      <c r="BI17" s="17">
        <f t="shared" si="13"/>
        <v>2701.4719999999998</v>
      </c>
      <c r="BJ17" s="17">
        <f t="shared" si="14"/>
        <v>4052.2079999999996</v>
      </c>
      <c r="BK17" s="17">
        <f t="shared" si="15"/>
        <v>3189.0876959999996</v>
      </c>
      <c r="BL17" s="17">
        <f t="shared" si="16"/>
        <v>980.63433599999985</v>
      </c>
      <c r="BM17" s="17">
        <f t="shared" si="17"/>
        <v>1470.9515039999997</v>
      </c>
      <c r="BN17" s="17">
        <f t="shared" si="18"/>
        <v>1157.6388336479997</v>
      </c>
      <c r="BO17" s="17">
        <f t="shared" si="19"/>
        <v>9254.7624801311977</v>
      </c>
      <c r="BP17" s="17">
        <f t="shared" si="20"/>
        <v>13882.143720196796</v>
      </c>
      <c r="BQ17" s="17">
        <f t="shared" si="21"/>
        <v>10925.247107794879</v>
      </c>
      <c r="BR17" s="6">
        <f t="shared" si="38"/>
        <v>1996.0204078079996</v>
      </c>
      <c r="BS17" s="9">
        <f t="shared" si="39"/>
        <v>2994.0306117119994</v>
      </c>
      <c r="BT17" s="9">
        <f t="shared" si="40"/>
        <v>2356.3020914173439</v>
      </c>
      <c r="BU17" s="6">
        <f t="shared" si="41"/>
        <v>4879.1609968639996</v>
      </c>
      <c r="BV17" s="9">
        <f t="shared" si="42"/>
        <v>7318.7414952959989</v>
      </c>
      <c r="BW17" s="9">
        <f t="shared" si="43"/>
        <v>5759.8495567979517</v>
      </c>
      <c r="BX17" s="6">
        <f t="shared" si="44"/>
        <v>5751.2318178943988</v>
      </c>
      <c r="BY17" s="9">
        <f t="shared" si="45"/>
        <v>8626.8477268415991</v>
      </c>
      <c r="BZ17" s="9">
        <f t="shared" si="46"/>
        <v>6789.3291610243377</v>
      </c>
      <c r="CA17" s="6">
        <f t="shared" si="47"/>
        <v>8815.7568011519979</v>
      </c>
      <c r="CB17" s="9">
        <f t="shared" si="48"/>
        <v>13223.635201727997</v>
      </c>
      <c r="CC17" s="9">
        <f t="shared" si="49"/>
        <v>10407.000903759934</v>
      </c>
      <c r="CD17" s="17">
        <f t="shared" si="30"/>
        <v>14378.001877415998</v>
      </c>
      <c r="CE17" s="13">
        <v>8</v>
      </c>
      <c r="CF17" s="17">
        <f t="shared" si="31"/>
        <v>9261.1106691839977</v>
      </c>
      <c r="CG17" s="17">
        <v>7</v>
      </c>
      <c r="CH17" s="17">
        <f t="shared" si="32"/>
        <v>72849.006326319533</v>
      </c>
      <c r="CI17" s="31">
        <v>3</v>
      </c>
      <c r="CJ17" s="17">
        <f t="shared" si="33"/>
        <v>3641.7490359316266</v>
      </c>
      <c r="CK17" s="17">
        <f t="shared" si="34"/>
        <v>11521.453218131624</v>
      </c>
      <c r="CL17" s="17">
        <f t="shared" si="35"/>
        <v>3642.4503163159766</v>
      </c>
      <c r="CM17" s="17">
        <f t="shared" si="36"/>
        <v>15163.903534447601</v>
      </c>
      <c r="CN17" s="17">
        <f t="shared" si="37"/>
        <v>7284.1993522476032</v>
      </c>
    </row>
    <row r="18" spans="2:92" s="15" customFormat="1" x14ac:dyDescent="0.35">
      <c r="B18" s="15" t="s">
        <v>9</v>
      </c>
      <c r="C18" s="15">
        <v>200</v>
      </c>
      <c r="D18" s="9">
        <v>72</v>
      </c>
      <c r="E18" s="6">
        <v>8</v>
      </c>
      <c r="F18" s="4">
        <v>0.71879999999999999</v>
      </c>
      <c r="G18" s="4">
        <v>0.72030000000000005</v>
      </c>
      <c r="H18" s="4">
        <f t="shared" si="0"/>
        <v>0.89080000000000004</v>
      </c>
      <c r="I18" s="4">
        <f t="shared" si="1"/>
        <v>0.96439999999999992</v>
      </c>
      <c r="J18" s="4">
        <v>1.2141999999999999</v>
      </c>
      <c r="K18" s="9">
        <v>6</v>
      </c>
      <c r="L18" s="30">
        <v>1.5579000000000001</v>
      </c>
      <c r="M18" s="15">
        <v>6</v>
      </c>
      <c r="N18" s="30">
        <v>1.008</v>
      </c>
      <c r="O18" s="30">
        <v>1.232</v>
      </c>
      <c r="P18" s="30">
        <v>1.4521999999999999</v>
      </c>
      <c r="Q18" s="30">
        <v>1.484</v>
      </c>
      <c r="R18" s="9">
        <v>20</v>
      </c>
      <c r="S18" s="30">
        <v>0.05</v>
      </c>
      <c r="T18" s="30">
        <v>0.5</v>
      </c>
      <c r="U18" s="15" t="s">
        <v>53</v>
      </c>
      <c r="V18" s="15">
        <v>1</v>
      </c>
      <c r="W18" s="15" t="s">
        <v>9</v>
      </c>
      <c r="X18" s="15">
        <v>497</v>
      </c>
      <c r="Y18" s="30"/>
      <c r="Z18" s="30">
        <v>0.315</v>
      </c>
      <c r="AA18" s="30">
        <v>0.2</v>
      </c>
      <c r="AB18" s="9"/>
      <c r="AC18" s="9"/>
      <c r="AD18" t="s">
        <v>207</v>
      </c>
      <c r="AE18" s="4"/>
      <c r="AF18" s="4"/>
      <c r="AG18" s="4"/>
      <c r="AH18" s="4"/>
      <c r="AI18" s="4">
        <v>0.35</v>
      </c>
      <c r="AJ18" s="30"/>
      <c r="AK18" s="30"/>
      <c r="AL18" s="15">
        <v>311</v>
      </c>
      <c r="AM18" s="30">
        <f>1*46.6%</f>
        <v>0.46600000000000003</v>
      </c>
      <c r="AN18" s="30">
        <f>1*58.3%</f>
        <v>0.58299999999999996</v>
      </c>
      <c r="AO18" s="30">
        <f>0*46.6%</f>
        <v>0</v>
      </c>
      <c r="AP18" s="30">
        <v>0.311</v>
      </c>
      <c r="AQ18" s="30"/>
      <c r="AR18" s="30" t="s">
        <v>188</v>
      </c>
      <c r="AS18" s="9">
        <v>595</v>
      </c>
      <c r="AT18" s="4">
        <f t="shared" si="98"/>
        <v>0.92999999999999994</v>
      </c>
      <c r="AU18" s="30"/>
      <c r="AV18" s="30"/>
      <c r="AW18" s="15">
        <f t="shared" ref="AW18:AW20" si="100">C18+X18</f>
        <v>697</v>
      </c>
      <c r="AX18" s="9">
        <f t="shared" ref="AX18:AX20" si="101">AL18+AS18</f>
        <v>906</v>
      </c>
      <c r="AY18" s="30">
        <f t="shared" ref="AY18:AY20" si="102">Y18+AE18+AM18+AT18</f>
        <v>1.3959999999999999</v>
      </c>
      <c r="AZ18" s="15">
        <f t="shared" ref="AZ18:AZ20" si="103">(100%+AY18)*AW18+AX18</f>
        <v>2576.0119999999997</v>
      </c>
      <c r="BA18" s="30">
        <f t="shared" ref="BA18:BA20" si="104">Z18+AF18+AN18</f>
        <v>0.89799999999999991</v>
      </c>
      <c r="BB18" s="30">
        <f t="shared" ref="BB18:BB20" si="105">AG18</f>
        <v>0</v>
      </c>
      <c r="BC18" s="30">
        <f t="shared" ref="BC18:BC20" si="106">AH18+AO18</f>
        <v>0</v>
      </c>
      <c r="BD18" s="30">
        <f t="shared" ref="BD18:BD20" si="107">AI18</f>
        <v>0.35</v>
      </c>
      <c r="BE18" s="30">
        <f t="shared" ref="BE18:BE20" si="108">S18+AB18+AJ18+AP18+AU18</f>
        <v>0.36099999999999999</v>
      </c>
      <c r="BF18" s="30">
        <f t="shared" ref="BF18:BF20" si="109">T18+AC18+AK18+AQ18+AV18</f>
        <v>0.5</v>
      </c>
      <c r="BG18" s="9">
        <v>1</v>
      </c>
      <c r="BH18" s="58">
        <v>1.5</v>
      </c>
      <c r="BI18" s="9">
        <f t="shared" ref="BI18:BI20" si="110">(100%+BB18+(1-BG18)*BA18+BD18)*AZ18</f>
        <v>3477.6161999999999</v>
      </c>
      <c r="BJ18" s="9">
        <f t="shared" ref="BJ18:BJ20" si="111">(100%+$BF18)*BI18</f>
        <v>5216.4242999999997</v>
      </c>
      <c r="BK18" s="9">
        <f t="shared" ref="BK18:BK20" si="112">MIN($BE18, 80%)*BJ18+BI18*MAX(100%-$BE18, 20%)</f>
        <v>4105.3259240999996</v>
      </c>
      <c r="BL18" s="9">
        <f t="shared" ref="BL18:BL20" si="113">AA18*(100%+BA18+BD18)*AZ18</f>
        <v>1158.1749951999998</v>
      </c>
      <c r="BM18" s="9">
        <f t="shared" ref="BM18:BM20" si="114">(100%+$BF18)*BL18</f>
        <v>1737.2624927999996</v>
      </c>
      <c r="BN18" s="9">
        <f t="shared" ref="BN18:BN20" si="115">MIN($BE18, 80%)*BM18+BL18*MAX(100%-$BE18, 20%)</f>
        <v>1367.2255818335998</v>
      </c>
      <c r="BO18" s="9">
        <f t="shared" ref="BO18:BO20" si="116">L18*(100%+$BC18+$BD18)*$AZ18*BH18</f>
        <v>8126.66741697</v>
      </c>
      <c r="BP18" s="9">
        <f t="shared" ref="BP18:BP20" si="117">BO18*(100%+$BF18)</f>
        <v>12190.001125455001</v>
      </c>
      <c r="BQ18" s="9">
        <f t="shared" ref="BQ18:BQ20" si="118">MIN($BE18, 80%)*BP18+BO18*MAX(100%-$BE18, 20%)</f>
        <v>9593.5308857330856</v>
      </c>
      <c r="BR18" s="6">
        <f t="shared" si="38"/>
        <v>1752.7185647999997</v>
      </c>
      <c r="BS18" s="9">
        <f t="shared" si="39"/>
        <v>2629.0778471999997</v>
      </c>
      <c r="BT18" s="9">
        <f t="shared" si="40"/>
        <v>2069.0842657464</v>
      </c>
      <c r="BU18" s="6">
        <f t="shared" si="41"/>
        <v>4284.4231583999999</v>
      </c>
      <c r="BV18" s="9">
        <f t="shared" si="42"/>
        <v>6426.6347375999994</v>
      </c>
      <c r="BW18" s="9">
        <f t="shared" si="43"/>
        <v>5057.7615384911996</v>
      </c>
      <c r="BX18" s="6">
        <f t="shared" si="44"/>
        <v>5050.1942456399993</v>
      </c>
      <c r="BY18" s="9">
        <f t="shared" si="45"/>
        <v>7575.2913684599989</v>
      </c>
      <c r="BZ18" s="9">
        <f t="shared" si="46"/>
        <v>5961.7543069780195</v>
      </c>
      <c r="CA18" s="6">
        <f t="shared" si="47"/>
        <v>7741.1736611999995</v>
      </c>
      <c r="CB18" s="9">
        <f t="shared" si="48"/>
        <v>11611.7604918</v>
      </c>
      <c r="CC18" s="9">
        <f t="shared" si="49"/>
        <v>9138.4555070465995</v>
      </c>
      <c r="CD18" s="9">
        <f t="shared" si="30"/>
        <v>18508.861928804847</v>
      </c>
      <c r="CE18" s="6">
        <v>8</v>
      </c>
      <c r="CF18" s="9">
        <f t="shared" si="31"/>
        <v>10937.804654668798</v>
      </c>
      <c r="CG18" s="9">
        <v>7</v>
      </c>
      <c r="CH18" s="9">
        <f t="shared" si="32"/>
        <v>63969.188549326194</v>
      </c>
      <c r="CI18" s="15">
        <v>3</v>
      </c>
      <c r="CJ18" s="9">
        <f t="shared" si="33"/>
        <v>3197.8436285776952</v>
      </c>
      <c r="CK18" s="9">
        <f t="shared" ref="CK18:CK20" si="119">(CD18+CF18)/CI18+CJ18</f>
        <v>13013.399156402244</v>
      </c>
      <c r="CL18" s="9">
        <f t="shared" si="35"/>
        <v>3198.4594274663095</v>
      </c>
      <c r="CM18" s="9">
        <f t="shared" ref="CM18:CM20" si="120">CK18+CL18</f>
        <v>16211.858583868554</v>
      </c>
      <c r="CN18" s="9">
        <f t="shared" ref="CN18:CN20" si="121">CJ18+CL18</f>
        <v>6396.3030560440047</v>
      </c>
    </row>
    <row r="19" spans="2:92" s="15" customFormat="1" x14ac:dyDescent="0.35">
      <c r="B19" s="15" t="s">
        <v>9</v>
      </c>
      <c r="C19" s="15">
        <v>200</v>
      </c>
      <c r="D19" s="9">
        <v>72</v>
      </c>
      <c r="E19" s="6">
        <v>8</v>
      </c>
      <c r="F19" s="4">
        <v>0.71879999999999999</v>
      </c>
      <c r="G19" s="4">
        <v>0.72030000000000005</v>
      </c>
      <c r="H19" s="4">
        <f t="shared" si="0"/>
        <v>0.89080000000000004</v>
      </c>
      <c r="I19" s="4">
        <f t="shared" si="1"/>
        <v>0.96439999999999992</v>
      </c>
      <c r="J19" s="4">
        <v>1.2141999999999999</v>
      </c>
      <c r="K19" s="9">
        <v>6</v>
      </c>
      <c r="L19" s="30">
        <v>1.5579000000000001</v>
      </c>
      <c r="M19" s="15">
        <v>6</v>
      </c>
      <c r="N19" s="30">
        <v>1.008</v>
      </c>
      <c r="O19" s="30">
        <v>1.232</v>
      </c>
      <c r="P19" s="30">
        <v>1.4521999999999999</v>
      </c>
      <c r="Q19" s="30">
        <v>1.484</v>
      </c>
      <c r="R19" s="9">
        <v>20</v>
      </c>
      <c r="S19" s="30">
        <v>0.05</v>
      </c>
      <c r="T19" s="30">
        <v>0.5</v>
      </c>
      <c r="U19" s="15" t="s">
        <v>53</v>
      </c>
      <c r="V19" s="15">
        <v>1</v>
      </c>
      <c r="W19" s="15" t="s">
        <v>9</v>
      </c>
      <c r="X19" s="15">
        <v>497</v>
      </c>
      <c r="Y19" s="30"/>
      <c r="Z19" s="30">
        <v>0.315</v>
      </c>
      <c r="AA19" s="30">
        <v>0.2</v>
      </c>
      <c r="AB19" s="9"/>
      <c r="AC19" s="9"/>
      <c r="AD19" t="s">
        <v>207</v>
      </c>
      <c r="AE19" s="4"/>
      <c r="AF19" s="4"/>
      <c r="AG19" s="4"/>
      <c r="AH19" s="4"/>
      <c r="AI19" s="4">
        <v>0.35</v>
      </c>
      <c r="AJ19" s="30"/>
      <c r="AK19" s="30"/>
      <c r="AL19" s="15">
        <v>311</v>
      </c>
      <c r="AM19" s="30">
        <f>2*46.6%</f>
        <v>0.93200000000000005</v>
      </c>
      <c r="AN19" s="30">
        <f>0*58.3%</f>
        <v>0</v>
      </c>
      <c r="AO19" s="30">
        <f>0*46.6%</f>
        <v>0</v>
      </c>
      <c r="AP19" s="30">
        <v>0.311</v>
      </c>
      <c r="AQ19" s="30"/>
      <c r="AR19" s="30" t="s">
        <v>188</v>
      </c>
      <c r="AS19" s="9">
        <v>595</v>
      </c>
      <c r="AT19" s="4">
        <f t="shared" si="98"/>
        <v>0.92999999999999994</v>
      </c>
      <c r="AU19" s="30"/>
      <c r="AV19" s="30"/>
      <c r="AW19" s="15">
        <f t="shared" si="100"/>
        <v>697</v>
      </c>
      <c r="AX19" s="9">
        <f t="shared" si="101"/>
        <v>906</v>
      </c>
      <c r="AY19" s="30">
        <f t="shared" si="102"/>
        <v>1.8620000000000001</v>
      </c>
      <c r="AZ19" s="15">
        <f t="shared" si="103"/>
        <v>2900.8140000000003</v>
      </c>
      <c r="BA19" s="30">
        <f t="shared" si="104"/>
        <v>0.315</v>
      </c>
      <c r="BB19" s="30">
        <f t="shared" si="105"/>
        <v>0</v>
      </c>
      <c r="BC19" s="30">
        <f t="shared" si="106"/>
        <v>0</v>
      </c>
      <c r="BD19" s="30">
        <f t="shared" si="107"/>
        <v>0.35</v>
      </c>
      <c r="BE19" s="30">
        <f t="shared" si="108"/>
        <v>0.36099999999999999</v>
      </c>
      <c r="BF19" s="30">
        <f t="shared" si="109"/>
        <v>0.5</v>
      </c>
      <c r="BG19" s="9">
        <v>1</v>
      </c>
      <c r="BH19" s="58">
        <v>1.5</v>
      </c>
      <c r="BI19" s="9">
        <f t="shared" si="110"/>
        <v>3916.0989000000009</v>
      </c>
      <c r="BJ19" s="9">
        <f t="shared" si="111"/>
        <v>5874.1483500000013</v>
      </c>
      <c r="BK19" s="9">
        <f t="shared" si="112"/>
        <v>4622.9547514500009</v>
      </c>
      <c r="BL19" s="9">
        <f t="shared" si="113"/>
        <v>965.97106200000019</v>
      </c>
      <c r="BM19" s="9">
        <f t="shared" si="114"/>
        <v>1448.9565930000003</v>
      </c>
      <c r="BN19" s="9">
        <f t="shared" si="115"/>
        <v>1140.3288386910003</v>
      </c>
      <c r="BO19" s="9">
        <f t="shared" si="116"/>
        <v>9151.3357144650017</v>
      </c>
      <c r="BP19" s="9">
        <f t="shared" si="117"/>
        <v>13727.003571697504</v>
      </c>
      <c r="BQ19" s="9">
        <f t="shared" si="118"/>
        <v>10803.151810925934</v>
      </c>
      <c r="BR19" s="6">
        <f t="shared" si="38"/>
        <v>1973.7138456000002</v>
      </c>
      <c r="BS19" s="9">
        <f t="shared" si="39"/>
        <v>2960.5707684000004</v>
      </c>
      <c r="BT19" s="9">
        <f t="shared" si="40"/>
        <v>2329.9691947308002</v>
      </c>
      <c r="BU19" s="6">
        <f t="shared" si="41"/>
        <v>4824.6338448000006</v>
      </c>
      <c r="BV19" s="9">
        <f t="shared" si="42"/>
        <v>7236.9507672000009</v>
      </c>
      <c r="BW19" s="9">
        <f t="shared" si="43"/>
        <v>5695.4802537864007</v>
      </c>
      <c r="BX19" s="6">
        <f t="shared" si="44"/>
        <v>5686.9588225800007</v>
      </c>
      <c r="BY19" s="9">
        <f t="shared" si="45"/>
        <v>8530.4382338700016</v>
      </c>
      <c r="BZ19" s="9">
        <f t="shared" si="46"/>
        <v>6713.4548900556911</v>
      </c>
      <c r="CA19" s="6">
        <f t="shared" si="47"/>
        <v>8717.2361514000022</v>
      </c>
      <c r="CB19" s="9">
        <f t="shared" si="48"/>
        <v>13075.854227100004</v>
      </c>
      <c r="CC19" s="9">
        <f t="shared" si="49"/>
        <v>10290.697276727704</v>
      </c>
      <c r="CD19" s="9">
        <f t="shared" si="30"/>
        <v>20842.59149691233</v>
      </c>
      <c r="CE19" s="6">
        <v>8</v>
      </c>
      <c r="CF19" s="9">
        <f t="shared" si="31"/>
        <v>9122.6307095280026</v>
      </c>
      <c r="CG19" s="9">
        <v>7</v>
      </c>
      <c r="CH19" s="9">
        <f t="shared" si="32"/>
        <v>72034.880937093927</v>
      </c>
      <c r="CI19" s="15">
        <v>3</v>
      </c>
      <c r="CJ19" s="9">
        <f t="shared" si="33"/>
        <v>3601.0506036419779</v>
      </c>
      <c r="CK19" s="9">
        <f t="shared" si="119"/>
        <v>13589.458005788754</v>
      </c>
      <c r="CL19" s="9">
        <f t="shared" si="35"/>
        <v>3601.7440468546965</v>
      </c>
      <c r="CM19" s="9">
        <f t="shared" si="120"/>
        <v>17191.20205264345</v>
      </c>
      <c r="CN19" s="9">
        <f t="shared" si="121"/>
        <v>7202.7946504966749</v>
      </c>
    </row>
    <row r="20" spans="2:92" s="31" customFormat="1" x14ac:dyDescent="0.35">
      <c r="B20" s="31" t="s">
        <v>9</v>
      </c>
      <c r="C20" s="31">
        <v>200</v>
      </c>
      <c r="D20" s="17">
        <v>72</v>
      </c>
      <c r="E20" s="6">
        <v>8</v>
      </c>
      <c r="F20" s="4">
        <v>0.71879999999999999</v>
      </c>
      <c r="G20" s="4">
        <v>0.72030000000000005</v>
      </c>
      <c r="H20" s="4">
        <f t="shared" si="0"/>
        <v>0.89080000000000004</v>
      </c>
      <c r="I20" s="4">
        <f t="shared" si="1"/>
        <v>0.96439999999999992</v>
      </c>
      <c r="J20" s="4">
        <v>1.2141999999999999</v>
      </c>
      <c r="K20" s="17">
        <v>6</v>
      </c>
      <c r="L20" s="32">
        <v>1.5579000000000001</v>
      </c>
      <c r="M20" s="31">
        <v>6</v>
      </c>
      <c r="N20" s="32">
        <v>1.008</v>
      </c>
      <c r="O20" s="32">
        <v>1.232</v>
      </c>
      <c r="P20" s="32">
        <v>1.4521999999999999</v>
      </c>
      <c r="Q20" s="32">
        <v>1.484</v>
      </c>
      <c r="R20" s="17">
        <v>20</v>
      </c>
      <c r="S20" s="32">
        <v>0.05</v>
      </c>
      <c r="T20" s="32">
        <v>0.5</v>
      </c>
      <c r="U20" s="31" t="s">
        <v>53</v>
      </c>
      <c r="V20" s="31">
        <v>1</v>
      </c>
      <c r="W20" s="31" t="s">
        <v>9</v>
      </c>
      <c r="X20" s="31">
        <v>497</v>
      </c>
      <c r="Y20" s="32"/>
      <c r="Z20" s="32">
        <v>0.315</v>
      </c>
      <c r="AA20" s="32">
        <v>0.2</v>
      </c>
      <c r="AB20" s="17"/>
      <c r="AC20" s="17"/>
      <c r="AD20" t="s">
        <v>207</v>
      </c>
      <c r="AE20" s="12"/>
      <c r="AF20" s="12"/>
      <c r="AG20" s="10"/>
      <c r="AH20" s="12"/>
      <c r="AI20" s="12">
        <v>0.35</v>
      </c>
      <c r="AJ20" s="32"/>
      <c r="AK20" s="32"/>
      <c r="AL20" s="31">
        <v>311</v>
      </c>
      <c r="AM20" s="32">
        <f>1*46.6%</f>
        <v>0.46600000000000003</v>
      </c>
      <c r="AN20" s="32">
        <f t="shared" ref="AN20" si="122">0*58.3%</f>
        <v>0</v>
      </c>
      <c r="AO20" s="32">
        <f>1*46.6%</f>
        <v>0.46600000000000003</v>
      </c>
      <c r="AP20" s="32">
        <v>0.311</v>
      </c>
      <c r="AQ20" s="32"/>
      <c r="AR20" s="30" t="s">
        <v>188</v>
      </c>
      <c r="AS20" s="17">
        <v>595</v>
      </c>
      <c r="AT20" s="4">
        <f t="shared" si="98"/>
        <v>0.92999999999999994</v>
      </c>
      <c r="AU20" s="32"/>
      <c r="AV20" s="32"/>
      <c r="AW20" s="31">
        <f t="shared" si="100"/>
        <v>697</v>
      </c>
      <c r="AX20" s="17">
        <f t="shared" si="101"/>
        <v>906</v>
      </c>
      <c r="AY20" s="32">
        <f t="shared" si="102"/>
        <v>1.3959999999999999</v>
      </c>
      <c r="AZ20" s="31">
        <f t="shared" si="103"/>
        <v>2576.0119999999997</v>
      </c>
      <c r="BA20" s="32">
        <f t="shared" si="104"/>
        <v>0.315</v>
      </c>
      <c r="BB20" s="32">
        <f t="shared" si="105"/>
        <v>0</v>
      </c>
      <c r="BC20" s="32">
        <f t="shared" si="106"/>
        <v>0.46600000000000003</v>
      </c>
      <c r="BD20" s="32">
        <f t="shared" si="107"/>
        <v>0.35</v>
      </c>
      <c r="BE20" s="32">
        <f t="shared" si="108"/>
        <v>0.36099999999999999</v>
      </c>
      <c r="BF20" s="32">
        <f t="shared" si="109"/>
        <v>0.5</v>
      </c>
      <c r="BG20" s="17">
        <v>1</v>
      </c>
      <c r="BH20" s="57">
        <v>1.5</v>
      </c>
      <c r="BI20" s="17">
        <f t="shared" si="110"/>
        <v>3477.6161999999999</v>
      </c>
      <c r="BJ20" s="17">
        <f t="shared" si="111"/>
        <v>5216.4242999999997</v>
      </c>
      <c r="BK20" s="17">
        <f t="shared" si="112"/>
        <v>4105.3259240999996</v>
      </c>
      <c r="BL20" s="17">
        <f t="shared" si="113"/>
        <v>857.81199599999991</v>
      </c>
      <c r="BM20" s="17">
        <f t="shared" si="114"/>
        <v>1286.7179939999999</v>
      </c>
      <c r="BN20" s="17">
        <f t="shared" si="115"/>
        <v>1012.6470612779999</v>
      </c>
      <c r="BO20" s="17">
        <f t="shared" si="116"/>
        <v>10931.872614235199</v>
      </c>
      <c r="BP20" s="17">
        <f t="shared" si="117"/>
        <v>16397.8089213528</v>
      </c>
      <c r="BQ20" s="17">
        <f t="shared" si="118"/>
        <v>12905.075621104654</v>
      </c>
      <c r="BR20" s="6">
        <f t="shared" si="38"/>
        <v>2357.7310471679998</v>
      </c>
      <c r="BS20" s="9">
        <f t="shared" si="39"/>
        <v>3536.5965707519999</v>
      </c>
      <c r="BT20" s="9">
        <f t="shared" si="40"/>
        <v>2783.3015011818238</v>
      </c>
      <c r="BU20" s="6">
        <f t="shared" si="41"/>
        <v>5763.3425597439991</v>
      </c>
      <c r="BV20" s="9">
        <f t="shared" si="42"/>
        <v>8645.0138396159982</v>
      </c>
      <c r="BW20" s="9">
        <f t="shared" si="43"/>
        <v>6803.6258917777905</v>
      </c>
      <c r="BX20" s="6">
        <f t="shared" si="44"/>
        <v>6793.4464815423989</v>
      </c>
      <c r="BY20" s="9">
        <f t="shared" si="45"/>
        <v>10190.169722313598</v>
      </c>
      <c r="BZ20" s="9">
        <f t="shared" si="46"/>
        <v>8019.6635714608019</v>
      </c>
      <c r="CA20" s="6">
        <f t="shared" si="47"/>
        <v>10413.312124991997</v>
      </c>
      <c r="CB20" s="9">
        <f t="shared" si="48"/>
        <v>15619.968187487995</v>
      </c>
      <c r="CC20" s="9">
        <f t="shared" si="49"/>
        <v>12292.914963553052</v>
      </c>
      <c r="CD20" s="17">
        <f t="shared" si="30"/>
        <v>18508.861928804847</v>
      </c>
      <c r="CE20" s="13">
        <v>8</v>
      </c>
      <c r="CF20" s="17">
        <f t="shared" si="31"/>
        <v>8101.1764902239993</v>
      </c>
      <c r="CG20" s="17">
        <v>7</v>
      </c>
      <c r="CH20" s="17">
        <f t="shared" si="32"/>
        <v>86050.404744871368</v>
      </c>
      <c r="CI20" s="31">
        <v>3</v>
      </c>
      <c r="CJ20" s="17">
        <f t="shared" si="33"/>
        <v>4301.6918737015512</v>
      </c>
      <c r="CK20" s="17">
        <f t="shared" si="119"/>
        <v>13171.7046800445</v>
      </c>
      <c r="CL20" s="17">
        <f t="shared" si="35"/>
        <v>4302.5202372435688</v>
      </c>
      <c r="CM20" s="17">
        <f t="shared" si="120"/>
        <v>17474.224917288069</v>
      </c>
      <c r="CN20" s="17">
        <f t="shared" si="121"/>
        <v>8604.21211094512</v>
      </c>
    </row>
    <row r="21" spans="2:92" x14ac:dyDescent="0.35">
      <c r="CI21" s="15"/>
    </row>
    <row r="22" spans="2:92" x14ac:dyDescent="0.35">
      <c r="CI22" s="15"/>
    </row>
    <row r="23" spans="2:92" x14ac:dyDescent="0.35">
      <c r="CI23" s="15"/>
    </row>
  </sheetData>
  <mergeCells count="7">
    <mergeCell ref="CD1:CM1"/>
    <mergeCell ref="AR1:AV1"/>
    <mergeCell ref="B1:T1"/>
    <mergeCell ref="U1:AC1"/>
    <mergeCell ref="AD1:AK1"/>
    <mergeCell ref="AL1:AQ1"/>
    <mergeCell ref="AW1:BF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264"/>
  <sheetViews>
    <sheetView tabSelected="1" topLeftCell="A104" workbookViewId="0">
      <pane xSplit="1" topLeftCell="CD1" activePane="topRight" state="frozen"/>
      <selection pane="topRight" activeCell="CK111" sqref="CK111"/>
    </sheetView>
  </sheetViews>
  <sheetFormatPr defaultColWidth="9.1796875" defaultRowHeight="14.5" x14ac:dyDescent="0.35"/>
  <cols>
    <col min="1" max="1" width="58.90625" style="15" customWidth="1"/>
    <col min="2" max="2" width="5.81640625" style="15" bestFit="1" customWidth="1"/>
    <col min="3" max="3" width="9" style="15" bestFit="1" customWidth="1"/>
    <col min="4" max="4" width="10.54296875" style="30" bestFit="1" customWidth="1"/>
    <col min="5" max="5" width="3.54296875" style="15" bestFit="1" customWidth="1"/>
    <col min="6" max="9" width="7.1796875" style="15" bestFit="1" customWidth="1"/>
    <col min="10" max="10" width="8.1796875" style="15" bestFit="1" customWidth="1"/>
    <col min="11" max="11" width="2" style="15" bestFit="1" customWidth="1"/>
    <col min="12" max="12" width="8.1796875" style="15" bestFit="1" customWidth="1"/>
    <col min="13" max="13" width="2.453125" style="15" bestFit="1" customWidth="1"/>
    <col min="14" max="14" width="15.453125" style="15" bestFit="1" customWidth="1"/>
    <col min="15" max="15" width="10.1796875" style="15" bestFit="1" customWidth="1"/>
    <col min="16" max="17" width="10.453125" style="15" customWidth="1"/>
    <col min="18" max="18" width="21" style="9" bestFit="1" customWidth="1"/>
    <col min="19" max="19" width="19.26953125" style="15" bestFit="1" customWidth="1"/>
    <col min="20" max="20" width="2.1796875" style="15" customWidth="1"/>
    <col min="21" max="21" width="5.81640625" style="15" bestFit="1" customWidth="1"/>
    <col min="22" max="22" width="9" style="15" bestFit="1" customWidth="1"/>
    <col min="23" max="23" width="6" style="15" bestFit="1" customWidth="1"/>
    <col min="24" max="24" width="14.54296875" style="15" bestFit="1" customWidth="1"/>
    <col min="25" max="25" width="19.1796875" style="15" bestFit="1" customWidth="1"/>
    <col min="26" max="26" width="10.1796875" style="15" bestFit="1" customWidth="1"/>
    <col min="27" max="27" width="10.453125" style="15" bestFit="1" customWidth="1"/>
    <col min="28" max="28" width="11" style="30" bestFit="1" customWidth="1"/>
    <col min="29" max="29" width="14.453125" style="30" bestFit="1" customWidth="1"/>
    <col min="30" max="30" width="14.453125" style="9" customWidth="1"/>
    <col min="31" max="31" width="17" style="15" bestFit="1" customWidth="1"/>
    <col min="32" max="32" width="6" style="15" bestFit="1" customWidth="1"/>
    <col min="33" max="33" width="14.54296875" style="30" bestFit="1" customWidth="1"/>
    <col min="34" max="34" width="15.26953125" style="30" bestFit="1" customWidth="1"/>
    <col min="35" max="35" width="11.26953125" style="30" bestFit="1" customWidth="1"/>
    <col min="36" max="36" width="14.1796875" style="15" bestFit="1" customWidth="1"/>
    <col min="37" max="37" width="16.26953125" style="30" bestFit="1" customWidth="1"/>
    <col min="38" max="38" width="11.453125" style="30" bestFit="1" customWidth="1"/>
    <col min="39" max="39" width="18" style="30" bestFit="1" customWidth="1"/>
    <col min="40" max="40" width="10.1796875" style="15" bestFit="1" customWidth="1"/>
    <col min="41" max="41" width="10.453125" style="15" bestFit="1" customWidth="1"/>
    <col min="42" max="42" width="8.1796875" style="15" bestFit="1" customWidth="1"/>
    <col min="43" max="43" width="7.1796875" style="15" bestFit="1" customWidth="1"/>
    <col min="44" max="44" width="14.54296875" style="15" bestFit="1" customWidth="1"/>
    <col min="45" max="46" width="11.26953125" style="15" bestFit="1" customWidth="1"/>
    <col min="47" max="47" width="10.1796875" style="15" bestFit="1" customWidth="1"/>
    <col min="48" max="48" width="10.453125" style="15" bestFit="1" customWidth="1"/>
    <col min="49" max="49" width="10.453125" style="9" customWidth="1"/>
    <col min="50" max="50" width="44.54296875" style="46" bestFit="1" customWidth="1"/>
    <col min="51" max="51" width="8.1796875" style="15" bestFit="1" customWidth="1"/>
    <col min="52" max="52" width="7.1796875" style="30" bestFit="1" customWidth="1"/>
    <col min="53" max="53" width="10.1796875" style="30" bestFit="1" customWidth="1"/>
    <col min="54" max="54" width="10.453125" style="15" bestFit="1" customWidth="1"/>
    <col min="55" max="55" width="10.453125" style="15" customWidth="1"/>
    <col min="56" max="56" width="9" style="15" bestFit="1" customWidth="1"/>
    <col min="57" max="57" width="8.1796875" style="15" bestFit="1" customWidth="1"/>
    <col min="58" max="58" width="6.26953125" style="15" customWidth="1"/>
    <col min="59" max="59" width="8.1796875" style="15" bestFit="1" customWidth="1"/>
    <col min="60" max="60" width="9.26953125" style="15" bestFit="1" customWidth="1"/>
    <col min="61" max="61" width="14.54296875" style="15" customWidth="1"/>
    <col min="62" max="62" width="15.26953125" style="15" bestFit="1" customWidth="1"/>
    <col min="63" max="64" width="11.26953125" style="15" bestFit="1" customWidth="1"/>
    <col min="65" max="65" width="11" style="15" bestFit="1" customWidth="1"/>
    <col min="66" max="66" width="14.1796875" style="15" bestFit="1" customWidth="1"/>
    <col min="67" max="67" width="16.26953125" style="15" bestFit="1" customWidth="1"/>
    <col min="68" max="68" width="11.453125" style="15" customWidth="1"/>
    <col min="69" max="69" width="18" style="15" bestFit="1" customWidth="1"/>
    <col min="70" max="70" width="10.1796875" style="15" bestFit="1" customWidth="1"/>
    <col min="71" max="71" width="10.453125" style="15" bestFit="1" customWidth="1"/>
    <col min="72" max="72" width="10.453125" style="46" customWidth="1"/>
    <col min="73" max="73" width="12.7265625" style="30" bestFit="1" customWidth="1"/>
    <col min="74" max="74" width="5" style="114" customWidth="1"/>
    <col min="75" max="75" width="5.1796875" style="114" bestFit="1" customWidth="1"/>
    <col min="76" max="76" width="11.453125" style="114" bestFit="1" customWidth="1"/>
    <col min="77" max="77" width="13.7265625" style="9" hidden="1" customWidth="1"/>
    <col min="78" max="78" width="17.453125" style="9" hidden="1" customWidth="1"/>
    <col min="79" max="79" width="21.54296875" style="9" customWidth="1"/>
    <col min="80" max="81" width="6" style="9" hidden="1" customWidth="1"/>
    <col min="82" max="82" width="9.54296875" style="9" bestFit="1" customWidth="1"/>
    <col min="83" max="83" width="11.453125" style="9" bestFit="1" customWidth="1"/>
    <col min="84" max="84" width="13.7265625" style="9" bestFit="1" customWidth="1"/>
    <col min="85" max="85" width="12.1796875" style="16" customWidth="1"/>
    <col min="86" max="86" width="9.26953125" style="9" bestFit="1" customWidth="1"/>
    <col min="87" max="87" width="13.7265625" style="9" customWidth="1"/>
    <col min="88" max="88" width="12.1796875" style="16" bestFit="1" customWidth="1"/>
    <col min="89" max="89" width="9.26953125" style="9" bestFit="1" customWidth="1"/>
    <col min="90" max="90" width="13.7265625" style="9" bestFit="1" customWidth="1"/>
    <col min="91" max="91" width="12.6328125" style="9" customWidth="1"/>
    <col min="92" max="92" width="9.26953125" style="9" bestFit="1" customWidth="1"/>
    <col min="93" max="93" width="9.1796875" style="9"/>
    <col min="94" max="16384" width="9.1796875" style="15"/>
  </cols>
  <sheetData>
    <row r="1" spans="1:93" x14ac:dyDescent="0.35">
      <c r="A1" s="15" t="s">
        <v>2</v>
      </c>
      <c r="B1" s="123" t="s">
        <v>4</v>
      </c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40"/>
      <c r="S1" s="123" t="s">
        <v>3</v>
      </c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 t="s">
        <v>13</v>
      </c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 t="s">
        <v>24</v>
      </c>
      <c r="AQ1" s="123"/>
      <c r="AR1" s="123"/>
      <c r="AS1" s="123"/>
      <c r="AT1" s="123"/>
      <c r="AU1" s="123"/>
      <c r="AV1" s="123"/>
      <c r="AW1" s="123"/>
      <c r="AX1" s="124" t="s">
        <v>25</v>
      </c>
      <c r="AY1" s="124"/>
      <c r="AZ1" s="124"/>
      <c r="BA1" s="124"/>
      <c r="BB1" s="124"/>
      <c r="BC1" s="124"/>
      <c r="BD1" s="123" t="s">
        <v>18</v>
      </c>
      <c r="BE1" s="123"/>
      <c r="BF1" s="123"/>
      <c r="BG1" s="123"/>
      <c r="BH1" s="123"/>
      <c r="BI1" s="123"/>
      <c r="BJ1" s="123"/>
      <c r="BK1" s="123"/>
      <c r="BL1" s="123"/>
      <c r="BM1" s="123"/>
      <c r="BN1" s="123"/>
      <c r="BO1" s="123"/>
      <c r="BP1" s="123"/>
      <c r="BQ1" s="123"/>
      <c r="BR1" s="123"/>
      <c r="BS1" s="123"/>
      <c r="BT1" s="123"/>
      <c r="BU1" s="43"/>
      <c r="BV1" s="122" t="s">
        <v>20</v>
      </c>
      <c r="BW1" s="122"/>
      <c r="BX1" s="122"/>
      <c r="BY1" s="122"/>
      <c r="BZ1" s="122"/>
      <c r="CA1" s="122"/>
      <c r="CB1" s="122"/>
      <c r="CC1" s="122"/>
      <c r="CD1" s="122"/>
      <c r="CE1" s="122"/>
      <c r="CF1" s="122" t="s">
        <v>117</v>
      </c>
      <c r="CG1" s="122"/>
      <c r="CH1" s="122"/>
      <c r="CI1" s="122" t="s">
        <v>144</v>
      </c>
      <c r="CJ1" s="122"/>
      <c r="CK1" s="122"/>
      <c r="CL1" s="122" t="s">
        <v>118</v>
      </c>
      <c r="CM1" s="122"/>
      <c r="CN1" s="122"/>
    </row>
    <row r="2" spans="1:93" x14ac:dyDescent="0.35">
      <c r="B2" s="15" t="s">
        <v>7</v>
      </c>
      <c r="C2" s="15" t="s">
        <v>1</v>
      </c>
      <c r="D2" s="30" t="s">
        <v>96</v>
      </c>
      <c r="E2" s="9" t="s">
        <v>73</v>
      </c>
      <c r="F2" s="9">
        <v>1</v>
      </c>
      <c r="G2" s="9">
        <v>2</v>
      </c>
      <c r="H2" s="9">
        <v>3</v>
      </c>
      <c r="I2" s="9">
        <v>4</v>
      </c>
      <c r="J2" s="9">
        <v>5</v>
      </c>
      <c r="K2" s="9" t="s">
        <v>26</v>
      </c>
      <c r="L2" s="30" t="s">
        <v>27</v>
      </c>
      <c r="M2" s="41" t="s">
        <v>29</v>
      </c>
      <c r="N2" s="42" t="s">
        <v>97</v>
      </c>
      <c r="O2" s="42" t="s">
        <v>40</v>
      </c>
      <c r="P2" s="42" t="s">
        <v>39</v>
      </c>
      <c r="Q2" s="42" t="s">
        <v>203</v>
      </c>
      <c r="R2" s="44" t="s">
        <v>105</v>
      </c>
      <c r="S2" s="15" t="s">
        <v>8</v>
      </c>
      <c r="T2" s="15" t="s">
        <v>17</v>
      </c>
      <c r="U2" s="15" t="s">
        <v>7</v>
      </c>
      <c r="V2" s="15" t="s">
        <v>1</v>
      </c>
      <c r="W2" s="30" t="s">
        <v>0</v>
      </c>
      <c r="X2" s="30" t="s">
        <v>5</v>
      </c>
      <c r="Y2" s="30" t="s">
        <v>102</v>
      </c>
      <c r="Z2" s="9" t="s">
        <v>40</v>
      </c>
      <c r="AA2" s="9" t="s">
        <v>39</v>
      </c>
      <c r="AB2" s="30" t="s">
        <v>99</v>
      </c>
      <c r="AC2" s="30" t="s">
        <v>100</v>
      </c>
      <c r="AD2" s="9" t="s">
        <v>203</v>
      </c>
      <c r="AE2" s="15" t="s">
        <v>16</v>
      </c>
      <c r="AF2" s="30" t="s">
        <v>0</v>
      </c>
      <c r="AG2" s="30" t="s">
        <v>5</v>
      </c>
      <c r="AH2" s="30" t="s">
        <v>12</v>
      </c>
      <c r="AI2" s="30" t="s">
        <v>54</v>
      </c>
      <c r="AJ2" s="30" t="s">
        <v>55</v>
      </c>
      <c r="AK2" s="30" t="s">
        <v>64</v>
      </c>
      <c r="AL2" s="30" t="s">
        <v>103</v>
      </c>
      <c r="AM2" s="30" t="s">
        <v>104</v>
      </c>
      <c r="AN2" s="30" t="s">
        <v>40</v>
      </c>
      <c r="AO2" s="30" t="s">
        <v>39</v>
      </c>
      <c r="AP2" s="15" t="s">
        <v>14</v>
      </c>
      <c r="AQ2" s="30" t="s">
        <v>0</v>
      </c>
      <c r="AR2" s="30" t="s">
        <v>5</v>
      </c>
      <c r="AS2" s="30" t="s">
        <v>54</v>
      </c>
      <c r="AT2" s="30" t="s">
        <v>115</v>
      </c>
      <c r="AU2" s="30" t="s">
        <v>40</v>
      </c>
      <c r="AV2" s="30" t="s">
        <v>39</v>
      </c>
      <c r="AW2" s="9" t="s">
        <v>203</v>
      </c>
      <c r="AX2" s="46" t="s">
        <v>16</v>
      </c>
      <c r="AY2" s="9" t="s">
        <v>14</v>
      </c>
      <c r="AZ2" s="30" t="s">
        <v>0</v>
      </c>
      <c r="BA2" s="30" t="s">
        <v>40</v>
      </c>
      <c r="BB2" s="30" t="s">
        <v>39</v>
      </c>
      <c r="BC2" s="30" t="s">
        <v>203</v>
      </c>
      <c r="BD2" s="15" t="s">
        <v>1</v>
      </c>
      <c r="BE2" s="9" t="s">
        <v>14</v>
      </c>
      <c r="BF2" s="9" t="s">
        <v>109</v>
      </c>
      <c r="BG2" s="15" t="s">
        <v>0</v>
      </c>
      <c r="BH2" s="15" t="s">
        <v>19</v>
      </c>
      <c r="BI2" s="15" t="s">
        <v>5</v>
      </c>
      <c r="BJ2" s="15" t="s">
        <v>12</v>
      </c>
      <c r="BK2" s="15" t="s">
        <v>54</v>
      </c>
      <c r="BL2" s="15" t="s">
        <v>115</v>
      </c>
      <c r="BM2" s="15" t="s">
        <v>99</v>
      </c>
      <c r="BN2" s="15" t="s">
        <v>55</v>
      </c>
      <c r="BO2" s="30" t="s">
        <v>64</v>
      </c>
      <c r="BP2" s="30" t="s">
        <v>103</v>
      </c>
      <c r="BQ2" s="30" t="s">
        <v>104</v>
      </c>
      <c r="BR2" s="15" t="s">
        <v>40</v>
      </c>
      <c r="BS2" s="15" t="s">
        <v>39</v>
      </c>
      <c r="BT2" s="46" t="s">
        <v>203</v>
      </c>
      <c r="BU2" s="30" t="s">
        <v>112</v>
      </c>
      <c r="BV2" s="114" t="s">
        <v>116</v>
      </c>
      <c r="BW2" s="114" t="s">
        <v>110</v>
      </c>
      <c r="BX2" s="114" t="s">
        <v>111</v>
      </c>
      <c r="BY2" s="9" t="s">
        <v>21</v>
      </c>
      <c r="BZ2" s="9" t="s">
        <v>41</v>
      </c>
      <c r="CA2" s="9" t="s">
        <v>42</v>
      </c>
      <c r="CB2" s="9" t="s">
        <v>26</v>
      </c>
      <c r="CC2" s="9" t="s">
        <v>113</v>
      </c>
      <c r="CD2" s="9" t="s">
        <v>114</v>
      </c>
      <c r="CE2" s="9" t="s">
        <v>111</v>
      </c>
      <c r="CF2" s="9" t="s">
        <v>21</v>
      </c>
      <c r="CG2" s="16" t="s">
        <v>76</v>
      </c>
      <c r="CH2" s="9" t="s">
        <v>75</v>
      </c>
      <c r="CI2" s="9" t="s">
        <v>21</v>
      </c>
      <c r="CJ2" s="16" t="s">
        <v>76</v>
      </c>
      <c r="CK2" s="9" t="s">
        <v>75</v>
      </c>
      <c r="CL2" s="9" t="s">
        <v>21</v>
      </c>
      <c r="CM2" s="16" t="s">
        <v>76</v>
      </c>
      <c r="CN2" s="9" t="s">
        <v>75</v>
      </c>
    </row>
    <row r="3" spans="1:93" x14ac:dyDescent="0.35">
      <c r="A3" s="15" t="str">
        <f>S3&amp;" + "&amp;AE3&amp;" + "&amp;AX3</f>
        <v>Festering Desire + 4 Crimson Witch + 2 Pyro 2 Cryo Noblesse</v>
      </c>
      <c r="B3" s="15" t="s">
        <v>9</v>
      </c>
      <c r="C3" s="15">
        <v>169</v>
      </c>
      <c r="D3" s="30">
        <v>0.2</v>
      </c>
      <c r="E3" s="9">
        <v>6</v>
      </c>
      <c r="F3" s="30">
        <v>0.64749999999999996</v>
      </c>
      <c r="G3" s="30">
        <v>0.62129999999999996</v>
      </c>
      <c r="H3" s="30">
        <v>0.79379999999999995</v>
      </c>
      <c r="I3" s="30">
        <v>0.86750000000000005</v>
      </c>
      <c r="J3" s="30">
        <v>1.0449999999999999</v>
      </c>
      <c r="K3" s="9">
        <v>8</v>
      </c>
      <c r="L3" s="30">
        <v>2.2016</v>
      </c>
      <c r="M3" s="15">
        <v>6</v>
      </c>
      <c r="N3" s="30">
        <f>78.4%+20%</f>
        <v>0.98399999999999999</v>
      </c>
      <c r="O3" s="30">
        <v>0.05</v>
      </c>
      <c r="P3" s="30">
        <v>0.5</v>
      </c>
      <c r="Q3" s="30"/>
      <c r="R3" s="9">
        <v>2155</v>
      </c>
      <c r="S3" s="15" t="s">
        <v>98</v>
      </c>
      <c r="T3" s="15">
        <v>5</v>
      </c>
      <c r="U3" s="15" t="s">
        <v>9</v>
      </c>
      <c r="V3" s="15">
        <v>449</v>
      </c>
      <c r="W3" s="30"/>
      <c r="X3" s="30"/>
      <c r="Y3" s="30"/>
      <c r="Z3" s="9"/>
      <c r="AA3" s="9"/>
      <c r="AB3" s="30">
        <f>12%+(T3*4%)</f>
        <v>0.32</v>
      </c>
      <c r="AC3" s="30">
        <f>4.5%+(T3*1.5%)</f>
        <v>0.12</v>
      </c>
      <c r="AE3" s="15" t="s">
        <v>106</v>
      </c>
      <c r="AI3" s="30">
        <f>15%*(1+0.5*3)</f>
        <v>0.375</v>
      </c>
      <c r="AL3" s="30">
        <v>0.15</v>
      </c>
      <c r="AM3" s="30">
        <v>0.4</v>
      </c>
      <c r="AP3" s="15">
        <v>311</v>
      </c>
      <c r="AQ3" s="30">
        <f>2*46.6%</f>
        <v>0.93200000000000005</v>
      </c>
      <c r="AR3" s="30">
        <f>0*58.3%</f>
        <v>0</v>
      </c>
      <c r="AS3" s="30">
        <f>0*46.6%</f>
        <v>0</v>
      </c>
      <c r="AT3" s="30"/>
      <c r="AU3" s="30">
        <v>0.311</v>
      </c>
      <c r="AV3" s="30"/>
      <c r="AX3" s="46" t="s">
        <v>189</v>
      </c>
      <c r="AY3" s="9"/>
      <c r="AZ3" s="30">
        <f>25%+20%</f>
        <v>0.45</v>
      </c>
      <c r="BA3" s="30">
        <v>0.15</v>
      </c>
      <c r="BB3" s="30"/>
      <c r="BC3" s="30"/>
      <c r="BD3" s="15">
        <f t="shared" ref="BD3:BD44" si="0">C3+V3</f>
        <v>618</v>
      </c>
      <c r="BE3" s="9">
        <f t="shared" ref="BE3:BE68" si="1">AP3+AY3</f>
        <v>311</v>
      </c>
      <c r="BF3" s="9">
        <f t="shared" ref="BF3:BF44" si="2">N3*BD3</f>
        <v>608.11199999999997</v>
      </c>
      <c r="BG3" s="30">
        <f t="shared" ref="BG3:BG68" si="3">W3+AF3+AQ3+AZ3</f>
        <v>1.3820000000000001</v>
      </c>
      <c r="BH3" s="15">
        <f>(100%+BG3)*BD3+BE3+BF3</f>
        <v>2391.1880000000001</v>
      </c>
      <c r="BI3" s="30">
        <f t="shared" ref="BI3:BI68" si="4">X3+AG3+AR3</f>
        <v>0</v>
      </c>
      <c r="BJ3" s="30">
        <f t="shared" ref="BJ3:BJ68" si="5">AH3</f>
        <v>0</v>
      </c>
      <c r="BK3" s="30">
        <f t="shared" ref="BK3:BK182" si="6">AI3+AS3</f>
        <v>0.375</v>
      </c>
      <c r="BL3" s="30">
        <f t="shared" ref="BL3:BL68" si="7">AT3</f>
        <v>0</v>
      </c>
      <c r="BM3" s="30">
        <f t="shared" ref="BM3:BM68" si="8">AB3</f>
        <v>0.32</v>
      </c>
      <c r="BN3" s="30">
        <f t="shared" ref="BN3:BN68" si="9">AJ3</f>
        <v>0</v>
      </c>
      <c r="BO3" s="30">
        <f t="shared" ref="BO3:BO68" si="10">AK3</f>
        <v>0</v>
      </c>
      <c r="BP3" s="30">
        <f>AL3+278*BT3/(1400+BT3)/100</f>
        <v>0.15</v>
      </c>
      <c r="BQ3" s="30">
        <f>AM3+1600*BT3/(2000+BT3)/100</f>
        <v>0.4</v>
      </c>
      <c r="BR3" s="30">
        <f t="shared" ref="BR3:BR44" si="11">O3+Z3+AN3+AU3+BA3</f>
        <v>0.51100000000000001</v>
      </c>
      <c r="BS3" s="30">
        <f t="shared" ref="BS3:BS44" si="12">P3+AA3+AO3+AV3+BB3</f>
        <v>0.5</v>
      </c>
      <c r="BT3" s="46">
        <f>BC3+AW3+AD3+Q3</f>
        <v>0</v>
      </c>
      <c r="BU3" s="30">
        <f t="shared" ref="BU3:BU182" si="13">BR3+AC3</f>
        <v>0.63100000000000001</v>
      </c>
      <c r="BV3" s="114">
        <v>1</v>
      </c>
      <c r="BW3" s="114">
        <v>1</v>
      </c>
      <c r="BX3" s="114">
        <v>0</v>
      </c>
      <c r="BY3" s="9">
        <f t="shared" ref="BY3:BY182" si="14">(100%+BJ3+(BI3*(1-BV3))+(BL3*BV3)+BN3+BX3*BO3)*BH3</f>
        <v>2391.1880000000001</v>
      </c>
      <c r="BZ3" s="9">
        <f t="shared" ref="BZ3:BZ228" si="15">(100%+$BS3)*BY3</f>
        <v>3586.7820000000002</v>
      </c>
      <c r="CA3" s="9">
        <f t="shared" ref="CA3:CA68" si="16">MIN($BR3, 80%)*BZ3+BY3*MAX(100%-$BR3, 20%)</f>
        <v>3002.1365340000002</v>
      </c>
      <c r="CB3" s="9">
        <f t="shared" ref="CB3:CB44" si="17">L3*(100%+BK3+BM3+(1-BW3)*BN3+BX3*BO3)*(100%+(BW3*100%))*(100%+(BW3*BP3))*BH3</f>
        <v>20523.4173938688</v>
      </c>
      <c r="CC3" s="9">
        <f>(100%+BS3)*CB3</f>
        <v>30785.126090803198</v>
      </c>
      <c r="CD3" s="9">
        <f t="shared" ref="CD3:CD68" si="18">MIN($BU3, 80%)*CC3+CB3*MAX(100%-$BU3, 20%)</f>
        <v>26998.555581634406</v>
      </c>
      <c r="CE3" s="9">
        <f t="shared" ref="CE3:CE182" si="19">BX3*R3*(100%+BQ3)</f>
        <v>0</v>
      </c>
      <c r="CF3" s="9">
        <f t="shared" ref="CF3:CF62" si="20">($F3+$G3+$H3)*$CA3</f>
        <v>6192.2068150283994</v>
      </c>
      <c r="CG3" s="16">
        <v>2</v>
      </c>
      <c r="CH3" s="9">
        <f t="shared" ref="CH3:CH12" si="21">(CF3+$CD3)/CG3</f>
        <v>16595.381198331401</v>
      </c>
      <c r="CM3" s="16"/>
    </row>
    <row r="4" spans="1:93" x14ac:dyDescent="0.35">
      <c r="A4" s="15" t="str">
        <f t="shared" ref="A4:A67" si="22">S4&amp;" + "&amp;AE4&amp;" + "&amp;AX4</f>
        <v>Festering Desire + 4 Crimson Witch + 2 Pyro 2 Cryo Noblesse</v>
      </c>
      <c r="B4" s="15" t="s">
        <v>9</v>
      </c>
      <c r="C4" s="15">
        <v>169</v>
      </c>
      <c r="D4" s="30">
        <v>0.2</v>
      </c>
      <c r="E4" s="9">
        <v>6</v>
      </c>
      <c r="F4" s="30">
        <v>0.64749999999999996</v>
      </c>
      <c r="G4" s="30">
        <v>0.62129999999999996</v>
      </c>
      <c r="H4" s="30">
        <v>0.79379999999999995</v>
      </c>
      <c r="I4" s="30">
        <v>0.86750000000000005</v>
      </c>
      <c r="J4" s="30">
        <v>1.0449999999999999</v>
      </c>
      <c r="K4" s="9">
        <v>8</v>
      </c>
      <c r="L4" s="30">
        <v>2.2016</v>
      </c>
      <c r="M4" s="15">
        <v>6</v>
      </c>
      <c r="N4" s="30">
        <f t="shared" ref="N4:N195" si="23">78.4%+20%</f>
        <v>0.98399999999999999</v>
      </c>
      <c r="O4" s="30">
        <v>0.05</v>
      </c>
      <c r="P4" s="30">
        <v>0.5</v>
      </c>
      <c r="Q4" s="30"/>
      <c r="R4" s="9">
        <v>2155</v>
      </c>
      <c r="S4" s="15" t="s">
        <v>98</v>
      </c>
      <c r="T4" s="15">
        <v>5</v>
      </c>
      <c r="U4" s="15" t="s">
        <v>9</v>
      </c>
      <c r="V4" s="15">
        <v>449</v>
      </c>
      <c r="W4" s="30"/>
      <c r="X4" s="30"/>
      <c r="Y4" s="30"/>
      <c r="Z4" s="9"/>
      <c r="AA4" s="9"/>
      <c r="AB4" s="30">
        <f t="shared" ref="AB4:AB7" si="24">12%+(T4*4%)</f>
        <v>0.32</v>
      </c>
      <c r="AC4" s="30">
        <f t="shared" ref="AC4:AC7" si="25">4.5%+(T4*1.5%)</f>
        <v>0.12</v>
      </c>
      <c r="AE4" s="15" t="s">
        <v>106</v>
      </c>
      <c r="AI4" s="30">
        <f t="shared" ref="AI4:AI62" si="26">15%*(1+0.5*3)</f>
        <v>0.375</v>
      </c>
      <c r="AL4" s="30">
        <v>0.15</v>
      </c>
      <c r="AM4" s="30">
        <v>0.4</v>
      </c>
      <c r="AP4" s="37">
        <v>311</v>
      </c>
      <c r="AQ4" s="45">
        <f>1*46.6%</f>
        <v>0.46600000000000003</v>
      </c>
      <c r="AR4" s="45">
        <f t="shared" ref="AR4:AR264" si="27">0*58.3%</f>
        <v>0</v>
      </c>
      <c r="AS4" s="45">
        <f>1*46.6%</f>
        <v>0.46600000000000003</v>
      </c>
      <c r="AT4" s="45"/>
      <c r="AU4" s="45">
        <v>0.311</v>
      </c>
      <c r="AV4" s="45"/>
      <c r="AW4" s="25"/>
      <c r="AX4" s="46" t="s">
        <v>189</v>
      </c>
      <c r="AZ4" s="30">
        <f t="shared" ref="AZ4:AZ42" si="28">25%+20%</f>
        <v>0.45</v>
      </c>
      <c r="BA4" s="30">
        <v>0.15</v>
      </c>
      <c r="BD4" s="15">
        <f t="shared" si="0"/>
        <v>618</v>
      </c>
      <c r="BE4" s="9">
        <f t="shared" si="1"/>
        <v>311</v>
      </c>
      <c r="BF4" s="9">
        <f t="shared" si="2"/>
        <v>608.11199999999997</v>
      </c>
      <c r="BG4" s="30">
        <f t="shared" si="3"/>
        <v>0.91600000000000004</v>
      </c>
      <c r="BH4" s="15">
        <f t="shared" ref="BH4:BH68" si="29">(100%+BG4)*BD4+BE4+BF4</f>
        <v>2103.1999999999998</v>
      </c>
      <c r="BI4" s="30">
        <f t="shared" si="4"/>
        <v>0</v>
      </c>
      <c r="BJ4" s="30">
        <f t="shared" si="5"/>
        <v>0</v>
      </c>
      <c r="BK4" s="30">
        <f t="shared" si="6"/>
        <v>0.84099999999999997</v>
      </c>
      <c r="BL4" s="30">
        <f t="shared" si="7"/>
        <v>0</v>
      </c>
      <c r="BM4" s="30">
        <f t="shared" si="8"/>
        <v>0.32</v>
      </c>
      <c r="BN4" s="30">
        <f t="shared" si="9"/>
        <v>0</v>
      </c>
      <c r="BO4" s="30">
        <f t="shared" si="10"/>
        <v>0</v>
      </c>
      <c r="BP4" s="30">
        <f t="shared" ref="BP4:BP178" si="30">AL4+278*BT4/(1400+BT4)/100</f>
        <v>0.15</v>
      </c>
      <c r="BQ4" s="30">
        <f t="shared" ref="BQ4:BQ67" si="31">AM4+1600*BT4/(2000+BT4)/100</f>
        <v>0.4</v>
      </c>
      <c r="BR4" s="30">
        <f t="shared" si="11"/>
        <v>0.51100000000000001</v>
      </c>
      <c r="BS4" s="30">
        <f t="shared" si="12"/>
        <v>0.5</v>
      </c>
      <c r="BT4" s="46">
        <f t="shared" ref="BT4:BT178" si="32">BC4+AW4+AD4+Q4</f>
        <v>0</v>
      </c>
      <c r="BU4" s="30">
        <f t="shared" si="13"/>
        <v>0.63100000000000001</v>
      </c>
      <c r="BV4" s="114">
        <v>1</v>
      </c>
      <c r="BW4" s="114">
        <v>1</v>
      </c>
      <c r="BX4" s="114">
        <v>0</v>
      </c>
      <c r="BY4" s="9">
        <f t="shared" si="14"/>
        <v>2103.1999999999998</v>
      </c>
      <c r="BZ4" s="9">
        <f t="shared" si="15"/>
        <v>3154.7999999999997</v>
      </c>
      <c r="CA4" s="9">
        <f t="shared" si="16"/>
        <v>2640.5675999999999</v>
      </c>
      <c r="CB4" s="9">
        <f t="shared" si="17"/>
        <v>23014.502567935997</v>
      </c>
      <c r="CC4" s="9">
        <f t="shared" ref="CC4:CC68" si="33">(100%+BS4)*CB4</f>
        <v>34521.753851903995</v>
      </c>
      <c r="CD4" s="9">
        <f t="shared" si="18"/>
        <v>30275.578128119807</v>
      </c>
      <c r="CE4" s="9">
        <f t="shared" si="19"/>
        <v>0</v>
      </c>
      <c r="CF4" s="9">
        <f t="shared" si="20"/>
        <v>5446.4347317599995</v>
      </c>
      <c r="CG4" s="16">
        <v>2</v>
      </c>
      <c r="CH4" s="9">
        <f t="shared" si="21"/>
        <v>17861.006429939902</v>
      </c>
    </row>
    <row r="5" spans="1:93" x14ac:dyDescent="0.35">
      <c r="A5" s="15" t="str">
        <f t="shared" si="22"/>
        <v>Festering Desire + 4 Crimson Witch + 2 Pyro 2 Cryo Noblesse</v>
      </c>
      <c r="B5" s="15" t="s">
        <v>9</v>
      </c>
      <c r="C5" s="15">
        <v>169</v>
      </c>
      <c r="D5" s="30">
        <v>0.2</v>
      </c>
      <c r="E5" s="9">
        <v>6</v>
      </c>
      <c r="F5" s="30">
        <v>0.64749999999999996</v>
      </c>
      <c r="G5" s="30">
        <v>0.62129999999999996</v>
      </c>
      <c r="H5" s="30">
        <v>0.79379999999999995</v>
      </c>
      <c r="I5" s="30">
        <v>0.86750000000000005</v>
      </c>
      <c r="J5" s="30">
        <v>1.0449999999999999</v>
      </c>
      <c r="K5" s="9">
        <v>8</v>
      </c>
      <c r="L5" s="30">
        <v>2.2016</v>
      </c>
      <c r="M5" s="15">
        <v>6</v>
      </c>
      <c r="N5" s="30">
        <f>78.4%+20%</f>
        <v>0.98399999999999999</v>
      </c>
      <c r="O5" s="30">
        <v>0.05</v>
      </c>
      <c r="P5" s="30">
        <v>0.5</v>
      </c>
      <c r="Q5" s="30"/>
      <c r="R5" s="9">
        <v>2155</v>
      </c>
      <c r="S5" s="15" t="s">
        <v>98</v>
      </c>
      <c r="T5" s="15">
        <v>5</v>
      </c>
      <c r="U5" s="15" t="s">
        <v>9</v>
      </c>
      <c r="V5" s="15">
        <v>449</v>
      </c>
      <c r="W5" s="30"/>
      <c r="X5" s="30"/>
      <c r="Y5" s="30"/>
      <c r="Z5" s="9"/>
      <c r="AA5" s="9"/>
      <c r="AB5" s="30">
        <f>12%+(T5*4%)</f>
        <v>0.32</v>
      </c>
      <c r="AC5" s="30">
        <f>4.5%+(T5*1.5%)</f>
        <v>0.12</v>
      </c>
      <c r="AE5" s="15" t="s">
        <v>106</v>
      </c>
      <c r="AI5" s="30">
        <f>15%*(1+0.5*3)</f>
        <v>0.375</v>
      </c>
      <c r="AL5" s="30">
        <v>0.15</v>
      </c>
      <c r="AM5" s="30">
        <v>0.4</v>
      </c>
      <c r="AP5" s="15">
        <v>311</v>
      </c>
      <c r="AQ5" s="30">
        <f>1*46.6%</f>
        <v>0.46600000000000003</v>
      </c>
      <c r="AR5" s="30">
        <f>0*58.3%</f>
        <v>0</v>
      </c>
      <c r="AS5" s="30">
        <f>0*46.6%</f>
        <v>0</v>
      </c>
      <c r="AT5" s="30"/>
      <c r="AU5" s="30">
        <v>0.311</v>
      </c>
      <c r="AV5" s="30"/>
      <c r="AW5" s="9">
        <v>187</v>
      </c>
      <c r="AX5" s="46" t="s">
        <v>189</v>
      </c>
      <c r="AY5" s="9"/>
      <c r="AZ5" s="30">
        <f>25%+20%</f>
        <v>0.45</v>
      </c>
      <c r="BA5" s="30">
        <v>0.15</v>
      </c>
      <c r="BB5" s="30"/>
      <c r="BC5" s="30"/>
      <c r="BD5" s="15">
        <f t="shared" si="0"/>
        <v>618</v>
      </c>
      <c r="BE5" s="9">
        <f t="shared" ref="BE5:BE6" si="34">AP5+AY5</f>
        <v>311</v>
      </c>
      <c r="BF5" s="9">
        <f t="shared" si="2"/>
        <v>608.11199999999997</v>
      </c>
      <c r="BG5" s="30">
        <f t="shared" ref="BG5:BG6" si="35">W5+AF5+AQ5+AZ5</f>
        <v>0.91600000000000004</v>
      </c>
      <c r="BH5" s="15">
        <f>(100%+BG5)*BD5+BE5+BF5</f>
        <v>2103.1999999999998</v>
      </c>
      <c r="BI5" s="30">
        <f t="shared" ref="BI5:BI6" si="36">X5+AG5+AR5</f>
        <v>0</v>
      </c>
      <c r="BJ5" s="30">
        <f t="shared" ref="BJ5:BJ6" si="37">AH5</f>
        <v>0</v>
      </c>
      <c r="BK5" s="30">
        <f t="shared" ref="BK5:BK6" si="38">AI5+AS5</f>
        <v>0.375</v>
      </c>
      <c r="BL5" s="30">
        <f t="shared" ref="BL5:BL6" si="39">AT5</f>
        <v>0</v>
      </c>
      <c r="BM5" s="30">
        <f t="shared" ref="BM5:BM6" si="40">AB5</f>
        <v>0.32</v>
      </c>
      <c r="BN5" s="30">
        <f t="shared" ref="BN5:BN6" si="41">AJ5</f>
        <v>0</v>
      </c>
      <c r="BO5" s="30">
        <f t="shared" ref="BO5:BO6" si="42">AK5</f>
        <v>0</v>
      </c>
      <c r="BP5" s="30">
        <f>AL5+278*BT5/(1400+BT5)/100</f>
        <v>0.4775740390674228</v>
      </c>
      <c r="BQ5" s="30">
        <f t="shared" si="31"/>
        <v>1.7680841335162323</v>
      </c>
      <c r="BR5" s="30">
        <f t="shared" si="11"/>
        <v>0.51100000000000001</v>
      </c>
      <c r="BS5" s="30">
        <f t="shared" si="12"/>
        <v>0.5</v>
      </c>
      <c r="BT5" s="46">
        <f>BC5+AW5+AD5+Q5</f>
        <v>187</v>
      </c>
      <c r="BU5" s="30">
        <f t="shared" ref="BU5:BU6" si="43">BR5+AC5</f>
        <v>0.63100000000000001</v>
      </c>
      <c r="BV5" s="114">
        <v>1</v>
      </c>
      <c r="BW5" s="114">
        <v>1</v>
      </c>
      <c r="BX5" s="114">
        <v>0</v>
      </c>
      <c r="BY5" s="9">
        <f t="shared" ref="BY5:BY6" si="44">(100%+BJ5+(BI5*(1-BV5))+(BL5*BV5)+BN5+BX5*BO5)*BH5</f>
        <v>2103.1999999999998</v>
      </c>
      <c r="BZ5" s="9">
        <f t="shared" ref="BZ5:BZ6" si="45">(100%+$BS5)*BY5</f>
        <v>3154.7999999999997</v>
      </c>
      <c r="CA5" s="9">
        <f t="shared" ref="CA5:CA6" si="46">MIN($BR5, 80%)*BZ5+BY5*MAX(100%-$BR5, 20%)</f>
        <v>2640.5675999999999</v>
      </c>
      <c r="CB5" s="9">
        <f t="shared" si="17"/>
        <v>23193.588081344602</v>
      </c>
      <c r="CC5" s="9">
        <f>(100%+BS5)*CB5</f>
        <v>34790.382122016905</v>
      </c>
      <c r="CD5" s="9">
        <f t="shared" ref="CD5:CD6" si="47">MIN($BU5, 80%)*CC5+CB5*MAX(100%-$BU5, 20%)</f>
        <v>30511.165121008824</v>
      </c>
      <c r="CE5" s="9">
        <f t="shared" ref="CE5:CE6" si="48">BX5*R5*(100%+BQ5)</f>
        <v>0</v>
      </c>
      <c r="CF5" s="9">
        <f t="shared" si="20"/>
        <v>5446.4347317599995</v>
      </c>
      <c r="CG5" s="16">
        <v>2</v>
      </c>
      <c r="CH5" s="9">
        <f t="shared" ref="CH5:CH6" si="49">(CF5+$CD5)/CG5</f>
        <v>17978.79992638441</v>
      </c>
      <c r="CM5" s="16"/>
    </row>
    <row r="6" spans="1:93" x14ac:dyDescent="0.35">
      <c r="A6" s="15" t="str">
        <f t="shared" si="22"/>
        <v>Festering Desire + 4 Crimson Witch + 2 Pyro 2 Cryo Noblesse</v>
      </c>
      <c r="B6" s="15" t="s">
        <v>9</v>
      </c>
      <c r="C6" s="15">
        <v>169</v>
      </c>
      <c r="D6" s="30">
        <v>0.2</v>
      </c>
      <c r="E6" s="9">
        <v>6</v>
      </c>
      <c r="F6" s="30">
        <v>0.64749999999999996</v>
      </c>
      <c r="G6" s="30">
        <v>0.62129999999999996</v>
      </c>
      <c r="H6" s="30">
        <v>0.79379999999999995</v>
      </c>
      <c r="I6" s="30">
        <v>0.86750000000000005</v>
      </c>
      <c r="J6" s="30">
        <v>1.0449999999999999</v>
      </c>
      <c r="K6" s="9">
        <v>8</v>
      </c>
      <c r="L6" s="30">
        <v>2.2016</v>
      </c>
      <c r="M6" s="15">
        <v>6</v>
      </c>
      <c r="N6" s="30">
        <f t="shared" si="23"/>
        <v>0.98399999999999999</v>
      </c>
      <c r="O6" s="30">
        <v>0.05</v>
      </c>
      <c r="P6" s="30">
        <v>0.5</v>
      </c>
      <c r="Q6" s="30"/>
      <c r="R6" s="9">
        <v>2155</v>
      </c>
      <c r="S6" s="15" t="s">
        <v>98</v>
      </c>
      <c r="T6" s="15">
        <v>5</v>
      </c>
      <c r="U6" s="15" t="s">
        <v>9</v>
      </c>
      <c r="V6" s="15">
        <v>449</v>
      </c>
      <c r="W6" s="30"/>
      <c r="X6" s="30"/>
      <c r="Y6" s="30"/>
      <c r="Z6" s="9"/>
      <c r="AA6" s="9"/>
      <c r="AB6" s="30">
        <f t="shared" ref="AB6" si="50">12%+(T6*4%)</f>
        <v>0.32</v>
      </c>
      <c r="AC6" s="30">
        <f t="shared" ref="AC6" si="51">4.5%+(T6*1.5%)</f>
        <v>0.12</v>
      </c>
      <c r="AE6" s="15" t="s">
        <v>106</v>
      </c>
      <c r="AI6" s="30">
        <f t="shared" si="26"/>
        <v>0.375</v>
      </c>
      <c r="AL6" s="30">
        <v>0.15</v>
      </c>
      <c r="AM6" s="30">
        <v>0.4</v>
      </c>
      <c r="AP6" s="37">
        <v>311</v>
      </c>
      <c r="AQ6" s="45">
        <v>0</v>
      </c>
      <c r="AR6" s="45">
        <f t="shared" si="27"/>
        <v>0</v>
      </c>
      <c r="AS6" s="45">
        <f>1*46.6%</f>
        <v>0.46600000000000003</v>
      </c>
      <c r="AT6" s="45"/>
      <c r="AU6" s="45">
        <v>0.311</v>
      </c>
      <c r="AV6" s="45"/>
      <c r="AW6" s="25">
        <v>187</v>
      </c>
      <c r="AX6" s="46" t="s">
        <v>189</v>
      </c>
      <c r="AZ6" s="30">
        <f t="shared" si="28"/>
        <v>0.45</v>
      </c>
      <c r="BA6" s="30">
        <v>0.15</v>
      </c>
      <c r="BD6" s="15">
        <f t="shared" si="0"/>
        <v>618</v>
      </c>
      <c r="BE6" s="9">
        <f t="shared" si="34"/>
        <v>311</v>
      </c>
      <c r="BF6" s="9">
        <f t="shared" si="2"/>
        <v>608.11199999999997</v>
      </c>
      <c r="BG6" s="30">
        <f t="shared" si="35"/>
        <v>0.45</v>
      </c>
      <c r="BH6" s="15">
        <f t="shared" ref="BH6" si="52">(100%+BG6)*BD6+BE6+BF6</f>
        <v>1815.212</v>
      </c>
      <c r="BI6" s="30">
        <f t="shared" si="36"/>
        <v>0</v>
      </c>
      <c r="BJ6" s="30">
        <f t="shared" si="37"/>
        <v>0</v>
      </c>
      <c r="BK6" s="30">
        <f t="shared" si="38"/>
        <v>0.84099999999999997</v>
      </c>
      <c r="BL6" s="30">
        <f t="shared" si="39"/>
        <v>0</v>
      </c>
      <c r="BM6" s="30">
        <f t="shared" si="40"/>
        <v>0.32</v>
      </c>
      <c r="BN6" s="30">
        <f t="shared" si="41"/>
        <v>0</v>
      </c>
      <c r="BO6" s="30">
        <f t="shared" si="42"/>
        <v>0</v>
      </c>
      <c r="BP6" s="30">
        <f t="shared" ref="BP6" si="53">AL6+278*BT6/(1400+BT6)/100</f>
        <v>0.4775740390674228</v>
      </c>
      <c r="BQ6" s="30">
        <f t="shared" si="31"/>
        <v>1.7680841335162323</v>
      </c>
      <c r="BR6" s="30">
        <f t="shared" si="11"/>
        <v>0.51100000000000001</v>
      </c>
      <c r="BS6" s="30">
        <f t="shared" si="12"/>
        <v>0.5</v>
      </c>
      <c r="BT6" s="46">
        <f t="shared" ref="BT6" si="54">BC6+AW6+AD6+Q6</f>
        <v>187</v>
      </c>
      <c r="BU6" s="30">
        <f t="shared" si="43"/>
        <v>0.63100000000000001</v>
      </c>
      <c r="BV6" s="114">
        <v>1</v>
      </c>
      <c r="BW6" s="114">
        <v>1</v>
      </c>
      <c r="BX6" s="114">
        <v>0</v>
      </c>
      <c r="BY6" s="9">
        <f t="shared" si="44"/>
        <v>1815.212</v>
      </c>
      <c r="BZ6" s="9">
        <f t="shared" si="45"/>
        <v>2722.8180000000002</v>
      </c>
      <c r="CA6" s="9">
        <f t="shared" si="46"/>
        <v>2278.998666</v>
      </c>
      <c r="CB6" s="9">
        <f t="shared" si="17"/>
        <v>25521.123255745682</v>
      </c>
      <c r="CC6" s="9">
        <f t="shared" ref="CC6" si="55">(100%+BS6)*CB6</f>
        <v>38281.684883618524</v>
      </c>
      <c r="CD6" s="9">
        <f t="shared" si="47"/>
        <v>33573.037642933443</v>
      </c>
      <c r="CE6" s="9">
        <f t="shared" si="48"/>
        <v>0</v>
      </c>
      <c r="CF6" s="9">
        <f t="shared" si="20"/>
        <v>4700.6626484915996</v>
      </c>
      <c r="CG6" s="16">
        <v>2</v>
      </c>
      <c r="CH6" s="8">
        <f t="shared" si="49"/>
        <v>19136.85014571252</v>
      </c>
    </row>
    <row r="7" spans="1:93" s="63" customFormat="1" x14ac:dyDescent="0.35">
      <c r="A7" s="15" t="str">
        <f t="shared" si="22"/>
        <v>Festering Desire + 4 Crimson Witch + 2 Pyro 2 Cryo Noblesse</v>
      </c>
      <c r="B7" s="63" t="s">
        <v>9</v>
      </c>
      <c r="C7" s="63">
        <v>169</v>
      </c>
      <c r="D7" s="67">
        <v>0.2</v>
      </c>
      <c r="E7" s="72">
        <v>6</v>
      </c>
      <c r="F7" s="67">
        <v>0.64749999999999996</v>
      </c>
      <c r="G7" s="67">
        <v>0.62129999999999996</v>
      </c>
      <c r="H7" s="67">
        <v>0.79379999999999995</v>
      </c>
      <c r="I7" s="67">
        <v>0.86750000000000005</v>
      </c>
      <c r="J7" s="67">
        <v>1.0449999999999999</v>
      </c>
      <c r="K7" s="9">
        <v>8</v>
      </c>
      <c r="L7" s="30">
        <v>2.2016</v>
      </c>
      <c r="M7" s="63">
        <v>6</v>
      </c>
      <c r="N7" s="30">
        <f t="shared" si="23"/>
        <v>0.98399999999999999</v>
      </c>
      <c r="O7" s="67">
        <v>0.05</v>
      </c>
      <c r="P7" s="67">
        <v>0.5</v>
      </c>
      <c r="Q7" s="67"/>
      <c r="R7" s="9">
        <v>2155</v>
      </c>
      <c r="S7" s="63" t="s">
        <v>98</v>
      </c>
      <c r="T7" s="63">
        <v>5</v>
      </c>
      <c r="U7" s="63" t="s">
        <v>9</v>
      </c>
      <c r="V7" s="63">
        <v>449</v>
      </c>
      <c r="W7" s="67"/>
      <c r="X7" s="67"/>
      <c r="Y7" s="67"/>
      <c r="Z7" s="72"/>
      <c r="AA7" s="72"/>
      <c r="AB7" s="67">
        <f t="shared" si="24"/>
        <v>0.32</v>
      </c>
      <c r="AC7" s="67">
        <f t="shared" si="25"/>
        <v>0.12</v>
      </c>
      <c r="AD7" s="72"/>
      <c r="AE7" s="63" t="s">
        <v>106</v>
      </c>
      <c r="AG7" s="67"/>
      <c r="AH7" s="67"/>
      <c r="AI7" s="30">
        <f t="shared" si="26"/>
        <v>0.375</v>
      </c>
      <c r="AK7" s="67"/>
      <c r="AL7" s="67">
        <v>0.15</v>
      </c>
      <c r="AM7" s="67">
        <v>0.4</v>
      </c>
      <c r="AP7" s="63">
        <v>311</v>
      </c>
      <c r="AQ7" s="67">
        <f>1*46.6%</f>
        <v>0.46600000000000003</v>
      </c>
      <c r="AR7" s="67">
        <f t="shared" si="27"/>
        <v>0</v>
      </c>
      <c r="AT7" s="67">
        <f>1*46.6%</f>
        <v>0.46600000000000003</v>
      </c>
      <c r="AU7" s="67">
        <v>0.311</v>
      </c>
      <c r="AW7" s="25"/>
      <c r="AX7" s="46" t="s">
        <v>189</v>
      </c>
      <c r="AZ7" s="30">
        <f t="shared" si="28"/>
        <v>0.45</v>
      </c>
      <c r="BA7" s="67">
        <v>0.15</v>
      </c>
      <c r="BD7" s="63">
        <f t="shared" si="0"/>
        <v>618</v>
      </c>
      <c r="BE7" s="72">
        <f t="shared" si="1"/>
        <v>311</v>
      </c>
      <c r="BF7" s="72">
        <f t="shared" si="2"/>
        <v>608.11199999999997</v>
      </c>
      <c r="BG7" s="67">
        <f t="shared" si="3"/>
        <v>0.91600000000000004</v>
      </c>
      <c r="BH7" s="63">
        <f t="shared" si="29"/>
        <v>2103.1999999999998</v>
      </c>
      <c r="BI7" s="67">
        <f t="shared" si="4"/>
        <v>0</v>
      </c>
      <c r="BJ7" s="67">
        <f t="shared" si="5"/>
        <v>0</v>
      </c>
      <c r="BK7" s="67">
        <f t="shared" si="6"/>
        <v>0.375</v>
      </c>
      <c r="BL7" s="67">
        <f t="shared" si="7"/>
        <v>0.46600000000000003</v>
      </c>
      <c r="BM7" s="67">
        <f t="shared" si="8"/>
        <v>0.32</v>
      </c>
      <c r="BN7" s="67">
        <f t="shared" si="9"/>
        <v>0</v>
      </c>
      <c r="BO7" s="67">
        <f t="shared" si="10"/>
        <v>0</v>
      </c>
      <c r="BP7" s="30">
        <f t="shared" si="30"/>
        <v>0.15</v>
      </c>
      <c r="BQ7" s="30">
        <f t="shared" si="31"/>
        <v>0.4</v>
      </c>
      <c r="BR7" s="67">
        <f t="shared" si="11"/>
        <v>0.51100000000000001</v>
      </c>
      <c r="BS7" s="67">
        <f t="shared" si="12"/>
        <v>0.5</v>
      </c>
      <c r="BT7" s="46">
        <f t="shared" si="32"/>
        <v>0</v>
      </c>
      <c r="BU7" s="67">
        <f t="shared" si="13"/>
        <v>0.63100000000000001</v>
      </c>
      <c r="BV7" s="115">
        <v>1</v>
      </c>
      <c r="BW7" s="115">
        <v>1</v>
      </c>
      <c r="BX7" s="115">
        <v>0</v>
      </c>
      <c r="BY7" s="72">
        <f t="shared" si="14"/>
        <v>3083.2911999999997</v>
      </c>
      <c r="BZ7" s="72">
        <f t="shared" si="15"/>
        <v>4624.9367999999995</v>
      </c>
      <c r="CA7" s="72">
        <f t="shared" si="16"/>
        <v>3871.0721015999998</v>
      </c>
      <c r="CB7" s="9">
        <f t="shared" si="17"/>
        <v>18051.634360319997</v>
      </c>
      <c r="CC7" s="72">
        <f t="shared" si="33"/>
        <v>27077.451540479997</v>
      </c>
      <c r="CD7" s="72">
        <f t="shared" si="18"/>
        <v>23746.925001000956</v>
      </c>
      <c r="CE7" s="72">
        <f t="shared" si="19"/>
        <v>0</v>
      </c>
      <c r="CF7" s="72">
        <f t="shared" si="20"/>
        <v>7984.4733167601589</v>
      </c>
      <c r="CG7" s="74">
        <v>2</v>
      </c>
      <c r="CH7" s="72">
        <f t="shared" si="21"/>
        <v>15865.699158880558</v>
      </c>
      <c r="CI7" s="72"/>
      <c r="CJ7" s="74"/>
      <c r="CK7" s="72"/>
      <c r="CL7" s="72"/>
      <c r="CM7" s="72"/>
      <c r="CN7" s="72"/>
      <c r="CO7" s="72"/>
    </row>
    <row r="8" spans="1:93" x14ac:dyDescent="0.35">
      <c r="A8" s="15" t="str">
        <f t="shared" si="22"/>
        <v>Aquila Favonia + 4 Crimson Witch + 2 Pyro 2 Cryo Noblesse</v>
      </c>
      <c r="B8" s="15" t="s">
        <v>9</v>
      </c>
      <c r="C8" s="15">
        <v>169</v>
      </c>
      <c r="D8" s="30">
        <v>0.2</v>
      </c>
      <c r="E8" s="9">
        <v>6</v>
      </c>
      <c r="F8" s="30">
        <v>0.64749999999999996</v>
      </c>
      <c r="G8" s="30">
        <v>0.62129999999999996</v>
      </c>
      <c r="H8" s="30">
        <v>0.79379999999999995</v>
      </c>
      <c r="I8" s="30">
        <v>0.86750000000000005</v>
      </c>
      <c r="J8" s="30">
        <v>1.0449999999999999</v>
      </c>
      <c r="K8" s="9">
        <v>8</v>
      </c>
      <c r="L8" s="30">
        <v>2.2016</v>
      </c>
      <c r="M8" s="15">
        <v>6</v>
      </c>
      <c r="N8" s="30">
        <f t="shared" si="23"/>
        <v>0.98399999999999999</v>
      </c>
      <c r="O8" s="30">
        <v>0.05</v>
      </c>
      <c r="P8" s="30">
        <v>0.5</v>
      </c>
      <c r="Q8" s="30"/>
      <c r="R8" s="9">
        <v>2155</v>
      </c>
      <c r="S8" s="15" t="s">
        <v>101</v>
      </c>
      <c r="T8" s="15">
        <v>1</v>
      </c>
      <c r="U8" s="15" t="s">
        <v>9</v>
      </c>
      <c r="V8" s="15">
        <v>590</v>
      </c>
      <c r="W8" s="33">
        <v>0.2</v>
      </c>
      <c r="X8" s="30">
        <v>0.377</v>
      </c>
      <c r="AE8" s="15" t="s">
        <v>106</v>
      </c>
      <c r="AI8" s="30">
        <f t="shared" si="26"/>
        <v>0.375</v>
      </c>
      <c r="AL8" s="30">
        <v>0.15</v>
      </c>
      <c r="AM8" s="30">
        <v>0.4</v>
      </c>
      <c r="AP8" s="15">
        <v>311</v>
      </c>
      <c r="AQ8" s="30">
        <f>2*46.6%</f>
        <v>0.93200000000000005</v>
      </c>
      <c r="AR8" s="30">
        <f>0*58.3%</f>
        <v>0</v>
      </c>
      <c r="AS8" s="30">
        <f>0*46.6%</f>
        <v>0</v>
      </c>
      <c r="AT8" s="30"/>
      <c r="AU8" s="30">
        <v>0.311</v>
      </c>
      <c r="AV8" s="30"/>
      <c r="AX8" s="46" t="s">
        <v>189</v>
      </c>
      <c r="AY8" s="9"/>
      <c r="AZ8" s="30">
        <f t="shared" si="28"/>
        <v>0.45</v>
      </c>
      <c r="BA8" s="30">
        <v>0.15</v>
      </c>
      <c r="BD8" s="15">
        <f t="shared" si="0"/>
        <v>759</v>
      </c>
      <c r="BE8" s="9">
        <f t="shared" si="1"/>
        <v>311</v>
      </c>
      <c r="BF8" s="9">
        <f t="shared" si="2"/>
        <v>746.85599999999999</v>
      </c>
      <c r="BG8" s="30">
        <f t="shared" si="3"/>
        <v>1.5820000000000001</v>
      </c>
      <c r="BH8" s="15">
        <f t="shared" si="29"/>
        <v>3017.5940000000001</v>
      </c>
      <c r="BI8" s="30">
        <f t="shared" si="4"/>
        <v>0.377</v>
      </c>
      <c r="BJ8" s="30">
        <f t="shared" si="5"/>
        <v>0</v>
      </c>
      <c r="BK8" s="30">
        <f t="shared" si="6"/>
        <v>0.375</v>
      </c>
      <c r="BL8" s="30">
        <f t="shared" si="7"/>
        <v>0</v>
      </c>
      <c r="BM8" s="30">
        <f t="shared" si="8"/>
        <v>0</v>
      </c>
      <c r="BN8" s="30">
        <f t="shared" si="9"/>
        <v>0</v>
      </c>
      <c r="BO8" s="30">
        <f t="shared" si="10"/>
        <v>0</v>
      </c>
      <c r="BP8" s="30">
        <f t="shared" si="30"/>
        <v>0.15</v>
      </c>
      <c r="BQ8" s="30">
        <f t="shared" si="31"/>
        <v>0.4</v>
      </c>
      <c r="BR8" s="30">
        <f t="shared" si="11"/>
        <v>0.51100000000000001</v>
      </c>
      <c r="BS8" s="30">
        <f t="shared" si="12"/>
        <v>0.5</v>
      </c>
      <c r="BT8" s="46">
        <f t="shared" si="32"/>
        <v>0</v>
      </c>
      <c r="BU8" s="30">
        <f t="shared" si="13"/>
        <v>0.51100000000000001</v>
      </c>
      <c r="BV8" s="114">
        <v>1</v>
      </c>
      <c r="BW8" s="114">
        <v>1</v>
      </c>
      <c r="BX8" s="114">
        <v>0</v>
      </c>
      <c r="BY8" s="9">
        <f t="shared" si="14"/>
        <v>3017.5940000000001</v>
      </c>
      <c r="BZ8" s="9">
        <f t="shared" si="15"/>
        <v>4526.3909999999996</v>
      </c>
      <c r="CA8" s="9">
        <f t="shared" si="16"/>
        <v>3788.5892669999998</v>
      </c>
      <c r="CB8" s="9">
        <f t="shared" si="17"/>
        <v>21010.179280640001</v>
      </c>
      <c r="CC8" s="9">
        <f t="shared" si="33"/>
        <v>31515.268920959999</v>
      </c>
      <c r="CD8" s="9">
        <f t="shared" si="18"/>
        <v>26378.280086843519</v>
      </c>
      <c r="CE8" s="9">
        <f t="shared" si="19"/>
        <v>0</v>
      </c>
      <c r="CF8" s="9">
        <f t="shared" si="20"/>
        <v>7814.3442221141986</v>
      </c>
      <c r="CG8" s="16">
        <v>2</v>
      </c>
      <c r="CH8" s="9">
        <f t="shared" si="21"/>
        <v>17096.312154478859</v>
      </c>
    </row>
    <row r="9" spans="1:93" x14ac:dyDescent="0.35">
      <c r="A9" s="15" t="str">
        <f t="shared" si="22"/>
        <v>Aquila Favonia + 4 Crimson Witch + 2 Pyro 2 Cryo Noblesse</v>
      </c>
      <c r="B9" s="15" t="s">
        <v>9</v>
      </c>
      <c r="C9" s="15">
        <v>169</v>
      </c>
      <c r="D9" s="30">
        <v>0.2</v>
      </c>
      <c r="E9" s="9">
        <v>6</v>
      </c>
      <c r="F9" s="30">
        <v>0.64749999999999996</v>
      </c>
      <c r="G9" s="30">
        <v>0.62129999999999996</v>
      </c>
      <c r="H9" s="30">
        <v>0.79379999999999995</v>
      </c>
      <c r="I9" s="30">
        <v>0.86750000000000005</v>
      </c>
      <c r="J9" s="30">
        <v>1.0449999999999999</v>
      </c>
      <c r="K9" s="9">
        <v>8</v>
      </c>
      <c r="L9" s="30">
        <v>2.2016</v>
      </c>
      <c r="M9" s="15">
        <v>6</v>
      </c>
      <c r="N9" s="30">
        <f t="shared" si="23"/>
        <v>0.98399999999999999</v>
      </c>
      <c r="O9" s="30">
        <v>0.05</v>
      </c>
      <c r="P9" s="30">
        <v>0.5</v>
      </c>
      <c r="Q9" s="30"/>
      <c r="R9" s="9">
        <v>2155</v>
      </c>
      <c r="S9" s="15" t="s">
        <v>101</v>
      </c>
      <c r="T9" s="15">
        <v>1</v>
      </c>
      <c r="U9" s="15" t="s">
        <v>9</v>
      </c>
      <c r="V9" s="15">
        <v>590</v>
      </c>
      <c r="W9" s="33">
        <v>0.2</v>
      </c>
      <c r="X9" s="30">
        <v>0.377</v>
      </c>
      <c r="AE9" s="15" t="s">
        <v>106</v>
      </c>
      <c r="AI9" s="30">
        <f t="shared" si="26"/>
        <v>0.375</v>
      </c>
      <c r="AL9" s="30">
        <v>0.15</v>
      </c>
      <c r="AM9" s="30">
        <v>0.4</v>
      </c>
      <c r="AP9" s="37">
        <v>311</v>
      </c>
      <c r="AQ9" s="45">
        <f>1*46.6%</f>
        <v>0.46600000000000003</v>
      </c>
      <c r="AR9" s="45">
        <f t="shared" si="27"/>
        <v>0</v>
      </c>
      <c r="AS9" s="45">
        <f>1*46.6%</f>
        <v>0.46600000000000003</v>
      </c>
      <c r="AT9" s="45"/>
      <c r="AU9" s="45">
        <v>0.311</v>
      </c>
      <c r="AV9" s="45"/>
      <c r="AW9" s="25"/>
      <c r="AX9" s="46" t="s">
        <v>189</v>
      </c>
      <c r="AZ9" s="30">
        <f t="shared" si="28"/>
        <v>0.45</v>
      </c>
      <c r="BA9" s="30">
        <v>0.15</v>
      </c>
      <c r="BD9" s="15">
        <f t="shared" si="0"/>
        <v>759</v>
      </c>
      <c r="BE9" s="9">
        <f t="shared" si="1"/>
        <v>311</v>
      </c>
      <c r="BF9" s="9">
        <f t="shared" si="2"/>
        <v>746.85599999999999</v>
      </c>
      <c r="BG9" s="30">
        <f t="shared" si="3"/>
        <v>1.1160000000000001</v>
      </c>
      <c r="BH9" s="15">
        <f t="shared" si="29"/>
        <v>2663.9</v>
      </c>
      <c r="BI9" s="30">
        <f t="shared" si="4"/>
        <v>0.377</v>
      </c>
      <c r="BJ9" s="30">
        <f t="shared" si="5"/>
        <v>0</v>
      </c>
      <c r="BK9" s="30">
        <f t="shared" si="6"/>
        <v>0.84099999999999997</v>
      </c>
      <c r="BL9" s="30">
        <f t="shared" si="7"/>
        <v>0</v>
      </c>
      <c r="BM9" s="30">
        <f t="shared" si="8"/>
        <v>0</v>
      </c>
      <c r="BN9" s="30">
        <f t="shared" si="9"/>
        <v>0</v>
      </c>
      <c r="BO9" s="30">
        <f t="shared" si="10"/>
        <v>0</v>
      </c>
      <c r="BP9" s="30">
        <f t="shared" si="30"/>
        <v>0.15</v>
      </c>
      <c r="BQ9" s="30">
        <f t="shared" si="31"/>
        <v>0.4</v>
      </c>
      <c r="BR9" s="30">
        <f t="shared" si="11"/>
        <v>0.51100000000000001</v>
      </c>
      <c r="BS9" s="30">
        <f t="shared" si="12"/>
        <v>0.5</v>
      </c>
      <c r="BT9" s="46">
        <f t="shared" si="32"/>
        <v>0</v>
      </c>
      <c r="BU9" s="30">
        <f t="shared" si="13"/>
        <v>0.51100000000000001</v>
      </c>
      <c r="BV9" s="114">
        <v>1</v>
      </c>
      <c r="BW9" s="114">
        <v>1</v>
      </c>
      <c r="BX9" s="114">
        <v>0</v>
      </c>
      <c r="BY9" s="9">
        <f t="shared" si="14"/>
        <v>2663.9</v>
      </c>
      <c r="BZ9" s="9">
        <f t="shared" si="15"/>
        <v>3995.8500000000004</v>
      </c>
      <c r="CA9" s="9">
        <f t="shared" si="16"/>
        <v>3344.5264500000003</v>
      </c>
      <c r="CB9" s="9">
        <f t="shared" si="17"/>
        <v>24833.501496831996</v>
      </c>
      <c r="CC9" s="9">
        <f t="shared" si="33"/>
        <v>37250.25224524799</v>
      </c>
      <c r="CD9" s="9">
        <f t="shared" si="18"/>
        <v>31178.461129272568</v>
      </c>
      <c r="CE9" s="9">
        <f t="shared" si="19"/>
        <v>0</v>
      </c>
      <c r="CF9" s="9">
        <f t="shared" si="20"/>
        <v>6898.42025577</v>
      </c>
      <c r="CG9" s="16">
        <v>2</v>
      </c>
      <c r="CH9" s="9">
        <f t="shared" si="21"/>
        <v>19038.440692521282</v>
      </c>
    </row>
    <row r="10" spans="1:93" x14ac:dyDescent="0.35">
      <c r="A10" s="15" t="str">
        <f t="shared" si="22"/>
        <v>Aquila Favonia + 4 Crimson Witch + 2 Pyro 2 Cryo Noblesse</v>
      </c>
      <c r="B10" s="15" t="s">
        <v>9</v>
      </c>
      <c r="C10" s="15">
        <v>169</v>
      </c>
      <c r="D10" s="30">
        <v>0.2</v>
      </c>
      <c r="E10" s="9">
        <v>6</v>
      </c>
      <c r="F10" s="30">
        <v>0.64749999999999996</v>
      </c>
      <c r="G10" s="30">
        <v>0.62129999999999996</v>
      </c>
      <c r="H10" s="30">
        <v>0.79379999999999995</v>
      </c>
      <c r="I10" s="30">
        <v>0.86750000000000005</v>
      </c>
      <c r="J10" s="30">
        <v>1.0449999999999999</v>
      </c>
      <c r="K10" s="9">
        <v>8</v>
      </c>
      <c r="L10" s="30">
        <v>2.2016</v>
      </c>
      <c r="M10" s="15">
        <v>6</v>
      </c>
      <c r="N10" s="30">
        <f t="shared" si="23"/>
        <v>0.98399999999999999</v>
      </c>
      <c r="O10" s="30">
        <v>0.05</v>
      </c>
      <c r="P10" s="30">
        <v>0.5</v>
      </c>
      <c r="Q10" s="30"/>
      <c r="R10" s="9">
        <v>2155</v>
      </c>
      <c r="S10" s="15" t="s">
        <v>101</v>
      </c>
      <c r="T10" s="15">
        <v>1</v>
      </c>
      <c r="U10" s="15" t="s">
        <v>9</v>
      </c>
      <c r="V10" s="15">
        <v>590</v>
      </c>
      <c r="W10" s="33">
        <v>0.2</v>
      </c>
      <c r="X10" s="30">
        <v>0.377</v>
      </c>
      <c r="AE10" s="15" t="s">
        <v>106</v>
      </c>
      <c r="AI10" s="30">
        <f t="shared" si="26"/>
        <v>0.375</v>
      </c>
      <c r="AL10" s="30">
        <v>0.15</v>
      </c>
      <c r="AM10" s="30">
        <v>0.4</v>
      </c>
      <c r="AP10" s="15">
        <v>311</v>
      </c>
      <c r="AQ10" s="30">
        <f>1*46.6%</f>
        <v>0.46600000000000003</v>
      </c>
      <c r="AR10" s="30">
        <f>0*58.3%</f>
        <v>0</v>
      </c>
      <c r="AS10" s="30">
        <f>0*46.6%</f>
        <v>0</v>
      </c>
      <c r="AT10" s="30"/>
      <c r="AU10" s="30">
        <v>0.311</v>
      </c>
      <c r="AV10" s="30"/>
      <c r="AW10" s="9">
        <v>187</v>
      </c>
      <c r="AX10" s="46" t="s">
        <v>189</v>
      </c>
      <c r="AY10" s="9"/>
      <c r="AZ10" s="30">
        <f t="shared" si="28"/>
        <v>0.45</v>
      </c>
      <c r="BA10" s="30">
        <v>0.15</v>
      </c>
      <c r="BD10" s="15">
        <f t="shared" si="0"/>
        <v>759</v>
      </c>
      <c r="BE10" s="9">
        <f t="shared" ref="BE10:BE11" si="56">AP10+AY10</f>
        <v>311</v>
      </c>
      <c r="BF10" s="9">
        <f t="shared" si="2"/>
        <v>746.85599999999999</v>
      </c>
      <c r="BG10" s="30">
        <f t="shared" ref="BG10:BG11" si="57">W10+AF10+AQ10+AZ10</f>
        <v>1.1160000000000001</v>
      </c>
      <c r="BH10" s="15">
        <f t="shared" ref="BH10:BH11" si="58">(100%+BG10)*BD10+BE10+BF10</f>
        <v>2663.9</v>
      </c>
      <c r="BI10" s="30">
        <f t="shared" ref="BI10:BI11" si="59">X10+AG10+AR10</f>
        <v>0.377</v>
      </c>
      <c r="BJ10" s="30">
        <f t="shared" ref="BJ10:BJ11" si="60">AH10</f>
        <v>0</v>
      </c>
      <c r="BK10" s="30">
        <f t="shared" ref="BK10:BK11" si="61">AI10+AS10</f>
        <v>0.375</v>
      </c>
      <c r="BL10" s="30">
        <f t="shared" ref="BL10:BL11" si="62">AT10</f>
        <v>0</v>
      </c>
      <c r="BM10" s="30">
        <f t="shared" ref="BM10:BM11" si="63">AB10</f>
        <v>0</v>
      </c>
      <c r="BN10" s="30">
        <f t="shared" ref="BN10:BN11" si="64">AJ10</f>
        <v>0</v>
      </c>
      <c r="BO10" s="30">
        <f t="shared" ref="BO10:BO11" si="65">AK10</f>
        <v>0</v>
      </c>
      <c r="BP10" s="30">
        <f t="shared" ref="BP10:BP11" si="66">AL10+278*BT10/(1400+BT10)/100</f>
        <v>0.4775740390674228</v>
      </c>
      <c r="BQ10" s="30">
        <f t="shared" si="31"/>
        <v>1.7680841335162323</v>
      </c>
      <c r="BR10" s="30">
        <f t="shared" si="11"/>
        <v>0.51100000000000001</v>
      </c>
      <c r="BS10" s="30">
        <f t="shared" si="12"/>
        <v>0.5</v>
      </c>
      <c r="BT10" s="46">
        <f t="shared" ref="BT10:BT11" si="67">BC10+AW10+AD10+Q10</f>
        <v>187</v>
      </c>
      <c r="BU10" s="30">
        <f t="shared" ref="BU10:BU11" si="68">BR10+AC10</f>
        <v>0.51100000000000001</v>
      </c>
      <c r="BV10" s="114">
        <v>1</v>
      </c>
      <c r="BW10" s="114">
        <v>1</v>
      </c>
      <c r="BX10" s="114">
        <v>0</v>
      </c>
      <c r="BY10" s="9">
        <f t="shared" ref="BY10:BY11" si="69">(100%+BJ10+(BI10*(1-BV10))+(BL10*BV10)+BN10+BX10*BO10)*BH10</f>
        <v>2663.9</v>
      </c>
      <c r="BZ10" s="9">
        <f t="shared" ref="BZ10:BZ11" si="70">(100%+$BS10)*BY10</f>
        <v>3995.8500000000004</v>
      </c>
      <c r="CA10" s="9">
        <f t="shared" ref="CA10:CA11" si="71">MIN($BR10, 80%)*BZ10+BY10*MAX(100%-$BR10, 20%)</f>
        <v>3344.5264500000003</v>
      </c>
      <c r="CB10" s="9">
        <f t="shared" si="17"/>
        <v>23830.781251887587</v>
      </c>
      <c r="CC10" s="9">
        <f t="shared" ref="CC10:CC11" si="72">(100%+BS10)*CB10</f>
        <v>35746.171877831381</v>
      </c>
      <c r="CD10" s="9">
        <f t="shared" ref="CD10:CD11" si="73">MIN($BU10, 80%)*CC10+CB10*MAX(100%-$BU10, 20%)</f>
        <v>29919.545861744864</v>
      </c>
      <c r="CE10" s="9">
        <f t="shared" ref="CE10:CE11" si="74">BX10*R10*(100%+BQ10)</f>
        <v>0</v>
      </c>
      <c r="CF10" s="9">
        <f t="shared" si="20"/>
        <v>6898.42025577</v>
      </c>
      <c r="CG10" s="16">
        <v>2</v>
      </c>
      <c r="CH10" s="9">
        <f t="shared" ref="CH10:CH11" si="75">(CF10+$CD10)/CG10</f>
        <v>18408.983058757432</v>
      </c>
    </row>
    <row r="11" spans="1:93" x14ac:dyDescent="0.35">
      <c r="A11" s="15" t="str">
        <f t="shared" si="22"/>
        <v>Aquila Favonia + 4 Crimson Witch + 2 Pyro 2 Cryo Noblesse</v>
      </c>
      <c r="B11" s="15" t="s">
        <v>9</v>
      </c>
      <c r="C11" s="15">
        <v>169</v>
      </c>
      <c r="D11" s="30">
        <v>0.2</v>
      </c>
      <c r="E11" s="9">
        <v>6</v>
      </c>
      <c r="F11" s="30">
        <v>0.64749999999999996</v>
      </c>
      <c r="G11" s="30">
        <v>0.62129999999999996</v>
      </c>
      <c r="H11" s="30">
        <v>0.79379999999999995</v>
      </c>
      <c r="I11" s="30">
        <v>0.86750000000000005</v>
      </c>
      <c r="J11" s="30">
        <v>1.0449999999999999</v>
      </c>
      <c r="K11" s="9">
        <v>8</v>
      </c>
      <c r="L11" s="30">
        <v>2.2016</v>
      </c>
      <c r="M11" s="15">
        <v>6</v>
      </c>
      <c r="N11" s="30">
        <f t="shared" si="23"/>
        <v>0.98399999999999999</v>
      </c>
      <c r="O11" s="30">
        <v>0.05</v>
      </c>
      <c r="P11" s="30">
        <v>0.5</v>
      </c>
      <c r="Q11" s="30"/>
      <c r="R11" s="9">
        <v>2155</v>
      </c>
      <c r="S11" s="15" t="s">
        <v>101</v>
      </c>
      <c r="T11" s="15">
        <v>1</v>
      </c>
      <c r="U11" s="15" t="s">
        <v>9</v>
      </c>
      <c r="V11" s="15">
        <v>590</v>
      </c>
      <c r="W11" s="33">
        <v>0.2</v>
      </c>
      <c r="X11" s="30">
        <v>0.377</v>
      </c>
      <c r="AE11" s="15" t="s">
        <v>106</v>
      </c>
      <c r="AI11" s="30">
        <f t="shared" si="26"/>
        <v>0.375</v>
      </c>
      <c r="AL11" s="30">
        <v>0.15</v>
      </c>
      <c r="AM11" s="30">
        <v>0.4</v>
      </c>
      <c r="AP11" s="37">
        <v>311</v>
      </c>
      <c r="AQ11" s="45">
        <v>0</v>
      </c>
      <c r="AR11" s="45">
        <f t="shared" si="27"/>
        <v>0</v>
      </c>
      <c r="AS11" s="45">
        <f>1*46.6%</f>
        <v>0.46600000000000003</v>
      </c>
      <c r="AT11" s="45"/>
      <c r="AU11" s="45">
        <v>0.311</v>
      </c>
      <c r="AV11" s="45"/>
      <c r="AW11" s="25">
        <v>187</v>
      </c>
      <c r="AX11" s="46" t="s">
        <v>189</v>
      </c>
      <c r="AZ11" s="30">
        <f t="shared" si="28"/>
        <v>0.45</v>
      </c>
      <c r="BA11" s="30">
        <v>0.15</v>
      </c>
      <c r="BD11" s="15">
        <f t="shared" si="0"/>
        <v>759</v>
      </c>
      <c r="BE11" s="9">
        <f t="shared" si="56"/>
        <v>311</v>
      </c>
      <c r="BF11" s="9">
        <f t="shared" si="2"/>
        <v>746.85599999999999</v>
      </c>
      <c r="BG11" s="30">
        <f t="shared" si="57"/>
        <v>0.65</v>
      </c>
      <c r="BH11" s="15">
        <f t="shared" si="58"/>
        <v>2310.2060000000001</v>
      </c>
      <c r="BI11" s="30">
        <f t="shared" si="59"/>
        <v>0.377</v>
      </c>
      <c r="BJ11" s="30">
        <f t="shared" si="60"/>
        <v>0</v>
      </c>
      <c r="BK11" s="30">
        <f t="shared" si="61"/>
        <v>0.84099999999999997</v>
      </c>
      <c r="BL11" s="30">
        <f t="shared" si="62"/>
        <v>0</v>
      </c>
      <c r="BM11" s="30">
        <f t="shared" si="63"/>
        <v>0</v>
      </c>
      <c r="BN11" s="30">
        <f t="shared" si="64"/>
        <v>0</v>
      </c>
      <c r="BO11" s="30">
        <f t="shared" si="65"/>
        <v>0</v>
      </c>
      <c r="BP11" s="30">
        <f t="shared" si="66"/>
        <v>0.4775740390674228</v>
      </c>
      <c r="BQ11" s="30">
        <f t="shared" si="31"/>
        <v>1.7680841335162323</v>
      </c>
      <c r="BR11" s="30">
        <f t="shared" si="11"/>
        <v>0.51100000000000001</v>
      </c>
      <c r="BS11" s="30">
        <f t="shared" si="12"/>
        <v>0.5</v>
      </c>
      <c r="BT11" s="46">
        <f t="shared" si="67"/>
        <v>187</v>
      </c>
      <c r="BU11" s="30">
        <f t="shared" si="68"/>
        <v>0.51100000000000001</v>
      </c>
      <c r="BV11" s="114">
        <v>1</v>
      </c>
      <c r="BW11" s="114">
        <v>1</v>
      </c>
      <c r="BX11" s="114">
        <v>0</v>
      </c>
      <c r="BY11" s="9">
        <f t="shared" si="69"/>
        <v>2310.2060000000001</v>
      </c>
      <c r="BZ11" s="9">
        <f t="shared" si="70"/>
        <v>3465.3090000000002</v>
      </c>
      <c r="CA11" s="9">
        <f t="shared" si="71"/>
        <v>2900.4636330000003</v>
      </c>
      <c r="CB11" s="9">
        <f t="shared" si="17"/>
        <v>27670.828338814659</v>
      </c>
      <c r="CC11" s="9">
        <f t="shared" si="72"/>
        <v>41506.242508221985</v>
      </c>
      <c r="CD11" s="9">
        <f t="shared" si="73"/>
        <v>34740.724979381805</v>
      </c>
      <c r="CE11" s="9">
        <f t="shared" si="74"/>
        <v>0</v>
      </c>
      <c r="CF11" s="9">
        <f t="shared" si="20"/>
        <v>5982.4962894257997</v>
      </c>
      <c r="CG11" s="16">
        <v>2</v>
      </c>
      <c r="CH11" s="8">
        <f t="shared" si="75"/>
        <v>20361.610634403802</v>
      </c>
    </row>
    <row r="12" spans="1:93" s="63" customFormat="1" x14ac:dyDescent="0.35">
      <c r="A12" s="15" t="str">
        <f t="shared" si="22"/>
        <v>Aquila Favonia + 4 Crimson Witch + 2 Pyro 2 Cryo Noblesse</v>
      </c>
      <c r="B12" s="63" t="s">
        <v>9</v>
      </c>
      <c r="C12" s="63">
        <v>169</v>
      </c>
      <c r="D12" s="67">
        <v>0.2</v>
      </c>
      <c r="E12" s="72">
        <v>6</v>
      </c>
      <c r="F12" s="67">
        <v>0.64749999999999996</v>
      </c>
      <c r="G12" s="67">
        <v>0.62129999999999996</v>
      </c>
      <c r="H12" s="67">
        <v>0.79379999999999995</v>
      </c>
      <c r="I12" s="67">
        <v>0.86750000000000005</v>
      </c>
      <c r="J12" s="67">
        <v>1.0449999999999999</v>
      </c>
      <c r="K12" s="9">
        <v>8</v>
      </c>
      <c r="L12" s="30">
        <v>2.2016</v>
      </c>
      <c r="M12" s="63">
        <v>6</v>
      </c>
      <c r="N12" s="30">
        <f t="shared" si="23"/>
        <v>0.98399999999999999</v>
      </c>
      <c r="O12" s="67">
        <v>0.05</v>
      </c>
      <c r="P12" s="67">
        <v>0.5</v>
      </c>
      <c r="Q12" s="67"/>
      <c r="R12" s="9">
        <v>2155</v>
      </c>
      <c r="S12" s="63" t="s">
        <v>101</v>
      </c>
      <c r="T12" s="63">
        <v>1</v>
      </c>
      <c r="U12" s="63" t="s">
        <v>9</v>
      </c>
      <c r="V12" s="63">
        <v>590</v>
      </c>
      <c r="W12" s="64">
        <v>0.2</v>
      </c>
      <c r="X12" s="67">
        <v>0.377</v>
      </c>
      <c r="AB12" s="67"/>
      <c r="AC12" s="67"/>
      <c r="AD12" s="72"/>
      <c r="AE12" s="63" t="s">
        <v>106</v>
      </c>
      <c r="AG12" s="67"/>
      <c r="AH12" s="67"/>
      <c r="AI12" s="30">
        <f t="shared" si="26"/>
        <v>0.375</v>
      </c>
      <c r="AK12" s="67"/>
      <c r="AL12" s="67">
        <v>0.15</v>
      </c>
      <c r="AM12" s="67">
        <v>0.4</v>
      </c>
      <c r="AP12" s="63">
        <v>311</v>
      </c>
      <c r="AQ12" s="67">
        <f>1*46.6%</f>
        <v>0.46600000000000003</v>
      </c>
      <c r="AR12" s="67">
        <f t="shared" si="27"/>
        <v>0</v>
      </c>
      <c r="AT12" s="67">
        <f>1*46.6%</f>
        <v>0.46600000000000003</v>
      </c>
      <c r="AU12" s="67">
        <v>0.311</v>
      </c>
      <c r="AW12" s="25"/>
      <c r="AX12" s="46" t="s">
        <v>189</v>
      </c>
      <c r="AZ12" s="30">
        <f t="shared" si="28"/>
        <v>0.45</v>
      </c>
      <c r="BA12" s="67">
        <v>0.15</v>
      </c>
      <c r="BD12" s="63">
        <f t="shared" si="0"/>
        <v>759</v>
      </c>
      <c r="BE12" s="72">
        <f t="shared" si="1"/>
        <v>311</v>
      </c>
      <c r="BF12" s="72">
        <f t="shared" si="2"/>
        <v>746.85599999999999</v>
      </c>
      <c r="BG12" s="67">
        <f t="shared" si="3"/>
        <v>1.1160000000000001</v>
      </c>
      <c r="BH12" s="63">
        <f t="shared" si="29"/>
        <v>2663.9</v>
      </c>
      <c r="BI12" s="67">
        <f t="shared" si="4"/>
        <v>0.377</v>
      </c>
      <c r="BJ12" s="67">
        <f t="shared" si="5"/>
        <v>0</v>
      </c>
      <c r="BK12" s="67">
        <f t="shared" si="6"/>
        <v>0.375</v>
      </c>
      <c r="BL12" s="67">
        <f t="shared" si="7"/>
        <v>0.46600000000000003</v>
      </c>
      <c r="BM12" s="67">
        <f t="shared" si="8"/>
        <v>0</v>
      </c>
      <c r="BN12" s="67">
        <f t="shared" si="9"/>
        <v>0</v>
      </c>
      <c r="BO12" s="67">
        <f t="shared" si="10"/>
        <v>0</v>
      </c>
      <c r="BP12" s="30">
        <f t="shared" si="30"/>
        <v>0.15</v>
      </c>
      <c r="BQ12" s="30">
        <f t="shared" si="31"/>
        <v>0.4</v>
      </c>
      <c r="BR12" s="67">
        <f t="shared" si="11"/>
        <v>0.51100000000000001</v>
      </c>
      <c r="BS12" s="67">
        <f t="shared" si="12"/>
        <v>0.5</v>
      </c>
      <c r="BT12" s="46">
        <f t="shared" si="32"/>
        <v>0</v>
      </c>
      <c r="BU12" s="67">
        <f t="shared" si="13"/>
        <v>0.51100000000000001</v>
      </c>
      <c r="BV12" s="115">
        <v>1</v>
      </c>
      <c r="BW12" s="115">
        <v>1</v>
      </c>
      <c r="BX12" s="115">
        <v>0</v>
      </c>
      <c r="BY12" s="72">
        <f t="shared" si="14"/>
        <v>3905.2773999999999</v>
      </c>
      <c r="BZ12" s="72">
        <f t="shared" si="15"/>
        <v>5857.9161000000004</v>
      </c>
      <c r="CA12" s="72">
        <f t="shared" si="16"/>
        <v>4903.0757757000001</v>
      </c>
      <c r="CB12" s="9">
        <f t="shared" si="17"/>
        <v>18547.563584</v>
      </c>
      <c r="CC12" s="72">
        <f t="shared" si="33"/>
        <v>27821.345375999997</v>
      </c>
      <c r="CD12" s="72">
        <f t="shared" si="18"/>
        <v>23286.466079711998</v>
      </c>
      <c r="CE12" s="72">
        <f t="shared" si="19"/>
        <v>0</v>
      </c>
      <c r="CF12" s="72">
        <f t="shared" si="20"/>
        <v>10113.084094958818</v>
      </c>
      <c r="CG12" s="74">
        <v>2</v>
      </c>
      <c r="CH12" s="72">
        <f t="shared" si="21"/>
        <v>16699.775087335409</v>
      </c>
      <c r="CI12" s="72"/>
      <c r="CJ12" s="74"/>
      <c r="CK12" s="72"/>
      <c r="CL12" s="72"/>
      <c r="CM12" s="72"/>
      <c r="CN12" s="72"/>
      <c r="CO12" s="72"/>
    </row>
    <row r="13" spans="1:93" x14ac:dyDescent="0.35">
      <c r="A13" s="15" t="str">
        <f t="shared" si="22"/>
        <v>Iron Sting + 4 Crimson Witch + 2 Pyro 2 Cryo Noblesse</v>
      </c>
      <c r="B13" s="15" t="s">
        <v>9</v>
      </c>
      <c r="C13" s="15">
        <v>169</v>
      </c>
      <c r="D13" s="30">
        <v>0.2</v>
      </c>
      <c r="E13" s="9">
        <v>6</v>
      </c>
      <c r="F13" s="30">
        <v>0.64749999999999996</v>
      </c>
      <c r="G13" s="30">
        <v>0.62129999999999996</v>
      </c>
      <c r="H13" s="30">
        <v>0.79379999999999995</v>
      </c>
      <c r="I13" s="30">
        <v>0.86750000000000005</v>
      </c>
      <c r="J13" s="30">
        <v>1.0449999999999999</v>
      </c>
      <c r="K13" s="9">
        <v>8</v>
      </c>
      <c r="L13" s="30">
        <v>2.2016</v>
      </c>
      <c r="M13" s="15">
        <v>6</v>
      </c>
      <c r="N13" s="30">
        <f t="shared" si="23"/>
        <v>0.98399999999999999</v>
      </c>
      <c r="O13" s="30">
        <v>0.05</v>
      </c>
      <c r="P13" s="30">
        <v>0.5</v>
      </c>
      <c r="Q13" s="30"/>
      <c r="R13" s="9">
        <v>2155</v>
      </c>
      <c r="S13" s="15" t="s">
        <v>462</v>
      </c>
      <c r="T13" s="15">
        <v>1</v>
      </c>
      <c r="U13" s="15" t="s">
        <v>9</v>
      </c>
      <c r="V13" s="15">
        <v>449</v>
      </c>
      <c r="W13" s="33"/>
      <c r="X13" s="30">
        <v>0.12</v>
      </c>
      <c r="Y13" s="33"/>
      <c r="AB13" s="30">
        <v>0.12</v>
      </c>
      <c r="AD13" s="9">
        <v>151</v>
      </c>
      <c r="AE13" s="15" t="s">
        <v>106</v>
      </c>
      <c r="AI13" s="30">
        <f t="shared" si="26"/>
        <v>0.375</v>
      </c>
      <c r="AL13" s="30">
        <v>0.15</v>
      </c>
      <c r="AM13" s="30">
        <v>0.4</v>
      </c>
      <c r="AP13" s="15">
        <v>311</v>
      </c>
      <c r="AQ13" s="30">
        <f>2*46.6%</f>
        <v>0.93200000000000005</v>
      </c>
      <c r="AR13" s="30">
        <f>0*58.3%</f>
        <v>0</v>
      </c>
      <c r="AS13" s="30">
        <f>0*46.6%</f>
        <v>0</v>
      </c>
      <c r="AT13" s="30"/>
      <c r="AU13" s="30">
        <v>0.311</v>
      </c>
      <c r="AV13" s="30"/>
      <c r="AX13" s="46" t="s">
        <v>189</v>
      </c>
      <c r="AY13" s="9"/>
      <c r="AZ13" s="30">
        <f t="shared" si="28"/>
        <v>0.45</v>
      </c>
      <c r="BA13" s="30">
        <v>0.15</v>
      </c>
      <c r="BD13" s="15">
        <f t="shared" ref="BD13:BD17" si="76">C13+V13</f>
        <v>618</v>
      </c>
      <c r="BE13" s="9">
        <f t="shared" ref="BE13:BE17" si="77">AP13+AY13</f>
        <v>311</v>
      </c>
      <c r="BF13" s="9">
        <f t="shared" ref="BF13:BF17" si="78">N13*BD13</f>
        <v>608.11199999999997</v>
      </c>
      <c r="BG13" s="30">
        <f t="shared" ref="BG13:BG17" si="79">W13+AF13+AQ13+AZ13</f>
        <v>1.3820000000000001</v>
      </c>
      <c r="BH13" s="15">
        <f t="shared" ref="BH13:BH17" si="80">(100%+BG13)*BD13+BE13+BF13</f>
        <v>2391.1880000000001</v>
      </c>
      <c r="BI13" s="30">
        <f t="shared" ref="BI13:BI17" si="81">X13+AG13+AR13</f>
        <v>0.12</v>
      </c>
      <c r="BJ13" s="30">
        <f t="shared" ref="BJ13:BJ17" si="82">AH13</f>
        <v>0</v>
      </c>
      <c r="BK13" s="30">
        <f t="shared" ref="BK13:BK17" si="83">AI13+AS13</f>
        <v>0.375</v>
      </c>
      <c r="BL13" s="30">
        <f t="shared" ref="BL13:BL17" si="84">AT13</f>
        <v>0</v>
      </c>
      <c r="BM13" s="30">
        <f t="shared" ref="BM13:BM17" si="85">AB13</f>
        <v>0.12</v>
      </c>
      <c r="BN13" s="30">
        <f t="shared" ref="BN13:BN17" si="86">AJ13</f>
        <v>0</v>
      </c>
      <c r="BO13" s="30">
        <f t="shared" ref="BO13:BO17" si="87">AK13</f>
        <v>0</v>
      </c>
      <c r="BP13" s="30">
        <f t="shared" ref="BP13:BP17" si="88">AL13+278*BT13/(1400+BT13)/100</f>
        <v>0.42065119277885232</v>
      </c>
      <c r="BQ13" s="30">
        <f t="shared" si="31"/>
        <v>1.5231985123198513</v>
      </c>
      <c r="BR13" s="30">
        <f t="shared" ref="BR13:BR17" si="89">O13+Z13+AN13+AU13+BA13</f>
        <v>0.51100000000000001</v>
      </c>
      <c r="BS13" s="30">
        <f t="shared" ref="BS13:BS17" si="90">P13+AA13+AO13+AV13+BB13</f>
        <v>0.5</v>
      </c>
      <c r="BT13" s="46">
        <f t="shared" ref="BT13:BT17" si="91">BC13+AW13+AD13+Q13</f>
        <v>151</v>
      </c>
      <c r="BU13" s="30">
        <f t="shared" ref="BU13:BU17" si="92">BR13+AC13</f>
        <v>0.51100000000000001</v>
      </c>
      <c r="BV13" s="114">
        <v>1</v>
      </c>
      <c r="BW13" s="114">
        <v>1</v>
      </c>
      <c r="BX13" s="114">
        <v>0</v>
      </c>
      <c r="BY13" s="9">
        <f t="shared" ref="BY13:BY17" si="93">(100%+BJ13+(BI13*(1-BV13))+(BL13*BV13)+BN13+BX13*BO13)*BH13</f>
        <v>2391.1880000000001</v>
      </c>
      <c r="BZ13" s="9">
        <f t="shared" ref="BZ13:BZ17" si="94">(100%+$BS13)*BY13</f>
        <v>3586.7820000000002</v>
      </c>
      <c r="CA13" s="9">
        <f t="shared" ref="CA13:CA17" si="95">MIN($BR13, 80%)*BZ13+BY13*MAX(100%-$BR13, 20%)</f>
        <v>3002.1365340000002</v>
      </c>
      <c r="CB13" s="9">
        <f t="shared" ref="CB13:CB17" si="96">L13*(100%+BK13+BM13+(1-BW13)*BN13+BX13*BO13)*(100%+(BW13*100%))*(100%+(BW13*BP13))*BH13</f>
        <v>22362.007445809646</v>
      </c>
      <c r="CC13" s="9">
        <f t="shared" ref="CC13:CC17" si="97">(100%+BS13)*CB13</f>
        <v>33543.011168714467</v>
      </c>
      <c r="CD13" s="9">
        <f t="shared" ref="CD13:CD17" si="98">MIN($BU13, 80%)*CC13+CB13*MAX(100%-$BU13, 20%)</f>
        <v>28075.500348214009</v>
      </c>
      <c r="CE13" s="9">
        <f t="shared" ref="CE13:CE17" si="99">BX13*R13*(100%+BQ13)</f>
        <v>0</v>
      </c>
      <c r="CF13" s="9">
        <f t="shared" si="20"/>
        <v>6192.2068150283994</v>
      </c>
      <c r="CG13" s="16">
        <v>2</v>
      </c>
      <c r="CH13" s="9">
        <f t="shared" ref="CH13:CH17" si="100">(CF13+$CD13)/CG13</f>
        <v>17133.853581621202</v>
      </c>
    </row>
    <row r="14" spans="1:93" x14ac:dyDescent="0.35">
      <c r="A14" s="15" t="str">
        <f t="shared" si="22"/>
        <v>Iron Sting + 4 Crimson Witch + 2 Pyro 2 Cryo Noblesse</v>
      </c>
      <c r="B14" s="15" t="s">
        <v>9</v>
      </c>
      <c r="C14" s="15">
        <v>169</v>
      </c>
      <c r="D14" s="30">
        <v>0.2</v>
      </c>
      <c r="E14" s="9">
        <v>6</v>
      </c>
      <c r="F14" s="30">
        <v>0.64749999999999996</v>
      </c>
      <c r="G14" s="30">
        <v>0.62129999999999996</v>
      </c>
      <c r="H14" s="30">
        <v>0.79379999999999995</v>
      </c>
      <c r="I14" s="30">
        <v>0.86750000000000005</v>
      </c>
      <c r="J14" s="30">
        <v>1.0449999999999999</v>
      </c>
      <c r="K14" s="9">
        <v>8</v>
      </c>
      <c r="L14" s="30">
        <v>2.2016</v>
      </c>
      <c r="M14" s="15">
        <v>6</v>
      </c>
      <c r="N14" s="30">
        <f t="shared" si="23"/>
        <v>0.98399999999999999</v>
      </c>
      <c r="O14" s="30">
        <v>0.05</v>
      </c>
      <c r="P14" s="30">
        <v>0.5</v>
      </c>
      <c r="Q14" s="30"/>
      <c r="R14" s="9">
        <v>2155</v>
      </c>
      <c r="S14" s="15" t="s">
        <v>462</v>
      </c>
      <c r="T14" s="15">
        <v>1</v>
      </c>
      <c r="U14" s="15" t="s">
        <v>9</v>
      </c>
      <c r="V14" s="15">
        <v>449</v>
      </c>
      <c r="W14" s="33"/>
      <c r="X14" s="30">
        <v>0.12</v>
      </c>
      <c r="Y14" s="33"/>
      <c r="AB14" s="30">
        <v>0.12</v>
      </c>
      <c r="AD14" s="9">
        <v>151</v>
      </c>
      <c r="AE14" s="15" t="s">
        <v>106</v>
      </c>
      <c r="AI14" s="30">
        <f t="shared" si="26"/>
        <v>0.375</v>
      </c>
      <c r="AL14" s="30">
        <v>0.15</v>
      </c>
      <c r="AM14" s="30">
        <v>0.4</v>
      </c>
      <c r="AP14" s="37">
        <v>311</v>
      </c>
      <c r="AQ14" s="45">
        <f>1*46.6%</f>
        <v>0.46600000000000003</v>
      </c>
      <c r="AR14" s="45">
        <f t="shared" si="27"/>
        <v>0</v>
      </c>
      <c r="AS14" s="45">
        <f>1*46.6%</f>
        <v>0.46600000000000003</v>
      </c>
      <c r="AT14" s="45"/>
      <c r="AU14" s="45">
        <v>0.311</v>
      </c>
      <c r="AV14" s="45"/>
      <c r="AW14" s="25"/>
      <c r="AX14" s="46" t="s">
        <v>189</v>
      </c>
      <c r="AZ14" s="30">
        <f t="shared" si="28"/>
        <v>0.45</v>
      </c>
      <c r="BA14" s="30">
        <v>0.15</v>
      </c>
      <c r="BD14" s="15">
        <f t="shared" si="76"/>
        <v>618</v>
      </c>
      <c r="BE14" s="9">
        <f t="shared" si="77"/>
        <v>311</v>
      </c>
      <c r="BF14" s="9">
        <f t="shared" si="78"/>
        <v>608.11199999999997</v>
      </c>
      <c r="BG14" s="30">
        <f t="shared" si="79"/>
        <v>0.91600000000000004</v>
      </c>
      <c r="BH14" s="15">
        <f t="shared" si="80"/>
        <v>2103.1999999999998</v>
      </c>
      <c r="BI14" s="30">
        <f t="shared" si="81"/>
        <v>0.12</v>
      </c>
      <c r="BJ14" s="30">
        <f t="shared" si="82"/>
        <v>0</v>
      </c>
      <c r="BK14" s="30">
        <f t="shared" si="83"/>
        <v>0.84099999999999997</v>
      </c>
      <c r="BL14" s="30">
        <f t="shared" si="84"/>
        <v>0</v>
      </c>
      <c r="BM14" s="30">
        <f t="shared" si="85"/>
        <v>0.12</v>
      </c>
      <c r="BN14" s="30">
        <f t="shared" si="86"/>
        <v>0</v>
      </c>
      <c r="BO14" s="30">
        <f t="shared" si="87"/>
        <v>0</v>
      </c>
      <c r="BP14" s="30">
        <f t="shared" si="88"/>
        <v>0.42065119277885232</v>
      </c>
      <c r="BQ14" s="30">
        <f t="shared" si="31"/>
        <v>1.5231985123198513</v>
      </c>
      <c r="BR14" s="30">
        <f t="shared" si="89"/>
        <v>0.51100000000000001</v>
      </c>
      <c r="BS14" s="30">
        <f t="shared" si="90"/>
        <v>0.5</v>
      </c>
      <c r="BT14" s="46">
        <f t="shared" si="91"/>
        <v>151</v>
      </c>
      <c r="BU14" s="30">
        <f t="shared" si="92"/>
        <v>0.51100000000000001</v>
      </c>
      <c r="BV14" s="114">
        <v>1</v>
      </c>
      <c r="BW14" s="114">
        <v>1</v>
      </c>
      <c r="BX14" s="114">
        <v>0</v>
      </c>
      <c r="BY14" s="9">
        <f t="shared" si="93"/>
        <v>2103.1999999999998</v>
      </c>
      <c r="BZ14" s="9">
        <f t="shared" si="94"/>
        <v>3154.7999999999997</v>
      </c>
      <c r="CA14" s="9">
        <f t="shared" si="95"/>
        <v>2640.5675999999999</v>
      </c>
      <c r="CB14" s="9">
        <f t="shared" si="96"/>
        <v>25799.663363680589</v>
      </c>
      <c r="CC14" s="9">
        <f t="shared" si="97"/>
        <v>38699.495045520882</v>
      </c>
      <c r="CD14" s="9">
        <f t="shared" si="98"/>
        <v>32391.477353100978</v>
      </c>
      <c r="CE14" s="9">
        <f t="shared" si="99"/>
        <v>0</v>
      </c>
      <c r="CF14" s="9">
        <f t="shared" si="20"/>
        <v>5446.4347317599995</v>
      </c>
      <c r="CG14" s="16">
        <v>2</v>
      </c>
      <c r="CH14" s="9">
        <f t="shared" si="100"/>
        <v>18918.956042430487</v>
      </c>
    </row>
    <row r="15" spans="1:93" x14ac:dyDescent="0.35">
      <c r="A15" s="15" t="str">
        <f t="shared" si="22"/>
        <v>Iron Sting + 4 Crimson Witch + 2 Pyro 2 Cryo Noblesse</v>
      </c>
      <c r="B15" s="15" t="s">
        <v>9</v>
      </c>
      <c r="C15" s="15">
        <v>169</v>
      </c>
      <c r="D15" s="30">
        <v>0.2</v>
      </c>
      <c r="E15" s="9">
        <v>6</v>
      </c>
      <c r="F15" s="30">
        <v>0.64749999999999996</v>
      </c>
      <c r="G15" s="30">
        <v>0.62129999999999996</v>
      </c>
      <c r="H15" s="30">
        <v>0.79379999999999995</v>
      </c>
      <c r="I15" s="30">
        <v>0.86750000000000005</v>
      </c>
      <c r="J15" s="30">
        <v>1.0449999999999999</v>
      </c>
      <c r="K15" s="9">
        <v>8</v>
      </c>
      <c r="L15" s="30">
        <v>2.2016</v>
      </c>
      <c r="M15" s="15">
        <v>6</v>
      </c>
      <c r="N15" s="30">
        <f t="shared" si="23"/>
        <v>0.98399999999999999</v>
      </c>
      <c r="O15" s="30">
        <v>0.05</v>
      </c>
      <c r="P15" s="30">
        <v>0.5</v>
      </c>
      <c r="Q15" s="30"/>
      <c r="R15" s="9">
        <v>2155</v>
      </c>
      <c r="S15" s="15" t="s">
        <v>462</v>
      </c>
      <c r="T15" s="15">
        <v>1</v>
      </c>
      <c r="U15" s="15" t="s">
        <v>9</v>
      </c>
      <c r="V15" s="15">
        <v>449</v>
      </c>
      <c r="W15" s="33"/>
      <c r="X15" s="30">
        <v>0.12</v>
      </c>
      <c r="Y15" s="33"/>
      <c r="AB15" s="30">
        <v>0.12</v>
      </c>
      <c r="AD15" s="9">
        <v>151</v>
      </c>
      <c r="AE15" s="15" t="s">
        <v>106</v>
      </c>
      <c r="AI15" s="30">
        <f t="shared" si="26"/>
        <v>0.375</v>
      </c>
      <c r="AL15" s="30">
        <v>0.15</v>
      </c>
      <c r="AM15" s="30">
        <v>0.4</v>
      </c>
      <c r="AP15" s="15">
        <v>311</v>
      </c>
      <c r="AQ15" s="30">
        <f>1*46.6%</f>
        <v>0.46600000000000003</v>
      </c>
      <c r="AR15" s="30">
        <f>0*58.3%</f>
        <v>0</v>
      </c>
      <c r="AS15" s="30">
        <f>0*46.6%</f>
        <v>0</v>
      </c>
      <c r="AT15" s="30"/>
      <c r="AU15" s="30">
        <v>0.311</v>
      </c>
      <c r="AV15" s="30"/>
      <c r="AW15" s="9">
        <v>187</v>
      </c>
      <c r="AX15" s="46" t="s">
        <v>189</v>
      </c>
      <c r="AY15" s="9"/>
      <c r="AZ15" s="30">
        <f t="shared" si="28"/>
        <v>0.45</v>
      </c>
      <c r="BA15" s="30">
        <v>0.15</v>
      </c>
      <c r="BD15" s="15">
        <f t="shared" si="76"/>
        <v>618</v>
      </c>
      <c r="BE15" s="9">
        <f t="shared" si="77"/>
        <v>311</v>
      </c>
      <c r="BF15" s="9">
        <f t="shared" si="78"/>
        <v>608.11199999999997</v>
      </c>
      <c r="BG15" s="30">
        <f t="shared" si="79"/>
        <v>0.91600000000000004</v>
      </c>
      <c r="BH15" s="15">
        <f t="shared" si="80"/>
        <v>2103.1999999999998</v>
      </c>
      <c r="BI15" s="30">
        <f t="shared" si="81"/>
        <v>0.12</v>
      </c>
      <c r="BJ15" s="30">
        <f t="shared" si="82"/>
        <v>0</v>
      </c>
      <c r="BK15" s="30">
        <f t="shared" si="83"/>
        <v>0.375</v>
      </c>
      <c r="BL15" s="30">
        <f t="shared" si="84"/>
        <v>0</v>
      </c>
      <c r="BM15" s="30">
        <f t="shared" si="85"/>
        <v>0.12</v>
      </c>
      <c r="BN15" s="30">
        <f t="shared" si="86"/>
        <v>0</v>
      </c>
      <c r="BO15" s="30">
        <f t="shared" si="87"/>
        <v>0</v>
      </c>
      <c r="BP15" s="30">
        <f t="shared" si="88"/>
        <v>0.69064441887226702</v>
      </c>
      <c r="BQ15" s="30">
        <f t="shared" si="31"/>
        <v>2.713088109495295</v>
      </c>
      <c r="BR15" s="30">
        <f t="shared" si="89"/>
        <v>0.51100000000000001</v>
      </c>
      <c r="BS15" s="30">
        <f t="shared" si="90"/>
        <v>0.5</v>
      </c>
      <c r="BT15" s="46">
        <f t="shared" si="91"/>
        <v>338</v>
      </c>
      <c r="BU15" s="30">
        <f t="shared" si="92"/>
        <v>0.51100000000000001</v>
      </c>
      <c r="BV15" s="114">
        <v>1</v>
      </c>
      <c r="BW15" s="114">
        <v>1</v>
      </c>
      <c r="BX15" s="114">
        <v>0</v>
      </c>
      <c r="BY15" s="9">
        <f t="shared" si="93"/>
        <v>2103.1999999999998</v>
      </c>
      <c r="BZ15" s="9">
        <f t="shared" si="94"/>
        <v>3154.7999999999997</v>
      </c>
      <c r="CA15" s="9">
        <f t="shared" si="95"/>
        <v>2640.5675999999999</v>
      </c>
      <c r="CB15" s="9">
        <f t="shared" si="96"/>
        <v>23406.822034004254</v>
      </c>
      <c r="CC15" s="9">
        <f t="shared" si="97"/>
        <v>35110.233051006377</v>
      </c>
      <c r="CD15" s="9">
        <f t="shared" si="98"/>
        <v>29387.265063692339</v>
      </c>
      <c r="CE15" s="9">
        <f t="shared" si="99"/>
        <v>0</v>
      </c>
      <c r="CF15" s="9">
        <f t="shared" si="20"/>
        <v>5446.4347317599995</v>
      </c>
      <c r="CG15" s="16">
        <v>2</v>
      </c>
      <c r="CH15" s="9">
        <f t="shared" si="100"/>
        <v>17416.84989772617</v>
      </c>
    </row>
    <row r="16" spans="1:93" x14ac:dyDescent="0.35">
      <c r="A16" s="15" t="str">
        <f t="shared" si="22"/>
        <v>Iron Sting + 4 Crimson Witch + 2 Pyro 2 Cryo Noblesse</v>
      </c>
      <c r="B16" s="15" t="s">
        <v>9</v>
      </c>
      <c r="C16" s="15">
        <v>169</v>
      </c>
      <c r="D16" s="30">
        <v>0.2</v>
      </c>
      <c r="E16" s="9">
        <v>6</v>
      </c>
      <c r="F16" s="30">
        <v>0.64749999999999996</v>
      </c>
      <c r="G16" s="30">
        <v>0.62129999999999996</v>
      </c>
      <c r="H16" s="30">
        <v>0.79379999999999995</v>
      </c>
      <c r="I16" s="30">
        <v>0.86750000000000005</v>
      </c>
      <c r="J16" s="30">
        <v>1.0449999999999999</v>
      </c>
      <c r="K16" s="9">
        <v>8</v>
      </c>
      <c r="L16" s="30">
        <v>2.2016</v>
      </c>
      <c r="M16" s="15">
        <v>6</v>
      </c>
      <c r="N16" s="30">
        <f t="shared" si="23"/>
        <v>0.98399999999999999</v>
      </c>
      <c r="O16" s="30">
        <v>0.05</v>
      </c>
      <c r="P16" s="30">
        <v>0.5</v>
      </c>
      <c r="Q16" s="30"/>
      <c r="R16" s="9">
        <v>2155</v>
      </c>
      <c r="S16" s="15" t="s">
        <v>462</v>
      </c>
      <c r="T16" s="15">
        <v>1</v>
      </c>
      <c r="U16" s="15" t="s">
        <v>9</v>
      </c>
      <c r="V16" s="15">
        <v>449</v>
      </c>
      <c r="W16" s="33"/>
      <c r="X16" s="30">
        <v>0.12</v>
      </c>
      <c r="Y16" s="33"/>
      <c r="AB16" s="30">
        <v>0.12</v>
      </c>
      <c r="AD16" s="9">
        <v>151</v>
      </c>
      <c r="AE16" s="15" t="s">
        <v>106</v>
      </c>
      <c r="AI16" s="30">
        <f t="shared" si="26"/>
        <v>0.375</v>
      </c>
      <c r="AL16" s="30">
        <v>0.15</v>
      </c>
      <c r="AM16" s="30">
        <v>0.4</v>
      </c>
      <c r="AP16" s="37">
        <v>311</v>
      </c>
      <c r="AQ16" s="45">
        <v>0</v>
      </c>
      <c r="AR16" s="45">
        <f t="shared" si="27"/>
        <v>0</v>
      </c>
      <c r="AS16" s="45">
        <f>1*46.6%</f>
        <v>0.46600000000000003</v>
      </c>
      <c r="AT16" s="45"/>
      <c r="AU16" s="45">
        <v>0.311</v>
      </c>
      <c r="AV16" s="45"/>
      <c r="AW16" s="25">
        <v>187</v>
      </c>
      <c r="AX16" s="46" t="s">
        <v>189</v>
      </c>
      <c r="AZ16" s="30">
        <f t="shared" si="28"/>
        <v>0.45</v>
      </c>
      <c r="BA16" s="30">
        <v>0.15</v>
      </c>
      <c r="BD16" s="15">
        <f t="shared" si="76"/>
        <v>618</v>
      </c>
      <c r="BE16" s="9">
        <f t="shared" si="77"/>
        <v>311</v>
      </c>
      <c r="BF16" s="9">
        <f t="shared" si="78"/>
        <v>608.11199999999997</v>
      </c>
      <c r="BG16" s="30">
        <f t="shared" si="79"/>
        <v>0.45</v>
      </c>
      <c r="BH16" s="15">
        <f t="shared" si="80"/>
        <v>1815.212</v>
      </c>
      <c r="BI16" s="30">
        <f t="shared" si="81"/>
        <v>0.12</v>
      </c>
      <c r="BJ16" s="30">
        <f t="shared" si="82"/>
        <v>0</v>
      </c>
      <c r="BK16" s="30">
        <f t="shared" si="83"/>
        <v>0.84099999999999997</v>
      </c>
      <c r="BL16" s="30">
        <f t="shared" si="84"/>
        <v>0</v>
      </c>
      <c r="BM16" s="30">
        <f t="shared" si="85"/>
        <v>0.12</v>
      </c>
      <c r="BN16" s="30">
        <f t="shared" si="86"/>
        <v>0</v>
      </c>
      <c r="BO16" s="30">
        <f t="shared" si="87"/>
        <v>0</v>
      </c>
      <c r="BP16" s="30">
        <f t="shared" si="88"/>
        <v>0.69064441887226702</v>
      </c>
      <c r="BQ16" s="30">
        <f t="shared" si="31"/>
        <v>2.713088109495295</v>
      </c>
      <c r="BR16" s="30">
        <f t="shared" si="89"/>
        <v>0.51100000000000001</v>
      </c>
      <c r="BS16" s="30">
        <f t="shared" si="90"/>
        <v>0.5</v>
      </c>
      <c r="BT16" s="46">
        <f t="shared" si="91"/>
        <v>338</v>
      </c>
      <c r="BU16" s="30">
        <f t="shared" si="92"/>
        <v>0.51100000000000001</v>
      </c>
      <c r="BV16" s="114">
        <v>1</v>
      </c>
      <c r="BW16" s="114">
        <v>1</v>
      </c>
      <c r="BX16" s="114">
        <v>0</v>
      </c>
      <c r="BY16" s="9">
        <f t="shared" si="93"/>
        <v>1815.212</v>
      </c>
      <c r="BZ16" s="9">
        <f t="shared" si="94"/>
        <v>2722.8180000000002</v>
      </c>
      <c r="CA16" s="9">
        <f t="shared" si="95"/>
        <v>2278.998666</v>
      </c>
      <c r="CB16" s="9">
        <f t="shared" si="96"/>
        <v>26498.765076785778</v>
      </c>
      <c r="CC16" s="9">
        <f t="shared" si="97"/>
        <v>39748.147615178663</v>
      </c>
      <c r="CD16" s="9">
        <f t="shared" si="98"/>
        <v>33269.199553904546</v>
      </c>
      <c r="CE16" s="9">
        <f t="shared" si="99"/>
        <v>0</v>
      </c>
      <c r="CF16" s="9">
        <f t="shared" si="20"/>
        <v>4700.6626484915996</v>
      </c>
      <c r="CG16" s="16">
        <v>2</v>
      </c>
      <c r="CH16" s="8">
        <f t="shared" si="100"/>
        <v>18984.931101198072</v>
      </c>
    </row>
    <row r="17" spans="1:93" s="63" customFormat="1" x14ac:dyDescent="0.35">
      <c r="A17" s="15" t="str">
        <f t="shared" si="22"/>
        <v>Iron Sting + 4 Crimson Witch + 2 Pyro 2 Cryo Noblesse</v>
      </c>
      <c r="B17" s="63" t="s">
        <v>9</v>
      </c>
      <c r="C17" s="63">
        <v>169</v>
      </c>
      <c r="D17" s="67">
        <v>0.2</v>
      </c>
      <c r="E17" s="72">
        <v>6</v>
      </c>
      <c r="F17" s="67">
        <v>0.64749999999999996</v>
      </c>
      <c r="G17" s="67">
        <v>0.62129999999999996</v>
      </c>
      <c r="H17" s="67">
        <v>0.79379999999999995</v>
      </c>
      <c r="I17" s="67">
        <v>0.86750000000000005</v>
      </c>
      <c r="J17" s="67">
        <v>1.0449999999999999</v>
      </c>
      <c r="K17" s="9">
        <v>8</v>
      </c>
      <c r="L17" s="30">
        <v>2.2016</v>
      </c>
      <c r="M17" s="63">
        <v>6</v>
      </c>
      <c r="N17" s="30">
        <f t="shared" si="23"/>
        <v>0.98399999999999999</v>
      </c>
      <c r="O17" s="67">
        <v>0.05</v>
      </c>
      <c r="P17" s="67">
        <v>0.5</v>
      </c>
      <c r="Q17" s="67"/>
      <c r="R17" s="9">
        <v>2155</v>
      </c>
      <c r="S17" s="15" t="s">
        <v>462</v>
      </c>
      <c r="T17" s="15">
        <v>1</v>
      </c>
      <c r="U17" s="15" t="s">
        <v>9</v>
      </c>
      <c r="V17" s="15">
        <v>449</v>
      </c>
      <c r="W17" s="33"/>
      <c r="X17" s="30">
        <v>0.12</v>
      </c>
      <c r="Y17" s="33"/>
      <c r="Z17" s="15"/>
      <c r="AA17" s="15"/>
      <c r="AB17" s="30">
        <v>0.12</v>
      </c>
      <c r="AC17" s="30"/>
      <c r="AD17" s="9">
        <v>151</v>
      </c>
      <c r="AE17" s="63" t="s">
        <v>106</v>
      </c>
      <c r="AG17" s="67"/>
      <c r="AH17" s="67"/>
      <c r="AI17" s="30">
        <f t="shared" si="26"/>
        <v>0.375</v>
      </c>
      <c r="AK17" s="67"/>
      <c r="AL17" s="67">
        <v>0.15</v>
      </c>
      <c r="AM17" s="67">
        <v>0.4</v>
      </c>
      <c r="AP17" s="63">
        <v>311</v>
      </c>
      <c r="AQ17" s="67">
        <f>1*46.6%</f>
        <v>0.46600000000000003</v>
      </c>
      <c r="AR17" s="67">
        <f t="shared" si="27"/>
        <v>0</v>
      </c>
      <c r="AT17" s="67">
        <f>1*46.6%</f>
        <v>0.46600000000000003</v>
      </c>
      <c r="AU17" s="67">
        <v>0.311</v>
      </c>
      <c r="AW17" s="25"/>
      <c r="AX17" s="46" t="s">
        <v>189</v>
      </c>
      <c r="AZ17" s="30">
        <f t="shared" si="28"/>
        <v>0.45</v>
      </c>
      <c r="BA17" s="67">
        <v>0.15</v>
      </c>
      <c r="BD17" s="63">
        <f t="shared" si="76"/>
        <v>618</v>
      </c>
      <c r="BE17" s="72">
        <f t="shared" si="77"/>
        <v>311</v>
      </c>
      <c r="BF17" s="72">
        <f t="shared" si="78"/>
        <v>608.11199999999997</v>
      </c>
      <c r="BG17" s="67">
        <f t="shared" si="79"/>
        <v>0.91600000000000004</v>
      </c>
      <c r="BH17" s="63">
        <f t="shared" si="80"/>
        <v>2103.1999999999998</v>
      </c>
      <c r="BI17" s="67">
        <f t="shared" si="81"/>
        <v>0.12</v>
      </c>
      <c r="BJ17" s="67">
        <f t="shared" si="82"/>
        <v>0</v>
      </c>
      <c r="BK17" s="67">
        <f t="shared" si="83"/>
        <v>0.375</v>
      </c>
      <c r="BL17" s="67">
        <f t="shared" si="84"/>
        <v>0.46600000000000003</v>
      </c>
      <c r="BM17" s="67">
        <f t="shared" si="85"/>
        <v>0.12</v>
      </c>
      <c r="BN17" s="67">
        <f t="shared" si="86"/>
        <v>0</v>
      </c>
      <c r="BO17" s="67">
        <f t="shared" si="87"/>
        <v>0</v>
      </c>
      <c r="BP17" s="30">
        <f t="shared" si="88"/>
        <v>0.42065119277885232</v>
      </c>
      <c r="BQ17" s="30">
        <f t="shared" si="31"/>
        <v>1.5231985123198513</v>
      </c>
      <c r="BR17" s="67">
        <f t="shared" si="89"/>
        <v>0.51100000000000001</v>
      </c>
      <c r="BS17" s="67">
        <f t="shared" si="90"/>
        <v>0.5</v>
      </c>
      <c r="BT17" s="46">
        <f t="shared" si="91"/>
        <v>151</v>
      </c>
      <c r="BU17" s="67">
        <f t="shared" si="92"/>
        <v>0.51100000000000001</v>
      </c>
      <c r="BV17" s="115">
        <v>1</v>
      </c>
      <c r="BW17" s="115">
        <v>1</v>
      </c>
      <c r="BX17" s="115">
        <v>0</v>
      </c>
      <c r="BY17" s="72">
        <f t="shared" si="93"/>
        <v>3083.2911999999997</v>
      </c>
      <c r="BZ17" s="72">
        <f t="shared" si="94"/>
        <v>4624.9367999999995</v>
      </c>
      <c r="CA17" s="72">
        <f t="shared" si="95"/>
        <v>3871.0721015999998</v>
      </c>
      <c r="CB17" s="9">
        <f t="shared" si="96"/>
        <v>19668.78976476414</v>
      </c>
      <c r="CC17" s="72">
        <f t="shared" si="97"/>
        <v>29503.184647146212</v>
      </c>
      <c r="CD17" s="72">
        <f t="shared" si="98"/>
        <v>24694.165549661378</v>
      </c>
      <c r="CE17" s="72">
        <f t="shared" si="99"/>
        <v>0</v>
      </c>
      <c r="CF17" s="72">
        <f t="shared" si="20"/>
        <v>7984.4733167601589</v>
      </c>
      <c r="CG17" s="74">
        <v>2</v>
      </c>
      <c r="CH17" s="72">
        <f t="shared" si="100"/>
        <v>16339.319433210769</v>
      </c>
      <c r="CI17" s="72"/>
      <c r="CJ17" s="74"/>
      <c r="CK17" s="72"/>
      <c r="CL17" s="72"/>
      <c r="CM17" s="72"/>
      <c r="CN17" s="72"/>
      <c r="CO17" s="72"/>
    </row>
    <row r="18" spans="1:93" x14ac:dyDescent="0.35">
      <c r="A18" s="15" t="str">
        <f t="shared" si="22"/>
        <v>Blackcliff Longsword + 4 Crimson Witch + 2 Pyro 2 Cryo Noblesse</v>
      </c>
      <c r="B18" s="15" t="s">
        <v>9</v>
      </c>
      <c r="C18" s="15">
        <v>169</v>
      </c>
      <c r="D18" s="30">
        <v>0.2</v>
      </c>
      <c r="E18" s="9">
        <v>6</v>
      </c>
      <c r="F18" s="30">
        <v>0.64749999999999996</v>
      </c>
      <c r="G18" s="30">
        <v>0.62129999999999996</v>
      </c>
      <c r="H18" s="30">
        <v>0.79379999999999995</v>
      </c>
      <c r="I18" s="30">
        <v>0.86750000000000005</v>
      </c>
      <c r="J18" s="30">
        <v>1.0449999999999999</v>
      </c>
      <c r="K18" s="9">
        <v>8</v>
      </c>
      <c r="L18" s="30">
        <v>2.2016</v>
      </c>
      <c r="M18" s="15">
        <v>6</v>
      </c>
      <c r="N18" s="30">
        <f t="shared" si="23"/>
        <v>0.98399999999999999</v>
      </c>
      <c r="O18" s="30">
        <v>0.05</v>
      </c>
      <c r="P18" s="30">
        <v>0.5</v>
      </c>
      <c r="Q18" s="30"/>
      <c r="R18" s="9">
        <v>2155</v>
      </c>
      <c r="S18" s="15" t="s">
        <v>146</v>
      </c>
      <c r="T18" s="15">
        <v>1</v>
      </c>
      <c r="U18" s="15" t="s">
        <v>9</v>
      </c>
      <c r="V18" s="15">
        <v>497</v>
      </c>
      <c r="W18" s="33"/>
      <c r="X18" s="30"/>
      <c r="Y18" s="6"/>
      <c r="Z18" s="4"/>
      <c r="AA18" s="4">
        <v>0.33500000000000002</v>
      </c>
      <c r="AE18" s="15" t="s">
        <v>106</v>
      </c>
      <c r="AI18" s="30">
        <f t="shared" si="26"/>
        <v>0.375</v>
      </c>
      <c r="AL18" s="30">
        <v>0.15</v>
      </c>
      <c r="AM18" s="30">
        <v>0.4</v>
      </c>
      <c r="AP18" s="15">
        <v>311</v>
      </c>
      <c r="AQ18" s="30">
        <f>2*46.6%</f>
        <v>0.93200000000000005</v>
      </c>
      <c r="AR18" s="30">
        <f>0*58.3%</f>
        <v>0</v>
      </c>
      <c r="AS18" s="30">
        <f>0*46.6%</f>
        <v>0</v>
      </c>
      <c r="AT18" s="30"/>
      <c r="AU18" s="30">
        <v>0.311</v>
      </c>
      <c r="AV18" s="30"/>
      <c r="AX18" s="46" t="s">
        <v>189</v>
      </c>
      <c r="AY18" s="9"/>
      <c r="AZ18" s="30">
        <f t="shared" si="28"/>
        <v>0.45</v>
      </c>
      <c r="BA18" s="30">
        <v>0.15</v>
      </c>
      <c r="BD18" s="15">
        <f t="shared" si="0"/>
        <v>666</v>
      </c>
      <c r="BE18" s="9">
        <f t="shared" ref="BE18:BE52" si="101">AP18+AY18</f>
        <v>311</v>
      </c>
      <c r="BF18" s="9">
        <f t="shared" si="2"/>
        <v>655.34399999999994</v>
      </c>
      <c r="BG18" s="30">
        <f t="shared" ref="BG18:BG52" si="102">W18+AF18+AQ18+AZ18</f>
        <v>1.3820000000000001</v>
      </c>
      <c r="BH18" s="15">
        <f t="shared" ref="BH18:BH22" si="103">(100%+BG18)*BD18+BE18+BF18</f>
        <v>2552.7559999999999</v>
      </c>
      <c r="BI18" s="30">
        <f t="shared" ref="BI18:BI52" si="104">X18+AG18+AR18</f>
        <v>0</v>
      </c>
      <c r="BJ18" s="30">
        <f t="shared" ref="BJ18:BJ52" si="105">AH18</f>
        <v>0</v>
      </c>
      <c r="BK18" s="30">
        <f t="shared" ref="BK18:BK52" si="106">AI18+AS18</f>
        <v>0.375</v>
      </c>
      <c r="BL18" s="30">
        <f t="shared" ref="BL18:BL52" si="107">AT18</f>
        <v>0</v>
      </c>
      <c r="BM18" s="30">
        <f t="shared" ref="BM18:BM52" si="108">AB18</f>
        <v>0</v>
      </c>
      <c r="BN18" s="30">
        <f t="shared" ref="BN18:BN52" si="109">AJ18</f>
        <v>0</v>
      </c>
      <c r="BO18" s="30">
        <f t="shared" ref="BO18:BO52" si="110">AK18</f>
        <v>0</v>
      </c>
      <c r="BP18" s="30">
        <f t="shared" si="30"/>
        <v>0.15</v>
      </c>
      <c r="BQ18" s="30">
        <f t="shared" si="31"/>
        <v>0.4</v>
      </c>
      <c r="BR18" s="30">
        <f t="shared" si="11"/>
        <v>0.51100000000000001</v>
      </c>
      <c r="BS18" s="30">
        <f t="shared" si="12"/>
        <v>0.83499999999999996</v>
      </c>
      <c r="BT18" s="46">
        <f t="shared" si="32"/>
        <v>0</v>
      </c>
      <c r="BU18" s="30">
        <f t="shared" ref="BU18:BU52" si="111">BR18+AC18</f>
        <v>0.51100000000000001</v>
      </c>
      <c r="BV18" s="114">
        <v>1</v>
      </c>
      <c r="BW18" s="114">
        <v>1</v>
      </c>
      <c r="BX18" s="114">
        <v>0</v>
      </c>
      <c r="BY18" s="9">
        <f t="shared" ref="BY18:BY52" si="112">(100%+BJ18+(BI18*(1-BV18))+(BL18*BV18)+BN18+BX18*BO18)*BH18</f>
        <v>2552.7559999999999</v>
      </c>
      <c r="BZ18" s="9">
        <f t="shared" si="15"/>
        <v>4684.3072599999996</v>
      </c>
      <c r="CA18" s="9">
        <f t="shared" ref="CA18:CA52" si="113">MIN($BR18, 80%)*BZ18+BY18*MAX(100%-$BR18, 20%)</f>
        <v>3641.97869386</v>
      </c>
      <c r="CB18" s="9">
        <f t="shared" si="17"/>
        <v>17773.71681536</v>
      </c>
      <c r="CC18" s="9">
        <f t="shared" ref="CC18:CC22" si="114">(100%+BS18)*CB18</f>
        <v>32614.7703561856</v>
      </c>
      <c r="CD18" s="9">
        <f t="shared" ref="CD18:CD52" si="115">MIN($BU18, 80%)*CC18+CB18*MAX(100%-$BU18, 20%)</f>
        <v>25357.49517472188</v>
      </c>
      <c r="CE18" s="9">
        <f t="shared" ref="CE18:CE52" si="116">BX18*R18*(100%+BQ18)</f>
        <v>0</v>
      </c>
      <c r="CF18" s="9">
        <f t="shared" si="20"/>
        <v>7511.9452539556351</v>
      </c>
      <c r="CG18" s="16">
        <v>2</v>
      </c>
      <c r="CH18" s="9">
        <f t="shared" ref="CH18:CH52" si="117">(CF18+$CD18)/CG18</f>
        <v>16434.720214338759</v>
      </c>
    </row>
    <row r="19" spans="1:93" x14ac:dyDescent="0.35">
      <c r="A19" s="15" t="str">
        <f t="shared" si="22"/>
        <v>Blackcliff Longsword + 4 Crimson Witch + 2 Pyro 2 Cryo Noblesse</v>
      </c>
      <c r="B19" s="15" t="s">
        <v>9</v>
      </c>
      <c r="C19" s="15">
        <v>169</v>
      </c>
      <c r="D19" s="30">
        <v>0.2</v>
      </c>
      <c r="E19" s="9">
        <v>6</v>
      </c>
      <c r="F19" s="30">
        <v>0.64749999999999996</v>
      </c>
      <c r="G19" s="30">
        <v>0.62129999999999996</v>
      </c>
      <c r="H19" s="30">
        <v>0.79379999999999995</v>
      </c>
      <c r="I19" s="30">
        <v>0.86750000000000005</v>
      </c>
      <c r="J19" s="30">
        <v>1.0449999999999999</v>
      </c>
      <c r="K19" s="9">
        <v>8</v>
      </c>
      <c r="L19" s="30">
        <v>2.2016</v>
      </c>
      <c r="M19" s="15">
        <v>6</v>
      </c>
      <c r="N19" s="30">
        <f t="shared" si="23"/>
        <v>0.98399999999999999</v>
      </c>
      <c r="O19" s="30">
        <v>0.05</v>
      </c>
      <c r="P19" s="30">
        <v>0.5</v>
      </c>
      <c r="Q19" s="30"/>
      <c r="R19" s="9">
        <v>2155</v>
      </c>
      <c r="S19" s="15" t="s">
        <v>146</v>
      </c>
      <c r="T19" s="15">
        <v>1</v>
      </c>
      <c r="U19" s="15" t="s">
        <v>9</v>
      </c>
      <c r="V19" s="15">
        <v>497</v>
      </c>
      <c r="W19" s="33"/>
      <c r="X19" s="30"/>
      <c r="Y19" s="6"/>
      <c r="Z19" s="4"/>
      <c r="AA19" s="4">
        <v>0.33500000000000002</v>
      </c>
      <c r="AE19" s="15" t="s">
        <v>106</v>
      </c>
      <c r="AI19" s="30">
        <f t="shared" si="26"/>
        <v>0.375</v>
      </c>
      <c r="AL19" s="30">
        <v>0.15</v>
      </c>
      <c r="AM19" s="30">
        <v>0.4</v>
      </c>
      <c r="AP19" s="37">
        <v>311</v>
      </c>
      <c r="AQ19" s="45">
        <f>1*46.6%</f>
        <v>0.46600000000000003</v>
      </c>
      <c r="AR19" s="45">
        <f t="shared" si="27"/>
        <v>0</v>
      </c>
      <c r="AS19" s="45">
        <f>1*46.6%</f>
        <v>0.46600000000000003</v>
      </c>
      <c r="AT19" s="45"/>
      <c r="AU19" s="45">
        <v>0.311</v>
      </c>
      <c r="AV19" s="45"/>
      <c r="AW19" s="25"/>
      <c r="AX19" s="46" t="s">
        <v>189</v>
      </c>
      <c r="AZ19" s="30">
        <f t="shared" si="28"/>
        <v>0.45</v>
      </c>
      <c r="BA19" s="30">
        <v>0.15</v>
      </c>
      <c r="BD19" s="15">
        <f t="shared" si="0"/>
        <v>666</v>
      </c>
      <c r="BE19" s="9">
        <f t="shared" si="101"/>
        <v>311</v>
      </c>
      <c r="BF19" s="9">
        <f t="shared" si="2"/>
        <v>655.34399999999994</v>
      </c>
      <c r="BG19" s="30">
        <f t="shared" si="102"/>
        <v>0.91600000000000004</v>
      </c>
      <c r="BH19" s="15">
        <f t="shared" si="103"/>
        <v>2242.4</v>
      </c>
      <c r="BI19" s="30">
        <f t="shared" si="104"/>
        <v>0</v>
      </c>
      <c r="BJ19" s="30">
        <f t="shared" si="105"/>
        <v>0</v>
      </c>
      <c r="BK19" s="30">
        <f t="shared" si="106"/>
        <v>0.84099999999999997</v>
      </c>
      <c r="BL19" s="30">
        <f t="shared" si="107"/>
        <v>0</v>
      </c>
      <c r="BM19" s="30">
        <f t="shared" si="108"/>
        <v>0</v>
      </c>
      <c r="BN19" s="30">
        <f t="shared" si="109"/>
        <v>0</v>
      </c>
      <c r="BO19" s="30">
        <f t="shared" si="110"/>
        <v>0</v>
      </c>
      <c r="BP19" s="30">
        <f t="shared" si="30"/>
        <v>0.15</v>
      </c>
      <c r="BQ19" s="30">
        <f t="shared" si="31"/>
        <v>0.4</v>
      </c>
      <c r="BR19" s="30">
        <f t="shared" si="11"/>
        <v>0.51100000000000001</v>
      </c>
      <c r="BS19" s="30">
        <f t="shared" si="12"/>
        <v>0.83499999999999996</v>
      </c>
      <c r="BT19" s="46">
        <f t="shared" si="32"/>
        <v>0</v>
      </c>
      <c r="BU19" s="30">
        <f t="shared" si="111"/>
        <v>0.51100000000000001</v>
      </c>
      <c r="BV19" s="114">
        <v>1</v>
      </c>
      <c r="BW19" s="114">
        <v>1</v>
      </c>
      <c r="BX19" s="114">
        <v>0</v>
      </c>
      <c r="BY19" s="9">
        <f t="shared" si="112"/>
        <v>2242.4</v>
      </c>
      <c r="BZ19" s="9">
        <f t="shared" si="15"/>
        <v>4114.8040000000001</v>
      </c>
      <c r="CA19" s="9">
        <f t="shared" si="113"/>
        <v>3199.1984439999997</v>
      </c>
      <c r="CB19" s="9">
        <f t="shared" si="17"/>
        <v>20904.179494911998</v>
      </c>
      <c r="CC19" s="9">
        <f t="shared" si="114"/>
        <v>38359.169373163517</v>
      </c>
      <c r="CD19" s="9">
        <f t="shared" si="115"/>
        <v>29823.679322698525</v>
      </c>
      <c r="CE19" s="9">
        <f t="shared" si="116"/>
        <v>0</v>
      </c>
      <c r="CF19" s="9">
        <f t="shared" si="20"/>
        <v>6598.6667105943989</v>
      </c>
      <c r="CG19" s="16">
        <v>2</v>
      </c>
      <c r="CH19" s="9">
        <f t="shared" si="117"/>
        <v>18211.173016646462</v>
      </c>
    </row>
    <row r="20" spans="1:93" x14ac:dyDescent="0.35">
      <c r="A20" s="15" t="str">
        <f t="shared" si="22"/>
        <v>Blackcliff Longsword + 4 Crimson Witch + 2 Pyro 2 Cryo Noblesse</v>
      </c>
      <c r="B20" s="15" t="s">
        <v>9</v>
      </c>
      <c r="C20" s="15">
        <v>169</v>
      </c>
      <c r="D20" s="30">
        <v>0.2</v>
      </c>
      <c r="E20" s="9">
        <v>6</v>
      </c>
      <c r="F20" s="30">
        <v>0.64749999999999996</v>
      </c>
      <c r="G20" s="30">
        <v>0.62129999999999996</v>
      </c>
      <c r="H20" s="30">
        <v>0.79379999999999995</v>
      </c>
      <c r="I20" s="30">
        <v>0.86750000000000005</v>
      </c>
      <c r="J20" s="30">
        <v>1.0449999999999999</v>
      </c>
      <c r="K20" s="9">
        <v>8</v>
      </c>
      <c r="L20" s="30">
        <v>2.2016</v>
      </c>
      <c r="M20" s="15">
        <v>6</v>
      </c>
      <c r="N20" s="30">
        <f t="shared" si="23"/>
        <v>0.98399999999999999</v>
      </c>
      <c r="O20" s="30">
        <v>0.05</v>
      </c>
      <c r="P20" s="30">
        <v>0.5</v>
      </c>
      <c r="Q20" s="30"/>
      <c r="R20" s="9">
        <v>2155</v>
      </c>
      <c r="S20" s="15" t="s">
        <v>146</v>
      </c>
      <c r="T20" s="15">
        <v>1</v>
      </c>
      <c r="U20" s="15" t="s">
        <v>9</v>
      </c>
      <c r="V20" s="15">
        <v>497</v>
      </c>
      <c r="W20" s="33"/>
      <c r="X20" s="30"/>
      <c r="Y20" s="6"/>
      <c r="Z20" s="4"/>
      <c r="AA20" s="4">
        <v>0.33500000000000002</v>
      </c>
      <c r="AE20" s="15" t="s">
        <v>106</v>
      </c>
      <c r="AI20" s="30">
        <f t="shared" si="26"/>
        <v>0.375</v>
      </c>
      <c r="AL20" s="30">
        <v>0.15</v>
      </c>
      <c r="AM20" s="30">
        <v>0.4</v>
      </c>
      <c r="AP20" s="15">
        <v>311</v>
      </c>
      <c r="AQ20" s="30">
        <f>1*46.6%</f>
        <v>0.46600000000000003</v>
      </c>
      <c r="AR20" s="30">
        <f>0*58.3%</f>
        <v>0</v>
      </c>
      <c r="AS20" s="30">
        <f>0*46.6%</f>
        <v>0</v>
      </c>
      <c r="AT20" s="30"/>
      <c r="AU20" s="30">
        <v>0.311</v>
      </c>
      <c r="AV20" s="30"/>
      <c r="AW20" s="9">
        <v>187</v>
      </c>
      <c r="AX20" s="46" t="s">
        <v>189</v>
      </c>
      <c r="AY20" s="9"/>
      <c r="AZ20" s="30">
        <f t="shared" si="28"/>
        <v>0.45</v>
      </c>
      <c r="BA20" s="30">
        <v>0.15</v>
      </c>
      <c r="BD20" s="15">
        <f t="shared" si="0"/>
        <v>666</v>
      </c>
      <c r="BE20" s="9">
        <f t="shared" ref="BE20:BE21" si="118">AP20+AY20</f>
        <v>311</v>
      </c>
      <c r="BF20" s="9">
        <f t="shared" si="2"/>
        <v>655.34399999999994</v>
      </c>
      <c r="BG20" s="30">
        <f t="shared" ref="BG20:BG21" si="119">W20+AF20+AQ20+AZ20</f>
        <v>0.91600000000000004</v>
      </c>
      <c r="BH20" s="15">
        <f t="shared" ref="BH20:BH21" si="120">(100%+BG20)*BD20+BE20+BF20</f>
        <v>2242.4</v>
      </c>
      <c r="BI20" s="30">
        <f t="shared" ref="BI20:BI21" si="121">X20+AG20+AR20</f>
        <v>0</v>
      </c>
      <c r="BJ20" s="30">
        <f t="shared" ref="BJ20:BJ21" si="122">AH20</f>
        <v>0</v>
      </c>
      <c r="BK20" s="30">
        <f t="shared" ref="BK20:BK21" si="123">AI20+AS20</f>
        <v>0.375</v>
      </c>
      <c r="BL20" s="30">
        <f t="shared" ref="BL20:BL21" si="124">AT20</f>
        <v>0</v>
      </c>
      <c r="BM20" s="30">
        <f t="shared" ref="BM20:BM21" si="125">AB20</f>
        <v>0</v>
      </c>
      <c r="BN20" s="30">
        <f t="shared" ref="BN20:BN21" si="126">AJ20</f>
        <v>0</v>
      </c>
      <c r="BO20" s="30">
        <f t="shared" ref="BO20:BO21" si="127">AK20</f>
        <v>0</v>
      </c>
      <c r="BP20" s="30">
        <f t="shared" ref="BP20:BP21" si="128">AL20+278*BT20/(1400+BT20)/100</f>
        <v>0.4775740390674228</v>
      </c>
      <c r="BQ20" s="30">
        <f t="shared" si="31"/>
        <v>1.7680841335162323</v>
      </c>
      <c r="BR20" s="30">
        <f t="shared" si="11"/>
        <v>0.51100000000000001</v>
      </c>
      <c r="BS20" s="30">
        <f t="shared" si="12"/>
        <v>0.83499999999999996</v>
      </c>
      <c r="BT20" s="46">
        <f t="shared" ref="BT20:BT21" si="129">BC20+AW20+AD20+Q20</f>
        <v>187</v>
      </c>
      <c r="BU20" s="30">
        <f t="shared" ref="BU20:BU21" si="130">BR20+AC20</f>
        <v>0.51100000000000001</v>
      </c>
      <c r="BV20" s="114">
        <v>1</v>
      </c>
      <c r="BW20" s="114">
        <v>1</v>
      </c>
      <c r="BX20" s="114">
        <v>0</v>
      </c>
      <c r="BY20" s="9">
        <f t="shared" ref="BY20:BY21" si="131">(100%+BJ20+(BI20*(1-BV20))+(BL20*BV20)+BN20+BX20*BO20)*BH20</f>
        <v>2242.4</v>
      </c>
      <c r="BZ20" s="9">
        <f t="shared" ref="BZ20:BZ21" si="132">(100%+$BS20)*BY20</f>
        <v>4114.8040000000001</v>
      </c>
      <c r="CA20" s="9">
        <f t="shared" ref="CA20:CA21" si="133">MIN($BR20, 80%)*BZ20+BY20*MAX(100%-$BR20, 20%)</f>
        <v>3199.1984439999997</v>
      </c>
      <c r="CB20" s="9">
        <f t="shared" si="17"/>
        <v>20060.116325399875</v>
      </c>
      <c r="CC20" s="9">
        <f t="shared" ref="CC20:CC21" si="134">(100%+BS20)*CB20</f>
        <v>36810.313457108772</v>
      </c>
      <c r="CD20" s="9">
        <f t="shared" ref="CD20:CD21" si="135">MIN($BU20, 80%)*CC20+CB20*MAX(100%-$BU20, 20%)</f>
        <v>28619.467059703122</v>
      </c>
      <c r="CE20" s="9">
        <f t="shared" ref="CE20:CE21" si="136">BX20*R20*(100%+BQ20)</f>
        <v>0</v>
      </c>
      <c r="CF20" s="9">
        <f t="shared" si="20"/>
        <v>6598.6667105943989</v>
      </c>
      <c r="CG20" s="16">
        <v>2</v>
      </c>
      <c r="CH20" s="9">
        <f t="shared" ref="CH20:CH21" si="137">(CF20+$CD20)/CG20</f>
        <v>17609.066885148761</v>
      </c>
    </row>
    <row r="21" spans="1:93" x14ac:dyDescent="0.35">
      <c r="A21" s="15" t="str">
        <f t="shared" si="22"/>
        <v>Blackcliff Longsword + 4 Crimson Witch + 2 Pyro 2 Cryo Noblesse</v>
      </c>
      <c r="B21" s="15" t="s">
        <v>9</v>
      </c>
      <c r="C21" s="15">
        <v>169</v>
      </c>
      <c r="D21" s="30">
        <v>0.2</v>
      </c>
      <c r="E21" s="9">
        <v>6</v>
      </c>
      <c r="F21" s="30">
        <v>0.64749999999999996</v>
      </c>
      <c r="G21" s="30">
        <v>0.62129999999999996</v>
      </c>
      <c r="H21" s="30">
        <v>0.79379999999999995</v>
      </c>
      <c r="I21" s="30">
        <v>0.86750000000000005</v>
      </c>
      <c r="J21" s="30">
        <v>1.0449999999999999</v>
      </c>
      <c r="K21" s="9">
        <v>8</v>
      </c>
      <c r="L21" s="30">
        <v>2.2016</v>
      </c>
      <c r="M21" s="15">
        <v>6</v>
      </c>
      <c r="N21" s="30">
        <f t="shared" si="23"/>
        <v>0.98399999999999999</v>
      </c>
      <c r="O21" s="30">
        <v>0.05</v>
      </c>
      <c r="P21" s="30">
        <v>0.5</v>
      </c>
      <c r="Q21" s="30"/>
      <c r="R21" s="9">
        <v>2155</v>
      </c>
      <c r="S21" s="15" t="s">
        <v>146</v>
      </c>
      <c r="T21" s="15">
        <v>1</v>
      </c>
      <c r="U21" s="15" t="s">
        <v>9</v>
      </c>
      <c r="V21" s="15">
        <v>497</v>
      </c>
      <c r="W21" s="33"/>
      <c r="X21" s="30"/>
      <c r="Y21" s="6"/>
      <c r="Z21" s="4"/>
      <c r="AA21" s="4">
        <v>0.33500000000000002</v>
      </c>
      <c r="AE21" s="15" t="s">
        <v>106</v>
      </c>
      <c r="AI21" s="30">
        <f t="shared" si="26"/>
        <v>0.375</v>
      </c>
      <c r="AL21" s="30">
        <v>0.15</v>
      </c>
      <c r="AM21" s="30">
        <v>0.4</v>
      </c>
      <c r="AP21" s="37">
        <v>311</v>
      </c>
      <c r="AQ21" s="45">
        <v>0</v>
      </c>
      <c r="AR21" s="45">
        <f t="shared" si="27"/>
        <v>0</v>
      </c>
      <c r="AS21" s="45">
        <f>1*46.6%</f>
        <v>0.46600000000000003</v>
      </c>
      <c r="AT21" s="45"/>
      <c r="AU21" s="45">
        <v>0.311</v>
      </c>
      <c r="AV21" s="45"/>
      <c r="AW21" s="25">
        <v>187</v>
      </c>
      <c r="AX21" s="46" t="s">
        <v>189</v>
      </c>
      <c r="AZ21" s="30">
        <f t="shared" si="28"/>
        <v>0.45</v>
      </c>
      <c r="BA21" s="30">
        <v>0.15</v>
      </c>
      <c r="BD21" s="15">
        <f t="shared" si="0"/>
        <v>666</v>
      </c>
      <c r="BE21" s="9">
        <f t="shared" si="118"/>
        <v>311</v>
      </c>
      <c r="BF21" s="9">
        <f t="shared" si="2"/>
        <v>655.34399999999994</v>
      </c>
      <c r="BG21" s="30">
        <f t="shared" si="119"/>
        <v>0.45</v>
      </c>
      <c r="BH21" s="15">
        <f t="shared" si="120"/>
        <v>1932.0439999999999</v>
      </c>
      <c r="BI21" s="30">
        <f t="shared" si="121"/>
        <v>0</v>
      </c>
      <c r="BJ21" s="30">
        <f t="shared" si="122"/>
        <v>0</v>
      </c>
      <c r="BK21" s="30">
        <f t="shared" si="123"/>
        <v>0.84099999999999997</v>
      </c>
      <c r="BL21" s="30">
        <f t="shared" si="124"/>
        <v>0</v>
      </c>
      <c r="BM21" s="30">
        <f t="shared" si="125"/>
        <v>0</v>
      </c>
      <c r="BN21" s="30">
        <f t="shared" si="126"/>
        <v>0</v>
      </c>
      <c r="BO21" s="30">
        <f t="shared" si="127"/>
        <v>0</v>
      </c>
      <c r="BP21" s="30">
        <f t="shared" si="128"/>
        <v>0.4775740390674228</v>
      </c>
      <c r="BQ21" s="30">
        <f t="shared" si="31"/>
        <v>1.7680841335162323</v>
      </c>
      <c r="BR21" s="30">
        <f t="shared" si="11"/>
        <v>0.51100000000000001</v>
      </c>
      <c r="BS21" s="30">
        <f t="shared" si="12"/>
        <v>0.83499999999999996</v>
      </c>
      <c r="BT21" s="46">
        <f t="shared" si="129"/>
        <v>187</v>
      </c>
      <c r="BU21" s="30">
        <f t="shared" si="130"/>
        <v>0.51100000000000001</v>
      </c>
      <c r="BV21" s="114">
        <v>1</v>
      </c>
      <c r="BW21" s="114">
        <v>1</v>
      </c>
      <c r="BX21" s="114">
        <v>0</v>
      </c>
      <c r="BY21" s="9">
        <f t="shared" si="131"/>
        <v>1932.0439999999999</v>
      </c>
      <c r="BZ21" s="9">
        <f t="shared" si="132"/>
        <v>3545.3007399999997</v>
      </c>
      <c r="CA21" s="9">
        <f t="shared" si="133"/>
        <v>2756.4181941399997</v>
      </c>
      <c r="CB21" s="9">
        <f t="shared" si="17"/>
        <v>23141.337987623971</v>
      </c>
      <c r="CC21" s="9">
        <f t="shared" si="134"/>
        <v>42464.355207289984</v>
      </c>
      <c r="CD21" s="9">
        <f t="shared" si="135"/>
        <v>33015.399786873306</v>
      </c>
      <c r="CE21" s="9">
        <f t="shared" si="136"/>
        <v>0</v>
      </c>
      <c r="CF21" s="9">
        <f t="shared" si="20"/>
        <v>5685.3881672331627</v>
      </c>
      <c r="CG21" s="16">
        <v>2</v>
      </c>
      <c r="CH21" s="8">
        <f t="shared" si="137"/>
        <v>19350.393977053234</v>
      </c>
    </row>
    <row r="22" spans="1:93" s="31" customFormat="1" ht="15.5" customHeight="1" x14ac:dyDescent="0.35">
      <c r="A22" s="15" t="str">
        <f t="shared" si="22"/>
        <v>Blackcliff Longsword + 4 Crimson Witch + 2 Pyro 2 Cryo Noblesse</v>
      </c>
      <c r="B22" s="31" t="s">
        <v>9</v>
      </c>
      <c r="C22" s="31">
        <v>169</v>
      </c>
      <c r="D22" s="32">
        <v>0.2</v>
      </c>
      <c r="E22" s="17">
        <v>6</v>
      </c>
      <c r="F22" s="32">
        <v>0.64749999999999996</v>
      </c>
      <c r="G22" s="32">
        <v>0.62129999999999996</v>
      </c>
      <c r="H22" s="32">
        <v>0.79379999999999995</v>
      </c>
      <c r="I22" s="32">
        <v>0.86750000000000005</v>
      </c>
      <c r="J22" s="32">
        <v>1.0449999999999999</v>
      </c>
      <c r="K22" s="9">
        <v>8</v>
      </c>
      <c r="L22" s="30">
        <v>2.2016</v>
      </c>
      <c r="M22" s="31">
        <v>6</v>
      </c>
      <c r="N22" s="30">
        <f t="shared" si="23"/>
        <v>0.98399999999999999</v>
      </c>
      <c r="O22" s="32">
        <v>0.05</v>
      </c>
      <c r="P22" s="32">
        <v>0.5</v>
      </c>
      <c r="Q22" s="32"/>
      <c r="R22" s="9">
        <v>2155</v>
      </c>
      <c r="S22" s="15" t="s">
        <v>146</v>
      </c>
      <c r="T22" s="15">
        <v>1</v>
      </c>
      <c r="U22" s="15" t="s">
        <v>9</v>
      </c>
      <c r="V22" s="15">
        <v>497</v>
      </c>
      <c r="W22" s="33"/>
      <c r="X22" s="30"/>
      <c r="Y22" s="6"/>
      <c r="Z22" s="4"/>
      <c r="AA22" s="4">
        <v>0.33500000000000002</v>
      </c>
      <c r="AB22" s="32"/>
      <c r="AC22" s="32"/>
      <c r="AD22" s="17"/>
      <c r="AE22" s="31" t="s">
        <v>106</v>
      </c>
      <c r="AG22" s="32"/>
      <c r="AH22" s="32"/>
      <c r="AI22" s="30">
        <f t="shared" si="26"/>
        <v>0.375</v>
      </c>
      <c r="AK22" s="32"/>
      <c r="AL22" s="32">
        <v>0.15</v>
      </c>
      <c r="AM22" s="32">
        <v>0.4</v>
      </c>
      <c r="AP22" s="31">
        <v>311</v>
      </c>
      <c r="AQ22" s="32">
        <f>1*46.6%</f>
        <v>0.46600000000000003</v>
      </c>
      <c r="AR22" s="32">
        <f t="shared" si="27"/>
        <v>0</v>
      </c>
      <c r="AT22" s="32">
        <f>1*46.6%</f>
        <v>0.46600000000000003</v>
      </c>
      <c r="AU22" s="32">
        <v>0.311</v>
      </c>
      <c r="AW22" s="25"/>
      <c r="AX22" s="46" t="s">
        <v>189</v>
      </c>
      <c r="AZ22" s="30">
        <f t="shared" si="28"/>
        <v>0.45</v>
      </c>
      <c r="BA22" s="32">
        <v>0.15</v>
      </c>
      <c r="BD22" s="31">
        <f t="shared" si="0"/>
        <v>666</v>
      </c>
      <c r="BE22" s="17">
        <f t="shared" si="101"/>
        <v>311</v>
      </c>
      <c r="BF22" s="17">
        <f t="shared" si="2"/>
        <v>655.34399999999994</v>
      </c>
      <c r="BG22" s="32">
        <f t="shared" si="102"/>
        <v>0.91600000000000004</v>
      </c>
      <c r="BH22" s="31">
        <f t="shared" si="103"/>
        <v>2242.4</v>
      </c>
      <c r="BI22" s="32">
        <f t="shared" si="104"/>
        <v>0</v>
      </c>
      <c r="BJ22" s="32">
        <f t="shared" si="105"/>
        <v>0</v>
      </c>
      <c r="BK22" s="32">
        <f t="shared" si="106"/>
        <v>0.375</v>
      </c>
      <c r="BL22" s="32">
        <f t="shared" si="107"/>
        <v>0.46600000000000003</v>
      </c>
      <c r="BM22" s="32">
        <f t="shared" si="108"/>
        <v>0</v>
      </c>
      <c r="BN22" s="32">
        <f t="shared" si="109"/>
        <v>0</v>
      </c>
      <c r="BO22" s="32">
        <f t="shared" si="110"/>
        <v>0</v>
      </c>
      <c r="BP22" s="30">
        <f t="shared" si="30"/>
        <v>0.15</v>
      </c>
      <c r="BQ22" s="30">
        <f t="shared" si="31"/>
        <v>0.4</v>
      </c>
      <c r="BR22" s="32">
        <f t="shared" si="11"/>
        <v>0.51100000000000001</v>
      </c>
      <c r="BS22" s="32">
        <f t="shared" si="12"/>
        <v>0.83499999999999996</v>
      </c>
      <c r="BT22" s="46">
        <f t="shared" si="32"/>
        <v>0</v>
      </c>
      <c r="BU22" s="32">
        <f t="shared" si="111"/>
        <v>0.51100000000000001</v>
      </c>
      <c r="BV22" s="57">
        <v>1</v>
      </c>
      <c r="BW22" s="57">
        <v>1</v>
      </c>
      <c r="BX22" s="57">
        <v>0</v>
      </c>
      <c r="BY22" s="17">
        <f t="shared" si="112"/>
        <v>3287.3584000000001</v>
      </c>
      <c r="BZ22" s="17">
        <f t="shared" si="15"/>
        <v>6032.3026639999998</v>
      </c>
      <c r="CA22" s="17">
        <f t="shared" si="113"/>
        <v>4690.0249189039996</v>
      </c>
      <c r="CB22" s="9">
        <f t="shared" si="17"/>
        <v>15612.844544</v>
      </c>
      <c r="CC22" s="17">
        <f t="shared" si="114"/>
        <v>28649.569738239999</v>
      </c>
      <c r="CD22" s="17">
        <f t="shared" si="115"/>
        <v>22274.611118256638</v>
      </c>
      <c r="CE22" s="17">
        <f t="shared" si="116"/>
        <v>0</v>
      </c>
      <c r="CF22" s="17">
        <f t="shared" si="20"/>
        <v>9673.6453977313886</v>
      </c>
      <c r="CG22" s="20">
        <v>2</v>
      </c>
      <c r="CH22" s="17">
        <f t="shared" si="117"/>
        <v>15974.128257994013</v>
      </c>
      <c r="CI22" s="17"/>
      <c r="CJ22" s="20"/>
      <c r="CK22" s="17"/>
      <c r="CL22" s="17"/>
      <c r="CM22" s="17"/>
      <c r="CN22" s="17"/>
      <c r="CO22" s="17"/>
    </row>
    <row r="23" spans="1:93" x14ac:dyDescent="0.35">
      <c r="A23" s="15" t="str">
        <f t="shared" si="22"/>
        <v>Festering Desire + 4 Crimson Witch + 2 Pyro 2 Cryo Noblesse</v>
      </c>
      <c r="B23" s="15" t="s">
        <v>9</v>
      </c>
      <c r="C23" s="15">
        <v>169</v>
      </c>
      <c r="D23" s="30">
        <v>0.2</v>
      </c>
      <c r="E23" s="9">
        <v>6</v>
      </c>
      <c r="F23" s="30">
        <v>0.64749999999999996</v>
      </c>
      <c r="G23" s="30">
        <v>0.62129999999999996</v>
      </c>
      <c r="H23" s="30">
        <v>0.79379999999999995</v>
      </c>
      <c r="I23" s="30">
        <v>0.86750000000000005</v>
      </c>
      <c r="J23" s="30">
        <v>1.0449999999999999</v>
      </c>
      <c r="K23" s="9">
        <v>8</v>
      </c>
      <c r="L23" s="30">
        <v>2.2016</v>
      </c>
      <c r="M23" s="15">
        <v>6</v>
      </c>
      <c r="N23" s="30">
        <f t="shared" si="23"/>
        <v>0.98399999999999999</v>
      </c>
      <c r="O23" s="30">
        <v>0.05</v>
      </c>
      <c r="P23" s="30">
        <v>0.5</v>
      </c>
      <c r="Q23" s="30"/>
      <c r="R23" s="9">
        <v>2155</v>
      </c>
      <c r="S23" s="15" t="s">
        <v>98</v>
      </c>
      <c r="T23" s="15">
        <v>5</v>
      </c>
      <c r="U23" s="15" t="s">
        <v>9</v>
      </c>
      <c r="V23" s="15">
        <v>449</v>
      </c>
      <c r="W23" s="30"/>
      <c r="X23" s="30"/>
      <c r="Y23" s="30"/>
      <c r="Z23" s="9"/>
      <c r="AA23" s="9"/>
      <c r="AB23" s="30">
        <f>12%+(T23*4%)</f>
        <v>0.32</v>
      </c>
      <c r="AC23" s="30">
        <f>4.5%+(T23*1.5%)</f>
        <v>0.12</v>
      </c>
      <c r="AE23" s="15" t="s">
        <v>106</v>
      </c>
      <c r="AI23" s="30">
        <f>15%*(1+0.5*3)</f>
        <v>0.375</v>
      </c>
      <c r="AL23" s="30">
        <v>0.15</v>
      </c>
      <c r="AM23" s="30">
        <v>0.4</v>
      </c>
      <c r="AP23" s="15">
        <v>311</v>
      </c>
      <c r="AQ23" s="30">
        <f>2*46.6%</f>
        <v>0.93200000000000005</v>
      </c>
      <c r="AR23" s="30">
        <f>0*58.3%</f>
        <v>0</v>
      </c>
      <c r="AS23" s="30">
        <f>0*46.6%</f>
        <v>0</v>
      </c>
      <c r="AT23" s="30"/>
      <c r="AU23" s="30">
        <v>0.311</v>
      </c>
      <c r="AV23" s="30"/>
      <c r="AX23" s="46" t="s">
        <v>189</v>
      </c>
      <c r="AY23" s="9"/>
      <c r="AZ23" s="30">
        <f>25%+20%</f>
        <v>0.45</v>
      </c>
      <c r="BA23" s="30">
        <v>0.15</v>
      </c>
      <c r="BB23" s="30"/>
      <c r="BC23" s="30"/>
      <c r="BD23" s="15">
        <f t="shared" si="0"/>
        <v>618</v>
      </c>
      <c r="BE23" s="9">
        <f t="shared" si="101"/>
        <v>311</v>
      </c>
      <c r="BF23" s="9">
        <f t="shared" si="2"/>
        <v>608.11199999999997</v>
      </c>
      <c r="BG23" s="30">
        <f t="shared" si="102"/>
        <v>1.3820000000000001</v>
      </c>
      <c r="BH23" s="15">
        <f>(100%+BG23)*BD23+BE23+BF23</f>
        <v>2391.1880000000001</v>
      </c>
      <c r="BI23" s="30">
        <f t="shared" si="104"/>
        <v>0</v>
      </c>
      <c r="BJ23" s="30">
        <f t="shared" si="105"/>
        <v>0</v>
      </c>
      <c r="BK23" s="30">
        <f t="shared" si="106"/>
        <v>0.375</v>
      </c>
      <c r="BL23" s="30">
        <f t="shared" si="107"/>
        <v>0</v>
      </c>
      <c r="BM23" s="30">
        <f t="shared" si="108"/>
        <v>0.32</v>
      </c>
      <c r="BN23" s="30">
        <f t="shared" si="109"/>
        <v>0</v>
      </c>
      <c r="BO23" s="30">
        <f t="shared" si="110"/>
        <v>0</v>
      </c>
      <c r="BP23" s="30">
        <f t="shared" si="30"/>
        <v>0.15</v>
      </c>
      <c r="BQ23" s="30">
        <f t="shared" si="31"/>
        <v>0.4</v>
      </c>
      <c r="BR23" s="30">
        <f t="shared" si="11"/>
        <v>0.51100000000000001</v>
      </c>
      <c r="BS23" s="30">
        <f t="shared" si="12"/>
        <v>0.5</v>
      </c>
      <c r="BT23" s="46">
        <f t="shared" si="32"/>
        <v>0</v>
      </c>
      <c r="BU23" s="30">
        <f t="shared" si="111"/>
        <v>0.63100000000000001</v>
      </c>
      <c r="BV23" s="114">
        <v>0</v>
      </c>
      <c r="BW23" s="114">
        <v>1</v>
      </c>
      <c r="BX23" s="114">
        <v>0</v>
      </c>
      <c r="BY23" s="9">
        <f t="shared" si="112"/>
        <v>2391.1880000000001</v>
      </c>
      <c r="BZ23" s="9">
        <f t="shared" ref="BZ23:BZ42" si="138">(100%+$BS23)*BY23</f>
        <v>3586.7820000000002</v>
      </c>
      <c r="CA23" s="9">
        <f t="shared" si="113"/>
        <v>3002.1365340000002</v>
      </c>
      <c r="CB23" s="9">
        <f t="shared" si="17"/>
        <v>20523.4173938688</v>
      </c>
      <c r="CC23" s="9">
        <f>(100%+BS23)*CB23</f>
        <v>30785.126090803198</v>
      </c>
      <c r="CD23" s="9">
        <f t="shared" si="115"/>
        <v>26998.555581634406</v>
      </c>
      <c r="CE23" s="9">
        <f t="shared" si="116"/>
        <v>0</v>
      </c>
      <c r="CF23" s="9">
        <f t="shared" si="20"/>
        <v>6192.2068150283994</v>
      </c>
      <c r="CG23" s="16">
        <v>2</v>
      </c>
      <c r="CH23" s="9">
        <f t="shared" si="117"/>
        <v>16595.381198331401</v>
      </c>
      <c r="CM23" s="16"/>
    </row>
    <row r="24" spans="1:93" x14ac:dyDescent="0.35">
      <c r="A24" s="15" t="str">
        <f t="shared" si="22"/>
        <v>Festering Desire + 4 Crimson Witch + 2 Pyro 2 Cryo Noblesse</v>
      </c>
      <c r="B24" s="15" t="s">
        <v>9</v>
      </c>
      <c r="C24" s="15">
        <v>169</v>
      </c>
      <c r="D24" s="30">
        <v>0.2</v>
      </c>
      <c r="E24" s="9">
        <v>6</v>
      </c>
      <c r="F24" s="30">
        <v>0.64749999999999996</v>
      </c>
      <c r="G24" s="30">
        <v>0.62129999999999996</v>
      </c>
      <c r="H24" s="30">
        <v>0.79379999999999995</v>
      </c>
      <c r="I24" s="30">
        <v>0.86750000000000005</v>
      </c>
      <c r="J24" s="30">
        <v>1.0449999999999999</v>
      </c>
      <c r="K24" s="9">
        <v>8</v>
      </c>
      <c r="L24" s="30">
        <v>2.2016</v>
      </c>
      <c r="M24" s="15">
        <v>6</v>
      </c>
      <c r="N24" s="30">
        <f t="shared" si="23"/>
        <v>0.98399999999999999</v>
      </c>
      <c r="O24" s="30">
        <v>0.05</v>
      </c>
      <c r="P24" s="30">
        <v>0.5</v>
      </c>
      <c r="Q24" s="30"/>
      <c r="R24" s="9">
        <v>2155</v>
      </c>
      <c r="S24" s="15" t="s">
        <v>98</v>
      </c>
      <c r="T24" s="15">
        <v>5</v>
      </c>
      <c r="U24" s="15" t="s">
        <v>9</v>
      </c>
      <c r="V24" s="15">
        <v>449</v>
      </c>
      <c r="W24" s="30"/>
      <c r="X24" s="30"/>
      <c r="Y24" s="30"/>
      <c r="Z24" s="9"/>
      <c r="AA24" s="9"/>
      <c r="AB24" s="30">
        <f t="shared" ref="AB24:AB27" si="139">12%+(T24*4%)</f>
        <v>0.32</v>
      </c>
      <c r="AC24" s="30">
        <f t="shared" ref="AC24:AC27" si="140">4.5%+(T24*1.5%)</f>
        <v>0.12</v>
      </c>
      <c r="AE24" s="15" t="s">
        <v>106</v>
      </c>
      <c r="AI24" s="30">
        <f t="shared" si="26"/>
        <v>0.375</v>
      </c>
      <c r="AL24" s="30">
        <v>0.15</v>
      </c>
      <c r="AM24" s="30">
        <v>0.4</v>
      </c>
      <c r="AP24" s="37">
        <v>311</v>
      </c>
      <c r="AQ24" s="45">
        <f>1*46.6%</f>
        <v>0.46600000000000003</v>
      </c>
      <c r="AR24" s="45">
        <f t="shared" si="27"/>
        <v>0</v>
      </c>
      <c r="AS24" s="45">
        <f>1*46.6%</f>
        <v>0.46600000000000003</v>
      </c>
      <c r="AT24" s="45"/>
      <c r="AU24" s="45">
        <v>0.311</v>
      </c>
      <c r="AV24" s="45"/>
      <c r="AW24" s="25"/>
      <c r="AX24" s="46" t="s">
        <v>189</v>
      </c>
      <c r="AZ24" s="30">
        <f t="shared" si="28"/>
        <v>0.45</v>
      </c>
      <c r="BA24" s="30">
        <v>0.15</v>
      </c>
      <c r="BD24" s="15">
        <f t="shared" si="0"/>
        <v>618</v>
      </c>
      <c r="BE24" s="9">
        <f t="shared" si="101"/>
        <v>311</v>
      </c>
      <c r="BF24" s="9">
        <f t="shared" si="2"/>
        <v>608.11199999999997</v>
      </c>
      <c r="BG24" s="30">
        <f t="shared" si="102"/>
        <v>0.91600000000000004</v>
      </c>
      <c r="BH24" s="15">
        <f t="shared" ref="BH24:BH42" si="141">(100%+BG24)*BD24+BE24+BF24</f>
        <v>2103.1999999999998</v>
      </c>
      <c r="BI24" s="30">
        <f t="shared" si="104"/>
        <v>0</v>
      </c>
      <c r="BJ24" s="30">
        <f t="shared" si="105"/>
        <v>0</v>
      </c>
      <c r="BK24" s="30">
        <f t="shared" si="106"/>
        <v>0.84099999999999997</v>
      </c>
      <c r="BL24" s="30">
        <f t="shared" si="107"/>
        <v>0</v>
      </c>
      <c r="BM24" s="30">
        <f t="shared" si="108"/>
        <v>0.32</v>
      </c>
      <c r="BN24" s="30">
        <f t="shared" si="109"/>
        <v>0</v>
      </c>
      <c r="BO24" s="30">
        <f t="shared" si="110"/>
        <v>0</v>
      </c>
      <c r="BP24" s="30">
        <f t="shared" si="30"/>
        <v>0.15</v>
      </c>
      <c r="BQ24" s="30">
        <f t="shared" si="31"/>
        <v>0.4</v>
      </c>
      <c r="BR24" s="30">
        <f t="shared" si="11"/>
        <v>0.51100000000000001</v>
      </c>
      <c r="BS24" s="30">
        <f t="shared" si="12"/>
        <v>0.5</v>
      </c>
      <c r="BT24" s="46">
        <f t="shared" si="32"/>
        <v>0</v>
      </c>
      <c r="BU24" s="30">
        <f t="shared" si="111"/>
        <v>0.63100000000000001</v>
      </c>
      <c r="BV24" s="114">
        <v>0</v>
      </c>
      <c r="BW24" s="114">
        <v>1</v>
      </c>
      <c r="BX24" s="114">
        <v>0</v>
      </c>
      <c r="BY24" s="9">
        <f t="shared" si="112"/>
        <v>2103.1999999999998</v>
      </c>
      <c r="BZ24" s="9">
        <f t="shared" si="138"/>
        <v>3154.7999999999997</v>
      </c>
      <c r="CA24" s="9">
        <f t="shared" si="113"/>
        <v>2640.5675999999999</v>
      </c>
      <c r="CB24" s="9">
        <f t="shared" si="17"/>
        <v>23014.502567935997</v>
      </c>
      <c r="CC24" s="9">
        <f t="shared" ref="CC24:CC42" si="142">(100%+BS24)*CB24</f>
        <v>34521.753851903995</v>
      </c>
      <c r="CD24" s="9">
        <f t="shared" si="115"/>
        <v>30275.578128119807</v>
      </c>
      <c r="CE24" s="9">
        <f t="shared" si="116"/>
        <v>0</v>
      </c>
      <c r="CF24" s="9">
        <f t="shared" si="20"/>
        <v>5446.4347317599995</v>
      </c>
      <c r="CG24" s="16">
        <v>2</v>
      </c>
      <c r="CH24" s="9">
        <f t="shared" si="117"/>
        <v>17861.006429939902</v>
      </c>
    </row>
    <row r="25" spans="1:93" x14ac:dyDescent="0.35">
      <c r="A25" s="15" t="str">
        <f t="shared" si="22"/>
        <v>Festering Desire + 4 Crimson Witch + 2 Pyro 2 Cryo Noblesse</v>
      </c>
      <c r="B25" s="15" t="s">
        <v>9</v>
      </c>
      <c r="C25" s="15">
        <v>169</v>
      </c>
      <c r="D25" s="30">
        <v>0.2</v>
      </c>
      <c r="E25" s="9">
        <v>6</v>
      </c>
      <c r="F25" s="30">
        <v>0.64749999999999996</v>
      </c>
      <c r="G25" s="30">
        <v>0.62129999999999996</v>
      </c>
      <c r="H25" s="30">
        <v>0.79379999999999995</v>
      </c>
      <c r="I25" s="30">
        <v>0.86750000000000005</v>
      </c>
      <c r="J25" s="30">
        <v>1.0449999999999999</v>
      </c>
      <c r="K25" s="9">
        <v>8</v>
      </c>
      <c r="L25" s="30">
        <v>2.2016</v>
      </c>
      <c r="M25" s="15">
        <v>6</v>
      </c>
      <c r="N25" s="30">
        <f t="shared" si="23"/>
        <v>0.98399999999999999</v>
      </c>
      <c r="O25" s="30">
        <v>0.05</v>
      </c>
      <c r="P25" s="30">
        <v>0.5</v>
      </c>
      <c r="Q25" s="30"/>
      <c r="R25" s="9">
        <v>2155</v>
      </c>
      <c r="S25" s="15" t="s">
        <v>98</v>
      </c>
      <c r="T25" s="15">
        <v>5</v>
      </c>
      <c r="U25" s="15" t="s">
        <v>9</v>
      </c>
      <c r="V25" s="15">
        <v>449</v>
      </c>
      <c r="W25" s="30"/>
      <c r="X25" s="30"/>
      <c r="Y25" s="30"/>
      <c r="Z25" s="9"/>
      <c r="AA25" s="9"/>
      <c r="AB25" s="30">
        <f>12%+(T25*4%)</f>
        <v>0.32</v>
      </c>
      <c r="AC25" s="30">
        <f>4.5%+(T25*1.5%)</f>
        <v>0.12</v>
      </c>
      <c r="AE25" s="15" t="s">
        <v>106</v>
      </c>
      <c r="AI25" s="30">
        <f>15%*(1+0.5*3)</f>
        <v>0.375</v>
      </c>
      <c r="AL25" s="30">
        <v>0.15</v>
      </c>
      <c r="AM25" s="30">
        <v>0.4</v>
      </c>
      <c r="AP25" s="15">
        <v>311</v>
      </c>
      <c r="AQ25" s="30">
        <f>1*46.6%</f>
        <v>0.46600000000000003</v>
      </c>
      <c r="AR25" s="30">
        <f>0*58.3%</f>
        <v>0</v>
      </c>
      <c r="AS25" s="30">
        <f>0*46.6%</f>
        <v>0</v>
      </c>
      <c r="AT25" s="30"/>
      <c r="AU25" s="30">
        <v>0.311</v>
      </c>
      <c r="AV25" s="30"/>
      <c r="AW25" s="9">
        <v>187</v>
      </c>
      <c r="AX25" s="46" t="s">
        <v>189</v>
      </c>
      <c r="AY25" s="9"/>
      <c r="AZ25" s="30">
        <f>25%+20%</f>
        <v>0.45</v>
      </c>
      <c r="BA25" s="30">
        <v>0.15</v>
      </c>
      <c r="BB25" s="30"/>
      <c r="BC25" s="30"/>
      <c r="BD25" s="15">
        <f t="shared" si="0"/>
        <v>618</v>
      </c>
      <c r="BE25" s="9">
        <f t="shared" ref="BE25:BE26" si="143">AP25+AY25</f>
        <v>311</v>
      </c>
      <c r="BF25" s="9">
        <f t="shared" si="2"/>
        <v>608.11199999999997</v>
      </c>
      <c r="BG25" s="30">
        <f t="shared" ref="BG25:BG26" si="144">W25+AF25+AQ25+AZ25</f>
        <v>0.91600000000000004</v>
      </c>
      <c r="BH25" s="15">
        <f>(100%+BG25)*BD25+BE25+BF25</f>
        <v>2103.1999999999998</v>
      </c>
      <c r="BI25" s="30">
        <f t="shared" ref="BI25:BI26" si="145">X25+AG25+AR25</f>
        <v>0</v>
      </c>
      <c r="BJ25" s="30">
        <f t="shared" ref="BJ25:BJ26" si="146">AH25</f>
        <v>0</v>
      </c>
      <c r="BK25" s="30">
        <f t="shared" ref="BK25:BK26" si="147">AI25+AS25</f>
        <v>0.375</v>
      </c>
      <c r="BL25" s="30">
        <f t="shared" ref="BL25:BL26" si="148">AT25</f>
        <v>0</v>
      </c>
      <c r="BM25" s="30">
        <f t="shared" ref="BM25:BM26" si="149">AB25</f>
        <v>0.32</v>
      </c>
      <c r="BN25" s="30">
        <f t="shared" ref="BN25:BN26" si="150">AJ25</f>
        <v>0</v>
      </c>
      <c r="BO25" s="30">
        <f t="shared" ref="BO25:BO26" si="151">AK25</f>
        <v>0</v>
      </c>
      <c r="BP25" s="30">
        <f t="shared" ref="BP25:BP26" si="152">AL25+278*BT25/(1400+BT25)/100</f>
        <v>0.4775740390674228</v>
      </c>
      <c r="BQ25" s="30">
        <f t="shared" si="31"/>
        <v>1.7680841335162323</v>
      </c>
      <c r="BR25" s="30">
        <f t="shared" si="11"/>
        <v>0.51100000000000001</v>
      </c>
      <c r="BS25" s="30">
        <f t="shared" si="12"/>
        <v>0.5</v>
      </c>
      <c r="BT25" s="46">
        <f t="shared" ref="BT25:BT26" si="153">BC25+AW25+AD25+Q25</f>
        <v>187</v>
      </c>
      <c r="BU25" s="30">
        <f t="shared" ref="BU25:BU26" si="154">BR25+AC25</f>
        <v>0.63100000000000001</v>
      </c>
      <c r="BV25" s="114">
        <v>0</v>
      </c>
      <c r="BW25" s="114">
        <v>1</v>
      </c>
      <c r="BX25" s="114">
        <v>0</v>
      </c>
      <c r="BY25" s="9">
        <f t="shared" ref="BY25:BY26" si="155">(100%+BJ25+(BI25*(1-BV25))+(BL25*BV25)+BN25+BX25*BO25)*BH25</f>
        <v>2103.1999999999998</v>
      </c>
      <c r="BZ25" s="9">
        <f t="shared" ref="BZ25:BZ26" si="156">(100%+$BS25)*BY25</f>
        <v>3154.7999999999997</v>
      </c>
      <c r="CA25" s="9">
        <f t="shared" ref="CA25:CA26" si="157">MIN($BR25, 80%)*BZ25+BY25*MAX(100%-$BR25, 20%)</f>
        <v>2640.5675999999999</v>
      </c>
      <c r="CB25" s="9">
        <f t="shared" si="17"/>
        <v>23193.588081344602</v>
      </c>
      <c r="CC25" s="9">
        <f>(100%+BS25)*CB25</f>
        <v>34790.382122016905</v>
      </c>
      <c r="CD25" s="9">
        <f t="shared" ref="CD25:CD26" si="158">MIN($BU25, 80%)*CC25+CB25*MAX(100%-$BU25, 20%)</f>
        <v>30511.165121008824</v>
      </c>
      <c r="CE25" s="9">
        <f t="shared" ref="CE25:CE26" si="159">BX25*R25*(100%+BQ25)</f>
        <v>0</v>
      </c>
      <c r="CF25" s="9">
        <f t="shared" si="20"/>
        <v>5446.4347317599995</v>
      </c>
      <c r="CG25" s="16">
        <v>2</v>
      </c>
      <c r="CH25" s="9">
        <f t="shared" ref="CH25:CH26" si="160">(CF25+$CD25)/CG25</f>
        <v>17978.79992638441</v>
      </c>
      <c r="CM25" s="16"/>
    </row>
    <row r="26" spans="1:93" x14ac:dyDescent="0.35">
      <c r="A26" s="15" t="str">
        <f t="shared" si="22"/>
        <v>Festering Desire + 4 Crimson Witch + 2 Pyro 2 Cryo Noblesse</v>
      </c>
      <c r="B26" s="15" t="s">
        <v>9</v>
      </c>
      <c r="C26" s="15">
        <v>169</v>
      </c>
      <c r="D26" s="30">
        <v>0.2</v>
      </c>
      <c r="E26" s="9">
        <v>6</v>
      </c>
      <c r="F26" s="30">
        <v>0.64749999999999996</v>
      </c>
      <c r="G26" s="30">
        <v>0.62129999999999996</v>
      </c>
      <c r="H26" s="30">
        <v>0.79379999999999995</v>
      </c>
      <c r="I26" s="30">
        <v>0.86750000000000005</v>
      </c>
      <c r="J26" s="30">
        <v>1.0449999999999999</v>
      </c>
      <c r="K26" s="9">
        <v>8</v>
      </c>
      <c r="L26" s="30">
        <v>2.2016</v>
      </c>
      <c r="M26" s="15">
        <v>6</v>
      </c>
      <c r="N26" s="30">
        <f t="shared" si="23"/>
        <v>0.98399999999999999</v>
      </c>
      <c r="O26" s="30">
        <v>0.05</v>
      </c>
      <c r="P26" s="30">
        <v>0.5</v>
      </c>
      <c r="Q26" s="30"/>
      <c r="R26" s="9">
        <v>2155</v>
      </c>
      <c r="S26" s="15" t="s">
        <v>98</v>
      </c>
      <c r="T26" s="15">
        <v>5</v>
      </c>
      <c r="U26" s="15" t="s">
        <v>9</v>
      </c>
      <c r="V26" s="15">
        <v>449</v>
      </c>
      <c r="W26" s="30"/>
      <c r="X26" s="30"/>
      <c r="Y26" s="30"/>
      <c r="Z26" s="9"/>
      <c r="AA26" s="9"/>
      <c r="AB26" s="30">
        <f t="shared" ref="AB26" si="161">12%+(T26*4%)</f>
        <v>0.32</v>
      </c>
      <c r="AC26" s="30">
        <f t="shared" ref="AC26" si="162">4.5%+(T26*1.5%)</f>
        <v>0.12</v>
      </c>
      <c r="AE26" s="15" t="s">
        <v>106</v>
      </c>
      <c r="AI26" s="30">
        <f t="shared" si="26"/>
        <v>0.375</v>
      </c>
      <c r="AL26" s="30">
        <v>0.15</v>
      </c>
      <c r="AM26" s="30">
        <v>0.4</v>
      </c>
      <c r="AP26" s="37">
        <v>311</v>
      </c>
      <c r="AQ26" s="45">
        <v>0</v>
      </c>
      <c r="AR26" s="45">
        <f t="shared" si="27"/>
        <v>0</v>
      </c>
      <c r="AS26" s="45">
        <f>1*46.6%</f>
        <v>0.46600000000000003</v>
      </c>
      <c r="AT26" s="45"/>
      <c r="AU26" s="45">
        <v>0.311</v>
      </c>
      <c r="AV26" s="45"/>
      <c r="AW26" s="25">
        <v>187</v>
      </c>
      <c r="AX26" s="46" t="s">
        <v>189</v>
      </c>
      <c r="AZ26" s="30">
        <f t="shared" si="28"/>
        <v>0.45</v>
      </c>
      <c r="BA26" s="30">
        <v>0.15</v>
      </c>
      <c r="BD26" s="15">
        <f t="shared" si="0"/>
        <v>618</v>
      </c>
      <c r="BE26" s="9">
        <f t="shared" si="143"/>
        <v>311</v>
      </c>
      <c r="BF26" s="9">
        <f t="shared" si="2"/>
        <v>608.11199999999997</v>
      </c>
      <c r="BG26" s="30">
        <f t="shared" si="144"/>
        <v>0.45</v>
      </c>
      <c r="BH26" s="15">
        <f t="shared" ref="BH26" si="163">(100%+BG26)*BD26+BE26+BF26</f>
        <v>1815.212</v>
      </c>
      <c r="BI26" s="30">
        <f t="shared" si="145"/>
        <v>0</v>
      </c>
      <c r="BJ26" s="30">
        <f t="shared" si="146"/>
        <v>0</v>
      </c>
      <c r="BK26" s="30">
        <f t="shared" si="147"/>
        <v>0.84099999999999997</v>
      </c>
      <c r="BL26" s="30">
        <f t="shared" si="148"/>
        <v>0</v>
      </c>
      <c r="BM26" s="30">
        <f t="shared" si="149"/>
        <v>0.32</v>
      </c>
      <c r="BN26" s="30">
        <f t="shared" si="150"/>
        <v>0</v>
      </c>
      <c r="BO26" s="30">
        <f t="shared" si="151"/>
        <v>0</v>
      </c>
      <c r="BP26" s="30">
        <f t="shared" si="152"/>
        <v>0.4775740390674228</v>
      </c>
      <c r="BQ26" s="30">
        <f t="shared" si="31"/>
        <v>1.7680841335162323</v>
      </c>
      <c r="BR26" s="30">
        <f t="shared" si="11"/>
        <v>0.51100000000000001</v>
      </c>
      <c r="BS26" s="30">
        <f t="shared" si="12"/>
        <v>0.5</v>
      </c>
      <c r="BT26" s="46">
        <f t="shared" si="153"/>
        <v>187</v>
      </c>
      <c r="BU26" s="30">
        <f t="shared" si="154"/>
        <v>0.63100000000000001</v>
      </c>
      <c r="BV26" s="114">
        <v>0</v>
      </c>
      <c r="BW26" s="114">
        <v>1</v>
      </c>
      <c r="BX26" s="114">
        <v>0</v>
      </c>
      <c r="BY26" s="9">
        <f t="shared" si="155"/>
        <v>1815.212</v>
      </c>
      <c r="BZ26" s="9">
        <f t="shared" si="156"/>
        <v>2722.8180000000002</v>
      </c>
      <c r="CA26" s="9">
        <f t="shared" si="157"/>
        <v>2278.998666</v>
      </c>
      <c r="CB26" s="9">
        <f t="shared" si="17"/>
        <v>25521.123255745682</v>
      </c>
      <c r="CC26" s="9">
        <f t="shared" ref="CC26" si="164">(100%+BS26)*CB26</f>
        <v>38281.684883618524</v>
      </c>
      <c r="CD26" s="9">
        <f t="shared" si="158"/>
        <v>33573.037642933443</v>
      </c>
      <c r="CE26" s="9">
        <f t="shared" si="159"/>
        <v>0</v>
      </c>
      <c r="CF26" s="9">
        <f t="shared" si="20"/>
        <v>4700.6626484915996</v>
      </c>
      <c r="CG26" s="16">
        <v>2</v>
      </c>
      <c r="CH26" s="8">
        <f t="shared" si="160"/>
        <v>19136.85014571252</v>
      </c>
    </row>
    <row r="27" spans="1:93" s="63" customFormat="1" x14ac:dyDescent="0.35">
      <c r="A27" s="15" t="str">
        <f t="shared" si="22"/>
        <v>Festering Desire + 4 Crimson Witch + 2 Pyro 2 Cryo Noblesse</v>
      </c>
      <c r="B27" s="63" t="s">
        <v>9</v>
      </c>
      <c r="C27" s="63">
        <v>169</v>
      </c>
      <c r="D27" s="67">
        <v>0.2</v>
      </c>
      <c r="E27" s="72">
        <v>6</v>
      </c>
      <c r="F27" s="67">
        <v>0.64749999999999996</v>
      </c>
      <c r="G27" s="67">
        <v>0.62129999999999996</v>
      </c>
      <c r="H27" s="67">
        <v>0.79379999999999995</v>
      </c>
      <c r="I27" s="67">
        <v>0.86750000000000005</v>
      </c>
      <c r="J27" s="67">
        <v>1.0449999999999999</v>
      </c>
      <c r="K27" s="9">
        <v>8</v>
      </c>
      <c r="L27" s="30">
        <v>2.2016</v>
      </c>
      <c r="M27" s="63">
        <v>6</v>
      </c>
      <c r="N27" s="30">
        <f t="shared" si="23"/>
        <v>0.98399999999999999</v>
      </c>
      <c r="O27" s="67">
        <v>0.05</v>
      </c>
      <c r="P27" s="67">
        <v>0.5</v>
      </c>
      <c r="Q27" s="67"/>
      <c r="R27" s="9">
        <v>2155</v>
      </c>
      <c r="S27" s="63" t="s">
        <v>98</v>
      </c>
      <c r="T27" s="63">
        <v>5</v>
      </c>
      <c r="U27" s="63" t="s">
        <v>9</v>
      </c>
      <c r="V27" s="63">
        <v>449</v>
      </c>
      <c r="W27" s="67"/>
      <c r="X27" s="67"/>
      <c r="Y27" s="67"/>
      <c r="Z27" s="72"/>
      <c r="AA27" s="72"/>
      <c r="AB27" s="67">
        <f t="shared" si="139"/>
        <v>0.32</v>
      </c>
      <c r="AC27" s="67">
        <f t="shared" si="140"/>
        <v>0.12</v>
      </c>
      <c r="AD27" s="72"/>
      <c r="AE27" s="63" t="s">
        <v>106</v>
      </c>
      <c r="AG27" s="67"/>
      <c r="AH27" s="67"/>
      <c r="AI27" s="30">
        <f t="shared" si="26"/>
        <v>0.375</v>
      </c>
      <c r="AK27" s="67"/>
      <c r="AL27" s="67">
        <v>0.15</v>
      </c>
      <c r="AM27" s="67">
        <v>0.4</v>
      </c>
      <c r="AP27" s="63">
        <v>311</v>
      </c>
      <c r="AQ27" s="67">
        <f>1*46.6%</f>
        <v>0.46600000000000003</v>
      </c>
      <c r="AR27" s="67">
        <f t="shared" si="27"/>
        <v>0</v>
      </c>
      <c r="AT27" s="67">
        <f>1*46.6%</f>
        <v>0.46600000000000003</v>
      </c>
      <c r="AU27" s="67">
        <v>0.311</v>
      </c>
      <c r="AW27" s="25"/>
      <c r="AX27" s="46" t="s">
        <v>189</v>
      </c>
      <c r="AZ27" s="30">
        <f t="shared" si="28"/>
        <v>0.45</v>
      </c>
      <c r="BA27" s="67">
        <v>0.15</v>
      </c>
      <c r="BD27" s="63">
        <f t="shared" si="0"/>
        <v>618</v>
      </c>
      <c r="BE27" s="72">
        <f t="shared" si="101"/>
        <v>311</v>
      </c>
      <c r="BF27" s="72">
        <f t="shared" si="2"/>
        <v>608.11199999999997</v>
      </c>
      <c r="BG27" s="67">
        <f t="shared" si="102"/>
        <v>0.91600000000000004</v>
      </c>
      <c r="BH27" s="63">
        <f t="shared" si="141"/>
        <v>2103.1999999999998</v>
      </c>
      <c r="BI27" s="67">
        <f t="shared" si="104"/>
        <v>0</v>
      </c>
      <c r="BJ27" s="67">
        <f t="shared" si="105"/>
        <v>0</v>
      </c>
      <c r="BK27" s="67">
        <f t="shared" si="106"/>
        <v>0.375</v>
      </c>
      <c r="BL27" s="67">
        <f t="shared" si="107"/>
        <v>0.46600000000000003</v>
      </c>
      <c r="BM27" s="67">
        <f t="shared" si="108"/>
        <v>0.32</v>
      </c>
      <c r="BN27" s="67">
        <f t="shared" si="109"/>
        <v>0</v>
      </c>
      <c r="BO27" s="67">
        <f t="shared" si="110"/>
        <v>0</v>
      </c>
      <c r="BP27" s="30">
        <f t="shared" si="30"/>
        <v>0.15</v>
      </c>
      <c r="BQ27" s="30">
        <f t="shared" si="31"/>
        <v>0.4</v>
      </c>
      <c r="BR27" s="67">
        <f t="shared" si="11"/>
        <v>0.51100000000000001</v>
      </c>
      <c r="BS27" s="67">
        <f t="shared" si="12"/>
        <v>0.5</v>
      </c>
      <c r="BT27" s="46">
        <f t="shared" si="32"/>
        <v>0</v>
      </c>
      <c r="BU27" s="67">
        <f t="shared" si="111"/>
        <v>0.63100000000000001</v>
      </c>
      <c r="BV27" s="114">
        <v>0</v>
      </c>
      <c r="BW27" s="115">
        <v>1</v>
      </c>
      <c r="BX27" s="115">
        <v>0</v>
      </c>
      <c r="BY27" s="72">
        <f t="shared" si="112"/>
        <v>2103.1999999999998</v>
      </c>
      <c r="BZ27" s="72">
        <f t="shared" si="138"/>
        <v>3154.7999999999997</v>
      </c>
      <c r="CA27" s="72">
        <f t="shared" si="113"/>
        <v>2640.5675999999999</v>
      </c>
      <c r="CB27" s="9">
        <f t="shared" si="17"/>
        <v>18051.634360319997</v>
      </c>
      <c r="CC27" s="72">
        <f t="shared" si="142"/>
        <v>27077.451540479997</v>
      </c>
      <c r="CD27" s="72">
        <f t="shared" si="115"/>
        <v>23746.925001000956</v>
      </c>
      <c r="CE27" s="72">
        <f t="shared" si="116"/>
        <v>0</v>
      </c>
      <c r="CF27" s="72">
        <f t="shared" si="20"/>
        <v>5446.4347317599995</v>
      </c>
      <c r="CG27" s="74">
        <v>2</v>
      </c>
      <c r="CH27" s="72">
        <f t="shared" si="117"/>
        <v>14596.679866380478</v>
      </c>
      <c r="CI27" s="72"/>
      <c r="CJ27" s="74"/>
      <c r="CK27" s="72"/>
      <c r="CL27" s="72"/>
      <c r="CM27" s="72"/>
      <c r="CN27" s="72"/>
      <c r="CO27" s="72"/>
    </row>
    <row r="28" spans="1:93" x14ac:dyDescent="0.35">
      <c r="A28" s="15" t="str">
        <f t="shared" si="22"/>
        <v>Aquila Favonia + 4 Crimson Witch + 2 Pyro 2 Cryo Noblesse</v>
      </c>
      <c r="B28" s="15" t="s">
        <v>9</v>
      </c>
      <c r="C28" s="15">
        <v>169</v>
      </c>
      <c r="D28" s="30">
        <v>0.2</v>
      </c>
      <c r="E28" s="9">
        <v>6</v>
      </c>
      <c r="F28" s="30">
        <v>0.64749999999999996</v>
      </c>
      <c r="G28" s="30">
        <v>0.62129999999999996</v>
      </c>
      <c r="H28" s="30">
        <v>0.79379999999999995</v>
      </c>
      <c r="I28" s="30">
        <v>0.86750000000000005</v>
      </c>
      <c r="J28" s="30">
        <v>1.0449999999999999</v>
      </c>
      <c r="K28" s="9">
        <v>8</v>
      </c>
      <c r="L28" s="30">
        <v>2.2016</v>
      </c>
      <c r="M28" s="15">
        <v>6</v>
      </c>
      <c r="N28" s="30">
        <f t="shared" si="23"/>
        <v>0.98399999999999999</v>
      </c>
      <c r="O28" s="30">
        <v>0.05</v>
      </c>
      <c r="P28" s="30">
        <v>0.5</v>
      </c>
      <c r="Q28" s="30"/>
      <c r="R28" s="9">
        <v>2155</v>
      </c>
      <c r="S28" s="15" t="s">
        <v>101</v>
      </c>
      <c r="T28" s="15">
        <v>1</v>
      </c>
      <c r="U28" s="15" t="s">
        <v>9</v>
      </c>
      <c r="V28" s="15">
        <v>590</v>
      </c>
      <c r="W28" s="33">
        <v>0.2</v>
      </c>
      <c r="X28" s="30">
        <v>0.377</v>
      </c>
      <c r="AE28" s="15" t="s">
        <v>106</v>
      </c>
      <c r="AI28" s="30">
        <f t="shared" si="26"/>
        <v>0.375</v>
      </c>
      <c r="AL28" s="30">
        <v>0.15</v>
      </c>
      <c r="AM28" s="30">
        <v>0.4</v>
      </c>
      <c r="AP28" s="15">
        <v>311</v>
      </c>
      <c r="AQ28" s="30">
        <f>2*46.6%</f>
        <v>0.93200000000000005</v>
      </c>
      <c r="AR28" s="30">
        <f>0*58.3%</f>
        <v>0</v>
      </c>
      <c r="AS28" s="30">
        <f>0*46.6%</f>
        <v>0</v>
      </c>
      <c r="AT28" s="30"/>
      <c r="AU28" s="30">
        <v>0.311</v>
      </c>
      <c r="AV28" s="30"/>
      <c r="AX28" s="46" t="s">
        <v>189</v>
      </c>
      <c r="AY28" s="9"/>
      <c r="AZ28" s="30">
        <f t="shared" si="28"/>
        <v>0.45</v>
      </c>
      <c r="BA28" s="30">
        <v>0.15</v>
      </c>
      <c r="BD28" s="15">
        <f t="shared" si="0"/>
        <v>759</v>
      </c>
      <c r="BE28" s="9">
        <f t="shared" si="101"/>
        <v>311</v>
      </c>
      <c r="BF28" s="9">
        <f t="shared" si="2"/>
        <v>746.85599999999999</v>
      </c>
      <c r="BG28" s="30">
        <f t="shared" si="102"/>
        <v>1.5820000000000001</v>
      </c>
      <c r="BH28" s="15">
        <f t="shared" si="141"/>
        <v>3017.5940000000001</v>
      </c>
      <c r="BI28" s="30">
        <f t="shared" si="104"/>
        <v>0.377</v>
      </c>
      <c r="BJ28" s="30">
        <f t="shared" si="105"/>
        <v>0</v>
      </c>
      <c r="BK28" s="30">
        <f t="shared" si="106"/>
        <v>0.375</v>
      </c>
      <c r="BL28" s="30">
        <f t="shared" si="107"/>
        <v>0</v>
      </c>
      <c r="BM28" s="30">
        <f t="shared" si="108"/>
        <v>0</v>
      </c>
      <c r="BN28" s="30">
        <f t="shared" si="109"/>
        <v>0</v>
      </c>
      <c r="BO28" s="30">
        <f t="shared" si="110"/>
        <v>0</v>
      </c>
      <c r="BP28" s="30">
        <f t="shared" si="30"/>
        <v>0.15</v>
      </c>
      <c r="BQ28" s="30">
        <f t="shared" si="31"/>
        <v>0.4</v>
      </c>
      <c r="BR28" s="30">
        <f t="shared" si="11"/>
        <v>0.51100000000000001</v>
      </c>
      <c r="BS28" s="30">
        <f t="shared" si="12"/>
        <v>0.5</v>
      </c>
      <c r="BT28" s="46">
        <f t="shared" si="32"/>
        <v>0</v>
      </c>
      <c r="BU28" s="30">
        <f t="shared" si="111"/>
        <v>0.51100000000000001</v>
      </c>
      <c r="BV28" s="114">
        <v>0</v>
      </c>
      <c r="BW28" s="114">
        <v>1</v>
      </c>
      <c r="BX28" s="114">
        <v>0</v>
      </c>
      <c r="BY28" s="9">
        <f t="shared" si="112"/>
        <v>4155.2269379999998</v>
      </c>
      <c r="BZ28" s="9">
        <f t="shared" si="138"/>
        <v>6232.8404069999997</v>
      </c>
      <c r="CA28" s="9">
        <f t="shared" si="113"/>
        <v>5216.8874206589999</v>
      </c>
      <c r="CB28" s="9">
        <f t="shared" si="17"/>
        <v>21010.179280640001</v>
      </c>
      <c r="CC28" s="9">
        <f t="shared" si="142"/>
        <v>31515.268920959999</v>
      </c>
      <c r="CD28" s="9">
        <f t="shared" si="115"/>
        <v>26378.280086843519</v>
      </c>
      <c r="CE28" s="9">
        <f t="shared" si="116"/>
        <v>0</v>
      </c>
      <c r="CF28" s="9">
        <f t="shared" si="20"/>
        <v>10760.351993851253</v>
      </c>
      <c r="CG28" s="16">
        <v>2</v>
      </c>
      <c r="CH28" s="9">
        <f t="shared" si="117"/>
        <v>18569.316040347385</v>
      </c>
    </row>
    <row r="29" spans="1:93" x14ac:dyDescent="0.35">
      <c r="A29" s="15" t="str">
        <f t="shared" si="22"/>
        <v>Aquila Favonia + 4 Crimson Witch + 2 Pyro 2 Cryo Noblesse</v>
      </c>
      <c r="B29" s="15" t="s">
        <v>9</v>
      </c>
      <c r="C29" s="15">
        <v>169</v>
      </c>
      <c r="D29" s="30">
        <v>0.2</v>
      </c>
      <c r="E29" s="9">
        <v>6</v>
      </c>
      <c r="F29" s="30">
        <v>0.64749999999999996</v>
      </c>
      <c r="G29" s="30">
        <v>0.62129999999999996</v>
      </c>
      <c r="H29" s="30">
        <v>0.79379999999999995</v>
      </c>
      <c r="I29" s="30">
        <v>0.86750000000000005</v>
      </c>
      <c r="J29" s="30">
        <v>1.0449999999999999</v>
      </c>
      <c r="K29" s="9">
        <v>8</v>
      </c>
      <c r="L29" s="30">
        <v>2.2016</v>
      </c>
      <c r="M29" s="15">
        <v>6</v>
      </c>
      <c r="N29" s="30">
        <f t="shared" si="23"/>
        <v>0.98399999999999999</v>
      </c>
      <c r="O29" s="30">
        <v>0.05</v>
      </c>
      <c r="P29" s="30">
        <v>0.5</v>
      </c>
      <c r="Q29" s="30"/>
      <c r="R29" s="9">
        <v>2155</v>
      </c>
      <c r="S29" s="15" t="s">
        <v>101</v>
      </c>
      <c r="T29" s="15">
        <v>1</v>
      </c>
      <c r="U29" s="15" t="s">
        <v>9</v>
      </c>
      <c r="V29" s="15">
        <v>590</v>
      </c>
      <c r="W29" s="33">
        <v>0.2</v>
      </c>
      <c r="X29" s="30">
        <v>0.377</v>
      </c>
      <c r="AE29" s="15" t="s">
        <v>106</v>
      </c>
      <c r="AI29" s="30">
        <f t="shared" si="26"/>
        <v>0.375</v>
      </c>
      <c r="AL29" s="30">
        <v>0.15</v>
      </c>
      <c r="AM29" s="30">
        <v>0.4</v>
      </c>
      <c r="AP29" s="37">
        <v>311</v>
      </c>
      <c r="AQ29" s="45">
        <f>1*46.6%</f>
        <v>0.46600000000000003</v>
      </c>
      <c r="AR29" s="45">
        <f t="shared" si="27"/>
        <v>0</v>
      </c>
      <c r="AS29" s="45">
        <f>1*46.6%</f>
        <v>0.46600000000000003</v>
      </c>
      <c r="AT29" s="45"/>
      <c r="AU29" s="45">
        <v>0.311</v>
      </c>
      <c r="AV29" s="45"/>
      <c r="AW29" s="25"/>
      <c r="AX29" s="46" t="s">
        <v>189</v>
      </c>
      <c r="AZ29" s="30">
        <f t="shared" si="28"/>
        <v>0.45</v>
      </c>
      <c r="BA29" s="30">
        <v>0.15</v>
      </c>
      <c r="BD29" s="15">
        <f t="shared" si="0"/>
        <v>759</v>
      </c>
      <c r="BE29" s="9">
        <f t="shared" si="101"/>
        <v>311</v>
      </c>
      <c r="BF29" s="9">
        <f t="shared" si="2"/>
        <v>746.85599999999999</v>
      </c>
      <c r="BG29" s="30">
        <f t="shared" si="102"/>
        <v>1.1160000000000001</v>
      </c>
      <c r="BH29" s="15">
        <f t="shared" si="141"/>
        <v>2663.9</v>
      </c>
      <c r="BI29" s="30">
        <f t="shared" si="104"/>
        <v>0.377</v>
      </c>
      <c r="BJ29" s="30">
        <f t="shared" si="105"/>
        <v>0</v>
      </c>
      <c r="BK29" s="30">
        <f t="shared" si="106"/>
        <v>0.84099999999999997</v>
      </c>
      <c r="BL29" s="30">
        <f t="shared" si="107"/>
        <v>0</v>
      </c>
      <c r="BM29" s="30">
        <f t="shared" si="108"/>
        <v>0</v>
      </c>
      <c r="BN29" s="30">
        <f t="shared" si="109"/>
        <v>0</v>
      </c>
      <c r="BO29" s="30">
        <f t="shared" si="110"/>
        <v>0</v>
      </c>
      <c r="BP29" s="30">
        <f t="shared" si="30"/>
        <v>0.15</v>
      </c>
      <c r="BQ29" s="30">
        <f t="shared" si="31"/>
        <v>0.4</v>
      </c>
      <c r="BR29" s="30">
        <f t="shared" si="11"/>
        <v>0.51100000000000001</v>
      </c>
      <c r="BS29" s="30">
        <f t="shared" si="12"/>
        <v>0.5</v>
      </c>
      <c r="BT29" s="46">
        <f t="shared" si="32"/>
        <v>0</v>
      </c>
      <c r="BU29" s="30">
        <f t="shared" si="111"/>
        <v>0.51100000000000001</v>
      </c>
      <c r="BV29" s="114">
        <v>0</v>
      </c>
      <c r="BW29" s="114">
        <v>1</v>
      </c>
      <c r="BX29" s="114">
        <v>0</v>
      </c>
      <c r="BY29" s="9">
        <f t="shared" si="112"/>
        <v>3668.1903000000002</v>
      </c>
      <c r="BZ29" s="9">
        <f t="shared" si="138"/>
        <v>5502.2854500000003</v>
      </c>
      <c r="CA29" s="9">
        <f t="shared" si="113"/>
        <v>4605.4129216500005</v>
      </c>
      <c r="CB29" s="9">
        <f t="shared" si="17"/>
        <v>24833.501496831996</v>
      </c>
      <c r="CC29" s="9">
        <f t="shared" si="142"/>
        <v>37250.25224524799</v>
      </c>
      <c r="CD29" s="9">
        <f t="shared" si="115"/>
        <v>31178.461129272568</v>
      </c>
      <c r="CE29" s="9">
        <f t="shared" si="116"/>
        <v>0</v>
      </c>
      <c r="CF29" s="9">
        <f t="shared" si="20"/>
        <v>9499.1246921952898</v>
      </c>
      <c r="CG29" s="16">
        <v>2</v>
      </c>
      <c r="CH29" s="9">
        <f t="shared" si="117"/>
        <v>20338.79291073393</v>
      </c>
    </row>
    <row r="30" spans="1:93" x14ac:dyDescent="0.35">
      <c r="A30" s="15" t="str">
        <f t="shared" si="22"/>
        <v>Aquila Favonia + 4 Crimson Witch + 2 Pyro 2 Cryo Noblesse</v>
      </c>
      <c r="B30" s="15" t="s">
        <v>9</v>
      </c>
      <c r="C30" s="15">
        <v>169</v>
      </c>
      <c r="D30" s="30">
        <v>0.2</v>
      </c>
      <c r="E30" s="9">
        <v>6</v>
      </c>
      <c r="F30" s="30">
        <v>0.64749999999999996</v>
      </c>
      <c r="G30" s="30">
        <v>0.62129999999999996</v>
      </c>
      <c r="H30" s="30">
        <v>0.79379999999999995</v>
      </c>
      <c r="I30" s="30">
        <v>0.86750000000000005</v>
      </c>
      <c r="J30" s="30">
        <v>1.0449999999999999</v>
      </c>
      <c r="K30" s="9">
        <v>8</v>
      </c>
      <c r="L30" s="30">
        <v>2.2016</v>
      </c>
      <c r="M30" s="15">
        <v>6</v>
      </c>
      <c r="N30" s="30">
        <f t="shared" si="23"/>
        <v>0.98399999999999999</v>
      </c>
      <c r="O30" s="30">
        <v>0.05</v>
      </c>
      <c r="P30" s="30">
        <v>0.5</v>
      </c>
      <c r="Q30" s="30"/>
      <c r="R30" s="9">
        <v>2155</v>
      </c>
      <c r="S30" s="15" t="s">
        <v>101</v>
      </c>
      <c r="T30" s="15">
        <v>1</v>
      </c>
      <c r="U30" s="15" t="s">
        <v>9</v>
      </c>
      <c r="V30" s="15">
        <v>590</v>
      </c>
      <c r="W30" s="33">
        <v>0.2</v>
      </c>
      <c r="X30" s="30">
        <v>0.377</v>
      </c>
      <c r="AE30" s="15" t="s">
        <v>106</v>
      </c>
      <c r="AI30" s="30">
        <f t="shared" si="26"/>
        <v>0.375</v>
      </c>
      <c r="AL30" s="30">
        <v>0.15</v>
      </c>
      <c r="AM30" s="30">
        <v>0.4</v>
      </c>
      <c r="AP30" s="15">
        <v>311</v>
      </c>
      <c r="AQ30" s="30">
        <f>1*46.6%</f>
        <v>0.46600000000000003</v>
      </c>
      <c r="AR30" s="30">
        <f>0*58.3%</f>
        <v>0</v>
      </c>
      <c r="AS30" s="30">
        <f>0*46.6%</f>
        <v>0</v>
      </c>
      <c r="AT30" s="30"/>
      <c r="AU30" s="30">
        <v>0.311</v>
      </c>
      <c r="AV30" s="30"/>
      <c r="AW30" s="9">
        <v>187</v>
      </c>
      <c r="AX30" s="46" t="s">
        <v>189</v>
      </c>
      <c r="AY30" s="9"/>
      <c r="AZ30" s="30">
        <f t="shared" si="28"/>
        <v>0.45</v>
      </c>
      <c r="BA30" s="30">
        <v>0.15</v>
      </c>
      <c r="BD30" s="15">
        <f t="shared" si="0"/>
        <v>759</v>
      </c>
      <c r="BE30" s="9">
        <f t="shared" ref="BE30:BE31" si="165">AP30+AY30</f>
        <v>311</v>
      </c>
      <c r="BF30" s="9">
        <f t="shared" si="2"/>
        <v>746.85599999999999</v>
      </c>
      <c r="BG30" s="30">
        <f t="shared" ref="BG30:BG31" si="166">W30+AF30+AQ30+AZ30</f>
        <v>1.1160000000000001</v>
      </c>
      <c r="BH30" s="15">
        <f t="shared" ref="BH30:BH31" si="167">(100%+BG30)*BD30+BE30+BF30</f>
        <v>2663.9</v>
      </c>
      <c r="BI30" s="30">
        <f t="shared" ref="BI30:BI31" si="168">X30+AG30+AR30</f>
        <v>0.377</v>
      </c>
      <c r="BJ30" s="30">
        <f t="shared" ref="BJ30:BJ31" si="169">AH30</f>
        <v>0</v>
      </c>
      <c r="BK30" s="30">
        <f t="shared" ref="BK30:BK31" si="170">AI30+AS30</f>
        <v>0.375</v>
      </c>
      <c r="BL30" s="30">
        <f t="shared" ref="BL30:BL31" si="171">AT30</f>
        <v>0</v>
      </c>
      <c r="BM30" s="30">
        <f t="shared" ref="BM30:BM31" si="172">AB30</f>
        <v>0</v>
      </c>
      <c r="BN30" s="30">
        <f t="shared" ref="BN30:BN31" si="173">AJ30</f>
        <v>0</v>
      </c>
      <c r="BO30" s="30">
        <f t="shared" ref="BO30:BO31" si="174">AK30</f>
        <v>0</v>
      </c>
      <c r="BP30" s="30">
        <f t="shared" ref="BP30:BP31" si="175">AL30+278*BT30/(1400+BT30)/100</f>
        <v>0.4775740390674228</v>
      </c>
      <c r="BQ30" s="30">
        <f t="shared" si="31"/>
        <v>1.7680841335162323</v>
      </c>
      <c r="BR30" s="30">
        <f t="shared" si="11"/>
        <v>0.51100000000000001</v>
      </c>
      <c r="BS30" s="30">
        <f t="shared" si="12"/>
        <v>0.5</v>
      </c>
      <c r="BT30" s="46">
        <f t="shared" ref="BT30:BT31" si="176">BC30+AW30+AD30+Q30</f>
        <v>187</v>
      </c>
      <c r="BU30" s="30">
        <f t="shared" ref="BU30:BU31" si="177">BR30+AC30</f>
        <v>0.51100000000000001</v>
      </c>
      <c r="BV30" s="114">
        <v>0</v>
      </c>
      <c r="BW30" s="114">
        <v>1</v>
      </c>
      <c r="BX30" s="114">
        <v>0</v>
      </c>
      <c r="BY30" s="9">
        <f t="shared" ref="BY30:BY31" si="178">(100%+BJ30+(BI30*(1-BV30))+(BL30*BV30)+BN30+BX30*BO30)*BH30</f>
        <v>3668.1903000000002</v>
      </c>
      <c r="BZ30" s="9">
        <f t="shared" ref="BZ30:BZ31" si="179">(100%+$BS30)*BY30</f>
        <v>5502.2854500000003</v>
      </c>
      <c r="CA30" s="9">
        <f t="shared" ref="CA30:CA31" si="180">MIN($BR30, 80%)*BZ30+BY30*MAX(100%-$BR30, 20%)</f>
        <v>4605.4129216500005</v>
      </c>
      <c r="CB30" s="9">
        <f t="shared" si="17"/>
        <v>23830.781251887587</v>
      </c>
      <c r="CC30" s="9">
        <f t="shared" ref="CC30:CC31" si="181">(100%+BS30)*CB30</f>
        <v>35746.171877831381</v>
      </c>
      <c r="CD30" s="9">
        <f t="shared" ref="CD30:CD31" si="182">MIN($BU30, 80%)*CC30+CB30*MAX(100%-$BU30, 20%)</f>
        <v>29919.545861744864</v>
      </c>
      <c r="CE30" s="9">
        <f t="shared" ref="CE30:CE31" si="183">BX30*R30*(100%+BQ30)</f>
        <v>0</v>
      </c>
      <c r="CF30" s="9">
        <f t="shared" si="20"/>
        <v>9499.1246921952898</v>
      </c>
      <c r="CG30" s="16">
        <v>2</v>
      </c>
      <c r="CH30" s="9">
        <f t="shared" ref="CH30:CH31" si="184">(CF30+$CD30)/CG30</f>
        <v>19709.335276970076</v>
      </c>
    </row>
    <row r="31" spans="1:93" x14ac:dyDescent="0.35">
      <c r="A31" s="15" t="str">
        <f t="shared" si="22"/>
        <v>Aquila Favonia + 4 Crimson Witch + 2 Pyro 2 Cryo Noblesse</v>
      </c>
      <c r="B31" s="15" t="s">
        <v>9</v>
      </c>
      <c r="C31" s="15">
        <v>169</v>
      </c>
      <c r="D31" s="30">
        <v>0.2</v>
      </c>
      <c r="E31" s="9">
        <v>6</v>
      </c>
      <c r="F31" s="30">
        <v>0.64749999999999996</v>
      </c>
      <c r="G31" s="30">
        <v>0.62129999999999996</v>
      </c>
      <c r="H31" s="30">
        <v>0.79379999999999995</v>
      </c>
      <c r="I31" s="30">
        <v>0.86750000000000005</v>
      </c>
      <c r="J31" s="30">
        <v>1.0449999999999999</v>
      </c>
      <c r="K31" s="9">
        <v>8</v>
      </c>
      <c r="L31" s="30">
        <v>2.2016</v>
      </c>
      <c r="M31" s="15">
        <v>6</v>
      </c>
      <c r="N31" s="30">
        <f t="shared" si="23"/>
        <v>0.98399999999999999</v>
      </c>
      <c r="O31" s="30">
        <v>0.05</v>
      </c>
      <c r="P31" s="30">
        <v>0.5</v>
      </c>
      <c r="Q31" s="30"/>
      <c r="R31" s="9">
        <v>2155</v>
      </c>
      <c r="S31" s="15" t="s">
        <v>101</v>
      </c>
      <c r="T31" s="15">
        <v>1</v>
      </c>
      <c r="U31" s="15" t="s">
        <v>9</v>
      </c>
      <c r="V31" s="15">
        <v>590</v>
      </c>
      <c r="W31" s="33">
        <v>0.2</v>
      </c>
      <c r="X31" s="30">
        <v>0.377</v>
      </c>
      <c r="AE31" s="15" t="s">
        <v>106</v>
      </c>
      <c r="AI31" s="30">
        <f t="shared" si="26"/>
        <v>0.375</v>
      </c>
      <c r="AL31" s="30">
        <v>0.15</v>
      </c>
      <c r="AM31" s="30">
        <v>0.4</v>
      </c>
      <c r="AP31" s="37">
        <v>311</v>
      </c>
      <c r="AQ31" s="45">
        <v>0</v>
      </c>
      <c r="AR31" s="45">
        <f t="shared" si="27"/>
        <v>0</v>
      </c>
      <c r="AS31" s="45">
        <f>1*46.6%</f>
        <v>0.46600000000000003</v>
      </c>
      <c r="AT31" s="45"/>
      <c r="AU31" s="45">
        <v>0.311</v>
      </c>
      <c r="AV31" s="45"/>
      <c r="AW31" s="25">
        <v>187</v>
      </c>
      <c r="AX31" s="46" t="s">
        <v>189</v>
      </c>
      <c r="AZ31" s="30">
        <f t="shared" si="28"/>
        <v>0.45</v>
      </c>
      <c r="BA31" s="30">
        <v>0.15</v>
      </c>
      <c r="BD31" s="15">
        <f t="shared" si="0"/>
        <v>759</v>
      </c>
      <c r="BE31" s="9">
        <f t="shared" si="165"/>
        <v>311</v>
      </c>
      <c r="BF31" s="9">
        <f t="shared" si="2"/>
        <v>746.85599999999999</v>
      </c>
      <c r="BG31" s="30">
        <f t="shared" si="166"/>
        <v>0.65</v>
      </c>
      <c r="BH31" s="15">
        <f t="shared" si="167"/>
        <v>2310.2060000000001</v>
      </c>
      <c r="BI31" s="30">
        <f t="shared" si="168"/>
        <v>0.377</v>
      </c>
      <c r="BJ31" s="30">
        <f t="shared" si="169"/>
        <v>0</v>
      </c>
      <c r="BK31" s="30">
        <f t="shared" si="170"/>
        <v>0.84099999999999997</v>
      </c>
      <c r="BL31" s="30">
        <f t="shared" si="171"/>
        <v>0</v>
      </c>
      <c r="BM31" s="30">
        <f t="shared" si="172"/>
        <v>0</v>
      </c>
      <c r="BN31" s="30">
        <f t="shared" si="173"/>
        <v>0</v>
      </c>
      <c r="BO31" s="30">
        <f t="shared" si="174"/>
        <v>0</v>
      </c>
      <c r="BP31" s="30">
        <f t="shared" si="175"/>
        <v>0.4775740390674228</v>
      </c>
      <c r="BQ31" s="30">
        <f t="shared" si="31"/>
        <v>1.7680841335162323</v>
      </c>
      <c r="BR31" s="30">
        <f t="shared" si="11"/>
        <v>0.51100000000000001</v>
      </c>
      <c r="BS31" s="30">
        <f t="shared" si="12"/>
        <v>0.5</v>
      </c>
      <c r="BT31" s="46">
        <f t="shared" si="176"/>
        <v>187</v>
      </c>
      <c r="BU31" s="30">
        <f t="shared" si="177"/>
        <v>0.51100000000000001</v>
      </c>
      <c r="BV31" s="114">
        <v>0</v>
      </c>
      <c r="BW31" s="114">
        <v>1</v>
      </c>
      <c r="BX31" s="114">
        <v>0</v>
      </c>
      <c r="BY31" s="9">
        <f t="shared" si="178"/>
        <v>3181.1536620000002</v>
      </c>
      <c r="BZ31" s="9">
        <f t="shared" si="179"/>
        <v>4771.730493</v>
      </c>
      <c r="CA31" s="9">
        <f t="shared" si="180"/>
        <v>3993.9384226410002</v>
      </c>
      <c r="CB31" s="9">
        <f t="shared" si="17"/>
        <v>27670.828338814659</v>
      </c>
      <c r="CC31" s="9">
        <f t="shared" si="181"/>
        <v>41506.242508221985</v>
      </c>
      <c r="CD31" s="9">
        <f t="shared" si="182"/>
        <v>34740.724979381805</v>
      </c>
      <c r="CE31" s="9">
        <f t="shared" si="183"/>
        <v>0</v>
      </c>
      <c r="CF31" s="9">
        <f t="shared" si="20"/>
        <v>8237.8973905393268</v>
      </c>
      <c r="CG31" s="16">
        <v>2</v>
      </c>
      <c r="CH31" s="8">
        <f t="shared" si="184"/>
        <v>21489.311184960567</v>
      </c>
    </row>
    <row r="32" spans="1:93" s="63" customFormat="1" x14ac:dyDescent="0.35">
      <c r="A32" s="15" t="str">
        <f t="shared" si="22"/>
        <v>Aquila Favonia + 4 Crimson Witch + 2 Pyro 2 Cryo Noblesse</v>
      </c>
      <c r="B32" s="63" t="s">
        <v>9</v>
      </c>
      <c r="C32" s="63">
        <v>169</v>
      </c>
      <c r="D32" s="67">
        <v>0.2</v>
      </c>
      <c r="E32" s="72">
        <v>6</v>
      </c>
      <c r="F32" s="67">
        <v>0.64749999999999996</v>
      </c>
      <c r="G32" s="67">
        <v>0.62129999999999996</v>
      </c>
      <c r="H32" s="67">
        <v>0.79379999999999995</v>
      </c>
      <c r="I32" s="67">
        <v>0.86750000000000005</v>
      </c>
      <c r="J32" s="67">
        <v>1.0449999999999999</v>
      </c>
      <c r="K32" s="9">
        <v>8</v>
      </c>
      <c r="L32" s="30">
        <v>2.2016</v>
      </c>
      <c r="M32" s="63">
        <v>6</v>
      </c>
      <c r="N32" s="30">
        <f t="shared" si="23"/>
        <v>0.98399999999999999</v>
      </c>
      <c r="O32" s="67">
        <v>0.05</v>
      </c>
      <c r="P32" s="67">
        <v>0.5</v>
      </c>
      <c r="Q32" s="67"/>
      <c r="R32" s="9">
        <v>2155</v>
      </c>
      <c r="S32" s="63" t="s">
        <v>101</v>
      </c>
      <c r="T32" s="63">
        <v>1</v>
      </c>
      <c r="U32" s="63" t="s">
        <v>9</v>
      </c>
      <c r="V32" s="63">
        <v>590</v>
      </c>
      <c r="W32" s="64">
        <v>0.2</v>
      </c>
      <c r="X32" s="67">
        <v>0.377</v>
      </c>
      <c r="AB32" s="67"/>
      <c r="AC32" s="67"/>
      <c r="AD32" s="72"/>
      <c r="AE32" s="63" t="s">
        <v>106</v>
      </c>
      <c r="AG32" s="67"/>
      <c r="AH32" s="67"/>
      <c r="AI32" s="30">
        <f t="shared" si="26"/>
        <v>0.375</v>
      </c>
      <c r="AK32" s="67"/>
      <c r="AL32" s="67">
        <v>0.15</v>
      </c>
      <c r="AM32" s="67">
        <v>0.4</v>
      </c>
      <c r="AP32" s="63">
        <v>311</v>
      </c>
      <c r="AQ32" s="67">
        <f>1*46.6%</f>
        <v>0.46600000000000003</v>
      </c>
      <c r="AR32" s="67">
        <f t="shared" si="27"/>
        <v>0</v>
      </c>
      <c r="AT32" s="67">
        <f>1*46.6%</f>
        <v>0.46600000000000003</v>
      </c>
      <c r="AU32" s="67">
        <v>0.311</v>
      </c>
      <c r="AW32" s="25"/>
      <c r="AX32" s="46" t="s">
        <v>189</v>
      </c>
      <c r="AZ32" s="30">
        <f t="shared" si="28"/>
        <v>0.45</v>
      </c>
      <c r="BA32" s="67">
        <v>0.15</v>
      </c>
      <c r="BD32" s="63">
        <f t="shared" si="0"/>
        <v>759</v>
      </c>
      <c r="BE32" s="72">
        <f t="shared" si="101"/>
        <v>311</v>
      </c>
      <c r="BF32" s="72">
        <f t="shared" si="2"/>
        <v>746.85599999999999</v>
      </c>
      <c r="BG32" s="67">
        <f t="shared" si="102"/>
        <v>1.1160000000000001</v>
      </c>
      <c r="BH32" s="63">
        <f t="shared" si="141"/>
        <v>2663.9</v>
      </c>
      <c r="BI32" s="67">
        <f t="shared" si="104"/>
        <v>0.377</v>
      </c>
      <c r="BJ32" s="67">
        <f t="shared" si="105"/>
        <v>0</v>
      </c>
      <c r="BK32" s="67">
        <f t="shared" si="106"/>
        <v>0.375</v>
      </c>
      <c r="BL32" s="67">
        <f t="shared" si="107"/>
        <v>0.46600000000000003</v>
      </c>
      <c r="BM32" s="67">
        <f t="shared" si="108"/>
        <v>0</v>
      </c>
      <c r="BN32" s="67">
        <f t="shared" si="109"/>
        <v>0</v>
      </c>
      <c r="BO32" s="67">
        <f t="shared" si="110"/>
        <v>0</v>
      </c>
      <c r="BP32" s="30">
        <f t="shared" si="30"/>
        <v>0.15</v>
      </c>
      <c r="BQ32" s="30">
        <f t="shared" si="31"/>
        <v>0.4</v>
      </c>
      <c r="BR32" s="67">
        <f t="shared" si="11"/>
        <v>0.51100000000000001</v>
      </c>
      <c r="BS32" s="67">
        <f t="shared" si="12"/>
        <v>0.5</v>
      </c>
      <c r="BT32" s="46">
        <f t="shared" si="32"/>
        <v>0</v>
      </c>
      <c r="BU32" s="67">
        <f t="shared" si="111"/>
        <v>0.51100000000000001</v>
      </c>
      <c r="BV32" s="114">
        <v>0</v>
      </c>
      <c r="BW32" s="115">
        <v>1</v>
      </c>
      <c r="BX32" s="115">
        <v>0</v>
      </c>
      <c r="BY32" s="72">
        <f t="shared" si="112"/>
        <v>3668.1903000000002</v>
      </c>
      <c r="BZ32" s="72">
        <f t="shared" si="138"/>
        <v>5502.2854500000003</v>
      </c>
      <c r="CA32" s="72">
        <f t="shared" si="113"/>
        <v>4605.4129216500005</v>
      </c>
      <c r="CB32" s="9">
        <f t="shared" si="17"/>
        <v>18547.563584</v>
      </c>
      <c r="CC32" s="72">
        <f t="shared" si="142"/>
        <v>27821.345375999997</v>
      </c>
      <c r="CD32" s="72">
        <f t="shared" si="115"/>
        <v>23286.466079711998</v>
      </c>
      <c r="CE32" s="72">
        <f t="shared" si="116"/>
        <v>0</v>
      </c>
      <c r="CF32" s="72">
        <f t="shared" si="20"/>
        <v>9499.1246921952898</v>
      </c>
      <c r="CG32" s="74">
        <v>2</v>
      </c>
      <c r="CH32" s="72">
        <f t="shared" si="117"/>
        <v>16392.795385953643</v>
      </c>
      <c r="CI32" s="72"/>
      <c r="CJ32" s="74"/>
      <c r="CK32" s="72"/>
      <c r="CL32" s="72"/>
      <c r="CM32" s="72"/>
      <c r="CN32" s="72"/>
      <c r="CO32" s="72"/>
    </row>
    <row r="33" spans="1:93" x14ac:dyDescent="0.35">
      <c r="A33" s="15" t="str">
        <f t="shared" si="22"/>
        <v>Iron Sting + 4 Crimson Witch + 2 Pyro 2 Cryo Noblesse</v>
      </c>
      <c r="B33" s="15" t="s">
        <v>9</v>
      </c>
      <c r="C33" s="15">
        <v>169</v>
      </c>
      <c r="D33" s="30">
        <v>0.2</v>
      </c>
      <c r="E33" s="9">
        <v>6</v>
      </c>
      <c r="F33" s="30">
        <v>0.64749999999999996</v>
      </c>
      <c r="G33" s="30">
        <v>0.62129999999999996</v>
      </c>
      <c r="H33" s="30">
        <v>0.79379999999999995</v>
      </c>
      <c r="I33" s="30">
        <v>0.86750000000000005</v>
      </c>
      <c r="J33" s="30">
        <v>1.0449999999999999</v>
      </c>
      <c r="K33" s="9">
        <v>8</v>
      </c>
      <c r="L33" s="30">
        <v>2.2016</v>
      </c>
      <c r="M33" s="15">
        <v>6</v>
      </c>
      <c r="N33" s="30">
        <f t="shared" si="23"/>
        <v>0.98399999999999999</v>
      </c>
      <c r="O33" s="30">
        <v>0.05</v>
      </c>
      <c r="P33" s="30">
        <v>0.5</v>
      </c>
      <c r="Q33" s="30"/>
      <c r="R33" s="9">
        <v>2155</v>
      </c>
      <c r="S33" s="15" t="s">
        <v>462</v>
      </c>
      <c r="T33" s="15">
        <v>1</v>
      </c>
      <c r="U33" s="15" t="s">
        <v>9</v>
      </c>
      <c r="V33" s="15">
        <v>449</v>
      </c>
      <c r="W33" s="33"/>
      <c r="X33" s="30">
        <v>0.12</v>
      </c>
      <c r="Y33" s="33"/>
      <c r="AB33" s="30">
        <v>0.12</v>
      </c>
      <c r="AD33" s="9">
        <v>151</v>
      </c>
      <c r="AE33" s="15" t="s">
        <v>106</v>
      </c>
      <c r="AI33" s="30">
        <f t="shared" si="26"/>
        <v>0.375</v>
      </c>
      <c r="AL33" s="30">
        <v>0.15</v>
      </c>
      <c r="AM33" s="30">
        <v>0.4</v>
      </c>
      <c r="AP33" s="15">
        <v>311</v>
      </c>
      <c r="AQ33" s="30">
        <f>2*46.6%</f>
        <v>0.93200000000000005</v>
      </c>
      <c r="AR33" s="30">
        <f>0*58.3%</f>
        <v>0</v>
      </c>
      <c r="AS33" s="30">
        <f>0*46.6%</f>
        <v>0</v>
      </c>
      <c r="AT33" s="30"/>
      <c r="AU33" s="30">
        <v>0.311</v>
      </c>
      <c r="AV33" s="30"/>
      <c r="AX33" s="46" t="s">
        <v>189</v>
      </c>
      <c r="AY33" s="9"/>
      <c r="AZ33" s="30">
        <f t="shared" si="28"/>
        <v>0.45</v>
      </c>
      <c r="BA33" s="30">
        <v>0.15</v>
      </c>
      <c r="BD33" s="15">
        <f t="shared" ref="BD33:BD37" si="185">C33+V33</f>
        <v>618</v>
      </c>
      <c r="BE33" s="9">
        <f t="shared" ref="BE33:BE37" si="186">AP33+AY33</f>
        <v>311</v>
      </c>
      <c r="BF33" s="9">
        <f t="shared" ref="BF33:BF37" si="187">N33*BD33</f>
        <v>608.11199999999997</v>
      </c>
      <c r="BG33" s="30">
        <f t="shared" ref="BG33:BG37" si="188">W33+AF33+AQ33+AZ33</f>
        <v>1.3820000000000001</v>
      </c>
      <c r="BH33" s="15">
        <f t="shared" ref="BH33:BH37" si="189">(100%+BG33)*BD33+BE33+BF33</f>
        <v>2391.1880000000001</v>
      </c>
      <c r="BI33" s="30">
        <f t="shared" ref="BI33:BI37" si="190">X33+AG33+AR33</f>
        <v>0.12</v>
      </c>
      <c r="BJ33" s="30">
        <f t="shared" ref="BJ33:BJ37" si="191">AH33</f>
        <v>0</v>
      </c>
      <c r="BK33" s="30">
        <f t="shared" ref="BK33:BK37" si="192">AI33+AS33</f>
        <v>0.375</v>
      </c>
      <c r="BL33" s="30">
        <f t="shared" ref="BL33:BL37" si="193">AT33</f>
        <v>0</v>
      </c>
      <c r="BM33" s="30">
        <f t="shared" ref="BM33:BM37" si="194">AB33</f>
        <v>0.12</v>
      </c>
      <c r="BN33" s="30">
        <f t="shared" ref="BN33:BN37" si="195">AJ33</f>
        <v>0</v>
      </c>
      <c r="BO33" s="30">
        <f t="shared" ref="BO33:BO37" si="196">AK33</f>
        <v>0</v>
      </c>
      <c r="BP33" s="30">
        <f t="shared" ref="BP33:BP37" si="197">AL33+278*BT33/(1400+BT33)/100</f>
        <v>0.42065119277885232</v>
      </c>
      <c r="BQ33" s="30">
        <f t="shared" si="31"/>
        <v>1.5231985123198513</v>
      </c>
      <c r="BR33" s="30">
        <f t="shared" ref="BR33:BR37" si="198">O33+Z33+AN33+AU33+BA33</f>
        <v>0.51100000000000001</v>
      </c>
      <c r="BS33" s="30">
        <f t="shared" ref="BS33:BS37" si="199">P33+AA33+AO33+AV33+BB33</f>
        <v>0.5</v>
      </c>
      <c r="BT33" s="46">
        <f t="shared" ref="BT33:BT37" si="200">BC33+AW33+AD33+Q33</f>
        <v>151</v>
      </c>
      <c r="BU33" s="30">
        <f t="shared" ref="BU33:BU37" si="201">BR33+AC33</f>
        <v>0.51100000000000001</v>
      </c>
      <c r="BV33" s="114">
        <v>0</v>
      </c>
      <c r="BW33" s="114">
        <v>1</v>
      </c>
      <c r="BX33" s="114">
        <v>0</v>
      </c>
      <c r="BY33" s="9">
        <f t="shared" ref="BY33:BY37" si="202">(100%+BJ33+(BI33*(1-BV33))+(BL33*BV33)+BN33+BX33*BO33)*BH33</f>
        <v>2678.1305600000005</v>
      </c>
      <c r="BZ33" s="9">
        <f t="shared" ref="BZ33:BZ37" si="203">(100%+$BS33)*BY33</f>
        <v>4017.1958400000008</v>
      </c>
      <c r="CA33" s="9">
        <f t="shared" ref="CA33:CA37" si="204">MIN($BR33, 80%)*BZ33+BY33*MAX(100%-$BR33, 20%)</f>
        <v>3362.3929180800005</v>
      </c>
      <c r="CB33" s="9">
        <f t="shared" ref="CB33:CB37" si="205">L33*(100%+BK33+BM33+(1-BW33)*BN33+BX33*BO33)*(100%+(BW33*100%))*(100%+(BW33*BP33))*BH33</f>
        <v>22362.007445809646</v>
      </c>
      <c r="CC33" s="9">
        <f t="shared" ref="CC33:CC37" si="206">(100%+BS33)*CB33</f>
        <v>33543.011168714467</v>
      </c>
      <c r="CD33" s="9">
        <f t="shared" ref="CD33:CD37" si="207">MIN($BU33, 80%)*CC33+CB33*MAX(100%-$BU33, 20%)</f>
        <v>28075.500348214009</v>
      </c>
      <c r="CE33" s="9">
        <f t="shared" ref="CE33:CE37" si="208">BX33*R33*(100%+BQ33)</f>
        <v>0</v>
      </c>
      <c r="CF33" s="9">
        <f t="shared" si="20"/>
        <v>6935.2716328318083</v>
      </c>
      <c r="CG33" s="16">
        <v>2</v>
      </c>
      <c r="CH33" s="9">
        <f t="shared" ref="CH33:CH37" si="209">(CF33+$CD33)/CG33</f>
        <v>17505.385990522907</v>
      </c>
    </row>
    <row r="34" spans="1:93" x14ac:dyDescent="0.35">
      <c r="A34" s="15" t="str">
        <f t="shared" si="22"/>
        <v>Iron Sting + 4 Crimson Witch + 2 Pyro 2 Cryo Noblesse</v>
      </c>
      <c r="B34" s="15" t="s">
        <v>9</v>
      </c>
      <c r="C34" s="15">
        <v>169</v>
      </c>
      <c r="D34" s="30">
        <v>0.2</v>
      </c>
      <c r="E34" s="9">
        <v>6</v>
      </c>
      <c r="F34" s="30">
        <v>0.64749999999999996</v>
      </c>
      <c r="G34" s="30">
        <v>0.62129999999999996</v>
      </c>
      <c r="H34" s="30">
        <v>0.79379999999999995</v>
      </c>
      <c r="I34" s="30">
        <v>0.86750000000000005</v>
      </c>
      <c r="J34" s="30">
        <v>1.0449999999999999</v>
      </c>
      <c r="K34" s="9">
        <v>8</v>
      </c>
      <c r="L34" s="30">
        <v>2.2016</v>
      </c>
      <c r="M34" s="15">
        <v>6</v>
      </c>
      <c r="N34" s="30">
        <f t="shared" si="23"/>
        <v>0.98399999999999999</v>
      </c>
      <c r="O34" s="30">
        <v>0.05</v>
      </c>
      <c r="P34" s="30">
        <v>0.5</v>
      </c>
      <c r="Q34" s="30"/>
      <c r="R34" s="9">
        <v>2155</v>
      </c>
      <c r="S34" s="15" t="s">
        <v>462</v>
      </c>
      <c r="T34" s="15">
        <v>1</v>
      </c>
      <c r="U34" s="15" t="s">
        <v>9</v>
      </c>
      <c r="V34" s="15">
        <v>449</v>
      </c>
      <c r="W34" s="33"/>
      <c r="X34" s="30">
        <v>0.12</v>
      </c>
      <c r="Y34" s="33"/>
      <c r="AB34" s="30">
        <v>0.12</v>
      </c>
      <c r="AD34" s="9">
        <v>151</v>
      </c>
      <c r="AE34" s="15" t="s">
        <v>106</v>
      </c>
      <c r="AI34" s="30">
        <f t="shared" si="26"/>
        <v>0.375</v>
      </c>
      <c r="AL34" s="30">
        <v>0.15</v>
      </c>
      <c r="AM34" s="30">
        <v>0.4</v>
      </c>
      <c r="AP34" s="37">
        <v>311</v>
      </c>
      <c r="AQ34" s="45">
        <f>1*46.6%</f>
        <v>0.46600000000000003</v>
      </c>
      <c r="AR34" s="45">
        <f t="shared" si="27"/>
        <v>0</v>
      </c>
      <c r="AS34" s="45">
        <f>1*46.6%</f>
        <v>0.46600000000000003</v>
      </c>
      <c r="AT34" s="45"/>
      <c r="AU34" s="45">
        <v>0.311</v>
      </c>
      <c r="AV34" s="45"/>
      <c r="AW34" s="25"/>
      <c r="AX34" s="46" t="s">
        <v>189</v>
      </c>
      <c r="AZ34" s="30">
        <f t="shared" si="28"/>
        <v>0.45</v>
      </c>
      <c r="BA34" s="30">
        <v>0.15</v>
      </c>
      <c r="BD34" s="15">
        <f t="shared" si="185"/>
        <v>618</v>
      </c>
      <c r="BE34" s="9">
        <f t="shared" si="186"/>
        <v>311</v>
      </c>
      <c r="BF34" s="9">
        <f t="shared" si="187"/>
        <v>608.11199999999997</v>
      </c>
      <c r="BG34" s="30">
        <f t="shared" si="188"/>
        <v>0.91600000000000004</v>
      </c>
      <c r="BH34" s="15">
        <f t="shared" si="189"/>
        <v>2103.1999999999998</v>
      </c>
      <c r="BI34" s="30">
        <f t="shared" si="190"/>
        <v>0.12</v>
      </c>
      <c r="BJ34" s="30">
        <f t="shared" si="191"/>
        <v>0</v>
      </c>
      <c r="BK34" s="30">
        <f t="shared" si="192"/>
        <v>0.84099999999999997</v>
      </c>
      <c r="BL34" s="30">
        <f t="shared" si="193"/>
        <v>0</v>
      </c>
      <c r="BM34" s="30">
        <f t="shared" si="194"/>
        <v>0.12</v>
      </c>
      <c r="BN34" s="30">
        <f t="shared" si="195"/>
        <v>0</v>
      </c>
      <c r="BO34" s="30">
        <f t="shared" si="196"/>
        <v>0</v>
      </c>
      <c r="BP34" s="30">
        <f t="shared" si="197"/>
        <v>0.42065119277885232</v>
      </c>
      <c r="BQ34" s="30">
        <f t="shared" si="31"/>
        <v>1.5231985123198513</v>
      </c>
      <c r="BR34" s="30">
        <f t="shared" si="198"/>
        <v>0.51100000000000001</v>
      </c>
      <c r="BS34" s="30">
        <f t="shared" si="199"/>
        <v>0.5</v>
      </c>
      <c r="BT34" s="46">
        <f t="shared" si="200"/>
        <v>151</v>
      </c>
      <c r="BU34" s="30">
        <f t="shared" si="201"/>
        <v>0.51100000000000001</v>
      </c>
      <c r="BV34" s="114">
        <v>0</v>
      </c>
      <c r="BW34" s="114">
        <v>1</v>
      </c>
      <c r="BX34" s="114">
        <v>0</v>
      </c>
      <c r="BY34" s="9">
        <f t="shared" si="202"/>
        <v>2355.5839999999998</v>
      </c>
      <c r="BZ34" s="9">
        <f t="shared" si="203"/>
        <v>3533.3759999999997</v>
      </c>
      <c r="CA34" s="9">
        <f t="shared" si="204"/>
        <v>2957.4357119999995</v>
      </c>
      <c r="CB34" s="9">
        <f t="shared" si="205"/>
        <v>25799.663363680589</v>
      </c>
      <c r="CC34" s="9">
        <f t="shared" si="206"/>
        <v>38699.495045520882</v>
      </c>
      <c r="CD34" s="9">
        <f t="shared" si="207"/>
        <v>32391.477353100978</v>
      </c>
      <c r="CE34" s="9">
        <f t="shared" si="208"/>
        <v>0</v>
      </c>
      <c r="CF34" s="9">
        <f t="shared" si="20"/>
        <v>6100.0068995711981</v>
      </c>
      <c r="CG34" s="16">
        <v>2</v>
      </c>
      <c r="CH34" s="9">
        <f t="shared" si="209"/>
        <v>19245.742126336088</v>
      </c>
    </row>
    <row r="35" spans="1:93" x14ac:dyDescent="0.35">
      <c r="A35" s="15" t="str">
        <f t="shared" si="22"/>
        <v>Iron Sting + 4 Crimson Witch + 2 Pyro 2 Cryo Noblesse</v>
      </c>
      <c r="B35" s="15" t="s">
        <v>9</v>
      </c>
      <c r="C35" s="15">
        <v>169</v>
      </c>
      <c r="D35" s="30">
        <v>0.2</v>
      </c>
      <c r="E35" s="9">
        <v>6</v>
      </c>
      <c r="F35" s="30">
        <v>0.64749999999999996</v>
      </c>
      <c r="G35" s="30">
        <v>0.62129999999999996</v>
      </c>
      <c r="H35" s="30">
        <v>0.79379999999999995</v>
      </c>
      <c r="I35" s="30">
        <v>0.86750000000000005</v>
      </c>
      <c r="J35" s="30">
        <v>1.0449999999999999</v>
      </c>
      <c r="K35" s="9">
        <v>8</v>
      </c>
      <c r="L35" s="30">
        <v>2.2016</v>
      </c>
      <c r="M35" s="15">
        <v>6</v>
      </c>
      <c r="N35" s="30">
        <f t="shared" si="23"/>
        <v>0.98399999999999999</v>
      </c>
      <c r="O35" s="30">
        <v>0.05</v>
      </c>
      <c r="P35" s="30">
        <v>0.5</v>
      </c>
      <c r="Q35" s="30"/>
      <c r="R35" s="9">
        <v>2155</v>
      </c>
      <c r="S35" s="15" t="s">
        <v>462</v>
      </c>
      <c r="T35" s="15">
        <v>1</v>
      </c>
      <c r="U35" s="15" t="s">
        <v>9</v>
      </c>
      <c r="V35" s="15">
        <v>449</v>
      </c>
      <c r="W35" s="33"/>
      <c r="X35" s="30">
        <v>0.12</v>
      </c>
      <c r="Y35" s="33"/>
      <c r="AB35" s="30">
        <v>0.12</v>
      </c>
      <c r="AD35" s="9">
        <v>151</v>
      </c>
      <c r="AE35" s="15" t="s">
        <v>106</v>
      </c>
      <c r="AI35" s="30">
        <f t="shared" si="26"/>
        <v>0.375</v>
      </c>
      <c r="AL35" s="30">
        <v>0.15</v>
      </c>
      <c r="AM35" s="30">
        <v>0.4</v>
      </c>
      <c r="AP35" s="15">
        <v>311</v>
      </c>
      <c r="AQ35" s="30">
        <f>1*46.6%</f>
        <v>0.46600000000000003</v>
      </c>
      <c r="AR35" s="30">
        <f>0*58.3%</f>
        <v>0</v>
      </c>
      <c r="AS35" s="30">
        <f>0*46.6%</f>
        <v>0</v>
      </c>
      <c r="AT35" s="30"/>
      <c r="AU35" s="30">
        <v>0.311</v>
      </c>
      <c r="AV35" s="30"/>
      <c r="AW35" s="9">
        <v>187</v>
      </c>
      <c r="AX35" s="46" t="s">
        <v>189</v>
      </c>
      <c r="AY35" s="9"/>
      <c r="AZ35" s="30">
        <f t="shared" si="28"/>
        <v>0.45</v>
      </c>
      <c r="BA35" s="30">
        <v>0.15</v>
      </c>
      <c r="BD35" s="15">
        <f t="shared" si="185"/>
        <v>618</v>
      </c>
      <c r="BE35" s="9">
        <f t="shared" si="186"/>
        <v>311</v>
      </c>
      <c r="BF35" s="9">
        <f t="shared" si="187"/>
        <v>608.11199999999997</v>
      </c>
      <c r="BG35" s="30">
        <f t="shared" si="188"/>
        <v>0.91600000000000004</v>
      </c>
      <c r="BH35" s="15">
        <f t="shared" si="189"/>
        <v>2103.1999999999998</v>
      </c>
      <c r="BI35" s="30">
        <f t="shared" si="190"/>
        <v>0.12</v>
      </c>
      <c r="BJ35" s="30">
        <f t="shared" si="191"/>
        <v>0</v>
      </c>
      <c r="BK35" s="30">
        <f t="shared" si="192"/>
        <v>0.375</v>
      </c>
      <c r="BL35" s="30">
        <f t="shared" si="193"/>
        <v>0</v>
      </c>
      <c r="BM35" s="30">
        <f t="shared" si="194"/>
        <v>0.12</v>
      </c>
      <c r="BN35" s="30">
        <f t="shared" si="195"/>
        <v>0</v>
      </c>
      <c r="BO35" s="30">
        <f t="shared" si="196"/>
        <v>0</v>
      </c>
      <c r="BP35" s="30">
        <f t="shared" si="197"/>
        <v>0.69064441887226702</v>
      </c>
      <c r="BQ35" s="30">
        <f t="shared" si="31"/>
        <v>2.713088109495295</v>
      </c>
      <c r="BR35" s="30">
        <f t="shared" si="198"/>
        <v>0.51100000000000001</v>
      </c>
      <c r="BS35" s="30">
        <f t="shared" si="199"/>
        <v>0.5</v>
      </c>
      <c r="BT35" s="46">
        <f t="shared" si="200"/>
        <v>338</v>
      </c>
      <c r="BU35" s="30">
        <f t="shared" si="201"/>
        <v>0.51100000000000001</v>
      </c>
      <c r="BV35" s="114">
        <v>0</v>
      </c>
      <c r="BW35" s="114">
        <v>1</v>
      </c>
      <c r="BX35" s="114">
        <v>0</v>
      </c>
      <c r="BY35" s="9">
        <f t="shared" si="202"/>
        <v>2355.5839999999998</v>
      </c>
      <c r="BZ35" s="9">
        <f t="shared" si="203"/>
        <v>3533.3759999999997</v>
      </c>
      <c r="CA35" s="9">
        <f t="shared" si="204"/>
        <v>2957.4357119999995</v>
      </c>
      <c r="CB35" s="9">
        <f t="shared" si="205"/>
        <v>23406.822034004254</v>
      </c>
      <c r="CC35" s="9">
        <f t="shared" si="206"/>
        <v>35110.233051006377</v>
      </c>
      <c r="CD35" s="9">
        <f t="shared" si="207"/>
        <v>29387.265063692339</v>
      </c>
      <c r="CE35" s="9">
        <f t="shared" si="208"/>
        <v>0</v>
      </c>
      <c r="CF35" s="9">
        <f t="shared" si="20"/>
        <v>6100.0068995711981</v>
      </c>
      <c r="CG35" s="16">
        <v>2</v>
      </c>
      <c r="CH35" s="9">
        <f t="shared" si="209"/>
        <v>17743.635981631767</v>
      </c>
    </row>
    <row r="36" spans="1:93" x14ac:dyDescent="0.35">
      <c r="A36" s="15" t="str">
        <f t="shared" si="22"/>
        <v>Iron Sting + 4 Crimson Witch + 2 Pyro 2 Cryo Noblesse</v>
      </c>
      <c r="B36" s="15" t="s">
        <v>9</v>
      </c>
      <c r="C36" s="15">
        <v>169</v>
      </c>
      <c r="D36" s="30">
        <v>0.2</v>
      </c>
      <c r="E36" s="9">
        <v>6</v>
      </c>
      <c r="F36" s="30">
        <v>0.64749999999999996</v>
      </c>
      <c r="G36" s="30">
        <v>0.62129999999999996</v>
      </c>
      <c r="H36" s="30">
        <v>0.79379999999999995</v>
      </c>
      <c r="I36" s="30">
        <v>0.86750000000000005</v>
      </c>
      <c r="J36" s="30">
        <v>1.0449999999999999</v>
      </c>
      <c r="K36" s="9">
        <v>8</v>
      </c>
      <c r="L36" s="30">
        <v>2.2016</v>
      </c>
      <c r="M36" s="15">
        <v>6</v>
      </c>
      <c r="N36" s="30">
        <f t="shared" si="23"/>
        <v>0.98399999999999999</v>
      </c>
      <c r="O36" s="30">
        <v>0.05</v>
      </c>
      <c r="P36" s="30">
        <v>0.5</v>
      </c>
      <c r="Q36" s="30"/>
      <c r="R36" s="9">
        <v>2155</v>
      </c>
      <c r="S36" s="15" t="s">
        <v>462</v>
      </c>
      <c r="T36" s="15">
        <v>1</v>
      </c>
      <c r="U36" s="15" t="s">
        <v>9</v>
      </c>
      <c r="V36" s="15">
        <v>449</v>
      </c>
      <c r="W36" s="33"/>
      <c r="X36" s="30">
        <v>0.12</v>
      </c>
      <c r="Y36" s="33"/>
      <c r="AB36" s="30">
        <v>0.12</v>
      </c>
      <c r="AD36" s="9">
        <v>151</v>
      </c>
      <c r="AE36" s="15" t="s">
        <v>106</v>
      </c>
      <c r="AI36" s="30">
        <f t="shared" si="26"/>
        <v>0.375</v>
      </c>
      <c r="AL36" s="30">
        <v>0.15</v>
      </c>
      <c r="AM36" s="30">
        <v>0.4</v>
      </c>
      <c r="AP36" s="37">
        <v>311</v>
      </c>
      <c r="AQ36" s="45">
        <v>0</v>
      </c>
      <c r="AR36" s="45">
        <f t="shared" si="27"/>
        <v>0</v>
      </c>
      <c r="AS36" s="45">
        <f>1*46.6%</f>
        <v>0.46600000000000003</v>
      </c>
      <c r="AT36" s="45"/>
      <c r="AU36" s="45">
        <v>0.311</v>
      </c>
      <c r="AV36" s="45"/>
      <c r="AW36" s="25">
        <v>187</v>
      </c>
      <c r="AX36" s="46" t="s">
        <v>189</v>
      </c>
      <c r="AZ36" s="30">
        <f t="shared" si="28"/>
        <v>0.45</v>
      </c>
      <c r="BA36" s="30">
        <v>0.15</v>
      </c>
      <c r="BD36" s="15">
        <f t="shared" si="185"/>
        <v>618</v>
      </c>
      <c r="BE36" s="9">
        <f t="shared" si="186"/>
        <v>311</v>
      </c>
      <c r="BF36" s="9">
        <f t="shared" si="187"/>
        <v>608.11199999999997</v>
      </c>
      <c r="BG36" s="30">
        <f t="shared" si="188"/>
        <v>0.45</v>
      </c>
      <c r="BH36" s="15">
        <f t="shared" si="189"/>
        <v>1815.212</v>
      </c>
      <c r="BI36" s="30">
        <f t="shared" si="190"/>
        <v>0.12</v>
      </c>
      <c r="BJ36" s="30">
        <f t="shared" si="191"/>
        <v>0</v>
      </c>
      <c r="BK36" s="30">
        <f t="shared" si="192"/>
        <v>0.84099999999999997</v>
      </c>
      <c r="BL36" s="30">
        <f t="shared" si="193"/>
        <v>0</v>
      </c>
      <c r="BM36" s="30">
        <f t="shared" si="194"/>
        <v>0.12</v>
      </c>
      <c r="BN36" s="30">
        <f t="shared" si="195"/>
        <v>0</v>
      </c>
      <c r="BO36" s="30">
        <f t="shared" si="196"/>
        <v>0</v>
      </c>
      <c r="BP36" s="30">
        <f t="shared" si="197"/>
        <v>0.69064441887226702</v>
      </c>
      <c r="BQ36" s="30">
        <f t="shared" si="31"/>
        <v>2.713088109495295</v>
      </c>
      <c r="BR36" s="30">
        <f t="shared" si="198"/>
        <v>0.51100000000000001</v>
      </c>
      <c r="BS36" s="30">
        <f t="shared" si="199"/>
        <v>0.5</v>
      </c>
      <c r="BT36" s="46">
        <f t="shared" si="200"/>
        <v>338</v>
      </c>
      <c r="BU36" s="30">
        <f t="shared" si="201"/>
        <v>0.51100000000000001</v>
      </c>
      <c r="BV36" s="114">
        <v>0</v>
      </c>
      <c r="BW36" s="114">
        <v>1</v>
      </c>
      <c r="BX36" s="114">
        <v>0</v>
      </c>
      <c r="BY36" s="9">
        <f t="shared" si="202"/>
        <v>2033.0374400000003</v>
      </c>
      <c r="BZ36" s="9">
        <f t="shared" si="203"/>
        <v>3049.5561600000005</v>
      </c>
      <c r="CA36" s="9">
        <f t="shared" si="204"/>
        <v>2552.4785059200003</v>
      </c>
      <c r="CB36" s="9">
        <f t="shared" si="205"/>
        <v>26498.765076785778</v>
      </c>
      <c r="CC36" s="9">
        <f t="shared" si="206"/>
        <v>39748.147615178663</v>
      </c>
      <c r="CD36" s="9">
        <f t="shared" si="207"/>
        <v>33269.199553904546</v>
      </c>
      <c r="CE36" s="9">
        <f t="shared" si="208"/>
        <v>0</v>
      </c>
      <c r="CF36" s="9">
        <f t="shared" si="20"/>
        <v>5264.7421663105924</v>
      </c>
      <c r="CG36" s="16">
        <v>2</v>
      </c>
      <c r="CH36" s="8">
        <f t="shared" si="209"/>
        <v>19266.970860107569</v>
      </c>
    </row>
    <row r="37" spans="1:93" s="63" customFormat="1" x14ac:dyDescent="0.35">
      <c r="A37" s="15" t="str">
        <f t="shared" si="22"/>
        <v>Iron Sting + 4 Crimson Witch + 2 Pyro 2 Cryo Noblesse</v>
      </c>
      <c r="B37" s="63" t="s">
        <v>9</v>
      </c>
      <c r="C37" s="63">
        <v>169</v>
      </c>
      <c r="D37" s="67">
        <v>0.2</v>
      </c>
      <c r="E37" s="72">
        <v>6</v>
      </c>
      <c r="F37" s="67">
        <v>0.64749999999999996</v>
      </c>
      <c r="G37" s="67">
        <v>0.62129999999999996</v>
      </c>
      <c r="H37" s="67">
        <v>0.79379999999999995</v>
      </c>
      <c r="I37" s="67">
        <v>0.86750000000000005</v>
      </c>
      <c r="J37" s="67">
        <v>1.0449999999999999</v>
      </c>
      <c r="K37" s="9">
        <v>8</v>
      </c>
      <c r="L37" s="30">
        <v>2.2016</v>
      </c>
      <c r="M37" s="63">
        <v>6</v>
      </c>
      <c r="N37" s="30">
        <f t="shared" si="23"/>
        <v>0.98399999999999999</v>
      </c>
      <c r="O37" s="67">
        <v>0.05</v>
      </c>
      <c r="P37" s="67">
        <v>0.5</v>
      </c>
      <c r="Q37" s="67"/>
      <c r="R37" s="9">
        <v>2155</v>
      </c>
      <c r="S37" s="15" t="s">
        <v>462</v>
      </c>
      <c r="T37" s="15">
        <v>1</v>
      </c>
      <c r="U37" s="15" t="s">
        <v>9</v>
      </c>
      <c r="V37" s="15">
        <v>449</v>
      </c>
      <c r="W37" s="33"/>
      <c r="X37" s="30">
        <v>0.12</v>
      </c>
      <c r="Y37" s="33"/>
      <c r="Z37" s="15"/>
      <c r="AA37" s="15"/>
      <c r="AB37" s="30">
        <v>0.12</v>
      </c>
      <c r="AC37" s="30"/>
      <c r="AD37" s="9">
        <v>151</v>
      </c>
      <c r="AE37" s="63" t="s">
        <v>106</v>
      </c>
      <c r="AG37" s="67"/>
      <c r="AH37" s="67"/>
      <c r="AI37" s="30">
        <f t="shared" si="26"/>
        <v>0.375</v>
      </c>
      <c r="AK37" s="67"/>
      <c r="AL37" s="67">
        <v>0.15</v>
      </c>
      <c r="AM37" s="67">
        <v>0.4</v>
      </c>
      <c r="AP37" s="63">
        <v>311</v>
      </c>
      <c r="AQ37" s="67">
        <f>1*46.6%</f>
        <v>0.46600000000000003</v>
      </c>
      <c r="AR37" s="67">
        <f t="shared" si="27"/>
        <v>0</v>
      </c>
      <c r="AT37" s="67">
        <f>1*46.6%</f>
        <v>0.46600000000000003</v>
      </c>
      <c r="AU37" s="67">
        <v>0.311</v>
      </c>
      <c r="AW37" s="25"/>
      <c r="AX37" s="46" t="s">
        <v>189</v>
      </c>
      <c r="AZ37" s="30">
        <f t="shared" si="28"/>
        <v>0.45</v>
      </c>
      <c r="BA37" s="67">
        <v>0.15</v>
      </c>
      <c r="BD37" s="63">
        <f t="shared" si="185"/>
        <v>618</v>
      </c>
      <c r="BE37" s="72">
        <f t="shared" si="186"/>
        <v>311</v>
      </c>
      <c r="BF37" s="72">
        <f t="shared" si="187"/>
        <v>608.11199999999997</v>
      </c>
      <c r="BG37" s="67">
        <f t="shared" si="188"/>
        <v>0.91600000000000004</v>
      </c>
      <c r="BH37" s="63">
        <f t="shared" si="189"/>
        <v>2103.1999999999998</v>
      </c>
      <c r="BI37" s="67">
        <f t="shared" si="190"/>
        <v>0.12</v>
      </c>
      <c r="BJ37" s="67">
        <f t="shared" si="191"/>
        <v>0</v>
      </c>
      <c r="BK37" s="67">
        <f t="shared" si="192"/>
        <v>0.375</v>
      </c>
      <c r="BL37" s="67">
        <f t="shared" si="193"/>
        <v>0.46600000000000003</v>
      </c>
      <c r="BM37" s="67">
        <f t="shared" si="194"/>
        <v>0.12</v>
      </c>
      <c r="BN37" s="67">
        <f t="shared" si="195"/>
        <v>0</v>
      </c>
      <c r="BO37" s="67">
        <f t="shared" si="196"/>
        <v>0</v>
      </c>
      <c r="BP37" s="30">
        <f t="shared" si="197"/>
        <v>0.42065119277885232</v>
      </c>
      <c r="BQ37" s="30">
        <f t="shared" si="31"/>
        <v>1.5231985123198513</v>
      </c>
      <c r="BR37" s="67">
        <f t="shared" si="198"/>
        <v>0.51100000000000001</v>
      </c>
      <c r="BS37" s="67">
        <f t="shared" si="199"/>
        <v>0.5</v>
      </c>
      <c r="BT37" s="46">
        <f t="shared" si="200"/>
        <v>151</v>
      </c>
      <c r="BU37" s="67">
        <f t="shared" si="201"/>
        <v>0.51100000000000001</v>
      </c>
      <c r="BV37" s="114">
        <v>0</v>
      </c>
      <c r="BW37" s="115">
        <v>1</v>
      </c>
      <c r="BX37" s="115">
        <v>0</v>
      </c>
      <c r="BY37" s="72">
        <f t="shared" si="202"/>
        <v>2355.5839999999998</v>
      </c>
      <c r="BZ37" s="72">
        <f t="shared" si="203"/>
        <v>3533.3759999999997</v>
      </c>
      <c r="CA37" s="72">
        <f t="shared" si="204"/>
        <v>2957.4357119999995</v>
      </c>
      <c r="CB37" s="9">
        <f t="shared" si="205"/>
        <v>19668.78976476414</v>
      </c>
      <c r="CC37" s="72">
        <f t="shared" si="206"/>
        <v>29503.184647146212</v>
      </c>
      <c r="CD37" s="72">
        <f t="shared" si="207"/>
        <v>24694.165549661378</v>
      </c>
      <c r="CE37" s="72">
        <f t="shared" si="208"/>
        <v>0</v>
      </c>
      <c r="CF37" s="72">
        <f t="shared" si="20"/>
        <v>6100.0068995711981</v>
      </c>
      <c r="CG37" s="74">
        <v>2</v>
      </c>
      <c r="CH37" s="72">
        <f t="shared" si="209"/>
        <v>15397.086224616289</v>
      </c>
      <c r="CI37" s="72"/>
      <c r="CJ37" s="74"/>
      <c r="CK37" s="72"/>
      <c r="CL37" s="72"/>
      <c r="CM37" s="72"/>
      <c r="CN37" s="72"/>
      <c r="CO37" s="72"/>
    </row>
    <row r="38" spans="1:93" x14ac:dyDescent="0.35">
      <c r="A38" s="15" t="str">
        <f t="shared" si="22"/>
        <v>Blackcliff Longsword + 4 Crimson Witch + 2 Pyro 2 Cryo Noblesse</v>
      </c>
      <c r="B38" s="15" t="s">
        <v>9</v>
      </c>
      <c r="C38" s="15">
        <v>169</v>
      </c>
      <c r="D38" s="30">
        <v>0.2</v>
      </c>
      <c r="E38" s="9">
        <v>6</v>
      </c>
      <c r="F38" s="30">
        <v>0.64749999999999996</v>
      </c>
      <c r="G38" s="30">
        <v>0.62129999999999996</v>
      </c>
      <c r="H38" s="30">
        <v>0.79379999999999995</v>
      </c>
      <c r="I38" s="30">
        <v>0.86750000000000005</v>
      </c>
      <c r="J38" s="30">
        <v>1.0449999999999999</v>
      </c>
      <c r="K38" s="9">
        <v>8</v>
      </c>
      <c r="L38" s="30">
        <v>2.2016</v>
      </c>
      <c r="M38" s="15">
        <v>6</v>
      </c>
      <c r="N38" s="30">
        <f t="shared" si="23"/>
        <v>0.98399999999999999</v>
      </c>
      <c r="O38" s="30">
        <v>0.05</v>
      </c>
      <c r="P38" s="30">
        <v>0.5</v>
      </c>
      <c r="Q38" s="30"/>
      <c r="R38" s="9">
        <v>2155</v>
      </c>
      <c r="S38" s="15" t="s">
        <v>146</v>
      </c>
      <c r="T38" s="15">
        <v>1</v>
      </c>
      <c r="U38" s="15" t="s">
        <v>9</v>
      </c>
      <c r="V38" s="15">
        <v>497</v>
      </c>
      <c r="W38" s="33"/>
      <c r="X38" s="30"/>
      <c r="Y38" s="6"/>
      <c r="Z38" s="4"/>
      <c r="AA38" s="4">
        <v>0.33500000000000002</v>
      </c>
      <c r="AE38" s="15" t="s">
        <v>106</v>
      </c>
      <c r="AI38" s="30">
        <f t="shared" si="26"/>
        <v>0.375</v>
      </c>
      <c r="AL38" s="30">
        <v>0.15</v>
      </c>
      <c r="AM38" s="30">
        <v>0.4</v>
      </c>
      <c r="AP38" s="15">
        <v>311</v>
      </c>
      <c r="AQ38" s="30">
        <f>2*46.6%</f>
        <v>0.93200000000000005</v>
      </c>
      <c r="AR38" s="30">
        <f>0*58.3%</f>
        <v>0</v>
      </c>
      <c r="AS38" s="30">
        <f>0*46.6%</f>
        <v>0</v>
      </c>
      <c r="AT38" s="30"/>
      <c r="AU38" s="30">
        <v>0.311</v>
      </c>
      <c r="AV38" s="30"/>
      <c r="AX38" s="46" t="s">
        <v>189</v>
      </c>
      <c r="AY38" s="9"/>
      <c r="AZ38" s="30">
        <f t="shared" si="28"/>
        <v>0.45</v>
      </c>
      <c r="BA38" s="30">
        <v>0.15</v>
      </c>
      <c r="BD38" s="15">
        <f t="shared" si="0"/>
        <v>666</v>
      </c>
      <c r="BE38" s="9">
        <f t="shared" ref="BE38:BE42" si="210">AP38+AY38</f>
        <v>311</v>
      </c>
      <c r="BF38" s="9">
        <f t="shared" si="2"/>
        <v>655.34399999999994</v>
      </c>
      <c r="BG38" s="30">
        <f t="shared" ref="BG38:BG42" si="211">W38+AF38+AQ38+AZ38</f>
        <v>1.3820000000000001</v>
      </c>
      <c r="BH38" s="15">
        <f t="shared" si="141"/>
        <v>2552.7559999999999</v>
      </c>
      <c r="BI38" s="30">
        <f t="shared" ref="BI38:BI42" si="212">X38+AG38+AR38</f>
        <v>0</v>
      </c>
      <c r="BJ38" s="30">
        <f t="shared" ref="BJ38:BJ42" si="213">AH38</f>
        <v>0</v>
      </c>
      <c r="BK38" s="30">
        <f t="shared" ref="BK38:BK42" si="214">AI38+AS38</f>
        <v>0.375</v>
      </c>
      <c r="BL38" s="30">
        <f t="shared" ref="BL38:BL42" si="215">AT38</f>
        <v>0</v>
      </c>
      <c r="BM38" s="30">
        <f t="shared" ref="BM38:BM42" si="216">AB38</f>
        <v>0</v>
      </c>
      <c r="BN38" s="30">
        <f t="shared" ref="BN38:BN42" si="217">AJ38</f>
        <v>0</v>
      </c>
      <c r="BO38" s="30">
        <f t="shared" ref="BO38:BO42" si="218">AK38</f>
        <v>0</v>
      </c>
      <c r="BP38" s="30">
        <f t="shared" si="30"/>
        <v>0.15</v>
      </c>
      <c r="BQ38" s="30">
        <f t="shared" si="31"/>
        <v>0.4</v>
      </c>
      <c r="BR38" s="30">
        <f t="shared" si="11"/>
        <v>0.51100000000000001</v>
      </c>
      <c r="BS38" s="30">
        <f t="shared" si="12"/>
        <v>0.83499999999999996</v>
      </c>
      <c r="BT38" s="46">
        <f t="shared" si="32"/>
        <v>0</v>
      </c>
      <c r="BU38" s="30">
        <f t="shared" ref="BU38:BU42" si="219">BR38+AC38</f>
        <v>0.51100000000000001</v>
      </c>
      <c r="BV38" s="114">
        <v>0</v>
      </c>
      <c r="BW38" s="114">
        <v>1</v>
      </c>
      <c r="BX38" s="114">
        <v>0</v>
      </c>
      <c r="BY38" s="9">
        <f t="shared" ref="BY38:BY42" si="220">(100%+BJ38+(BI38*(1-BV38))+(BL38*BV38)+BN38+BX38*BO38)*BH38</f>
        <v>2552.7559999999999</v>
      </c>
      <c r="BZ38" s="9">
        <f t="shared" si="138"/>
        <v>4684.3072599999996</v>
      </c>
      <c r="CA38" s="9">
        <f t="shared" ref="CA38:CA42" si="221">MIN($BR38, 80%)*BZ38+BY38*MAX(100%-$BR38, 20%)</f>
        <v>3641.97869386</v>
      </c>
      <c r="CB38" s="9">
        <f t="shared" si="17"/>
        <v>17773.71681536</v>
      </c>
      <c r="CC38" s="9">
        <f t="shared" si="142"/>
        <v>32614.7703561856</v>
      </c>
      <c r="CD38" s="9">
        <f t="shared" ref="CD38:CD42" si="222">MIN($BU38, 80%)*CC38+CB38*MAX(100%-$BU38, 20%)</f>
        <v>25357.49517472188</v>
      </c>
      <c r="CE38" s="9">
        <f t="shared" ref="CE38:CE42" si="223">BX38*R38*(100%+BQ38)</f>
        <v>0</v>
      </c>
      <c r="CF38" s="9">
        <f t="shared" si="20"/>
        <v>7511.9452539556351</v>
      </c>
      <c r="CG38" s="16">
        <v>2</v>
      </c>
      <c r="CH38" s="9">
        <f t="shared" ref="CH38:CH42" si="224">(CF38+$CD38)/CG38</f>
        <v>16434.720214338759</v>
      </c>
    </row>
    <row r="39" spans="1:93" x14ac:dyDescent="0.35">
      <c r="A39" s="15" t="str">
        <f t="shared" si="22"/>
        <v>Blackcliff Longsword + 4 Crimson Witch + 2 Pyro 2 Cryo Noblesse</v>
      </c>
      <c r="B39" s="15" t="s">
        <v>9</v>
      </c>
      <c r="C39" s="15">
        <v>169</v>
      </c>
      <c r="D39" s="30">
        <v>0.2</v>
      </c>
      <c r="E39" s="9">
        <v>6</v>
      </c>
      <c r="F39" s="30">
        <v>0.64749999999999996</v>
      </c>
      <c r="G39" s="30">
        <v>0.62129999999999996</v>
      </c>
      <c r="H39" s="30">
        <v>0.79379999999999995</v>
      </c>
      <c r="I39" s="30">
        <v>0.86750000000000005</v>
      </c>
      <c r="J39" s="30">
        <v>1.0449999999999999</v>
      </c>
      <c r="K39" s="9">
        <v>8</v>
      </c>
      <c r="L39" s="30">
        <v>2.2016</v>
      </c>
      <c r="M39" s="15">
        <v>6</v>
      </c>
      <c r="N39" s="30">
        <f t="shared" si="23"/>
        <v>0.98399999999999999</v>
      </c>
      <c r="O39" s="30">
        <v>0.05</v>
      </c>
      <c r="P39" s="30">
        <v>0.5</v>
      </c>
      <c r="Q39" s="30"/>
      <c r="R39" s="9">
        <v>2155</v>
      </c>
      <c r="S39" s="15" t="s">
        <v>146</v>
      </c>
      <c r="T39" s="15">
        <v>1</v>
      </c>
      <c r="U39" s="15" t="s">
        <v>9</v>
      </c>
      <c r="V39" s="15">
        <v>497</v>
      </c>
      <c r="W39" s="33"/>
      <c r="X39" s="30"/>
      <c r="Y39" s="6"/>
      <c r="Z39" s="4"/>
      <c r="AA39" s="4">
        <v>0.33500000000000002</v>
      </c>
      <c r="AE39" s="15" t="s">
        <v>106</v>
      </c>
      <c r="AI39" s="30">
        <f t="shared" si="26"/>
        <v>0.375</v>
      </c>
      <c r="AL39" s="30">
        <v>0.15</v>
      </c>
      <c r="AM39" s="30">
        <v>0.4</v>
      </c>
      <c r="AP39" s="37">
        <v>311</v>
      </c>
      <c r="AQ39" s="45">
        <f>1*46.6%</f>
        <v>0.46600000000000003</v>
      </c>
      <c r="AR39" s="45">
        <f t="shared" si="27"/>
        <v>0</v>
      </c>
      <c r="AS39" s="45">
        <f>1*46.6%</f>
        <v>0.46600000000000003</v>
      </c>
      <c r="AT39" s="45"/>
      <c r="AU39" s="45">
        <v>0.311</v>
      </c>
      <c r="AV39" s="45"/>
      <c r="AW39" s="25"/>
      <c r="AX39" s="46" t="s">
        <v>189</v>
      </c>
      <c r="AZ39" s="30">
        <f t="shared" si="28"/>
        <v>0.45</v>
      </c>
      <c r="BA39" s="30">
        <v>0.15</v>
      </c>
      <c r="BD39" s="15">
        <f t="shared" si="0"/>
        <v>666</v>
      </c>
      <c r="BE39" s="9">
        <f t="shared" si="210"/>
        <v>311</v>
      </c>
      <c r="BF39" s="9">
        <f t="shared" si="2"/>
        <v>655.34399999999994</v>
      </c>
      <c r="BG39" s="30">
        <f t="shared" si="211"/>
        <v>0.91600000000000004</v>
      </c>
      <c r="BH39" s="15">
        <f t="shared" si="141"/>
        <v>2242.4</v>
      </c>
      <c r="BI39" s="30">
        <f t="shared" si="212"/>
        <v>0</v>
      </c>
      <c r="BJ39" s="30">
        <f t="shared" si="213"/>
        <v>0</v>
      </c>
      <c r="BK39" s="30">
        <f t="shared" si="214"/>
        <v>0.84099999999999997</v>
      </c>
      <c r="BL39" s="30">
        <f t="shared" si="215"/>
        <v>0</v>
      </c>
      <c r="BM39" s="30">
        <f t="shared" si="216"/>
        <v>0</v>
      </c>
      <c r="BN39" s="30">
        <f t="shared" si="217"/>
        <v>0</v>
      </c>
      <c r="BO39" s="30">
        <f t="shared" si="218"/>
        <v>0</v>
      </c>
      <c r="BP39" s="30">
        <f t="shared" si="30"/>
        <v>0.15</v>
      </c>
      <c r="BQ39" s="30">
        <f t="shared" si="31"/>
        <v>0.4</v>
      </c>
      <c r="BR39" s="30">
        <f t="shared" si="11"/>
        <v>0.51100000000000001</v>
      </c>
      <c r="BS39" s="30">
        <f t="shared" si="12"/>
        <v>0.83499999999999996</v>
      </c>
      <c r="BT39" s="46">
        <f t="shared" si="32"/>
        <v>0</v>
      </c>
      <c r="BU39" s="30">
        <f t="shared" si="219"/>
        <v>0.51100000000000001</v>
      </c>
      <c r="BV39" s="114">
        <v>0</v>
      </c>
      <c r="BW39" s="114">
        <v>1</v>
      </c>
      <c r="BX39" s="114">
        <v>0</v>
      </c>
      <c r="BY39" s="9">
        <f t="shared" si="220"/>
        <v>2242.4</v>
      </c>
      <c r="BZ39" s="9">
        <f t="shared" si="138"/>
        <v>4114.8040000000001</v>
      </c>
      <c r="CA39" s="9">
        <f t="shared" si="221"/>
        <v>3199.1984439999997</v>
      </c>
      <c r="CB39" s="9">
        <f t="shared" si="17"/>
        <v>20904.179494911998</v>
      </c>
      <c r="CC39" s="9">
        <f t="shared" si="142"/>
        <v>38359.169373163517</v>
      </c>
      <c r="CD39" s="9">
        <f t="shared" si="222"/>
        <v>29823.679322698525</v>
      </c>
      <c r="CE39" s="9">
        <f t="shared" si="223"/>
        <v>0</v>
      </c>
      <c r="CF39" s="9">
        <f t="shared" si="20"/>
        <v>6598.6667105943989</v>
      </c>
      <c r="CG39" s="16">
        <v>2</v>
      </c>
      <c r="CH39" s="9">
        <f t="shared" si="224"/>
        <v>18211.173016646462</v>
      </c>
    </row>
    <row r="40" spans="1:93" x14ac:dyDescent="0.35">
      <c r="A40" s="15" t="str">
        <f t="shared" si="22"/>
        <v>Blackcliff Longsword + 4 Crimson Witch + 2 Pyro 2 Cryo Noblesse</v>
      </c>
      <c r="B40" s="15" t="s">
        <v>9</v>
      </c>
      <c r="C40" s="15">
        <v>169</v>
      </c>
      <c r="D40" s="30">
        <v>0.2</v>
      </c>
      <c r="E40" s="9">
        <v>6</v>
      </c>
      <c r="F40" s="30">
        <v>0.64749999999999996</v>
      </c>
      <c r="G40" s="30">
        <v>0.62129999999999996</v>
      </c>
      <c r="H40" s="30">
        <v>0.79379999999999995</v>
      </c>
      <c r="I40" s="30">
        <v>0.86750000000000005</v>
      </c>
      <c r="J40" s="30">
        <v>1.0449999999999999</v>
      </c>
      <c r="K40" s="9">
        <v>8</v>
      </c>
      <c r="L40" s="30">
        <v>2.2016</v>
      </c>
      <c r="M40" s="15">
        <v>6</v>
      </c>
      <c r="N40" s="30">
        <f t="shared" si="23"/>
        <v>0.98399999999999999</v>
      </c>
      <c r="O40" s="30">
        <v>0.05</v>
      </c>
      <c r="P40" s="30">
        <v>0.5</v>
      </c>
      <c r="Q40" s="30"/>
      <c r="R40" s="9">
        <v>2155</v>
      </c>
      <c r="S40" s="15" t="s">
        <v>146</v>
      </c>
      <c r="T40" s="15">
        <v>1</v>
      </c>
      <c r="U40" s="15" t="s">
        <v>9</v>
      </c>
      <c r="V40" s="15">
        <v>497</v>
      </c>
      <c r="W40" s="33"/>
      <c r="X40" s="30"/>
      <c r="Y40" s="6"/>
      <c r="Z40" s="4"/>
      <c r="AA40" s="4">
        <v>0.33500000000000002</v>
      </c>
      <c r="AE40" s="15" t="s">
        <v>106</v>
      </c>
      <c r="AI40" s="30">
        <f t="shared" si="26"/>
        <v>0.375</v>
      </c>
      <c r="AL40" s="30">
        <v>0.15</v>
      </c>
      <c r="AM40" s="30">
        <v>0.4</v>
      </c>
      <c r="AP40" s="15">
        <v>311</v>
      </c>
      <c r="AQ40" s="30">
        <f>1*46.6%</f>
        <v>0.46600000000000003</v>
      </c>
      <c r="AR40" s="30">
        <f>0*58.3%</f>
        <v>0</v>
      </c>
      <c r="AS40" s="30">
        <f>0*46.6%</f>
        <v>0</v>
      </c>
      <c r="AT40" s="30"/>
      <c r="AU40" s="30">
        <v>0.311</v>
      </c>
      <c r="AV40" s="30"/>
      <c r="AW40" s="9">
        <v>187</v>
      </c>
      <c r="AX40" s="46" t="s">
        <v>189</v>
      </c>
      <c r="AY40" s="9"/>
      <c r="AZ40" s="30">
        <f t="shared" si="28"/>
        <v>0.45</v>
      </c>
      <c r="BA40" s="30">
        <v>0.15</v>
      </c>
      <c r="BD40" s="15">
        <f t="shared" si="0"/>
        <v>666</v>
      </c>
      <c r="BE40" s="9">
        <f t="shared" ref="BE40:BE41" si="225">AP40+AY40</f>
        <v>311</v>
      </c>
      <c r="BF40" s="9">
        <f t="shared" si="2"/>
        <v>655.34399999999994</v>
      </c>
      <c r="BG40" s="30">
        <f t="shared" ref="BG40:BG41" si="226">W40+AF40+AQ40+AZ40</f>
        <v>0.91600000000000004</v>
      </c>
      <c r="BH40" s="15">
        <f t="shared" ref="BH40:BH41" si="227">(100%+BG40)*BD40+BE40+BF40</f>
        <v>2242.4</v>
      </c>
      <c r="BI40" s="30">
        <f t="shared" ref="BI40:BI41" si="228">X40+AG40+AR40</f>
        <v>0</v>
      </c>
      <c r="BJ40" s="30">
        <f t="shared" ref="BJ40:BJ41" si="229">AH40</f>
        <v>0</v>
      </c>
      <c r="BK40" s="30">
        <f t="shared" ref="BK40:BK41" si="230">AI40+AS40</f>
        <v>0.375</v>
      </c>
      <c r="BL40" s="30">
        <f t="shared" ref="BL40:BL41" si="231">AT40</f>
        <v>0</v>
      </c>
      <c r="BM40" s="30">
        <f t="shared" ref="BM40:BM41" si="232">AB40</f>
        <v>0</v>
      </c>
      <c r="BN40" s="30">
        <f t="shared" ref="BN40:BN41" si="233">AJ40</f>
        <v>0</v>
      </c>
      <c r="BO40" s="30">
        <f t="shared" ref="BO40:BO41" si="234">AK40</f>
        <v>0</v>
      </c>
      <c r="BP40" s="30">
        <f t="shared" ref="BP40:BP41" si="235">AL40+278*BT40/(1400+BT40)/100</f>
        <v>0.4775740390674228</v>
      </c>
      <c r="BQ40" s="30">
        <f t="shared" si="31"/>
        <v>1.7680841335162323</v>
      </c>
      <c r="BR40" s="30">
        <f t="shared" si="11"/>
        <v>0.51100000000000001</v>
      </c>
      <c r="BS40" s="30">
        <f t="shared" si="12"/>
        <v>0.83499999999999996</v>
      </c>
      <c r="BT40" s="46">
        <f t="shared" ref="BT40:BT41" si="236">BC40+AW40+AD40+Q40</f>
        <v>187</v>
      </c>
      <c r="BU40" s="30">
        <f t="shared" ref="BU40:BU41" si="237">BR40+AC40</f>
        <v>0.51100000000000001</v>
      </c>
      <c r="BV40" s="114">
        <v>0</v>
      </c>
      <c r="BW40" s="114">
        <v>1</v>
      </c>
      <c r="BX40" s="114">
        <v>0</v>
      </c>
      <c r="BY40" s="9">
        <f t="shared" ref="BY40:BY41" si="238">(100%+BJ40+(BI40*(1-BV40))+(BL40*BV40)+BN40+BX40*BO40)*BH40</f>
        <v>2242.4</v>
      </c>
      <c r="BZ40" s="9">
        <f t="shared" ref="BZ40:BZ41" si="239">(100%+$BS40)*BY40</f>
        <v>4114.8040000000001</v>
      </c>
      <c r="CA40" s="9">
        <f t="shared" ref="CA40:CA41" si="240">MIN($BR40, 80%)*BZ40+BY40*MAX(100%-$BR40, 20%)</f>
        <v>3199.1984439999997</v>
      </c>
      <c r="CB40" s="9">
        <f t="shared" si="17"/>
        <v>20060.116325399875</v>
      </c>
      <c r="CC40" s="9">
        <f t="shared" ref="CC40:CC41" si="241">(100%+BS40)*CB40</f>
        <v>36810.313457108772</v>
      </c>
      <c r="CD40" s="9">
        <f t="shared" ref="CD40:CD41" si="242">MIN($BU40, 80%)*CC40+CB40*MAX(100%-$BU40, 20%)</f>
        <v>28619.467059703122</v>
      </c>
      <c r="CE40" s="9">
        <f t="shared" ref="CE40:CE41" si="243">BX40*R40*(100%+BQ40)</f>
        <v>0</v>
      </c>
      <c r="CF40" s="9">
        <f t="shared" si="20"/>
        <v>6598.6667105943989</v>
      </c>
      <c r="CG40" s="16">
        <v>2</v>
      </c>
      <c r="CH40" s="9">
        <f t="shared" ref="CH40:CH41" si="244">(CF40+$CD40)/CG40</f>
        <v>17609.066885148761</v>
      </c>
    </row>
    <row r="41" spans="1:93" x14ac:dyDescent="0.35">
      <c r="A41" s="15" t="str">
        <f t="shared" si="22"/>
        <v>Blackcliff Longsword + 4 Crimson Witch + 2 Pyro 2 Cryo Noblesse</v>
      </c>
      <c r="B41" s="15" t="s">
        <v>9</v>
      </c>
      <c r="C41" s="15">
        <v>169</v>
      </c>
      <c r="D41" s="30">
        <v>0.2</v>
      </c>
      <c r="E41" s="9">
        <v>6</v>
      </c>
      <c r="F41" s="30">
        <v>0.64749999999999996</v>
      </c>
      <c r="G41" s="30">
        <v>0.62129999999999996</v>
      </c>
      <c r="H41" s="30">
        <v>0.79379999999999995</v>
      </c>
      <c r="I41" s="30">
        <v>0.86750000000000005</v>
      </c>
      <c r="J41" s="30">
        <v>1.0449999999999999</v>
      </c>
      <c r="K41" s="9">
        <v>8</v>
      </c>
      <c r="L41" s="30">
        <v>2.2016</v>
      </c>
      <c r="M41" s="15">
        <v>6</v>
      </c>
      <c r="N41" s="30">
        <f t="shared" si="23"/>
        <v>0.98399999999999999</v>
      </c>
      <c r="O41" s="30">
        <v>0.05</v>
      </c>
      <c r="P41" s="30">
        <v>0.5</v>
      </c>
      <c r="Q41" s="30"/>
      <c r="R41" s="9">
        <v>2155</v>
      </c>
      <c r="S41" s="15" t="s">
        <v>146</v>
      </c>
      <c r="T41" s="15">
        <v>1</v>
      </c>
      <c r="U41" s="15" t="s">
        <v>9</v>
      </c>
      <c r="V41" s="15">
        <v>497</v>
      </c>
      <c r="W41" s="33"/>
      <c r="X41" s="30"/>
      <c r="Y41" s="6"/>
      <c r="Z41" s="4"/>
      <c r="AA41" s="4">
        <v>0.33500000000000002</v>
      </c>
      <c r="AE41" s="15" t="s">
        <v>106</v>
      </c>
      <c r="AI41" s="30">
        <f t="shared" si="26"/>
        <v>0.375</v>
      </c>
      <c r="AL41" s="30">
        <v>0.15</v>
      </c>
      <c r="AM41" s="30">
        <v>0.4</v>
      </c>
      <c r="AP41" s="37">
        <v>311</v>
      </c>
      <c r="AQ41" s="45">
        <v>0</v>
      </c>
      <c r="AR41" s="45">
        <f t="shared" si="27"/>
        <v>0</v>
      </c>
      <c r="AS41" s="45">
        <f>1*46.6%</f>
        <v>0.46600000000000003</v>
      </c>
      <c r="AT41" s="45"/>
      <c r="AU41" s="45">
        <v>0.311</v>
      </c>
      <c r="AV41" s="45"/>
      <c r="AW41" s="25">
        <v>187</v>
      </c>
      <c r="AX41" s="46" t="s">
        <v>189</v>
      </c>
      <c r="AZ41" s="30">
        <f t="shared" si="28"/>
        <v>0.45</v>
      </c>
      <c r="BA41" s="30">
        <v>0.15</v>
      </c>
      <c r="BD41" s="15">
        <f t="shared" si="0"/>
        <v>666</v>
      </c>
      <c r="BE41" s="9">
        <f t="shared" si="225"/>
        <v>311</v>
      </c>
      <c r="BF41" s="9">
        <f t="shared" si="2"/>
        <v>655.34399999999994</v>
      </c>
      <c r="BG41" s="30">
        <f t="shared" si="226"/>
        <v>0.45</v>
      </c>
      <c r="BH41" s="15">
        <f t="shared" si="227"/>
        <v>1932.0439999999999</v>
      </c>
      <c r="BI41" s="30">
        <f t="shared" si="228"/>
        <v>0</v>
      </c>
      <c r="BJ41" s="30">
        <f t="shared" si="229"/>
        <v>0</v>
      </c>
      <c r="BK41" s="30">
        <f t="shared" si="230"/>
        <v>0.84099999999999997</v>
      </c>
      <c r="BL41" s="30">
        <f t="shared" si="231"/>
        <v>0</v>
      </c>
      <c r="BM41" s="30">
        <f t="shared" si="232"/>
        <v>0</v>
      </c>
      <c r="BN41" s="30">
        <f t="shared" si="233"/>
        <v>0</v>
      </c>
      <c r="BO41" s="30">
        <f t="shared" si="234"/>
        <v>0</v>
      </c>
      <c r="BP41" s="30">
        <f t="shared" si="235"/>
        <v>0.4775740390674228</v>
      </c>
      <c r="BQ41" s="30">
        <f t="shared" si="31"/>
        <v>1.7680841335162323</v>
      </c>
      <c r="BR41" s="30">
        <f t="shared" si="11"/>
        <v>0.51100000000000001</v>
      </c>
      <c r="BS41" s="30">
        <f t="shared" si="12"/>
        <v>0.83499999999999996</v>
      </c>
      <c r="BT41" s="46">
        <f t="shared" si="236"/>
        <v>187</v>
      </c>
      <c r="BU41" s="30">
        <f t="shared" si="237"/>
        <v>0.51100000000000001</v>
      </c>
      <c r="BV41" s="114">
        <v>0</v>
      </c>
      <c r="BW41" s="114">
        <v>1</v>
      </c>
      <c r="BX41" s="114">
        <v>0</v>
      </c>
      <c r="BY41" s="9">
        <f t="shared" si="238"/>
        <v>1932.0439999999999</v>
      </c>
      <c r="BZ41" s="9">
        <f t="shared" si="239"/>
        <v>3545.3007399999997</v>
      </c>
      <c r="CA41" s="9">
        <f t="shared" si="240"/>
        <v>2756.4181941399997</v>
      </c>
      <c r="CB41" s="9">
        <f t="shared" si="17"/>
        <v>23141.337987623971</v>
      </c>
      <c r="CC41" s="9">
        <f t="shared" si="241"/>
        <v>42464.355207289984</v>
      </c>
      <c r="CD41" s="9">
        <f t="shared" si="242"/>
        <v>33015.399786873306</v>
      </c>
      <c r="CE41" s="9">
        <f t="shared" si="243"/>
        <v>0</v>
      </c>
      <c r="CF41" s="9">
        <f t="shared" si="20"/>
        <v>5685.3881672331627</v>
      </c>
      <c r="CG41" s="16">
        <v>2</v>
      </c>
      <c r="CH41" s="8">
        <f t="shared" si="244"/>
        <v>19350.393977053234</v>
      </c>
    </row>
    <row r="42" spans="1:93" s="31" customFormat="1" x14ac:dyDescent="0.35">
      <c r="A42" s="15" t="str">
        <f t="shared" si="22"/>
        <v>Blackcliff Longsword + 4 Crimson Witch + 2 Pyro 2 Cryo Noblesse</v>
      </c>
      <c r="B42" s="31" t="s">
        <v>9</v>
      </c>
      <c r="C42" s="31">
        <v>169</v>
      </c>
      <c r="D42" s="32">
        <v>0.2</v>
      </c>
      <c r="E42" s="17">
        <v>6</v>
      </c>
      <c r="F42" s="32">
        <v>0.64749999999999996</v>
      </c>
      <c r="G42" s="32">
        <v>0.62129999999999996</v>
      </c>
      <c r="H42" s="32">
        <v>0.79379999999999995</v>
      </c>
      <c r="I42" s="32">
        <v>0.86750000000000005</v>
      </c>
      <c r="J42" s="32">
        <v>1.0449999999999999</v>
      </c>
      <c r="K42" s="9">
        <v>8</v>
      </c>
      <c r="L42" s="30">
        <v>2.2016</v>
      </c>
      <c r="M42" s="31">
        <v>6</v>
      </c>
      <c r="N42" s="30">
        <f t="shared" si="23"/>
        <v>0.98399999999999999</v>
      </c>
      <c r="O42" s="32">
        <v>0.05</v>
      </c>
      <c r="P42" s="32">
        <v>0.5</v>
      </c>
      <c r="Q42" s="32"/>
      <c r="R42" s="9">
        <v>2155</v>
      </c>
      <c r="S42" s="15" t="s">
        <v>146</v>
      </c>
      <c r="T42" s="15">
        <v>1</v>
      </c>
      <c r="U42" s="15" t="s">
        <v>9</v>
      </c>
      <c r="V42" s="15">
        <v>497</v>
      </c>
      <c r="W42" s="33"/>
      <c r="X42" s="30"/>
      <c r="Y42" s="6"/>
      <c r="Z42" s="4"/>
      <c r="AA42" s="4">
        <v>0.33500000000000002</v>
      </c>
      <c r="AB42" s="32"/>
      <c r="AC42" s="32"/>
      <c r="AD42" s="17"/>
      <c r="AE42" s="31" t="s">
        <v>106</v>
      </c>
      <c r="AG42" s="32"/>
      <c r="AH42" s="32"/>
      <c r="AI42" s="30">
        <f t="shared" si="26"/>
        <v>0.375</v>
      </c>
      <c r="AK42" s="32"/>
      <c r="AL42" s="32">
        <v>0.15</v>
      </c>
      <c r="AM42" s="32">
        <v>0.4</v>
      </c>
      <c r="AP42" s="31">
        <v>311</v>
      </c>
      <c r="AQ42" s="32">
        <f>1*46.6%</f>
        <v>0.46600000000000003</v>
      </c>
      <c r="AR42" s="32">
        <f t="shared" si="27"/>
        <v>0</v>
      </c>
      <c r="AT42" s="32">
        <f>1*46.6%</f>
        <v>0.46600000000000003</v>
      </c>
      <c r="AU42" s="32">
        <v>0.311</v>
      </c>
      <c r="AW42" s="25"/>
      <c r="AX42" s="46" t="s">
        <v>189</v>
      </c>
      <c r="AZ42" s="30">
        <f t="shared" si="28"/>
        <v>0.45</v>
      </c>
      <c r="BA42" s="32">
        <v>0.15</v>
      </c>
      <c r="BD42" s="31">
        <f t="shared" si="0"/>
        <v>666</v>
      </c>
      <c r="BE42" s="17">
        <f t="shared" si="210"/>
        <v>311</v>
      </c>
      <c r="BF42" s="17">
        <f t="shared" si="2"/>
        <v>655.34399999999994</v>
      </c>
      <c r="BG42" s="32">
        <f t="shared" si="211"/>
        <v>0.91600000000000004</v>
      </c>
      <c r="BH42" s="31">
        <f t="shared" si="141"/>
        <v>2242.4</v>
      </c>
      <c r="BI42" s="32">
        <f t="shared" si="212"/>
        <v>0</v>
      </c>
      <c r="BJ42" s="32">
        <f t="shared" si="213"/>
        <v>0</v>
      </c>
      <c r="BK42" s="32">
        <f t="shared" si="214"/>
        <v>0.375</v>
      </c>
      <c r="BL42" s="32">
        <f t="shared" si="215"/>
        <v>0.46600000000000003</v>
      </c>
      <c r="BM42" s="32">
        <f t="shared" si="216"/>
        <v>0</v>
      </c>
      <c r="BN42" s="32">
        <f t="shared" si="217"/>
        <v>0</v>
      </c>
      <c r="BO42" s="32">
        <f t="shared" si="218"/>
        <v>0</v>
      </c>
      <c r="BP42" s="30">
        <f t="shared" si="30"/>
        <v>0.15</v>
      </c>
      <c r="BQ42" s="30">
        <f t="shared" si="31"/>
        <v>0.4</v>
      </c>
      <c r="BR42" s="32">
        <f t="shared" si="11"/>
        <v>0.51100000000000001</v>
      </c>
      <c r="BS42" s="32">
        <f t="shared" si="12"/>
        <v>0.83499999999999996</v>
      </c>
      <c r="BT42" s="46">
        <f t="shared" si="32"/>
        <v>0</v>
      </c>
      <c r="BU42" s="32">
        <f t="shared" si="219"/>
        <v>0.51100000000000001</v>
      </c>
      <c r="BV42" s="114">
        <v>0</v>
      </c>
      <c r="BW42" s="57">
        <v>1</v>
      </c>
      <c r="BX42" s="57">
        <v>0</v>
      </c>
      <c r="BY42" s="17">
        <f t="shared" si="220"/>
        <v>2242.4</v>
      </c>
      <c r="BZ42" s="17">
        <f t="shared" si="138"/>
        <v>4114.8040000000001</v>
      </c>
      <c r="CA42" s="17">
        <f t="shared" si="221"/>
        <v>3199.1984439999997</v>
      </c>
      <c r="CB42" s="9">
        <f t="shared" si="17"/>
        <v>15612.844544</v>
      </c>
      <c r="CC42" s="17">
        <f t="shared" si="142"/>
        <v>28649.569738239999</v>
      </c>
      <c r="CD42" s="17">
        <f t="shared" si="222"/>
        <v>22274.611118256638</v>
      </c>
      <c r="CE42" s="17">
        <f t="shared" si="223"/>
        <v>0</v>
      </c>
      <c r="CF42" s="17">
        <f t="shared" si="20"/>
        <v>6598.6667105943989</v>
      </c>
      <c r="CG42" s="20">
        <v>2</v>
      </c>
      <c r="CH42" s="17">
        <f t="shared" si="224"/>
        <v>14436.638914425519</v>
      </c>
      <c r="CI42" s="17"/>
      <c r="CJ42" s="20"/>
      <c r="CK42" s="17"/>
      <c r="CL42" s="17"/>
      <c r="CM42" s="17"/>
      <c r="CN42" s="17"/>
      <c r="CO42" s="17"/>
    </row>
    <row r="43" spans="1:93" x14ac:dyDescent="0.35">
      <c r="A43" s="15" t="str">
        <f t="shared" si="22"/>
        <v>Festering Desire + 4 Crimson Witch + 2 Pyro Thrilling Tales Noblesse</v>
      </c>
      <c r="B43" s="15" t="s">
        <v>9</v>
      </c>
      <c r="C43" s="15">
        <v>169</v>
      </c>
      <c r="D43" s="30">
        <v>0.2</v>
      </c>
      <c r="E43" s="9">
        <v>6</v>
      </c>
      <c r="F43" s="30">
        <v>0.64749999999999996</v>
      </c>
      <c r="G43" s="30">
        <v>0.62129999999999996</v>
      </c>
      <c r="H43" s="30">
        <v>0.79379999999999995</v>
      </c>
      <c r="I43" s="30">
        <v>0.86750000000000005</v>
      </c>
      <c r="J43" s="30">
        <v>1.0449999999999999</v>
      </c>
      <c r="K43" s="9">
        <v>8</v>
      </c>
      <c r="L43" s="30">
        <v>2.2016</v>
      </c>
      <c r="M43" s="15">
        <v>6</v>
      </c>
      <c r="N43" s="30">
        <f t="shared" si="23"/>
        <v>0.98399999999999999</v>
      </c>
      <c r="O43" s="30">
        <v>0.05</v>
      </c>
      <c r="P43" s="30">
        <v>0.5</v>
      </c>
      <c r="Q43" s="30"/>
      <c r="R43" s="9">
        <v>2155</v>
      </c>
      <c r="S43" s="15" t="s">
        <v>98</v>
      </c>
      <c r="T43" s="15">
        <v>5</v>
      </c>
      <c r="U43" s="15" t="s">
        <v>9</v>
      </c>
      <c r="V43" s="15">
        <v>449</v>
      </c>
      <c r="W43" s="30"/>
      <c r="X43" s="30"/>
      <c r="Y43" s="30"/>
      <c r="Z43" s="9"/>
      <c r="AA43" s="9"/>
      <c r="AB43" s="30">
        <f>12%+(T43*4%)</f>
        <v>0.32</v>
      </c>
      <c r="AC43" s="30">
        <f>4.5%+(T43*1.5%)</f>
        <v>0.12</v>
      </c>
      <c r="AE43" s="15" t="s">
        <v>106</v>
      </c>
      <c r="AI43" s="30">
        <f>15%*(1+0.5*3)</f>
        <v>0.375</v>
      </c>
      <c r="AL43" s="30">
        <v>0.15</v>
      </c>
      <c r="AM43" s="30">
        <v>0.4</v>
      </c>
      <c r="AP43" s="15">
        <v>311</v>
      </c>
      <c r="AQ43" s="30">
        <f>2*46.6%</f>
        <v>0.93200000000000005</v>
      </c>
      <c r="AR43" s="30">
        <f>0*58.3%</f>
        <v>0</v>
      </c>
      <c r="AS43" s="30">
        <f>0*46.6%</f>
        <v>0</v>
      </c>
      <c r="AT43" s="30"/>
      <c r="AU43" s="30">
        <v>0.311</v>
      </c>
      <c r="AV43" s="30"/>
      <c r="AX43" s="46" t="s">
        <v>208</v>
      </c>
      <c r="AY43" s="9"/>
      <c r="AZ43" s="30">
        <f>25%+20%+48%</f>
        <v>0.92999999999999994</v>
      </c>
      <c r="BB43" s="30"/>
      <c r="BC43" s="30"/>
      <c r="BD43" s="15">
        <f t="shared" si="0"/>
        <v>618</v>
      </c>
      <c r="BE43" s="9">
        <f t="shared" si="101"/>
        <v>311</v>
      </c>
      <c r="BF43" s="9">
        <f t="shared" si="2"/>
        <v>608.11199999999997</v>
      </c>
      <c r="BG43" s="30">
        <f t="shared" si="102"/>
        <v>1.8620000000000001</v>
      </c>
      <c r="BH43" s="15">
        <f>(100%+BG43)*BD43+BE43+BF43</f>
        <v>2687.8280000000004</v>
      </c>
      <c r="BI43" s="30">
        <f t="shared" si="104"/>
        <v>0</v>
      </c>
      <c r="BJ43" s="30">
        <f t="shared" si="105"/>
        <v>0</v>
      </c>
      <c r="BK43" s="30">
        <f t="shared" si="106"/>
        <v>0.375</v>
      </c>
      <c r="BL43" s="30">
        <f t="shared" si="107"/>
        <v>0</v>
      </c>
      <c r="BM43" s="30">
        <f t="shared" si="108"/>
        <v>0.32</v>
      </c>
      <c r="BN43" s="30">
        <f t="shared" si="109"/>
        <v>0</v>
      </c>
      <c r="BO43" s="30">
        <f t="shared" si="110"/>
        <v>0</v>
      </c>
      <c r="BP43" s="30">
        <f t="shared" si="30"/>
        <v>0.15</v>
      </c>
      <c r="BQ43" s="30">
        <f t="shared" si="31"/>
        <v>0.4</v>
      </c>
      <c r="BR43" s="30">
        <f t="shared" si="11"/>
        <v>0.36099999999999999</v>
      </c>
      <c r="BS43" s="30">
        <f t="shared" si="12"/>
        <v>0.5</v>
      </c>
      <c r="BT43" s="46">
        <f t="shared" si="32"/>
        <v>0</v>
      </c>
      <c r="BU43" s="30">
        <f t="shared" si="111"/>
        <v>0.48099999999999998</v>
      </c>
      <c r="BV43" s="114">
        <v>1</v>
      </c>
      <c r="BW43" s="114">
        <v>1</v>
      </c>
      <c r="BX43" s="114">
        <v>0</v>
      </c>
      <c r="BY43" s="9">
        <f t="shared" si="112"/>
        <v>2687.8280000000004</v>
      </c>
      <c r="BZ43" s="9">
        <f t="shared" ref="BZ43:BZ62" si="245">(100%+$BS43)*BY43</f>
        <v>4031.7420000000006</v>
      </c>
      <c r="CA43" s="9">
        <f t="shared" si="113"/>
        <v>3172.9809540000006</v>
      </c>
      <c r="CB43" s="9">
        <f t="shared" si="17"/>
        <v>23069.4600035328</v>
      </c>
      <c r="CC43" s="9">
        <f>(100%+BS43)*CB43</f>
        <v>34604.190005299199</v>
      </c>
      <c r="CD43" s="9">
        <f t="shared" si="115"/>
        <v>28617.665134382434</v>
      </c>
      <c r="CE43" s="9">
        <f t="shared" si="116"/>
        <v>0</v>
      </c>
      <c r="CF43" s="9">
        <f t="shared" si="20"/>
        <v>6544.5905157204006</v>
      </c>
      <c r="CG43" s="16">
        <v>2</v>
      </c>
      <c r="CH43" s="9">
        <f t="shared" si="117"/>
        <v>17581.127825051419</v>
      </c>
      <c r="CM43" s="16"/>
    </row>
    <row r="44" spans="1:93" x14ac:dyDescent="0.35">
      <c r="A44" s="15" t="str">
        <f t="shared" si="22"/>
        <v>Festering Desire + 4 Crimson Witch + 2 Pyro Thrilling Tales Noblesse</v>
      </c>
      <c r="B44" s="15" t="s">
        <v>9</v>
      </c>
      <c r="C44" s="15">
        <v>169</v>
      </c>
      <c r="D44" s="30">
        <v>0.2</v>
      </c>
      <c r="E44" s="9">
        <v>6</v>
      </c>
      <c r="F44" s="30">
        <v>0.64749999999999996</v>
      </c>
      <c r="G44" s="30">
        <v>0.62129999999999996</v>
      </c>
      <c r="H44" s="30">
        <v>0.79379999999999995</v>
      </c>
      <c r="I44" s="30">
        <v>0.86750000000000005</v>
      </c>
      <c r="J44" s="30">
        <v>1.0449999999999999</v>
      </c>
      <c r="K44" s="9">
        <v>8</v>
      </c>
      <c r="L44" s="30">
        <v>2.2016</v>
      </c>
      <c r="M44" s="15">
        <v>6</v>
      </c>
      <c r="N44" s="30">
        <f t="shared" si="23"/>
        <v>0.98399999999999999</v>
      </c>
      <c r="O44" s="30">
        <v>0.05</v>
      </c>
      <c r="P44" s="30">
        <v>0.5</v>
      </c>
      <c r="Q44" s="30"/>
      <c r="R44" s="9">
        <v>2155</v>
      </c>
      <c r="S44" s="15" t="s">
        <v>98</v>
      </c>
      <c r="T44" s="15">
        <v>5</v>
      </c>
      <c r="U44" s="15" t="s">
        <v>9</v>
      </c>
      <c r="V44" s="15">
        <v>449</v>
      </c>
      <c r="W44" s="30"/>
      <c r="X44" s="30"/>
      <c r="Y44" s="30"/>
      <c r="Z44" s="9"/>
      <c r="AA44" s="9"/>
      <c r="AB44" s="30">
        <f t="shared" ref="AB44:AB47" si="246">12%+(T44*4%)</f>
        <v>0.32</v>
      </c>
      <c r="AC44" s="30">
        <f t="shared" ref="AC44:AC47" si="247">4.5%+(T44*1.5%)</f>
        <v>0.12</v>
      </c>
      <c r="AE44" s="15" t="s">
        <v>106</v>
      </c>
      <c r="AI44" s="30">
        <f t="shared" si="26"/>
        <v>0.375</v>
      </c>
      <c r="AL44" s="30">
        <v>0.15</v>
      </c>
      <c r="AM44" s="30">
        <v>0.4</v>
      </c>
      <c r="AP44" s="37">
        <v>311</v>
      </c>
      <c r="AQ44" s="45">
        <f>1*46.6%</f>
        <v>0.46600000000000003</v>
      </c>
      <c r="AR44" s="45">
        <f t="shared" si="27"/>
        <v>0</v>
      </c>
      <c r="AS44" s="45">
        <f>1*46.6%</f>
        <v>0.46600000000000003</v>
      </c>
      <c r="AT44" s="45"/>
      <c r="AU44" s="45">
        <v>0.311</v>
      </c>
      <c r="AV44" s="45"/>
      <c r="AW44" s="25"/>
      <c r="AX44" s="46" t="s">
        <v>208</v>
      </c>
      <c r="AZ44" s="30">
        <f t="shared" ref="AZ44:AZ62" si="248">25%+20%+48%</f>
        <v>0.92999999999999994</v>
      </c>
      <c r="BD44" s="15">
        <f t="shared" si="0"/>
        <v>618</v>
      </c>
      <c r="BE44" s="9">
        <f t="shared" si="101"/>
        <v>311</v>
      </c>
      <c r="BF44" s="9">
        <f t="shared" si="2"/>
        <v>608.11199999999997</v>
      </c>
      <c r="BG44" s="30">
        <f t="shared" si="102"/>
        <v>1.3959999999999999</v>
      </c>
      <c r="BH44" s="15">
        <f t="shared" ref="BH44:BH62" si="249">(100%+BG44)*BD44+BE44+BF44</f>
        <v>2399.8399999999997</v>
      </c>
      <c r="BI44" s="30">
        <f t="shared" si="104"/>
        <v>0</v>
      </c>
      <c r="BJ44" s="30">
        <f t="shared" si="105"/>
        <v>0</v>
      </c>
      <c r="BK44" s="30">
        <f t="shared" si="106"/>
        <v>0.84099999999999997</v>
      </c>
      <c r="BL44" s="30">
        <f t="shared" si="107"/>
        <v>0</v>
      </c>
      <c r="BM44" s="30">
        <f t="shared" si="108"/>
        <v>0.32</v>
      </c>
      <c r="BN44" s="30">
        <f t="shared" si="109"/>
        <v>0</v>
      </c>
      <c r="BO44" s="30">
        <f t="shared" si="110"/>
        <v>0</v>
      </c>
      <c r="BP44" s="30">
        <f t="shared" si="30"/>
        <v>0.15</v>
      </c>
      <c r="BQ44" s="30">
        <f t="shared" si="31"/>
        <v>0.4</v>
      </c>
      <c r="BR44" s="30">
        <f t="shared" si="11"/>
        <v>0.36099999999999999</v>
      </c>
      <c r="BS44" s="30">
        <f t="shared" si="12"/>
        <v>0.5</v>
      </c>
      <c r="BT44" s="46">
        <f t="shared" si="32"/>
        <v>0</v>
      </c>
      <c r="BU44" s="30">
        <f t="shared" si="111"/>
        <v>0.48099999999999998</v>
      </c>
      <c r="BV44" s="114">
        <v>1</v>
      </c>
      <c r="BW44" s="114">
        <v>1</v>
      </c>
      <c r="BX44" s="114">
        <v>0</v>
      </c>
      <c r="BY44" s="9">
        <f t="shared" si="112"/>
        <v>2399.8399999999997</v>
      </c>
      <c r="BZ44" s="9">
        <f t="shared" si="245"/>
        <v>3599.7599999999993</v>
      </c>
      <c r="CA44" s="9">
        <f t="shared" si="113"/>
        <v>2833.0111199999992</v>
      </c>
      <c r="CB44" s="9">
        <f t="shared" si="17"/>
        <v>26260.519134003196</v>
      </c>
      <c r="CC44" s="9">
        <f t="shared" ref="CC44:CC62" si="250">(100%+BS44)*CB44</f>
        <v>39390.77870100479</v>
      </c>
      <c r="CD44" s="9">
        <f t="shared" si="115"/>
        <v>32576.173985730959</v>
      </c>
      <c r="CE44" s="9">
        <f t="shared" si="116"/>
        <v>0</v>
      </c>
      <c r="CF44" s="9">
        <f t="shared" si="20"/>
        <v>5843.3687361119974</v>
      </c>
      <c r="CG44" s="16">
        <v>2</v>
      </c>
      <c r="CH44" s="9">
        <f t="shared" si="117"/>
        <v>19209.771360921477</v>
      </c>
    </row>
    <row r="45" spans="1:93" x14ac:dyDescent="0.35">
      <c r="A45" s="15" t="str">
        <f t="shared" si="22"/>
        <v>Festering Desire + 4 Crimson Witch + 2 Pyro Thrilling Tales Noblesse</v>
      </c>
      <c r="B45" s="15" t="s">
        <v>9</v>
      </c>
      <c r="C45" s="15">
        <v>169</v>
      </c>
      <c r="D45" s="30">
        <v>0.2</v>
      </c>
      <c r="E45" s="9">
        <v>6</v>
      </c>
      <c r="F45" s="30">
        <v>0.64749999999999996</v>
      </c>
      <c r="G45" s="30">
        <v>0.62129999999999996</v>
      </c>
      <c r="H45" s="30">
        <v>0.79379999999999995</v>
      </c>
      <c r="I45" s="30">
        <v>0.86750000000000005</v>
      </c>
      <c r="J45" s="30">
        <v>1.0449999999999999</v>
      </c>
      <c r="K45" s="9">
        <v>8</v>
      </c>
      <c r="L45" s="30">
        <v>2.2016</v>
      </c>
      <c r="M45" s="15">
        <v>6</v>
      </c>
      <c r="N45" s="30">
        <f t="shared" si="23"/>
        <v>0.98399999999999999</v>
      </c>
      <c r="O45" s="30">
        <v>0.05</v>
      </c>
      <c r="P45" s="30">
        <v>0.5</v>
      </c>
      <c r="Q45" s="30"/>
      <c r="R45" s="9">
        <v>2155</v>
      </c>
      <c r="S45" s="15" t="s">
        <v>98</v>
      </c>
      <c r="T45" s="15">
        <v>5</v>
      </c>
      <c r="U45" s="15" t="s">
        <v>9</v>
      </c>
      <c r="V45" s="15">
        <v>449</v>
      </c>
      <c r="W45" s="30"/>
      <c r="X45" s="30"/>
      <c r="Y45" s="30"/>
      <c r="Z45" s="9"/>
      <c r="AA45" s="9"/>
      <c r="AB45" s="30">
        <f>12%+(T45*4%)</f>
        <v>0.32</v>
      </c>
      <c r="AC45" s="30">
        <f>4.5%+(T45*1.5%)</f>
        <v>0.12</v>
      </c>
      <c r="AE45" s="15" t="s">
        <v>106</v>
      </c>
      <c r="AI45" s="30">
        <f>15%*(1+0.5*3)</f>
        <v>0.375</v>
      </c>
      <c r="AL45" s="30">
        <v>0.15</v>
      </c>
      <c r="AM45" s="30">
        <v>0.4</v>
      </c>
      <c r="AP45" s="15">
        <v>311</v>
      </c>
      <c r="AQ45" s="30">
        <f>1*46.6%</f>
        <v>0.46600000000000003</v>
      </c>
      <c r="AR45" s="30">
        <f>0*58.3%</f>
        <v>0</v>
      </c>
      <c r="AS45" s="30">
        <f>0*46.6%</f>
        <v>0</v>
      </c>
      <c r="AT45" s="30"/>
      <c r="AU45" s="30">
        <v>0.311</v>
      </c>
      <c r="AV45" s="30"/>
      <c r="AW45" s="9">
        <v>187</v>
      </c>
      <c r="AX45" s="46" t="s">
        <v>208</v>
      </c>
      <c r="AY45" s="9"/>
      <c r="AZ45" s="30">
        <f>25%+20%+48%</f>
        <v>0.92999999999999994</v>
      </c>
      <c r="BB45" s="30"/>
      <c r="BC45" s="30"/>
      <c r="BD45" s="15">
        <f t="shared" ref="BD45:BD85" si="251">C45+V45</f>
        <v>618</v>
      </c>
      <c r="BE45" s="9">
        <f t="shared" ref="BE45:BE46" si="252">AP45+AY45</f>
        <v>311</v>
      </c>
      <c r="BF45" s="9">
        <f t="shared" ref="BF45:BF85" si="253">N45*BD45</f>
        <v>608.11199999999997</v>
      </c>
      <c r="BG45" s="30">
        <f t="shared" ref="BG45:BG46" si="254">W45+AF45+AQ45+AZ45</f>
        <v>1.3959999999999999</v>
      </c>
      <c r="BH45" s="15">
        <f>(100%+BG45)*BD45+BE45+BF45</f>
        <v>2399.8399999999997</v>
      </c>
      <c r="BI45" s="30">
        <f t="shared" ref="BI45:BI46" si="255">X45+AG45+AR45</f>
        <v>0</v>
      </c>
      <c r="BJ45" s="30">
        <f t="shared" ref="BJ45:BJ46" si="256">AH45</f>
        <v>0</v>
      </c>
      <c r="BK45" s="30">
        <f t="shared" ref="BK45:BK46" si="257">AI45+AS45</f>
        <v>0.375</v>
      </c>
      <c r="BL45" s="30">
        <f t="shared" ref="BL45:BL46" si="258">AT45</f>
        <v>0</v>
      </c>
      <c r="BM45" s="30">
        <f t="shared" ref="BM45:BM46" si="259">AB45</f>
        <v>0.32</v>
      </c>
      <c r="BN45" s="30">
        <f t="shared" ref="BN45:BN46" si="260">AJ45</f>
        <v>0</v>
      </c>
      <c r="BO45" s="30">
        <f t="shared" ref="BO45:BO46" si="261">AK45</f>
        <v>0</v>
      </c>
      <c r="BP45" s="30">
        <f t="shared" ref="BP45:BP46" si="262">AL45+278*BT45/(1400+BT45)/100</f>
        <v>0.4775740390674228</v>
      </c>
      <c r="BQ45" s="30">
        <f t="shared" si="31"/>
        <v>1.7680841335162323</v>
      </c>
      <c r="BR45" s="30">
        <f t="shared" ref="BR45:BR85" si="263">O45+Z45+AN45+AU45+BA45</f>
        <v>0.36099999999999999</v>
      </c>
      <c r="BS45" s="30">
        <f t="shared" ref="BS45:BS85" si="264">P45+AA45+AO45+AV45+BB45</f>
        <v>0.5</v>
      </c>
      <c r="BT45" s="46">
        <f t="shared" ref="BT45:BT46" si="265">BC45+AW45+AD45+Q45</f>
        <v>187</v>
      </c>
      <c r="BU45" s="30">
        <f t="shared" ref="BU45:BU46" si="266">BR45+AC45</f>
        <v>0.48099999999999998</v>
      </c>
      <c r="BV45" s="114">
        <v>1</v>
      </c>
      <c r="BW45" s="114">
        <v>1</v>
      </c>
      <c r="BX45" s="114">
        <v>0</v>
      </c>
      <c r="BY45" s="9">
        <f t="shared" ref="BY45:BY46" si="267">(100%+BJ45+(BI45*(1-BV45))+(BL45*BV45)+BN45+BX45*BO45)*BH45</f>
        <v>2399.8399999999997</v>
      </c>
      <c r="BZ45" s="9">
        <f t="shared" ref="BZ45:BZ46" si="268">(100%+$BS45)*BY45</f>
        <v>3599.7599999999993</v>
      </c>
      <c r="CA45" s="9">
        <f t="shared" ref="CA45:CA46" si="269">MIN($BR45, 80%)*BZ45+BY45*MAX(100%-$BR45, 20%)</f>
        <v>2833.0111199999992</v>
      </c>
      <c r="CB45" s="9">
        <f t="shared" ref="CB45:CB85" si="270">L45*(100%+BK45+BM45+(1-BW45)*BN45+BX45*BO45)*(100%+(BW45*100%))*(100%+(BW45*BP45))*BH45</f>
        <v>26464.863266039381</v>
      </c>
      <c r="CC45" s="9">
        <f>(100%+BS45)*CB45</f>
        <v>39697.294899059074</v>
      </c>
      <c r="CD45" s="9">
        <f t="shared" ref="CD45:CD46" si="271">MIN($BU45, 80%)*CC45+CB45*MAX(100%-$BU45, 20%)</f>
        <v>32829.66288152185</v>
      </c>
      <c r="CE45" s="9">
        <f t="shared" ref="CE45:CE46" si="272">BX45*R45*(100%+BQ45)</f>
        <v>0</v>
      </c>
      <c r="CF45" s="9">
        <f t="shared" si="20"/>
        <v>5843.3687361119974</v>
      </c>
      <c r="CG45" s="16">
        <v>2</v>
      </c>
      <c r="CH45" s="9">
        <f t="shared" ref="CH45:CH46" si="273">(CF45+$CD45)/CG45</f>
        <v>19336.515808816923</v>
      </c>
      <c r="CM45" s="16"/>
    </row>
    <row r="46" spans="1:93" x14ac:dyDescent="0.35">
      <c r="A46" s="15" t="str">
        <f t="shared" si="22"/>
        <v>Festering Desire + 4 Crimson Witch + 2 Pyro Thrilling Tales Noblesse</v>
      </c>
      <c r="B46" s="15" t="s">
        <v>9</v>
      </c>
      <c r="C46" s="15">
        <v>169</v>
      </c>
      <c r="D46" s="30">
        <v>0.2</v>
      </c>
      <c r="E46" s="9">
        <v>6</v>
      </c>
      <c r="F46" s="30">
        <v>0.64749999999999996</v>
      </c>
      <c r="G46" s="30">
        <v>0.62129999999999996</v>
      </c>
      <c r="H46" s="30">
        <v>0.79379999999999995</v>
      </c>
      <c r="I46" s="30">
        <v>0.86750000000000005</v>
      </c>
      <c r="J46" s="30">
        <v>1.0449999999999999</v>
      </c>
      <c r="K46" s="9">
        <v>8</v>
      </c>
      <c r="L46" s="30">
        <v>2.2016</v>
      </c>
      <c r="M46" s="15">
        <v>6</v>
      </c>
      <c r="N46" s="30">
        <f t="shared" si="23"/>
        <v>0.98399999999999999</v>
      </c>
      <c r="O46" s="30">
        <v>0.05</v>
      </c>
      <c r="P46" s="30">
        <v>0.5</v>
      </c>
      <c r="Q46" s="30"/>
      <c r="R46" s="9">
        <v>2155</v>
      </c>
      <c r="S46" s="15" t="s">
        <v>98</v>
      </c>
      <c r="T46" s="15">
        <v>5</v>
      </c>
      <c r="U46" s="15" t="s">
        <v>9</v>
      </c>
      <c r="V46" s="15">
        <v>449</v>
      </c>
      <c r="W46" s="30"/>
      <c r="X46" s="30"/>
      <c r="Y46" s="30"/>
      <c r="Z46" s="9"/>
      <c r="AA46" s="9"/>
      <c r="AB46" s="30">
        <f t="shared" ref="AB46" si="274">12%+(T46*4%)</f>
        <v>0.32</v>
      </c>
      <c r="AC46" s="30">
        <f t="shared" ref="AC46" si="275">4.5%+(T46*1.5%)</f>
        <v>0.12</v>
      </c>
      <c r="AE46" s="15" t="s">
        <v>106</v>
      </c>
      <c r="AI46" s="30">
        <f t="shared" si="26"/>
        <v>0.375</v>
      </c>
      <c r="AL46" s="30">
        <v>0.15</v>
      </c>
      <c r="AM46" s="30">
        <v>0.4</v>
      </c>
      <c r="AP46" s="37">
        <v>311</v>
      </c>
      <c r="AQ46" s="45">
        <v>0</v>
      </c>
      <c r="AR46" s="45">
        <f t="shared" si="27"/>
        <v>0</v>
      </c>
      <c r="AS46" s="45">
        <f>1*46.6%</f>
        <v>0.46600000000000003</v>
      </c>
      <c r="AT46" s="45"/>
      <c r="AU46" s="45">
        <v>0.311</v>
      </c>
      <c r="AV46" s="45"/>
      <c r="AW46" s="25">
        <v>187</v>
      </c>
      <c r="AX46" s="46" t="s">
        <v>208</v>
      </c>
      <c r="AZ46" s="30">
        <f t="shared" si="248"/>
        <v>0.92999999999999994</v>
      </c>
      <c r="BD46" s="15">
        <f t="shared" si="251"/>
        <v>618</v>
      </c>
      <c r="BE46" s="9">
        <f t="shared" si="252"/>
        <v>311</v>
      </c>
      <c r="BF46" s="9">
        <f t="shared" si="253"/>
        <v>608.11199999999997</v>
      </c>
      <c r="BG46" s="30">
        <f t="shared" si="254"/>
        <v>0.92999999999999994</v>
      </c>
      <c r="BH46" s="15">
        <f t="shared" ref="BH46" si="276">(100%+BG46)*BD46+BE46+BF46</f>
        <v>2111.8519999999999</v>
      </c>
      <c r="BI46" s="30">
        <f t="shared" si="255"/>
        <v>0</v>
      </c>
      <c r="BJ46" s="30">
        <f t="shared" si="256"/>
        <v>0</v>
      </c>
      <c r="BK46" s="30">
        <f t="shared" si="257"/>
        <v>0.84099999999999997</v>
      </c>
      <c r="BL46" s="30">
        <f t="shared" si="258"/>
        <v>0</v>
      </c>
      <c r="BM46" s="30">
        <f t="shared" si="259"/>
        <v>0.32</v>
      </c>
      <c r="BN46" s="30">
        <f t="shared" si="260"/>
        <v>0</v>
      </c>
      <c r="BO46" s="30">
        <f t="shared" si="261"/>
        <v>0</v>
      </c>
      <c r="BP46" s="30">
        <f t="shared" si="262"/>
        <v>0.4775740390674228</v>
      </c>
      <c r="BQ46" s="30">
        <f t="shared" si="31"/>
        <v>1.7680841335162323</v>
      </c>
      <c r="BR46" s="30">
        <f t="shared" si="263"/>
        <v>0.36099999999999999</v>
      </c>
      <c r="BS46" s="30">
        <f t="shared" si="264"/>
        <v>0.5</v>
      </c>
      <c r="BT46" s="46">
        <f t="shared" si="265"/>
        <v>187</v>
      </c>
      <c r="BU46" s="30">
        <f t="shared" si="266"/>
        <v>0.48099999999999998</v>
      </c>
      <c r="BV46" s="114">
        <v>1</v>
      </c>
      <c r="BW46" s="114">
        <v>1</v>
      </c>
      <c r="BX46" s="114">
        <v>0</v>
      </c>
      <c r="BY46" s="9">
        <f t="shared" si="267"/>
        <v>2111.8519999999999</v>
      </c>
      <c r="BZ46" s="9">
        <f t="shared" si="268"/>
        <v>3167.7779999999998</v>
      </c>
      <c r="CA46" s="9">
        <f t="shared" si="269"/>
        <v>2493.0412859999997</v>
      </c>
      <c r="CB46" s="9">
        <f t="shared" si="270"/>
        <v>29691.75787174888</v>
      </c>
      <c r="CC46" s="9">
        <f t="shared" ref="CC46" si="277">(100%+BS46)*CB46</f>
        <v>44537.636807623319</v>
      </c>
      <c r="CD46" s="9">
        <f t="shared" si="271"/>
        <v>36832.62563990448</v>
      </c>
      <c r="CE46" s="9">
        <f t="shared" si="272"/>
        <v>0</v>
      </c>
      <c r="CF46" s="9">
        <f t="shared" si="20"/>
        <v>5142.1469565035986</v>
      </c>
      <c r="CG46" s="16">
        <v>2</v>
      </c>
      <c r="CH46" s="8">
        <f t="shared" si="273"/>
        <v>20987.386298204037</v>
      </c>
    </row>
    <row r="47" spans="1:93" s="63" customFormat="1" x14ac:dyDescent="0.35">
      <c r="A47" s="15" t="str">
        <f t="shared" si="22"/>
        <v>Festering Desire + 4 Crimson Witch + 2 Pyro Thrilling Tales Noblesse</v>
      </c>
      <c r="B47" s="63" t="s">
        <v>9</v>
      </c>
      <c r="C47" s="63">
        <v>169</v>
      </c>
      <c r="D47" s="67">
        <v>0.2</v>
      </c>
      <c r="E47" s="72">
        <v>6</v>
      </c>
      <c r="F47" s="67">
        <v>0.64749999999999996</v>
      </c>
      <c r="G47" s="67">
        <v>0.62129999999999996</v>
      </c>
      <c r="H47" s="67">
        <v>0.79379999999999995</v>
      </c>
      <c r="I47" s="67">
        <v>0.86750000000000005</v>
      </c>
      <c r="J47" s="67">
        <v>1.0449999999999999</v>
      </c>
      <c r="K47" s="9">
        <v>8</v>
      </c>
      <c r="L47" s="30">
        <v>2.2016</v>
      </c>
      <c r="M47" s="63">
        <v>6</v>
      </c>
      <c r="N47" s="30">
        <f t="shared" si="23"/>
        <v>0.98399999999999999</v>
      </c>
      <c r="O47" s="67">
        <v>0.05</v>
      </c>
      <c r="P47" s="67">
        <v>0.5</v>
      </c>
      <c r="Q47" s="67"/>
      <c r="R47" s="9">
        <v>2155</v>
      </c>
      <c r="S47" s="63" t="s">
        <v>98</v>
      </c>
      <c r="T47" s="63">
        <v>5</v>
      </c>
      <c r="U47" s="63" t="s">
        <v>9</v>
      </c>
      <c r="V47" s="63">
        <v>449</v>
      </c>
      <c r="W47" s="67"/>
      <c r="X47" s="67"/>
      <c r="Y47" s="67"/>
      <c r="Z47" s="72"/>
      <c r="AA47" s="72"/>
      <c r="AB47" s="67">
        <f t="shared" si="246"/>
        <v>0.32</v>
      </c>
      <c r="AC47" s="67">
        <f t="shared" si="247"/>
        <v>0.12</v>
      </c>
      <c r="AD47" s="72"/>
      <c r="AE47" s="63" t="s">
        <v>106</v>
      </c>
      <c r="AG47" s="67"/>
      <c r="AH47" s="67"/>
      <c r="AI47" s="30">
        <f t="shared" si="26"/>
        <v>0.375</v>
      </c>
      <c r="AK47" s="67"/>
      <c r="AL47" s="67">
        <v>0.15</v>
      </c>
      <c r="AM47" s="67">
        <v>0.4</v>
      </c>
      <c r="AP47" s="63">
        <v>311</v>
      </c>
      <c r="AQ47" s="67">
        <f>1*46.6%</f>
        <v>0.46600000000000003</v>
      </c>
      <c r="AR47" s="67">
        <f t="shared" si="27"/>
        <v>0</v>
      </c>
      <c r="AT47" s="67">
        <f>1*46.6%</f>
        <v>0.46600000000000003</v>
      </c>
      <c r="AU47" s="67">
        <v>0.311</v>
      </c>
      <c r="AW47" s="25"/>
      <c r="AX47" s="46" t="s">
        <v>208</v>
      </c>
      <c r="AZ47" s="30">
        <f t="shared" si="248"/>
        <v>0.92999999999999994</v>
      </c>
      <c r="BA47" s="67"/>
      <c r="BD47" s="63">
        <f t="shared" si="251"/>
        <v>618</v>
      </c>
      <c r="BE47" s="72">
        <f t="shared" si="101"/>
        <v>311</v>
      </c>
      <c r="BF47" s="72">
        <f t="shared" si="253"/>
        <v>608.11199999999997</v>
      </c>
      <c r="BG47" s="67">
        <f t="shared" si="102"/>
        <v>1.3959999999999999</v>
      </c>
      <c r="BH47" s="63">
        <f t="shared" si="249"/>
        <v>2399.8399999999997</v>
      </c>
      <c r="BI47" s="67">
        <f t="shared" si="104"/>
        <v>0</v>
      </c>
      <c r="BJ47" s="67">
        <f t="shared" si="105"/>
        <v>0</v>
      </c>
      <c r="BK47" s="67">
        <f t="shared" si="106"/>
        <v>0.375</v>
      </c>
      <c r="BL47" s="67">
        <f t="shared" si="107"/>
        <v>0.46600000000000003</v>
      </c>
      <c r="BM47" s="67">
        <f t="shared" si="108"/>
        <v>0.32</v>
      </c>
      <c r="BN47" s="67">
        <f t="shared" si="109"/>
        <v>0</v>
      </c>
      <c r="BO47" s="67">
        <f t="shared" si="110"/>
        <v>0</v>
      </c>
      <c r="BP47" s="30">
        <f t="shared" si="30"/>
        <v>0.15</v>
      </c>
      <c r="BQ47" s="30">
        <f t="shared" si="31"/>
        <v>0.4</v>
      </c>
      <c r="BR47" s="67">
        <f t="shared" si="263"/>
        <v>0.36099999999999999</v>
      </c>
      <c r="BS47" s="67">
        <f t="shared" si="264"/>
        <v>0.5</v>
      </c>
      <c r="BT47" s="46">
        <f t="shared" si="32"/>
        <v>0</v>
      </c>
      <c r="BU47" s="67">
        <f t="shared" si="111"/>
        <v>0.48099999999999998</v>
      </c>
      <c r="BV47" s="115">
        <v>1</v>
      </c>
      <c r="BW47" s="115">
        <v>1</v>
      </c>
      <c r="BX47" s="115">
        <v>0</v>
      </c>
      <c r="BY47" s="72">
        <f t="shared" si="112"/>
        <v>3518.1654399999993</v>
      </c>
      <c r="BZ47" s="72">
        <f t="shared" si="245"/>
        <v>5277.2481599999992</v>
      </c>
      <c r="CA47" s="72">
        <f t="shared" si="113"/>
        <v>4153.1943019199989</v>
      </c>
      <c r="CB47" s="9">
        <f t="shared" si="270"/>
        <v>20597.676969983997</v>
      </c>
      <c r="CC47" s="72">
        <f t="shared" si="250"/>
        <v>30896.515454975997</v>
      </c>
      <c r="CD47" s="72">
        <f t="shared" si="115"/>
        <v>25551.418281265149</v>
      </c>
      <c r="CE47" s="72">
        <f t="shared" si="116"/>
        <v>0</v>
      </c>
      <c r="CF47" s="72">
        <f t="shared" si="20"/>
        <v>8566.3785671401893</v>
      </c>
      <c r="CG47" s="74">
        <v>2</v>
      </c>
      <c r="CH47" s="72">
        <f t="shared" si="117"/>
        <v>17058.898424202671</v>
      </c>
      <c r="CI47" s="72"/>
      <c r="CJ47" s="74"/>
      <c r="CK47" s="72"/>
      <c r="CL47" s="72"/>
      <c r="CM47" s="72"/>
      <c r="CN47" s="72"/>
      <c r="CO47" s="72"/>
    </row>
    <row r="48" spans="1:93" x14ac:dyDescent="0.35">
      <c r="A48" s="15" t="str">
        <f t="shared" si="22"/>
        <v>Aquila Favonia + 4 Crimson Witch + 2 Pyro Thrilling Tales Noblesse</v>
      </c>
      <c r="B48" s="15" t="s">
        <v>9</v>
      </c>
      <c r="C48" s="15">
        <v>169</v>
      </c>
      <c r="D48" s="30">
        <v>0.2</v>
      </c>
      <c r="E48" s="9">
        <v>6</v>
      </c>
      <c r="F48" s="30">
        <v>0.64749999999999996</v>
      </c>
      <c r="G48" s="30">
        <v>0.62129999999999996</v>
      </c>
      <c r="H48" s="30">
        <v>0.79379999999999995</v>
      </c>
      <c r="I48" s="30">
        <v>0.86750000000000005</v>
      </c>
      <c r="J48" s="30">
        <v>1.0449999999999999</v>
      </c>
      <c r="K48" s="9">
        <v>8</v>
      </c>
      <c r="L48" s="30">
        <v>2.2016</v>
      </c>
      <c r="M48" s="15">
        <v>6</v>
      </c>
      <c r="N48" s="30">
        <f t="shared" si="23"/>
        <v>0.98399999999999999</v>
      </c>
      <c r="O48" s="30">
        <v>0.05</v>
      </c>
      <c r="P48" s="30">
        <v>0.5</v>
      </c>
      <c r="Q48" s="30"/>
      <c r="R48" s="9">
        <v>2155</v>
      </c>
      <c r="S48" s="15" t="s">
        <v>101</v>
      </c>
      <c r="T48" s="15">
        <v>1</v>
      </c>
      <c r="U48" s="15" t="s">
        <v>9</v>
      </c>
      <c r="V48" s="15">
        <v>590</v>
      </c>
      <c r="W48" s="33">
        <v>0.2</v>
      </c>
      <c r="X48" s="30">
        <v>0.377</v>
      </c>
      <c r="AE48" s="15" t="s">
        <v>106</v>
      </c>
      <c r="AI48" s="30">
        <f t="shared" si="26"/>
        <v>0.375</v>
      </c>
      <c r="AL48" s="30">
        <v>0.15</v>
      </c>
      <c r="AM48" s="30">
        <v>0.4</v>
      </c>
      <c r="AP48" s="15">
        <v>311</v>
      </c>
      <c r="AQ48" s="30">
        <f>2*46.6%</f>
        <v>0.93200000000000005</v>
      </c>
      <c r="AR48" s="30">
        <f>0*58.3%</f>
        <v>0</v>
      </c>
      <c r="AS48" s="30">
        <f>0*46.6%</f>
        <v>0</v>
      </c>
      <c r="AT48" s="30"/>
      <c r="AU48" s="30">
        <v>0.311</v>
      </c>
      <c r="AV48" s="30"/>
      <c r="AX48" s="46" t="s">
        <v>208</v>
      </c>
      <c r="AY48" s="9"/>
      <c r="AZ48" s="30">
        <f t="shared" si="248"/>
        <v>0.92999999999999994</v>
      </c>
      <c r="BD48" s="15">
        <f t="shared" si="251"/>
        <v>759</v>
      </c>
      <c r="BE48" s="9">
        <f t="shared" si="101"/>
        <v>311</v>
      </c>
      <c r="BF48" s="9">
        <f t="shared" si="253"/>
        <v>746.85599999999999</v>
      </c>
      <c r="BG48" s="30">
        <f t="shared" si="102"/>
        <v>2.0620000000000003</v>
      </c>
      <c r="BH48" s="15">
        <f t="shared" si="249"/>
        <v>3381.9139999999998</v>
      </c>
      <c r="BI48" s="30">
        <f t="shared" si="104"/>
        <v>0.377</v>
      </c>
      <c r="BJ48" s="30">
        <f t="shared" si="105"/>
        <v>0</v>
      </c>
      <c r="BK48" s="30">
        <f t="shared" si="106"/>
        <v>0.375</v>
      </c>
      <c r="BL48" s="30">
        <f t="shared" si="107"/>
        <v>0</v>
      </c>
      <c r="BM48" s="30">
        <f t="shared" si="108"/>
        <v>0</v>
      </c>
      <c r="BN48" s="30">
        <f t="shared" si="109"/>
        <v>0</v>
      </c>
      <c r="BO48" s="30">
        <f t="shared" si="110"/>
        <v>0</v>
      </c>
      <c r="BP48" s="30">
        <f t="shared" si="30"/>
        <v>0.15</v>
      </c>
      <c r="BQ48" s="30">
        <f t="shared" si="31"/>
        <v>0.4</v>
      </c>
      <c r="BR48" s="30">
        <f t="shared" si="263"/>
        <v>0.36099999999999999</v>
      </c>
      <c r="BS48" s="30">
        <f t="shared" si="264"/>
        <v>0.5</v>
      </c>
      <c r="BT48" s="46">
        <f t="shared" si="32"/>
        <v>0</v>
      </c>
      <c r="BU48" s="30">
        <f t="shared" si="111"/>
        <v>0.36099999999999999</v>
      </c>
      <c r="BV48" s="114">
        <v>1</v>
      </c>
      <c r="BW48" s="114">
        <v>1</v>
      </c>
      <c r="BX48" s="114">
        <v>0</v>
      </c>
      <c r="BY48" s="9">
        <f t="shared" si="112"/>
        <v>3381.9139999999998</v>
      </c>
      <c r="BZ48" s="9">
        <f t="shared" si="245"/>
        <v>5072.8709999999992</v>
      </c>
      <c r="CA48" s="9">
        <f t="shared" si="113"/>
        <v>3992.3494769999998</v>
      </c>
      <c r="CB48" s="9">
        <f t="shared" si="270"/>
        <v>23546.779139839997</v>
      </c>
      <c r="CC48" s="9">
        <f t="shared" si="250"/>
        <v>35320.168709759993</v>
      </c>
      <c r="CD48" s="9">
        <f t="shared" si="115"/>
        <v>27796.972774581118</v>
      </c>
      <c r="CE48" s="9">
        <f t="shared" si="116"/>
        <v>0</v>
      </c>
      <c r="CF48" s="9">
        <f t="shared" si="20"/>
        <v>8234.6200312601977</v>
      </c>
      <c r="CG48" s="16">
        <v>2</v>
      </c>
      <c r="CH48" s="9">
        <f t="shared" si="117"/>
        <v>18015.796402920656</v>
      </c>
    </row>
    <row r="49" spans="1:93" x14ac:dyDescent="0.35">
      <c r="A49" s="15" t="str">
        <f t="shared" si="22"/>
        <v>Aquila Favonia + 4 Crimson Witch + 2 Pyro Thrilling Tales Noblesse</v>
      </c>
      <c r="B49" s="15" t="s">
        <v>9</v>
      </c>
      <c r="C49" s="15">
        <v>169</v>
      </c>
      <c r="D49" s="30">
        <v>0.2</v>
      </c>
      <c r="E49" s="9">
        <v>6</v>
      </c>
      <c r="F49" s="30">
        <v>0.64749999999999996</v>
      </c>
      <c r="G49" s="30">
        <v>0.62129999999999996</v>
      </c>
      <c r="H49" s="30">
        <v>0.79379999999999995</v>
      </c>
      <c r="I49" s="30">
        <v>0.86750000000000005</v>
      </c>
      <c r="J49" s="30">
        <v>1.0449999999999999</v>
      </c>
      <c r="K49" s="9">
        <v>8</v>
      </c>
      <c r="L49" s="30">
        <v>2.2016</v>
      </c>
      <c r="M49" s="15">
        <v>6</v>
      </c>
      <c r="N49" s="30">
        <f t="shared" si="23"/>
        <v>0.98399999999999999</v>
      </c>
      <c r="O49" s="30">
        <v>0.05</v>
      </c>
      <c r="P49" s="30">
        <v>0.5</v>
      </c>
      <c r="Q49" s="30"/>
      <c r="R49" s="9">
        <v>2155</v>
      </c>
      <c r="S49" s="15" t="s">
        <v>101</v>
      </c>
      <c r="T49" s="15">
        <v>1</v>
      </c>
      <c r="U49" s="15" t="s">
        <v>9</v>
      </c>
      <c r="V49" s="15">
        <v>590</v>
      </c>
      <c r="W49" s="33">
        <v>0.2</v>
      </c>
      <c r="X49" s="30">
        <v>0.377</v>
      </c>
      <c r="AE49" s="15" t="s">
        <v>106</v>
      </c>
      <c r="AI49" s="30">
        <f t="shared" si="26"/>
        <v>0.375</v>
      </c>
      <c r="AL49" s="30">
        <v>0.15</v>
      </c>
      <c r="AM49" s="30">
        <v>0.4</v>
      </c>
      <c r="AP49" s="37">
        <v>311</v>
      </c>
      <c r="AQ49" s="45">
        <f>1*46.6%</f>
        <v>0.46600000000000003</v>
      </c>
      <c r="AR49" s="45">
        <f t="shared" si="27"/>
        <v>0</v>
      </c>
      <c r="AS49" s="45">
        <f>1*46.6%</f>
        <v>0.46600000000000003</v>
      </c>
      <c r="AT49" s="45"/>
      <c r="AU49" s="45">
        <v>0.311</v>
      </c>
      <c r="AV49" s="45"/>
      <c r="AW49" s="25"/>
      <c r="AX49" s="46" t="s">
        <v>208</v>
      </c>
      <c r="AZ49" s="30">
        <f t="shared" si="248"/>
        <v>0.92999999999999994</v>
      </c>
      <c r="BD49" s="15">
        <f t="shared" si="251"/>
        <v>759</v>
      </c>
      <c r="BE49" s="9">
        <f t="shared" si="101"/>
        <v>311</v>
      </c>
      <c r="BF49" s="9">
        <f t="shared" si="253"/>
        <v>746.85599999999999</v>
      </c>
      <c r="BG49" s="30">
        <f t="shared" si="102"/>
        <v>1.5960000000000001</v>
      </c>
      <c r="BH49" s="15">
        <f t="shared" si="249"/>
        <v>3028.2200000000003</v>
      </c>
      <c r="BI49" s="30">
        <f t="shared" si="104"/>
        <v>0.377</v>
      </c>
      <c r="BJ49" s="30">
        <f t="shared" si="105"/>
        <v>0</v>
      </c>
      <c r="BK49" s="30">
        <f t="shared" si="106"/>
        <v>0.84099999999999997</v>
      </c>
      <c r="BL49" s="30">
        <f t="shared" si="107"/>
        <v>0</v>
      </c>
      <c r="BM49" s="30">
        <f t="shared" si="108"/>
        <v>0</v>
      </c>
      <c r="BN49" s="30">
        <f t="shared" si="109"/>
        <v>0</v>
      </c>
      <c r="BO49" s="30">
        <f t="shared" si="110"/>
        <v>0</v>
      </c>
      <c r="BP49" s="30">
        <f t="shared" si="30"/>
        <v>0.15</v>
      </c>
      <c r="BQ49" s="30">
        <f t="shared" si="31"/>
        <v>0.4</v>
      </c>
      <c r="BR49" s="30">
        <f t="shared" si="263"/>
        <v>0.36099999999999999</v>
      </c>
      <c r="BS49" s="30">
        <f t="shared" si="264"/>
        <v>0.5</v>
      </c>
      <c r="BT49" s="46">
        <f t="shared" si="32"/>
        <v>0</v>
      </c>
      <c r="BU49" s="30">
        <f t="shared" si="111"/>
        <v>0.36099999999999999</v>
      </c>
      <c r="BV49" s="114">
        <v>1</v>
      </c>
      <c r="BW49" s="114">
        <v>1</v>
      </c>
      <c r="BX49" s="114">
        <v>0</v>
      </c>
      <c r="BY49" s="9">
        <f t="shared" si="112"/>
        <v>3028.2200000000003</v>
      </c>
      <c r="BZ49" s="9">
        <f t="shared" si="245"/>
        <v>4542.33</v>
      </c>
      <c r="CA49" s="9">
        <f t="shared" si="113"/>
        <v>3574.8137100000004</v>
      </c>
      <c r="CB49" s="9">
        <f t="shared" si="270"/>
        <v>28229.778108313596</v>
      </c>
      <c r="CC49" s="9">
        <f t="shared" si="250"/>
        <v>42344.667162470396</v>
      </c>
      <c r="CD49" s="9">
        <f t="shared" si="115"/>
        <v>33325.253056864203</v>
      </c>
      <c r="CE49" s="9">
        <f t="shared" si="116"/>
        <v>0</v>
      </c>
      <c r="CF49" s="9">
        <f t="shared" si="20"/>
        <v>7373.4107582460001</v>
      </c>
      <c r="CG49" s="16">
        <v>2</v>
      </c>
      <c r="CH49" s="9">
        <f t="shared" si="117"/>
        <v>20349.331907555101</v>
      </c>
    </row>
    <row r="50" spans="1:93" x14ac:dyDescent="0.35">
      <c r="A50" s="15" t="str">
        <f t="shared" si="22"/>
        <v>Aquila Favonia + 4 Crimson Witch + 2 Pyro Thrilling Tales Noblesse</v>
      </c>
      <c r="B50" s="15" t="s">
        <v>9</v>
      </c>
      <c r="C50" s="15">
        <v>169</v>
      </c>
      <c r="D50" s="30">
        <v>0.2</v>
      </c>
      <c r="E50" s="9">
        <v>6</v>
      </c>
      <c r="F50" s="30">
        <v>0.64749999999999996</v>
      </c>
      <c r="G50" s="30">
        <v>0.62129999999999996</v>
      </c>
      <c r="H50" s="30">
        <v>0.79379999999999995</v>
      </c>
      <c r="I50" s="30">
        <v>0.86750000000000005</v>
      </c>
      <c r="J50" s="30">
        <v>1.0449999999999999</v>
      </c>
      <c r="K50" s="9">
        <v>8</v>
      </c>
      <c r="L50" s="30">
        <v>2.2016</v>
      </c>
      <c r="M50" s="15">
        <v>6</v>
      </c>
      <c r="N50" s="30">
        <f t="shared" si="23"/>
        <v>0.98399999999999999</v>
      </c>
      <c r="O50" s="30">
        <v>0.05</v>
      </c>
      <c r="P50" s="30">
        <v>0.5</v>
      </c>
      <c r="Q50" s="30"/>
      <c r="R50" s="9">
        <v>2155</v>
      </c>
      <c r="S50" s="15" t="s">
        <v>101</v>
      </c>
      <c r="T50" s="15">
        <v>1</v>
      </c>
      <c r="U50" s="15" t="s">
        <v>9</v>
      </c>
      <c r="V50" s="15">
        <v>590</v>
      </c>
      <c r="W50" s="33">
        <v>0.2</v>
      </c>
      <c r="X50" s="30">
        <v>0.377</v>
      </c>
      <c r="AE50" s="15" t="s">
        <v>106</v>
      </c>
      <c r="AI50" s="30">
        <f t="shared" si="26"/>
        <v>0.375</v>
      </c>
      <c r="AL50" s="30">
        <v>0.15</v>
      </c>
      <c r="AM50" s="30">
        <v>0.4</v>
      </c>
      <c r="AP50" s="15">
        <v>311</v>
      </c>
      <c r="AQ50" s="30">
        <f>1*46.6%</f>
        <v>0.46600000000000003</v>
      </c>
      <c r="AR50" s="30">
        <f>0*58.3%</f>
        <v>0</v>
      </c>
      <c r="AS50" s="30">
        <f>0*46.6%</f>
        <v>0</v>
      </c>
      <c r="AT50" s="30"/>
      <c r="AU50" s="30">
        <v>0.311</v>
      </c>
      <c r="AV50" s="30"/>
      <c r="AW50" s="9">
        <v>187</v>
      </c>
      <c r="AX50" s="46" t="s">
        <v>208</v>
      </c>
      <c r="AY50" s="9"/>
      <c r="AZ50" s="30">
        <f t="shared" si="248"/>
        <v>0.92999999999999994</v>
      </c>
      <c r="BD50" s="15">
        <f t="shared" si="251"/>
        <v>759</v>
      </c>
      <c r="BE50" s="9">
        <f t="shared" ref="BE50:BE51" si="278">AP50+AY50</f>
        <v>311</v>
      </c>
      <c r="BF50" s="9">
        <f t="shared" si="253"/>
        <v>746.85599999999999</v>
      </c>
      <c r="BG50" s="30">
        <f t="shared" ref="BG50:BG51" si="279">W50+AF50+AQ50+AZ50</f>
        <v>1.5960000000000001</v>
      </c>
      <c r="BH50" s="15">
        <f t="shared" ref="BH50:BH51" si="280">(100%+BG50)*BD50+BE50+BF50</f>
        <v>3028.2200000000003</v>
      </c>
      <c r="BI50" s="30">
        <f t="shared" ref="BI50:BI51" si="281">X50+AG50+AR50</f>
        <v>0.377</v>
      </c>
      <c r="BJ50" s="30">
        <f t="shared" ref="BJ50:BJ51" si="282">AH50</f>
        <v>0</v>
      </c>
      <c r="BK50" s="30">
        <f t="shared" ref="BK50:BK51" si="283">AI50+AS50</f>
        <v>0.375</v>
      </c>
      <c r="BL50" s="30">
        <f t="shared" ref="BL50:BL51" si="284">AT50</f>
        <v>0</v>
      </c>
      <c r="BM50" s="30">
        <f t="shared" ref="BM50:BM51" si="285">AB50</f>
        <v>0</v>
      </c>
      <c r="BN50" s="30">
        <f t="shared" ref="BN50:BN51" si="286">AJ50</f>
        <v>0</v>
      </c>
      <c r="BO50" s="30">
        <f t="shared" ref="BO50:BO51" si="287">AK50</f>
        <v>0</v>
      </c>
      <c r="BP50" s="30">
        <f t="shared" ref="BP50:BP51" si="288">AL50+278*BT50/(1400+BT50)/100</f>
        <v>0.4775740390674228</v>
      </c>
      <c r="BQ50" s="30">
        <f t="shared" si="31"/>
        <v>1.7680841335162323</v>
      </c>
      <c r="BR50" s="30">
        <f t="shared" si="263"/>
        <v>0.36099999999999999</v>
      </c>
      <c r="BS50" s="30">
        <f t="shared" si="264"/>
        <v>0.5</v>
      </c>
      <c r="BT50" s="46">
        <f t="shared" ref="BT50:BT51" si="289">BC50+AW50+AD50+Q50</f>
        <v>187</v>
      </c>
      <c r="BU50" s="30">
        <f t="shared" ref="BU50:BU51" si="290">BR50+AC50</f>
        <v>0.36099999999999999</v>
      </c>
      <c r="BV50" s="114">
        <v>1</v>
      </c>
      <c r="BW50" s="114">
        <v>1</v>
      </c>
      <c r="BX50" s="114">
        <v>0</v>
      </c>
      <c r="BY50" s="9">
        <f t="shared" ref="BY50:BY51" si="291">(100%+BJ50+(BI50*(1-BV50))+(BL50*BV50)+BN50+BX50*BO50)*BH50</f>
        <v>3028.2200000000003</v>
      </c>
      <c r="BZ50" s="9">
        <f t="shared" ref="BZ50:BZ51" si="292">(100%+$BS50)*BY50</f>
        <v>4542.33</v>
      </c>
      <c r="CA50" s="9">
        <f t="shared" ref="CA50:CA51" si="293">MIN($BR50, 80%)*BZ50+BY50*MAX(100%-$BR50, 20%)</f>
        <v>3574.8137100000004</v>
      </c>
      <c r="CB50" s="9">
        <f t="shared" si="270"/>
        <v>27089.923947066716</v>
      </c>
      <c r="CC50" s="9">
        <f t="shared" ref="CC50:CC51" si="294">(100%+BS50)*CB50</f>
        <v>40634.885920600078</v>
      </c>
      <c r="CD50" s="9">
        <f t="shared" ref="CD50:CD51" si="295">MIN($BU50, 80%)*CC50+CB50*MAX(100%-$BU50, 20%)</f>
        <v>31979.655219512257</v>
      </c>
      <c r="CE50" s="9">
        <f t="shared" ref="CE50:CE51" si="296">BX50*R50*(100%+BQ50)</f>
        <v>0</v>
      </c>
      <c r="CF50" s="9">
        <f t="shared" si="20"/>
        <v>7373.4107582460001</v>
      </c>
      <c r="CG50" s="16">
        <v>2</v>
      </c>
      <c r="CH50" s="9">
        <f t="shared" ref="CH50:CH51" si="297">(CF50+$CD50)/CG50</f>
        <v>19676.532988879128</v>
      </c>
    </row>
    <row r="51" spans="1:93" x14ac:dyDescent="0.35">
      <c r="A51" s="15" t="str">
        <f t="shared" si="22"/>
        <v>Aquila Favonia + 4 Crimson Witch + 2 Pyro Thrilling Tales Noblesse</v>
      </c>
      <c r="B51" s="15" t="s">
        <v>9</v>
      </c>
      <c r="C51" s="15">
        <v>169</v>
      </c>
      <c r="D51" s="30">
        <v>0.2</v>
      </c>
      <c r="E51" s="9">
        <v>6</v>
      </c>
      <c r="F51" s="30">
        <v>0.64749999999999996</v>
      </c>
      <c r="G51" s="30">
        <v>0.62129999999999996</v>
      </c>
      <c r="H51" s="30">
        <v>0.79379999999999995</v>
      </c>
      <c r="I51" s="30">
        <v>0.86750000000000005</v>
      </c>
      <c r="J51" s="30">
        <v>1.0449999999999999</v>
      </c>
      <c r="K51" s="9">
        <v>8</v>
      </c>
      <c r="L51" s="30">
        <v>2.2016</v>
      </c>
      <c r="M51" s="15">
        <v>6</v>
      </c>
      <c r="N51" s="30">
        <f t="shared" si="23"/>
        <v>0.98399999999999999</v>
      </c>
      <c r="O51" s="30">
        <v>0.05</v>
      </c>
      <c r="P51" s="30">
        <v>0.5</v>
      </c>
      <c r="Q51" s="30"/>
      <c r="R51" s="9">
        <v>2155</v>
      </c>
      <c r="S51" s="15" t="s">
        <v>101</v>
      </c>
      <c r="T51" s="15">
        <v>1</v>
      </c>
      <c r="U51" s="15" t="s">
        <v>9</v>
      </c>
      <c r="V51" s="15">
        <v>590</v>
      </c>
      <c r="W51" s="33">
        <v>0.2</v>
      </c>
      <c r="X51" s="30">
        <v>0.377</v>
      </c>
      <c r="AE51" s="15" t="s">
        <v>106</v>
      </c>
      <c r="AI51" s="30">
        <f t="shared" si="26"/>
        <v>0.375</v>
      </c>
      <c r="AL51" s="30">
        <v>0.15</v>
      </c>
      <c r="AM51" s="30">
        <v>0.4</v>
      </c>
      <c r="AP51" s="37">
        <v>311</v>
      </c>
      <c r="AQ51" s="45">
        <v>0</v>
      </c>
      <c r="AR51" s="45">
        <f t="shared" si="27"/>
        <v>0</v>
      </c>
      <c r="AS51" s="45">
        <f>1*46.6%</f>
        <v>0.46600000000000003</v>
      </c>
      <c r="AT51" s="45"/>
      <c r="AU51" s="45">
        <v>0.311</v>
      </c>
      <c r="AV51" s="45"/>
      <c r="AW51" s="25">
        <v>187</v>
      </c>
      <c r="AX51" s="46" t="s">
        <v>208</v>
      </c>
      <c r="AZ51" s="30">
        <f t="shared" si="248"/>
        <v>0.92999999999999994</v>
      </c>
      <c r="BD51" s="15">
        <f t="shared" si="251"/>
        <v>759</v>
      </c>
      <c r="BE51" s="9">
        <f t="shared" si="278"/>
        <v>311</v>
      </c>
      <c r="BF51" s="9">
        <f t="shared" si="253"/>
        <v>746.85599999999999</v>
      </c>
      <c r="BG51" s="30">
        <f t="shared" si="279"/>
        <v>1.1299999999999999</v>
      </c>
      <c r="BH51" s="15">
        <f t="shared" si="280"/>
        <v>2674.5259999999998</v>
      </c>
      <c r="BI51" s="30">
        <f t="shared" si="281"/>
        <v>0.377</v>
      </c>
      <c r="BJ51" s="30">
        <f t="shared" si="282"/>
        <v>0</v>
      </c>
      <c r="BK51" s="30">
        <f t="shared" si="283"/>
        <v>0.84099999999999997</v>
      </c>
      <c r="BL51" s="30">
        <f t="shared" si="284"/>
        <v>0</v>
      </c>
      <c r="BM51" s="30">
        <f t="shared" si="285"/>
        <v>0</v>
      </c>
      <c r="BN51" s="30">
        <f t="shared" si="286"/>
        <v>0</v>
      </c>
      <c r="BO51" s="30">
        <f t="shared" si="287"/>
        <v>0</v>
      </c>
      <c r="BP51" s="30">
        <f t="shared" si="288"/>
        <v>0.4775740390674228</v>
      </c>
      <c r="BQ51" s="30">
        <f t="shared" si="31"/>
        <v>1.7680841335162323</v>
      </c>
      <c r="BR51" s="30">
        <f t="shared" si="263"/>
        <v>0.36099999999999999</v>
      </c>
      <c r="BS51" s="30">
        <f t="shared" si="264"/>
        <v>0.5</v>
      </c>
      <c r="BT51" s="46">
        <f t="shared" si="289"/>
        <v>187</v>
      </c>
      <c r="BU51" s="30">
        <f t="shared" si="290"/>
        <v>0.36099999999999999</v>
      </c>
      <c r="BV51" s="114">
        <v>1</v>
      </c>
      <c r="BW51" s="114">
        <v>1</v>
      </c>
      <c r="BX51" s="114">
        <v>0</v>
      </c>
      <c r="BY51" s="9">
        <f t="shared" si="291"/>
        <v>2674.5259999999998</v>
      </c>
      <c r="BZ51" s="9">
        <f t="shared" si="292"/>
        <v>4011.7889999999998</v>
      </c>
      <c r="CA51" s="9">
        <f t="shared" si="293"/>
        <v>3157.2779430000001</v>
      </c>
      <c r="CB51" s="9">
        <f t="shared" si="270"/>
        <v>32034.524121959948</v>
      </c>
      <c r="CC51" s="9">
        <f t="shared" si="294"/>
        <v>48051.786182939919</v>
      </c>
      <c r="CD51" s="9">
        <f t="shared" si="295"/>
        <v>37816.755725973722</v>
      </c>
      <c r="CE51" s="9">
        <f t="shared" si="296"/>
        <v>0</v>
      </c>
      <c r="CF51" s="9">
        <f t="shared" si="20"/>
        <v>6512.2014852317998</v>
      </c>
      <c r="CG51" s="16">
        <v>2</v>
      </c>
      <c r="CH51" s="8">
        <f t="shared" si="297"/>
        <v>22164.478605602762</v>
      </c>
    </row>
    <row r="52" spans="1:93" s="63" customFormat="1" x14ac:dyDescent="0.35">
      <c r="A52" s="15" t="str">
        <f t="shared" si="22"/>
        <v>Aquila Favonia + 4 Crimson Witch + 2 Pyro Thrilling Tales Noblesse</v>
      </c>
      <c r="B52" s="63" t="s">
        <v>9</v>
      </c>
      <c r="C52" s="63">
        <v>169</v>
      </c>
      <c r="D52" s="67">
        <v>0.2</v>
      </c>
      <c r="E52" s="72">
        <v>6</v>
      </c>
      <c r="F52" s="67">
        <v>0.64749999999999996</v>
      </c>
      <c r="G52" s="67">
        <v>0.62129999999999996</v>
      </c>
      <c r="H52" s="67">
        <v>0.79379999999999995</v>
      </c>
      <c r="I52" s="67">
        <v>0.86750000000000005</v>
      </c>
      <c r="J52" s="67">
        <v>1.0449999999999999</v>
      </c>
      <c r="K52" s="9">
        <v>8</v>
      </c>
      <c r="L52" s="30">
        <v>2.2016</v>
      </c>
      <c r="M52" s="63">
        <v>6</v>
      </c>
      <c r="N52" s="30">
        <f t="shared" si="23"/>
        <v>0.98399999999999999</v>
      </c>
      <c r="O52" s="67">
        <v>0.05</v>
      </c>
      <c r="P52" s="67">
        <v>0.5</v>
      </c>
      <c r="Q52" s="67"/>
      <c r="R52" s="9">
        <v>2155</v>
      </c>
      <c r="S52" s="63" t="s">
        <v>101</v>
      </c>
      <c r="T52" s="63">
        <v>1</v>
      </c>
      <c r="U52" s="63" t="s">
        <v>9</v>
      </c>
      <c r="V52" s="63">
        <v>590</v>
      </c>
      <c r="W52" s="64">
        <v>0.2</v>
      </c>
      <c r="X52" s="67">
        <v>0.377</v>
      </c>
      <c r="AB52" s="67"/>
      <c r="AC52" s="67"/>
      <c r="AD52" s="72"/>
      <c r="AE52" s="63" t="s">
        <v>106</v>
      </c>
      <c r="AG52" s="67"/>
      <c r="AH52" s="67"/>
      <c r="AI52" s="30">
        <f t="shared" si="26"/>
        <v>0.375</v>
      </c>
      <c r="AK52" s="67"/>
      <c r="AL52" s="67">
        <v>0.15</v>
      </c>
      <c r="AM52" s="67">
        <v>0.4</v>
      </c>
      <c r="AP52" s="63">
        <v>311</v>
      </c>
      <c r="AQ52" s="67">
        <f>1*46.6%</f>
        <v>0.46600000000000003</v>
      </c>
      <c r="AR52" s="67">
        <f t="shared" si="27"/>
        <v>0</v>
      </c>
      <c r="AT52" s="67">
        <f>1*46.6%</f>
        <v>0.46600000000000003</v>
      </c>
      <c r="AU52" s="67">
        <v>0.311</v>
      </c>
      <c r="AW52" s="25"/>
      <c r="AX52" s="46" t="s">
        <v>208</v>
      </c>
      <c r="AZ52" s="30">
        <f t="shared" si="248"/>
        <v>0.92999999999999994</v>
      </c>
      <c r="BA52" s="67"/>
      <c r="BD52" s="63">
        <f t="shared" si="251"/>
        <v>759</v>
      </c>
      <c r="BE52" s="72">
        <f t="shared" si="101"/>
        <v>311</v>
      </c>
      <c r="BF52" s="72">
        <f t="shared" si="253"/>
        <v>746.85599999999999</v>
      </c>
      <c r="BG52" s="67">
        <f t="shared" si="102"/>
        <v>1.5960000000000001</v>
      </c>
      <c r="BH52" s="63">
        <f t="shared" si="249"/>
        <v>3028.2200000000003</v>
      </c>
      <c r="BI52" s="67">
        <f t="shared" si="104"/>
        <v>0.377</v>
      </c>
      <c r="BJ52" s="67">
        <f t="shared" si="105"/>
        <v>0</v>
      </c>
      <c r="BK52" s="67">
        <f t="shared" si="106"/>
        <v>0.375</v>
      </c>
      <c r="BL52" s="67">
        <f t="shared" si="107"/>
        <v>0.46600000000000003</v>
      </c>
      <c r="BM52" s="67">
        <f t="shared" si="108"/>
        <v>0</v>
      </c>
      <c r="BN52" s="67">
        <f t="shared" si="109"/>
        <v>0</v>
      </c>
      <c r="BO52" s="67">
        <f t="shared" si="110"/>
        <v>0</v>
      </c>
      <c r="BP52" s="30">
        <f t="shared" si="30"/>
        <v>0.15</v>
      </c>
      <c r="BQ52" s="30">
        <f t="shared" si="31"/>
        <v>0.4</v>
      </c>
      <c r="BR52" s="67">
        <f t="shared" si="263"/>
        <v>0.36099999999999999</v>
      </c>
      <c r="BS52" s="67">
        <f t="shared" si="264"/>
        <v>0.5</v>
      </c>
      <c r="BT52" s="46">
        <f t="shared" si="32"/>
        <v>0</v>
      </c>
      <c r="BU52" s="67">
        <f t="shared" si="111"/>
        <v>0.36099999999999999</v>
      </c>
      <c r="BV52" s="115">
        <v>1</v>
      </c>
      <c r="BW52" s="115">
        <v>1</v>
      </c>
      <c r="BX52" s="115">
        <v>0</v>
      </c>
      <c r="BY52" s="72">
        <f t="shared" si="112"/>
        <v>4439.3705200000004</v>
      </c>
      <c r="BZ52" s="72">
        <f t="shared" si="245"/>
        <v>6659.0557800000006</v>
      </c>
      <c r="CA52" s="72">
        <f t="shared" si="113"/>
        <v>5240.6768988600006</v>
      </c>
      <c r="CB52" s="9">
        <f t="shared" si="270"/>
        <v>21084.163443200003</v>
      </c>
      <c r="CC52" s="72">
        <f t="shared" si="250"/>
        <v>31626.245164800006</v>
      </c>
      <c r="CD52" s="72">
        <f t="shared" si="115"/>
        <v>24889.854944697603</v>
      </c>
      <c r="CE52" s="72">
        <f t="shared" si="116"/>
        <v>0</v>
      </c>
      <c r="CF52" s="72">
        <f t="shared" si="20"/>
        <v>10809.420171588636</v>
      </c>
      <c r="CG52" s="74">
        <v>2</v>
      </c>
      <c r="CH52" s="72">
        <f t="shared" si="117"/>
        <v>17849.63755814312</v>
      </c>
      <c r="CI52" s="72"/>
      <c r="CJ52" s="74"/>
      <c r="CK52" s="72"/>
      <c r="CL52" s="72"/>
      <c r="CM52" s="72"/>
      <c r="CN52" s="72"/>
      <c r="CO52" s="72"/>
    </row>
    <row r="53" spans="1:93" x14ac:dyDescent="0.35">
      <c r="A53" s="15" t="str">
        <f t="shared" si="22"/>
        <v>Iron Sting + 4 Crimson Witch + 2 Pyro Thrilling Tales Noblesse</v>
      </c>
      <c r="B53" s="15" t="s">
        <v>9</v>
      </c>
      <c r="C53" s="15">
        <v>169</v>
      </c>
      <c r="D53" s="30">
        <v>0.2</v>
      </c>
      <c r="E53" s="9">
        <v>6</v>
      </c>
      <c r="F53" s="30">
        <v>0.64749999999999996</v>
      </c>
      <c r="G53" s="30">
        <v>0.62129999999999996</v>
      </c>
      <c r="H53" s="30">
        <v>0.79379999999999995</v>
      </c>
      <c r="I53" s="30">
        <v>0.86750000000000005</v>
      </c>
      <c r="J53" s="30">
        <v>1.0449999999999999</v>
      </c>
      <c r="K53" s="9">
        <v>8</v>
      </c>
      <c r="L53" s="30">
        <v>2.2016</v>
      </c>
      <c r="M53" s="15">
        <v>6</v>
      </c>
      <c r="N53" s="30">
        <f t="shared" si="23"/>
        <v>0.98399999999999999</v>
      </c>
      <c r="O53" s="30">
        <v>0.05</v>
      </c>
      <c r="P53" s="30">
        <v>0.5</v>
      </c>
      <c r="Q53" s="30"/>
      <c r="R53" s="9">
        <v>2155</v>
      </c>
      <c r="S53" s="15" t="s">
        <v>462</v>
      </c>
      <c r="T53" s="15">
        <v>1</v>
      </c>
      <c r="U53" s="15" t="s">
        <v>9</v>
      </c>
      <c r="V53" s="15">
        <v>449</v>
      </c>
      <c r="W53" s="33"/>
      <c r="X53" s="30">
        <v>0.12</v>
      </c>
      <c r="Y53" s="33"/>
      <c r="AB53" s="30">
        <v>0.12</v>
      </c>
      <c r="AD53" s="9">
        <v>151</v>
      </c>
      <c r="AE53" s="15" t="s">
        <v>106</v>
      </c>
      <c r="AI53" s="30">
        <f t="shared" si="26"/>
        <v>0.375</v>
      </c>
      <c r="AL53" s="30">
        <v>0.15</v>
      </c>
      <c r="AM53" s="30">
        <v>0.4</v>
      </c>
      <c r="AP53" s="15">
        <v>311</v>
      </c>
      <c r="AQ53" s="30">
        <f>2*46.6%</f>
        <v>0.93200000000000005</v>
      </c>
      <c r="AR53" s="30">
        <f>0*58.3%</f>
        <v>0</v>
      </c>
      <c r="AS53" s="30">
        <f>0*46.6%</f>
        <v>0</v>
      </c>
      <c r="AT53" s="30"/>
      <c r="AU53" s="30">
        <v>0.311</v>
      </c>
      <c r="AV53" s="30"/>
      <c r="AX53" s="46" t="s">
        <v>208</v>
      </c>
      <c r="AY53" s="9"/>
      <c r="AZ53" s="30">
        <f t="shared" si="248"/>
        <v>0.92999999999999994</v>
      </c>
      <c r="BD53" s="15">
        <f t="shared" ref="BD53:BD57" si="298">C53+V53</f>
        <v>618</v>
      </c>
      <c r="BE53" s="9">
        <f t="shared" ref="BE53:BE57" si="299">AP53+AY53</f>
        <v>311</v>
      </c>
      <c r="BF53" s="9">
        <f t="shared" ref="BF53:BF57" si="300">N53*BD53</f>
        <v>608.11199999999997</v>
      </c>
      <c r="BG53" s="30">
        <f t="shared" ref="BG53:BG57" si="301">W53+AF53+AQ53+AZ53</f>
        <v>1.8620000000000001</v>
      </c>
      <c r="BH53" s="15">
        <f t="shared" ref="BH53:BH57" si="302">(100%+BG53)*BD53+BE53+BF53</f>
        <v>2687.8280000000004</v>
      </c>
      <c r="BI53" s="30">
        <f t="shared" ref="BI53:BI57" si="303">X53+AG53+AR53</f>
        <v>0.12</v>
      </c>
      <c r="BJ53" s="30">
        <f t="shared" ref="BJ53:BJ57" si="304">AH53</f>
        <v>0</v>
      </c>
      <c r="BK53" s="30">
        <f t="shared" ref="BK53:BK57" si="305">AI53+AS53</f>
        <v>0.375</v>
      </c>
      <c r="BL53" s="30">
        <f t="shared" ref="BL53:BL57" si="306">AT53</f>
        <v>0</v>
      </c>
      <c r="BM53" s="30">
        <f t="shared" ref="BM53:BM57" si="307">AB53</f>
        <v>0.12</v>
      </c>
      <c r="BN53" s="30">
        <f t="shared" ref="BN53:BN57" si="308">AJ53</f>
        <v>0</v>
      </c>
      <c r="BO53" s="30">
        <f t="shared" ref="BO53:BO57" si="309">AK53</f>
        <v>0</v>
      </c>
      <c r="BP53" s="30">
        <f t="shared" ref="BP53:BP57" si="310">AL53+278*BT53/(1400+BT53)/100</f>
        <v>0.42065119277885232</v>
      </c>
      <c r="BQ53" s="30">
        <f t="shared" si="31"/>
        <v>1.5231985123198513</v>
      </c>
      <c r="BR53" s="30">
        <f t="shared" ref="BR53:BR57" si="311">O53+Z53+AN53+AU53+BA53</f>
        <v>0.36099999999999999</v>
      </c>
      <c r="BS53" s="30">
        <f t="shared" ref="BS53:BS57" si="312">P53+AA53+AO53+AV53+BB53</f>
        <v>0.5</v>
      </c>
      <c r="BT53" s="46">
        <f t="shared" ref="BT53:BT57" si="313">BC53+AW53+AD53+Q53</f>
        <v>151</v>
      </c>
      <c r="BU53" s="30">
        <f t="shared" ref="BU53:BU57" si="314">BR53+AC53</f>
        <v>0.36099999999999999</v>
      </c>
      <c r="BV53" s="114">
        <v>1</v>
      </c>
      <c r="BW53" s="114">
        <v>1</v>
      </c>
      <c r="BX53" s="114">
        <v>0</v>
      </c>
      <c r="BY53" s="9">
        <f t="shared" ref="BY53:BY57" si="315">(100%+BJ53+(BI53*(1-BV53))+(BL53*BV53)+BN53+BX53*BO53)*BH53</f>
        <v>2687.8280000000004</v>
      </c>
      <c r="BZ53" s="9">
        <f t="shared" ref="BZ53:BZ57" si="316">(100%+$BS53)*BY53</f>
        <v>4031.7420000000006</v>
      </c>
      <c r="CA53" s="9">
        <f t="shared" ref="CA53:CA57" si="317">MIN($BR53, 80%)*BZ53+BY53*MAX(100%-$BR53, 20%)</f>
        <v>3172.9809540000006</v>
      </c>
      <c r="CB53" s="9">
        <f t="shared" ref="CB53:CB57" si="318">L53*(100%+BK53+BM53+(1-BW53)*BN53+BX53*BO53)*(100%+(BW53*100%))*(100%+(BW53*BP53))*BH53</f>
        <v>25136.137246028189</v>
      </c>
      <c r="CC53" s="9">
        <f t="shared" ref="CC53:CC57" si="319">(100%+BS53)*CB53</f>
        <v>37704.205869042285</v>
      </c>
      <c r="CD53" s="9">
        <f t="shared" ref="CD53:CD57" si="320">MIN($BU53, 80%)*CC53+CB53*MAX(100%-$BU53, 20%)</f>
        <v>29673.210018936275</v>
      </c>
      <c r="CE53" s="9">
        <f t="shared" ref="CE53:CE57" si="321">BX53*R53*(100%+BQ53)</f>
        <v>0</v>
      </c>
      <c r="CF53" s="9">
        <f t="shared" si="20"/>
        <v>6544.5905157204006</v>
      </c>
      <c r="CG53" s="16">
        <v>2</v>
      </c>
      <c r="CH53" s="9">
        <f t="shared" ref="CH53:CH57" si="322">(CF53+$CD53)/CG53</f>
        <v>18108.900267328339</v>
      </c>
    </row>
    <row r="54" spans="1:93" x14ac:dyDescent="0.35">
      <c r="A54" s="15" t="str">
        <f t="shared" si="22"/>
        <v>Iron Sting + 4 Crimson Witch + 2 Pyro Thrilling Tales Noblesse</v>
      </c>
      <c r="B54" s="15" t="s">
        <v>9</v>
      </c>
      <c r="C54" s="15">
        <v>169</v>
      </c>
      <c r="D54" s="30">
        <v>0.2</v>
      </c>
      <c r="E54" s="9">
        <v>6</v>
      </c>
      <c r="F54" s="30">
        <v>0.64749999999999996</v>
      </c>
      <c r="G54" s="30">
        <v>0.62129999999999996</v>
      </c>
      <c r="H54" s="30">
        <v>0.79379999999999995</v>
      </c>
      <c r="I54" s="30">
        <v>0.86750000000000005</v>
      </c>
      <c r="J54" s="30">
        <v>1.0449999999999999</v>
      </c>
      <c r="K54" s="9">
        <v>8</v>
      </c>
      <c r="L54" s="30">
        <v>2.2016</v>
      </c>
      <c r="M54" s="15">
        <v>6</v>
      </c>
      <c r="N54" s="30">
        <f t="shared" si="23"/>
        <v>0.98399999999999999</v>
      </c>
      <c r="O54" s="30">
        <v>0.05</v>
      </c>
      <c r="P54" s="30">
        <v>0.5</v>
      </c>
      <c r="Q54" s="30"/>
      <c r="R54" s="9">
        <v>2155</v>
      </c>
      <c r="S54" s="15" t="s">
        <v>462</v>
      </c>
      <c r="T54" s="15">
        <v>1</v>
      </c>
      <c r="U54" s="15" t="s">
        <v>9</v>
      </c>
      <c r="V54" s="15">
        <v>449</v>
      </c>
      <c r="W54" s="33"/>
      <c r="X54" s="30">
        <v>0.12</v>
      </c>
      <c r="Y54" s="33"/>
      <c r="AB54" s="30">
        <v>0.12</v>
      </c>
      <c r="AD54" s="9">
        <v>151</v>
      </c>
      <c r="AE54" s="15" t="s">
        <v>106</v>
      </c>
      <c r="AI54" s="30">
        <f t="shared" si="26"/>
        <v>0.375</v>
      </c>
      <c r="AL54" s="30">
        <v>0.15</v>
      </c>
      <c r="AM54" s="30">
        <v>0.4</v>
      </c>
      <c r="AP54" s="37">
        <v>311</v>
      </c>
      <c r="AQ54" s="45">
        <f>1*46.6%</f>
        <v>0.46600000000000003</v>
      </c>
      <c r="AR54" s="45">
        <f t="shared" si="27"/>
        <v>0</v>
      </c>
      <c r="AS54" s="45">
        <f>1*46.6%</f>
        <v>0.46600000000000003</v>
      </c>
      <c r="AT54" s="45"/>
      <c r="AU54" s="45">
        <v>0.311</v>
      </c>
      <c r="AV54" s="45"/>
      <c r="AW54" s="25"/>
      <c r="AX54" s="46" t="s">
        <v>208</v>
      </c>
      <c r="AZ54" s="30">
        <f t="shared" si="248"/>
        <v>0.92999999999999994</v>
      </c>
      <c r="BD54" s="15">
        <f t="shared" si="298"/>
        <v>618</v>
      </c>
      <c r="BE54" s="9">
        <f t="shared" si="299"/>
        <v>311</v>
      </c>
      <c r="BF54" s="9">
        <f t="shared" si="300"/>
        <v>608.11199999999997</v>
      </c>
      <c r="BG54" s="30">
        <f t="shared" si="301"/>
        <v>1.3959999999999999</v>
      </c>
      <c r="BH54" s="15">
        <f t="shared" si="302"/>
        <v>2399.8399999999997</v>
      </c>
      <c r="BI54" s="30">
        <f t="shared" si="303"/>
        <v>0.12</v>
      </c>
      <c r="BJ54" s="30">
        <f t="shared" si="304"/>
        <v>0</v>
      </c>
      <c r="BK54" s="30">
        <f t="shared" si="305"/>
        <v>0.84099999999999997</v>
      </c>
      <c r="BL54" s="30">
        <f t="shared" si="306"/>
        <v>0</v>
      </c>
      <c r="BM54" s="30">
        <f t="shared" si="307"/>
        <v>0.12</v>
      </c>
      <c r="BN54" s="30">
        <f t="shared" si="308"/>
        <v>0</v>
      </c>
      <c r="BO54" s="30">
        <f t="shared" si="309"/>
        <v>0</v>
      </c>
      <c r="BP54" s="30">
        <f t="shared" si="310"/>
        <v>0.42065119277885232</v>
      </c>
      <c r="BQ54" s="30">
        <f t="shared" si="31"/>
        <v>1.5231985123198513</v>
      </c>
      <c r="BR54" s="30">
        <f t="shared" si="311"/>
        <v>0.36099999999999999</v>
      </c>
      <c r="BS54" s="30">
        <f t="shared" si="312"/>
        <v>0.5</v>
      </c>
      <c r="BT54" s="46">
        <f t="shared" si="313"/>
        <v>151</v>
      </c>
      <c r="BU54" s="30">
        <f t="shared" si="314"/>
        <v>0.36099999999999999</v>
      </c>
      <c r="BV54" s="114">
        <v>1</v>
      </c>
      <c r="BW54" s="114">
        <v>1</v>
      </c>
      <c r="BX54" s="114">
        <v>0</v>
      </c>
      <c r="BY54" s="9">
        <f t="shared" si="315"/>
        <v>2399.8399999999997</v>
      </c>
      <c r="BZ54" s="9">
        <f t="shared" si="316"/>
        <v>3599.7599999999993</v>
      </c>
      <c r="CA54" s="9">
        <f t="shared" si="317"/>
        <v>2833.0111199999992</v>
      </c>
      <c r="CB54" s="9">
        <f t="shared" si="318"/>
        <v>29438.505195271595</v>
      </c>
      <c r="CC54" s="9">
        <f t="shared" si="319"/>
        <v>44157.757792907389</v>
      </c>
      <c r="CD54" s="9">
        <f t="shared" si="320"/>
        <v>34752.155383018115</v>
      </c>
      <c r="CE54" s="9">
        <f t="shared" si="321"/>
        <v>0</v>
      </c>
      <c r="CF54" s="9">
        <f t="shared" si="20"/>
        <v>5843.3687361119974</v>
      </c>
      <c r="CG54" s="16">
        <v>2</v>
      </c>
      <c r="CH54" s="9">
        <f t="shared" si="322"/>
        <v>20297.762059565055</v>
      </c>
    </row>
    <row r="55" spans="1:93" x14ac:dyDescent="0.35">
      <c r="A55" s="15" t="str">
        <f t="shared" si="22"/>
        <v>Iron Sting + 4 Crimson Witch + 2 Pyro Thrilling Tales Noblesse</v>
      </c>
      <c r="B55" s="15" t="s">
        <v>9</v>
      </c>
      <c r="C55" s="15">
        <v>169</v>
      </c>
      <c r="D55" s="30">
        <v>0.2</v>
      </c>
      <c r="E55" s="9">
        <v>6</v>
      </c>
      <c r="F55" s="30">
        <v>0.64749999999999996</v>
      </c>
      <c r="G55" s="30">
        <v>0.62129999999999996</v>
      </c>
      <c r="H55" s="30">
        <v>0.79379999999999995</v>
      </c>
      <c r="I55" s="30">
        <v>0.86750000000000005</v>
      </c>
      <c r="J55" s="30">
        <v>1.0449999999999999</v>
      </c>
      <c r="K55" s="9">
        <v>8</v>
      </c>
      <c r="L55" s="30">
        <v>2.2016</v>
      </c>
      <c r="M55" s="15">
        <v>6</v>
      </c>
      <c r="N55" s="30">
        <f t="shared" si="23"/>
        <v>0.98399999999999999</v>
      </c>
      <c r="O55" s="30">
        <v>0.05</v>
      </c>
      <c r="P55" s="30">
        <v>0.5</v>
      </c>
      <c r="Q55" s="30"/>
      <c r="R55" s="9">
        <v>2155</v>
      </c>
      <c r="S55" s="15" t="s">
        <v>462</v>
      </c>
      <c r="T55" s="15">
        <v>1</v>
      </c>
      <c r="U55" s="15" t="s">
        <v>9</v>
      </c>
      <c r="V55" s="15">
        <v>449</v>
      </c>
      <c r="W55" s="33"/>
      <c r="X55" s="30">
        <v>0.12</v>
      </c>
      <c r="Y55" s="33"/>
      <c r="AB55" s="30">
        <v>0.12</v>
      </c>
      <c r="AD55" s="9">
        <v>151</v>
      </c>
      <c r="AE55" s="15" t="s">
        <v>106</v>
      </c>
      <c r="AI55" s="30">
        <f t="shared" si="26"/>
        <v>0.375</v>
      </c>
      <c r="AL55" s="30">
        <v>0.15</v>
      </c>
      <c r="AM55" s="30">
        <v>0.4</v>
      </c>
      <c r="AP55" s="15">
        <v>311</v>
      </c>
      <c r="AQ55" s="30">
        <f>1*46.6%</f>
        <v>0.46600000000000003</v>
      </c>
      <c r="AR55" s="30">
        <f>0*58.3%</f>
        <v>0</v>
      </c>
      <c r="AS55" s="30">
        <f>0*46.6%</f>
        <v>0</v>
      </c>
      <c r="AT55" s="30"/>
      <c r="AU55" s="30">
        <v>0.311</v>
      </c>
      <c r="AV55" s="30"/>
      <c r="AW55" s="9">
        <v>187</v>
      </c>
      <c r="AX55" s="46" t="s">
        <v>208</v>
      </c>
      <c r="AY55" s="9"/>
      <c r="AZ55" s="30">
        <f t="shared" si="248"/>
        <v>0.92999999999999994</v>
      </c>
      <c r="BD55" s="15">
        <f t="shared" si="298"/>
        <v>618</v>
      </c>
      <c r="BE55" s="9">
        <f t="shared" si="299"/>
        <v>311</v>
      </c>
      <c r="BF55" s="9">
        <f t="shared" si="300"/>
        <v>608.11199999999997</v>
      </c>
      <c r="BG55" s="30">
        <f t="shared" si="301"/>
        <v>1.3959999999999999</v>
      </c>
      <c r="BH55" s="15">
        <f t="shared" si="302"/>
        <v>2399.8399999999997</v>
      </c>
      <c r="BI55" s="30">
        <f t="shared" si="303"/>
        <v>0.12</v>
      </c>
      <c r="BJ55" s="30">
        <f t="shared" si="304"/>
        <v>0</v>
      </c>
      <c r="BK55" s="30">
        <f t="shared" si="305"/>
        <v>0.375</v>
      </c>
      <c r="BL55" s="30">
        <f t="shared" si="306"/>
        <v>0</v>
      </c>
      <c r="BM55" s="30">
        <f t="shared" si="307"/>
        <v>0.12</v>
      </c>
      <c r="BN55" s="30">
        <f t="shared" si="308"/>
        <v>0</v>
      </c>
      <c r="BO55" s="30">
        <f t="shared" si="309"/>
        <v>0</v>
      </c>
      <c r="BP55" s="30">
        <f t="shared" si="310"/>
        <v>0.69064441887226702</v>
      </c>
      <c r="BQ55" s="30">
        <f t="shared" si="31"/>
        <v>2.713088109495295</v>
      </c>
      <c r="BR55" s="30">
        <f t="shared" si="311"/>
        <v>0.36099999999999999</v>
      </c>
      <c r="BS55" s="30">
        <f t="shared" si="312"/>
        <v>0.5</v>
      </c>
      <c r="BT55" s="46">
        <f t="shared" si="313"/>
        <v>338</v>
      </c>
      <c r="BU55" s="30">
        <f t="shared" si="314"/>
        <v>0.36099999999999999</v>
      </c>
      <c r="BV55" s="114">
        <v>1</v>
      </c>
      <c r="BW55" s="114">
        <v>1</v>
      </c>
      <c r="BX55" s="114">
        <v>0</v>
      </c>
      <c r="BY55" s="9">
        <f t="shared" si="315"/>
        <v>2399.8399999999997</v>
      </c>
      <c r="BZ55" s="9">
        <f t="shared" si="316"/>
        <v>3599.7599999999993</v>
      </c>
      <c r="CA55" s="9">
        <f t="shared" si="317"/>
        <v>2833.0111199999992</v>
      </c>
      <c r="CB55" s="9">
        <f t="shared" si="318"/>
        <v>26708.172209055138</v>
      </c>
      <c r="CC55" s="9">
        <f t="shared" si="319"/>
        <v>40062.258313582708</v>
      </c>
      <c r="CD55" s="9">
        <f t="shared" si="320"/>
        <v>31528.997292789594</v>
      </c>
      <c r="CE55" s="9">
        <f t="shared" si="321"/>
        <v>0</v>
      </c>
      <c r="CF55" s="9">
        <f t="shared" si="20"/>
        <v>5843.3687361119974</v>
      </c>
      <c r="CG55" s="16">
        <v>2</v>
      </c>
      <c r="CH55" s="9">
        <f t="shared" si="322"/>
        <v>18686.183014450795</v>
      </c>
    </row>
    <row r="56" spans="1:93" x14ac:dyDescent="0.35">
      <c r="A56" s="15" t="str">
        <f t="shared" si="22"/>
        <v>Iron Sting + 4 Crimson Witch + 2 Pyro Thrilling Tales Noblesse</v>
      </c>
      <c r="B56" s="15" t="s">
        <v>9</v>
      </c>
      <c r="C56" s="15">
        <v>169</v>
      </c>
      <c r="D56" s="30">
        <v>0.2</v>
      </c>
      <c r="E56" s="9">
        <v>6</v>
      </c>
      <c r="F56" s="30">
        <v>0.64749999999999996</v>
      </c>
      <c r="G56" s="30">
        <v>0.62129999999999996</v>
      </c>
      <c r="H56" s="30">
        <v>0.79379999999999995</v>
      </c>
      <c r="I56" s="30">
        <v>0.86750000000000005</v>
      </c>
      <c r="J56" s="30">
        <v>1.0449999999999999</v>
      </c>
      <c r="K56" s="9">
        <v>8</v>
      </c>
      <c r="L56" s="30">
        <v>2.2016</v>
      </c>
      <c r="M56" s="15">
        <v>6</v>
      </c>
      <c r="N56" s="30">
        <f t="shared" si="23"/>
        <v>0.98399999999999999</v>
      </c>
      <c r="O56" s="30">
        <v>0.05</v>
      </c>
      <c r="P56" s="30">
        <v>0.5</v>
      </c>
      <c r="Q56" s="30"/>
      <c r="R56" s="9">
        <v>2155</v>
      </c>
      <c r="S56" s="15" t="s">
        <v>462</v>
      </c>
      <c r="T56" s="15">
        <v>1</v>
      </c>
      <c r="U56" s="15" t="s">
        <v>9</v>
      </c>
      <c r="V56" s="15">
        <v>449</v>
      </c>
      <c r="W56" s="33"/>
      <c r="X56" s="30">
        <v>0.12</v>
      </c>
      <c r="Y56" s="33"/>
      <c r="AB56" s="30">
        <v>0.12</v>
      </c>
      <c r="AD56" s="9">
        <v>151</v>
      </c>
      <c r="AE56" s="15" t="s">
        <v>106</v>
      </c>
      <c r="AI56" s="30">
        <f t="shared" si="26"/>
        <v>0.375</v>
      </c>
      <c r="AL56" s="30">
        <v>0.15</v>
      </c>
      <c r="AM56" s="30">
        <v>0.4</v>
      </c>
      <c r="AP56" s="37">
        <v>311</v>
      </c>
      <c r="AQ56" s="45">
        <v>0</v>
      </c>
      <c r="AR56" s="45">
        <f t="shared" si="27"/>
        <v>0</v>
      </c>
      <c r="AS56" s="45">
        <f>1*46.6%</f>
        <v>0.46600000000000003</v>
      </c>
      <c r="AT56" s="45"/>
      <c r="AU56" s="45">
        <v>0.311</v>
      </c>
      <c r="AV56" s="45"/>
      <c r="AW56" s="25">
        <v>187</v>
      </c>
      <c r="AX56" s="46" t="s">
        <v>208</v>
      </c>
      <c r="AZ56" s="30">
        <f t="shared" si="248"/>
        <v>0.92999999999999994</v>
      </c>
      <c r="BD56" s="15">
        <f t="shared" si="298"/>
        <v>618</v>
      </c>
      <c r="BE56" s="9">
        <f t="shared" si="299"/>
        <v>311</v>
      </c>
      <c r="BF56" s="9">
        <f t="shared" si="300"/>
        <v>608.11199999999997</v>
      </c>
      <c r="BG56" s="30">
        <f t="shared" si="301"/>
        <v>0.92999999999999994</v>
      </c>
      <c r="BH56" s="15">
        <f t="shared" si="302"/>
        <v>2111.8519999999999</v>
      </c>
      <c r="BI56" s="30">
        <f t="shared" si="303"/>
        <v>0.12</v>
      </c>
      <c r="BJ56" s="30">
        <f t="shared" si="304"/>
        <v>0</v>
      </c>
      <c r="BK56" s="30">
        <f t="shared" si="305"/>
        <v>0.84099999999999997</v>
      </c>
      <c r="BL56" s="30">
        <f t="shared" si="306"/>
        <v>0</v>
      </c>
      <c r="BM56" s="30">
        <f t="shared" si="307"/>
        <v>0.12</v>
      </c>
      <c r="BN56" s="30">
        <f t="shared" si="308"/>
        <v>0</v>
      </c>
      <c r="BO56" s="30">
        <f t="shared" si="309"/>
        <v>0</v>
      </c>
      <c r="BP56" s="30">
        <f t="shared" si="310"/>
        <v>0.69064441887226702</v>
      </c>
      <c r="BQ56" s="30">
        <f t="shared" si="31"/>
        <v>2.713088109495295</v>
      </c>
      <c r="BR56" s="30">
        <f t="shared" si="311"/>
        <v>0.36099999999999999</v>
      </c>
      <c r="BS56" s="30">
        <f t="shared" si="312"/>
        <v>0.5</v>
      </c>
      <c r="BT56" s="46">
        <f t="shared" si="313"/>
        <v>338</v>
      </c>
      <c r="BU56" s="30">
        <f t="shared" si="314"/>
        <v>0.36099999999999999</v>
      </c>
      <c r="BV56" s="114">
        <v>1</v>
      </c>
      <c r="BW56" s="114">
        <v>1</v>
      </c>
      <c r="BX56" s="114">
        <v>0</v>
      </c>
      <c r="BY56" s="9">
        <f t="shared" si="315"/>
        <v>2111.8519999999999</v>
      </c>
      <c r="BZ56" s="9">
        <f t="shared" si="316"/>
        <v>3167.7779999999998</v>
      </c>
      <c r="CA56" s="9">
        <f t="shared" si="317"/>
        <v>2493.0412859999997</v>
      </c>
      <c r="CB56" s="9">
        <f t="shared" si="318"/>
        <v>30829.16487161841</v>
      </c>
      <c r="CC56" s="9">
        <f t="shared" si="319"/>
        <v>46243.747307427613</v>
      </c>
      <c r="CD56" s="9">
        <f t="shared" si="320"/>
        <v>36393.829130945531</v>
      </c>
      <c r="CE56" s="9">
        <f t="shared" si="321"/>
        <v>0</v>
      </c>
      <c r="CF56" s="9">
        <f t="shared" si="20"/>
        <v>5142.1469565035986</v>
      </c>
      <c r="CG56" s="16">
        <v>2</v>
      </c>
      <c r="CH56" s="8">
        <f t="shared" si="322"/>
        <v>20767.988043724567</v>
      </c>
    </row>
    <row r="57" spans="1:93" s="63" customFormat="1" x14ac:dyDescent="0.35">
      <c r="A57" s="15" t="str">
        <f t="shared" si="22"/>
        <v>Iron Sting + 4 Crimson Witch + 2 Pyro Thrilling Tales Noblesse</v>
      </c>
      <c r="B57" s="63" t="s">
        <v>9</v>
      </c>
      <c r="C57" s="63">
        <v>169</v>
      </c>
      <c r="D57" s="67">
        <v>0.2</v>
      </c>
      <c r="E57" s="72">
        <v>6</v>
      </c>
      <c r="F57" s="67">
        <v>0.64749999999999996</v>
      </c>
      <c r="G57" s="67">
        <v>0.62129999999999996</v>
      </c>
      <c r="H57" s="67">
        <v>0.79379999999999995</v>
      </c>
      <c r="I57" s="67">
        <v>0.86750000000000005</v>
      </c>
      <c r="J57" s="67">
        <v>1.0449999999999999</v>
      </c>
      <c r="K57" s="9">
        <v>8</v>
      </c>
      <c r="L57" s="30">
        <v>2.2016</v>
      </c>
      <c r="M57" s="63">
        <v>6</v>
      </c>
      <c r="N57" s="30">
        <f t="shared" si="23"/>
        <v>0.98399999999999999</v>
      </c>
      <c r="O57" s="67">
        <v>0.05</v>
      </c>
      <c r="P57" s="67">
        <v>0.5</v>
      </c>
      <c r="Q57" s="67"/>
      <c r="R57" s="9">
        <v>2155</v>
      </c>
      <c r="S57" s="15" t="s">
        <v>462</v>
      </c>
      <c r="T57" s="15">
        <v>1</v>
      </c>
      <c r="U57" s="15" t="s">
        <v>9</v>
      </c>
      <c r="V57" s="15">
        <v>449</v>
      </c>
      <c r="W57" s="33"/>
      <c r="X57" s="30">
        <v>0.12</v>
      </c>
      <c r="Y57" s="33"/>
      <c r="Z57" s="15"/>
      <c r="AA57" s="15"/>
      <c r="AB57" s="30">
        <v>0.12</v>
      </c>
      <c r="AC57" s="30"/>
      <c r="AD57" s="9">
        <v>151</v>
      </c>
      <c r="AE57" s="63" t="s">
        <v>106</v>
      </c>
      <c r="AG57" s="67"/>
      <c r="AH57" s="67"/>
      <c r="AI57" s="30">
        <f t="shared" si="26"/>
        <v>0.375</v>
      </c>
      <c r="AK57" s="67"/>
      <c r="AL57" s="67">
        <v>0.15</v>
      </c>
      <c r="AM57" s="67">
        <v>0.4</v>
      </c>
      <c r="AP57" s="63">
        <v>311</v>
      </c>
      <c r="AQ57" s="67">
        <f>1*46.6%</f>
        <v>0.46600000000000003</v>
      </c>
      <c r="AR57" s="67">
        <f t="shared" si="27"/>
        <v>0</v>
      </c>
      <c r="AT57" s="67">
        <f>1*46.6%</f>
        <v>0.46600000000000003</v>
      </c>
      <c r="AU57" s="67">
        <v>0.311</v>
      </c>
      <c r="AW57" s="25"/>
      <c r="AX57" s="46" t="s">
        <v>208</v>
      </c>
      <c r="AZ57" s="30">
        <f t="shared" si="248"/>
        <v>0.92999999999999994</v>
      </c>
      <c r="BA57" s="67"/>
      <c r="BD57" s="63">
        <f t="shared" si="298"/>
        <v>618</v>
      </c>
      <c r="BE57" s="72">
        <f t="shared" si="299"/>
        <v>311</v>
      </c>
      <c r="BF57" s="72">
        <f t="shared" si="300"/>
        <v>608.11199999999997</v>
      </c>
      <c r="BG57" s="67">
        <f t="shared" si="301"/>
        <v>1.3959999999999999</v>
      </c>
      <c r="BH57" s="63">
        <f t="shared" si="302"/>
        <v>2399.8399999999997</v>
      </c>
      <c r="BI57" s="67">
        <f t="shared" si="303"/>
        <v>0.12</v>
      </c>
      <c r="BJ57" s="67">
        <f t="shared" si="304"/>
        <v>0</v>
      </c>
      <c r="BK57" s="67">
        <f t="shared" si="305"/>
        <v>0.375</v>
      </c>
      <c r="BL57" s="67">
        <f t="shared" si="306"/>
        <v>0.46600000000000003</v>
      </c>
      <c r="BM57" s="67">
        <f t="shared" si="307"/>
        <v>0.12</v>
      </c>
      <c r="BN57" s="67">
        <f t="shared" si="308"/>
        <v>0</v>
      </c>
      <c r="BO57" s="67">
        <f t="shared" si="309"/>
        <v>0</v>
      </c>
      <c r="BP57" s="30">
        <f t="shared" si="310"/>
        <v>0.42065119277885232</v>
      </c>
      <c r="BQ57" s="30">
        <f t="shared" si="31"/>
        <v>1.5231985123198513</v>
      </c>
      <c r="BR57" s="67">
        <f t="shared" si="311"/>
        <v>0.36099999999999999</v>
      </c>
      <c r="BS57" s="67">
        <f t="shared" si="312"/>
        <v>0.5</v>
      </c>
      <c r="BT57" s="46">
        <f t="shared" si="313"/>
        <v>151</v>
      </c>
      <c r="BU57" s="67">
        <f t="shared" si="314"/>
        <v>0.36099999999999999</v>
      </c>
      <c r="BV57" s="115">
        <v>1</v>
      </c>
      <c r="BW57" s="115">
        <v>1</v>
      </c>
      <c r="BX57" s="115">
        <v>0</v>
      </c>
      <c r="BY57" s="72">
        <f t="shared" si="315"/>
        <v>3518.1654399999993</v>
      </c>
      <c r="BZ57" s="72">
        <f t="shared" si="316"/>
        <v>5277.2481599999992</v>
      </c>
      <c r="CA57" s="72">
        <f t="shared" si="317"/>
        <v>4153.1943019199989</v>
      </c>
      <c r="CB57" s="9">
        <f t="shared" si="318"/>
        <v>22442.91956498268</v>
      </c>
      <c r="CC57" s="72">
        <f t="shared" si="319"/>
        <v>33664.379347474023</v>
      </c>
      <c r="CD57" s="72">
        <f t="shared" si="320"/>
        <v>26493.866546462054</v>
      </c>
      <c r="CE57" s="72">
        <f t="shared" si="321"/>
        <v>0</v>
      </c>
      <c r="CF57" s="72">
        <f t="shared" si="20"/>
        <v>8566.3785671401893</v>
      </c>
      <c r="CG57" s="74">
        <v>2</v>
      </c>
      <c r="CH57" s="72">
        <f t="shared" si="322"/>
        <v>17530.122556801121</v>
      </c>
      <c r="CI57" s="72"/>
      <c r="CJ57" s="74"/>
      <c r="CK57" s="72"/>
      <c r="CL57" s="72"/>
      <c r="CM57" s="72"/>
      <c r="CN57" s="72"/>
      <c r="CO57" s="72"/>
    </row>
    <row r="58" spans="1:93" x14ac:dyDescent="0.35">
      <c r="A58" s="15" t="str">
        <f t="shared" si="22"/>
        <v>Blackcliff Longsword + 4 Crimson Witch + 2 Pyro Thrilling Tales Noblesse</v>
      </c>
      <c r="B58" s="15" t="s">
        <v>9</v>
      </c>
      <c r="C58" s="15">
        <v>169</v>
      </c>
      <c r="D58" s="30">
        <v>0.2</v>
      </c>
      <c r="E58" s="9">
        <v>6</v>
      </c>
      <c r="F58" s="30">
        <v>0.64749999999999996</v>
      </c>
      <c r="G58" s="30">
        <v>0.62129999999999996</v>
      </c>
      <c r="H58" s="30">
        <v>0.79379999999999995</v>
      </c>
      <c r="I58" s="30">
        <v>0.86750000000000005</v>
      </c>
      <c r="J58" s="30">
        <v>1.0449999999999999</v>
      </c>
      <c r="K58" s="9">
        <v>8</v>
      </c>
      <c r="L58" s="30">
        <v>2.2016</v>
      </c>
      <c r="M58" s="15">
        <v>6</v>
      </c>
      <c r="N58" s="30">
        <f t="shared" si="23"/>
        <v>0.98399999999999999</v>
      </c>
      <c r="O58" s="30">
        <v>0.05</v>
      </c>
      <c r="P58" s="30">
        <v>0.5</v>
      </c>
      <c r="Q58" s="30"/>
      <c r="R58" s="9">
        <v>2155</v>
      </c>
      <c r="S58" s="15" t="s">
        <v>146</v>
      </c>
      <c r="T58" s="15">
        <v>1</v>
      </c>
      <c r="U58" s="15" t="s">
        <v>9</v>
      </c>
      <c r="V58" s="15">
        <v>497</v>
      </c>
      <c r="W58" s="33"/>
      <c r="X58" s="30"/>
      <c r="Y58" s="6"/>
      <c r="Z58" s="4"/>
      <c r="AA58" s="4">
        <v>0.33500000000000002</v>
      </c>
      <c r="AE58" s="15" t="s">
        <v>106</v>
      </c>
      <c r="AI58" s="30">
        <f t="shared" si="26"/>
        <v>0.375</v>
      </c>
      <c r="AL58" s="30">
        <v>0.15</v>
      </c>
      <c r="AM58" s="30">
        <v>0.4</v>
      </c>
      <c r="AP58" s="15">
        <v>311</v>
      </c>
      <c r="AQ58" s="30">
        <f>2*46.6%</f>
        <v>0.93200000000000005</v>
      </c>
      <c r="AR58" s="30">
        <f>0*58.3%</f>
        <v>0</v>
      </c>
      <c r="AS58" s="30">
        <f>0*46.6%</f>
        <v>0</v>
      </c>
      <c r="AT58" s="30"/>
      <c r="AU58" s="30">
        <v>0.311</v>
      </c>
      <c r="AV58" s="30"/>
      <c r="AX58" s="46" t="s">
        <v>208</v>
      </c>
      <c r="AY58" s="9"/>
      <c r="AZ58" s="30">
        <f t="shared" si="248"/>
        <v>0.92999999999999994</v>
      </c>
      <c r="BD58" s="15">
        <f t="shared" si="251"/>
        <v>666</v>
      </c>
      <c r="BE58" s="9">
        <f t="shared" ref="BE58:BE62" si="323">AP58+AY58</f>
        <v>311</v>
      </c>
      <c r="BF58" s="9">
        <f t="shared" si="253"/>
        <v>655.34399999999994</v>
      </c>
      <c r="BG58" s="30">
        <f t="shared" ref="BG58:BG62" si="324">W58+AF58+AQ58+AZ58</f>
        <v>1.8620000000000001</v>
      </c>
      <c r="BH58" s="15">
        <f t="shared" si="249"/>
        <v>2872.4360000000001</v>
      </c>
      <c r="BI58" s="30">
        <f t="shared" ref="BI58:BI62" si="325">X58+AG58+AR58</f>
        <v>0</v>
      </c>
      <c r="BJ58" s="30">
        <f t="shared" ref="BJ58:BJ62" si="326">AH58</f>
        <v>0</v>
      </c>
      <c r="BK58" s="30">
        <f t="shared" ref="BK58:BK62" si="327">AI58+AS58</f>
        <v>0.375</v>
      </c>
      <c r="BL58" s="30">
        <f t="shared" ref="BL58:BL62" si="328">AT58</f>
        <v>0</v>
      </c>
      <c r="BM58" s="30">
        <f t="shared" ref="BM58:BM62" si="329">AB58</f>
        <v>0</v>
      </c>
      <c r="BN58" s="30">
        <f t="shared" ref="BN58:BN62" si="330">AJ58</f>
        <v>0</v>
      </c>
      <c r="BO58" s="30">
        <f t="shared" ref="BO58:BO62" si="331">AK58</f>
        <v>0</v>
      </c>
      <c r="BP58" s="30">
        <f t="shared" si="30"/>
        <v>0.15</v>
      </c>
      <c r="BQ58" s="30">
        <f t="shared" si="31"/>
        <v>0.4</v>
      </c>
      <c r="BR58" s="30">
        <f t="shared" si="263"/>
        <v>0.36099999999999999</v>
      </c>
      <c r="BS58" s="30">
        <f t="shared" si="264"/>
        <v>0.83499999999999996</v>
      </c>
      <c r="BT58" s="46">
        <f t="shared" si="32"/>
        <v>0</v>
      </c>
      <c r="BU58" s="30">
        <f t="shared" ref="BU58:BU62" si="332">BR58+AC58</f>
        <v>0.36099999999999999</v>
      </c>
      <c r="BV58" s="114">
        <v>1</v>
      </c>
      <c r="BW58" s="114">
        <v>1</v>
      </c>
      <c r="BX58" s="114">
        <v>0</v>
      </c>
      <c r="BY58" s="9">
        <f t="shared" ref="BY58:BY62" si="333">(100%+BJ58+(BI58*(1-BV58))+(BL58*BV58)+BN58+BX58*BO58)*BH58</f>
        <v>2872.4360000000001</v>
      </c>
      <c r="BZ58" s="9">
        <f t="shared" si="245"/>
        <v>5270.9200600000004</v>
      </c>
      <c r="CA58" s="9">
        <f t="shared" ref="CA58:CA62" si="334">MIN($BR58, 80%)*BZ58+BY58*MAX(100%-$BR58, 20%)</f>
        <v>3738.2887456600001</v>
      </c>
      <c r="CB58" s="9">
        <f t="shared" si="270"/>
        <v>19999.507996160002</v>
      </c>
      <c r="CC58" s="9">
        <f t="shared" si="250"/>
        <v>36699.097172953603</v>
      </c>
      <c r="CD58" s="9">
        <f t="shared" ref="CD58:CD62" si="335">MIN($BU58, 80%)*CC58+CB58*MAX(100%-$BU58, 20%)</f>
        <v>26028.059688982492</v>
      </c>
      <c r="CE58" s="9">
        <f t="shared" ref="CE58:CE62" si="336">BX58*R58*(100%+BQ58)</f>
        <v>0</v>
      </c>
      <c r="CF58" s="9">
        <f t="shared" si="20"/>
        <v>7710.5943667983156</v>
      </c>
      <c r="CG58" s="16">
        <v>2</v>
      </c>
      <c r="CH58" s="9">
        <f t="shared" ref="CH58:CH62" si="337">(CF58+$CD58)/CG58</f>
        <v>16869.327027890402</v>
      </c>
    </row>
    <row r="59" spans="1:93" x14ac:dyDescent="0.35">
      <c r="A59" s="15" t="str">
        <f t="shared" si="22"/>
        <v>Blackcliff Longsword + 4 Crimson Witch + 2 Pyro Thrilling Tales Noblesse</v>
      </c>
      <c r="B59" s="15" t="s">
        <v>9</v>
      </c>
      <c r="C59" s="15">
        <v>169</v>
      </c>
      <c r="D59" s="30">
        <v>0.2</v>
      </c>
      <c r="E59" s="9">
        <v>6</v>
      </c>
      <c r="F59" s="30">
        <v>0.64749999999999996</v>
      </c>
      <c r="G59" s="30">
        <v>0.62129999999999996</v>
      </c>
      <c r="H59" s="30">
        <v>0.79379999999999995</v>
      </c>
      <c r="I59" s="30">
        <v>0.86750000000000005</v>
      </c>
      <c r="J59" s="30">
        <v>1.0449999999999999</v>
      </c>
      <c r="K59" s="9">
        <v>8</v>
      </c>
      <c r="L59" s="30">
        <v>2.2016</v>
      </c>
      <c r="M59" s="15">
        <v>6</v>
      </c>
      <c r="N59" s="30">
        <f t="shared" si="23"/>
        <v>0.98399999999999999</v>
      </c>
      <c r="O59" s="30">
        <v>0.05</v>
      </c>
      <c r="P59" s="30">
        <v>0.5</v>
      </c>
      <c r="Q59" s="30"/>
      <c r="R59" s="9">
        <v>2155</v>
      </c>
      <c r="S59" s="15" t="s">
        <v>146</v>
      </c>
      <c r="T59" s="15">
        <v>1</v>
      </c>
      <c r="U59" s="15" t="s">
        <v>9</v>
      </c>
      <c r="V59" s="15">
        <v>497</v>
      </c>
      <c r="W59" s="33"/>
      <c r="X59" s="30"/>
      <c r="Y59" s="6"/>
      <c r="Z59" s="4"/>
      <c r="AA59" s="4">
        <v>0.33500000000000002</v>
      </c>
      <c r="AE59" s="15" t="s">
        <v>106</v>
      </c>
      <c r="AI59" s="30">
        <f t="shared" si="26"/>
        <v>0.375</v>
      </c>
      <c r="AL59" s="30">
        <v>0.15</v>
      </c>
      <c r="AM59" s="30">
        <v>0.4</v>
      </c>
      <c r="AP59" s="37">
        <v>311</v>
      </c>
      <c r="AQ59" s="45">
        <f>1*46.6%</f>
        <v>0.46600000000000003</v>
      </c>
      <c r="AR59" s="45">
        <f t="shared" si="27"/>
        <v>0</v>
      </c>
      <c r="AS59" s="45">
        <f>1*46.6%</f>
        <v>0.46600000000000003</v>
      </c>
      <c r="AT59" s="45"/>
      <c r="AU59" s="45">
        <v>0.311</v>
      </c>
      <c r="AV59" s="45"/>
      <c r="AW59" s="25"/>
      <c r="AX59" s="46" t="s">
        <v>208</v>
      </c>
      <c r="AZ59" s="30">
        <f t="shared" si="248"/>
        <v>0.92999999999999994</v>
      </c>
      <c r="BD59" s="15">
        <f t="shared" si="251"/>
        <v>666</v>
      </c>
      <c r="BE59" s="9">
        <f t="shared" si="323"/>
        <v>311</v>
      </c>
      <c r="BF59" s="9">
        <f t="shared" si="253"/>
        <v>655.34399999999994</v>
      </c>
      <c r="BG59" s="30">
        <f t="shared" si="324"/>
        <v>1.3959999999999999</v>
      </c>
      <c r="BH59" s="15">
        <f t="shared" si="249"/>
        <v>2562.08</v>
      </c>
      <c r="BI59" s="30">
        <f t="shared" si="325"/>
        <v>0</v>
      </c>
      <c r="BJ59" s="30">
        <f t="shared" si="326"/>
        <v>0</v>
      </c>
      <c r="BK59" s="30">
        <f t="shared" si="327"/>
        <v>0.84099999999999997</v>
      </c>
      <c r="BL59" s="30">
        <f t="shared" si="328"/>
        <v>0</v>
      </c>
      <c r="BM59" s="30">
        <f t="shared" si="329"/>
        <v>0</v>
      </c>
      <c r="BN59" s="30">
        <f t="shared" si="330"/>
        <v>0</v>
      </c>
      <c r="BO59" s="30">
        <f t="shared" si="331"/>
        <v>0</v>
      </c>
      <c r="BP59" s="30">
        <f t="shared" si="30"/>
        <v>0.15</v>
      </c>
      <c r="BQ59" s="30">
        <f t="shared" si="31"/>
        <v>0.4</v>
      </c>
      <c r="BR59" s="30">
        <f t="shared" si="263"/>
        <v>0.36099999999999999</v>
      </c>
      <c r="BS59" s="30">
        <f t="shared" si="264"/>
        <v>0.83499999999999996</v>
      </c>
      <c r="BT59" s="46">
        <f t="shared" si="32"/>
        <v>0</v>
      </c>
      <c r="BU59" s="30">
        <f t="shared" si="332"/>
        <v>0.36099999999999999</v>
      </c>
      <c r="BV59" s="114">
        <v>1</v>
      </c>
      <c r="BW59" s="114">
        <v>1</v>
      </c>
      <c r="BX59" s="114">
        <v>0</v>
      </c>
      <c r="BY59" s="9">
        <f t="shared" si="333"/>
        <v>2562.08</v>
      </c>
      <c r="BZ59" s="9">
        <f t="shared" si="245"/>
        <v>4701.4168</v>
      </c>
      <c r="CA59" s="9">
        <f t="shared" si="334"/>
        <v>3334.3805848000002</v>
      </c>
      <c r="CB59" s="9">
        <f t="shared" si="270"/>
        <v>23884.311541350395</v>
      </c>
      <c r="CC59" s="9">
        <f t="shared" si="250"/>
        <v>43827.711678377971</v>
      </c>
      <c r="CD59" s="9">
        <f t="shared" si="335"/>
        <v>31083.878990817349</v>
      </c>
      <c r="CE59" s="9">
        <f t="shared" si="336"/>
        <v>0</v>
      </c>
      <c r="CF59" s="9">
        <f t="shared" si="20"/>
        <v>6877.4933942084799</v>
      </c>
      <c r="CG59" s="16">
        <v>2</v>
      </c>
      <c r="CH59" s="9">
        <f t="shared" si="337"/>
        <v>18980.686192512916</v>
      </c>
    </row>
    <row r="60" spans="1:93" x14ac:dyDescent="0.35">
      <c r="A60" s="15" t="str">
        <f t="shared" si="22"/>
        <v>Blackcliff Longsword + 4 Crimson Witch + 2 Pyro Thrilling Tales Noblesse</v>
      </c>
      <c r="B60" s="15" t="s">
        <v>9</v>
      </c>
      <c r="C60" s="15">
        <v>169</v>
      </c>
      <c r="D60" s="30">
        <v>0.2</v>
      </c>
      <c r="E60" s="9">
        <v>6</v>
      </c>
      <c r="F60" s="30">
        <v>0.64749999999999996</v>
      </c>
      <c r="G60" s="30">
        <v>0.62129999999999996</v>
      </c>
      <c r="H60" s="30">
        <v>0.79379999999999995</v>
      </c>
      <c r="I60" s="30">
        <v>0.86750000000000005</v>
      </c>
      <c r="J60" s="30">
        <v>1.0449999999999999</v>
      </c>
      <c r="K60" s="9">
        <v>8</v>
      </c>
      <c r="L60" s="30">
        <v>2.2016</v>
      </c>
      <c r="M60" s="15">
        <v>6</v>
      </c>
      <c r="N60" s="30">
        <f t="shared" si="23"/>
        <v>0.98399999999999999</v>
      </c>
      <c r="O60" s="30">
        <v>0.05</v>
      </c>
      <c r="P60" s="30">
        <v>0.5</v>
      </c>
      <c r="Q60" s="30"/>
      <c r="R60" s="9">
        <v>2155</v>
      </c>
      <c r="S60" s="15" t="s">
        <v>146</v>
      </c>
      <c r="T60" s="15">
        <v>1</v>
      </c>
      <c r="U60" s="15" t="s">
        <v>9</v>
      </c>
      <c r="V60" s="15">
        <v>497</v>
      </c>
      <c r="W60" s="33"/>
      <c r="X60" s="30"/>
      <c r="Y60" s="6"/>
      <c r="Z60" s="4"/>
      <c r="AA60" s="4">
        <v>0.33500000000000002</v>
      </c>
      <c r="AE60" s="15" t="s">
        <v>106</v>
      </c>
      <c r="AI60" s="30">
        <f t="shared" si="26"/>
        <v>0.375</v>
      </c>
      <c r="AL60" s="30">
        <v>0.15</v>
      </c>
      <c r="AM60" s="30">
        <v>0.4</v>
      </c>
      <c r="AP60" s="15">
        <v>311</v>
      </c>
      <c r="AQ60" s="30">
        <f>1*46.6%</f>
        <v>0.46600000000000003</v>
      </c>
      <c r="AR60" s="30">
        <f>0*58.3%</f>
        <v>0</v>
      </c>
      <c r="AS60" s="30">
        <f>0*46.6%</f>
        <v>0</v>
      </c>
      <c r="AT60" s="30"/>
      <c r="AU60" s="30">
        <v>0.311</v>
      </c>
      <c r="AV60" s="30"/>
      <c r="AW60" s="9">
        <v>187</v>
      </c>
      <c r="AX60" s="46" t="s">
        <v>208</v>
      </c>
      <c r="AY60" s="9"/>
      <c r="AZ60" s="30">
        <f t="shared" si="248"/>
        <v>0.92999999999999994</v>
      </c>
      <c r="BD60" s="15">
        <f t="shared" si="251"/>
        <v>666</v>
      </c>
      <c r="BE60" s="9">
        <f t="shared" ref="BE60:BE61" si="338">AP60+AY60</f>
        <v>311</v>
      </c>
      <c r="BF60" s="9">
        <f t="shared" si="253"/>
        <v>655.34399999999994</v>
      </c>
      <c r="BG60" s="30">
        <f t="shared" ref="BG60:BG61" si="339">W60+AF60+AQ60+AZ60</f>
        <v>1.3959999999999999</v>
      </c>
      <c r="BH60" s="15">
        <f t="shared" ref="BH60:BH61" si="340">(100%+BG60)*BD60+BE60+BF60</f>
        <v>2562.08</v>
      </c>
      <c r="BI60" s="30">
        <f t="shared" ref="BI60:BI61" si="341">X60+AG60+AR60</f>
        <v>0</v>
      </c>
      <c r="BJ60" s="30">
        <f t="shared" ref="BJ60:BJ61" si="342">AH60</f>
        <v>0</v>
      </c>
      <c r="BK60" s="30">
        <f t="shared" ref="BK60:BK61" si="343">AI60+AS60</f>
        <v>0.375</v>
      </c>
      <c r="BL60" s="30">
        <f t="shared" ref="BL60:BL61" si="344">AT60</f>
        <v>0</v>
      </c>
      <c r="BM60" s="30">
        <f t="shared" ref="BM60:BM61" si="345">AB60</f>
        <v>0</v>
      </c>
      <c r="BN60" s="30">
        <f t="shared" ref="BN60:BN61" si="346">AJ60</f>
        <v>0</v>
      </c>
      <c r="BO60" s="30">
        <f t="shared" ref="BO60:BO61" si="347">AK60</f>
        <v>0</v>
      </c>
      <c r="BP60" s="30">
        <f t="shared" ref="BP60:BP61" si="348">AL60+278*BT60/(1400+BT60)/100</f>
        <v>0.4775740390674228</v>
      </c>
      <c r="BQ60" s="30">
        <f t="shared" si="31"/>
        <v>1.7680841335162323</v>
      </c>
      <c r="BR60" s="30">
        <f t="shared" si="263"/>
        <v>0.36099999999999999</v>
      </c>
      <c r="BS60" s="30">
        <f t="shared" si="264"/>
        <v>0.83499999999999996</v>
      </c>
      <c r="BT60" s="46">
        <f t="shared" ref="BT60:BT61" si="349">BC60+AW60+AD60+Q60</f>
        <v>187</v>
      </c>
      <c r="BU60" s="30">
        <f t="shared" ref="BU60:BU61" si="350">BR60+AC60</f>
        <v>0.36099999999999999</v>
      </c>
      <c r="BV60" s="114">
        <v>1</v>
      </c>
      <c r="BW60" s="114">
        <v>1</v>
      </c>
      <c r="BX60" s="114">
        <v>0</v>
      </c>
      <c r="BY60" s="9">
        <f t="shared" ref="BY60:BY61" si="351">(100%+BJ60+(BI60*(1-BV60))+(BL60*BV60)+BN60+BX60*BO60)*BH60</f>
        <v>2562.08</v>
      </c>
      <c r="BZ60" s="9">
        <f t="shared" ref="BZ60:BZ61" si="352">(100%+$BS60)*BY60</f>
        <v>4701.4168</v>
      </c>
      <c r="CA60" s="9">
        <f t="shared" ref="CA60:CA61" si="353">MIN($BR60, 80%)*BZ60+BY60*MAX(100%-$BR60, 20%)</f>
        <v>3334.3805848000002</v>
      </c>
      <c r="CB60" s="9">
        <f t="shared" si="270"/>
        <v>22919.917425517528</v>
      </c>
      <c r="CC60" s="9">
        <f t="shared" ref="CC60:CC61" si="354">(100%+BS60)*CB60</f>
        <v>42058.04847582466</v>
      </c>
      <c r="CD60" s="9">
        <f t="shared" ref="CD60:CD61" si="355">MIN($BU60, 80%)*CC60+CB60*MAX(100%-$BU60, 20%)</f>
        <v>29828.782734678403</v>
      </c>
      <c r="CE60" s="9">
        <f t="shared" ref="CE60:CE61" si="356">BX60*R60*(100%+BQ60)</f>
        <v>0</v>
      </c>
      <c r="CF60" s="9">
        <f t="shared" si="20"/>
        <v>6877.4933942084799</v>
      </c>
      <c r="CG60" s="16">
        <v>2</v>
      </c>
      <c r="CH60" s="9">
        <f t="shared" ref="CH60:CH61" si="357">(CF60+$CD60)/CG60</f>
        <v>18353.138064443443</v>
      </c>
    </row>
    <row r="61" spans="1:93" x14ac:dyDescent="0.35">
      <c r="A61" s="15" t="str">
        <f t="shared" si="22"/>
        <v>Blackcliff Longsword + 4 Crimson Witch + 2 Pyro Thrilling Tales Noblesse</v>
      </c>
      <c r="B61" s="15" t="s">
        <v>9</v>
      </c>
      <c r="C61" s="15">
        <v>169</v>
      </c>
      <c r="D61" s="30">
        <v>0.2</v>
      </c>
      <c r="E61" s="9">
        <v>6</v>
      </c>
      <c r="F61" s="30">
        <v>0.64749999999999996</v>
      </c>
      <c r="G61" s="30">
        <v>0.62129999999999996</v>
      </c>
      <c r="H61" s="30">
        <v>0.79379999999999995</v>
      </c>
      <c r="I61" s="30">
        <v>0.86750000000000005</v>
      </c>
      <c r="J61" s="30">
        <v>1.0449999999999999</v>
      </c>
      <c r="K61" s="9">
        <v>8</v>
      </c>
      <c r="L61" s="30">
        <v>2.2016</v>
      </c>
      <c r="M61" s="15">
        <v>6</v>
      </c>
      <c r="N61" s="30">
        <f t="shared" si="23"/>
        <v>0.98399999999999999</v>
      </c>
      <c r="O61" s="30">
        <v>0.05</v>
      </c>
      <c r="P61" s="30">
        <v>0.5</v>
      </c>
      <c r="Q61" s="30"/>
      <c r="R61" s="9">
        <v>2155</v>
      </c>
      <c r="S61" s="15" t="s">
        <v>146</v>
      </c>
      <c r="T61" s="15">
        <v>1</v>
      </c>
      <c r="U61" s="15" t="s">
        <v>9</v>
      </c>
      <c r="V61" s="15">
        <v>497</v>
      </c>
      <c r="W61" s="33"/>
      <c r="X61" s="30"/>
      <c r="Y61" s="6"/>
      <c r="Z61" s="4"/>
      <c r="AA61" s="4">
        <v>0.33500000000000002</v>
      </c>
      <c r="AE61" s="15" t="s">
        <v>106</v>
      </c>
      <c r="AI61" s="30">
        <f t="shared" si="26"/>
        <v>0.375</v>
      </c>
      <c r="AL61" s="30">
        <v>0.15</v>
      </c>
      <c r="AM61" s="30">
        <v>0.4</v>
      </c>
      <c r="AP61" s="37">
        <v>311</v>
      </c>
      <c r="AQ61" s="45">
        <v>0</v>
      </c>
      <c r="AR61" s="45">
        <f t="shared" si="27"/>
        <v>0</v>
      </c>
      <c r="AS61" s="45">
        <f>1*46.6%</f>
        <v>0.46600000000000003</v>
      </c>
      <c r="AT61" s="45"/>
      <c r="AU61" s="45">
        <v>0.311</v>
      </c>
      <c r="AV61" s="45"/>
      <c r="AW61" s="25">
        <v>187</v>
      </c>
      <c r="AX61" s="46" t="s">
        <v>208</v>
      </c>
      <c r="AZ61" s="30">
        <f t="shared" si="248"/>
        <v>0.92999999999999994</v>
      </c>
      <c r="BD61" s="15">
        <f t="shared" si="251"/>
        <v>666</v>
      </c>
      <c r="BE61" s="9">
        <f t="shared" si="338"/>
        <v>311</v>
      </c>
      <c r="BF61" s="9">
        <f t="shared" si="253"/>
        <v>655.34399999999994</v>
      </c>
      <c r="BG61" s="30">
        <f t="shared" si="339"/>
        <v>0.92999999999999994</v>
      </c>
      <c r="BH61" s="15">
        <f t="shared" si="340"/>
        <v>2251.7239999999997</v>
      </c>
      <c r="BI61" s="30">
        <f t="shared" si="341"/>
        <v>0</v>
      </c>
      <c r="BJ61" s="30">
        <f t="shared" si="342"/>
        <v>0</v>
      </c>
      <c r="BK61" s="30">
        <f t="shared" si="343"/>
        <v>0.84099999999999997</v>
      </c>
      <c r="BL61" s="30">
        <f t="shared" si="344"/>
        <v>0</v>
      </c>
      <c r="BM61" s="30">
        <f t="shared" si="345"/>
        <v>0</v>
      </c>
      <c r="BN61" s="30">
        <f t="shared" si="346"/>
        <v>0</v>
      </c>
      <c r="BO61" s="30">
        <f t="shared" si="347"/>
        <v>0</v>
      </c>
      <c r="BP61" s="30">
        <f t="shared" si="348"/>
        <v>0.4775740390674228</v>
      </c>
      <c r="BQ61" s="30">
        <f t="shared" si="31"/>
        <v>1.7680841335162323</v>
      </c>
      <c r="BR61" s="30">
        <f t="shared" si="263"/>
        <v>0.36099999999999999</v>
      </c>
      <c r="BS61" s="30">
        <f t="shared" si="264"/>
        <v>0.83499999999999996</v>
      </c>
      <c r="BT61" s="46">
        <f t="shared" si="349"/>
        <v>187</v>
      </c>
      <c r="BU61" s="30">
        <f t="shared" si="350"/>
        <v>0.36099999999999999</v>
      </c>
      <c r="BV61" s="114">
        <v>1</v>
      </c>
      <c r="BW61" s="114">
        <v>1</v>
      </c>
      <c r="BX61" s="114">
        <v>0</v>
      </c>
      <c r="BY61" s="9">
        <f t="shared" si="351"/>
        <v>2251.7239999999997</v>
      </c>
      <c r="BZ61" s="9">
        <f t="shared" si="352"/>
        <v>4131.9135399999996</v>
      </c>
      <c r="CA61" s="9">
        <f t="shared" si="353"/>
        <v>2930.4724239399998</v>
      </c>
      <c r="CB61" s="9">
        <f t="shared" si="270"/>
        <v>26970.351678763316</v>
      </c>
      <c r="CC61" s="9">
        <f t="shared" si="354"/>
        <v>49490.595330530683</v>
      </c>
      <c r="CD61" s="9">
        <f t="shared" si="355"/>
        <v>35100.159637051336</v>
      </c>
      <c r="CE61" s="9">
        <f t="shared" si="356"/>
        <v>0</v>
      </c>
      <c r="CF61" s="9">
        <f t="shared" si="20"/>
        <v>6044.3924216186424</v>
      </c>
      <c r="CG61" s="16">
        <v>2</v>
      </c>
      <c r="CH61" s="8">
        <f t="shared" si="357"/>
        <v>20572.276029334989</v>
      </c>
    </row>
    <row r="62" spans="1:93" s="31" customFormat="1" x14ac:dyDescent="0.35">
      <c r="A62" s="15" t="str">
        <f t="shared" si="22"/>
        <v>Blackcliff Longsword + 4 Crimson Witch + 2 Pyro Thrilling Tales Noblesse</v>
      </c>
      <c r="B62" s="31" t="s">
        <v>9</v>
      </c>
      <c r="C62" s="31">
        <v>169</v>
      </c>
      <c r="D62" s="32">
        <v>0.2</v>
      </c>
      <c r="E62" s="17">
        <v>6</v>
      </c>
      <c r="F62" s="32">
        <v>0.64749999999999996</v>
      </c>
      <c r="G62" s="32">
        <v>0.62129999999999996</v>
      </c>
      <c r="H62" s="32">
        <v>0.79379999999999995</v>
      </c>
      <c r="I62" s="32">
        <v>0.86750000000000005</v>
      </c>
      <c r="J62" s="32">
        <v>1.0449999999999999</v>
      </c>
      <c r="K62" s="9">
        <v>8</v>
      </c>
      <c r="L62" s="30">
        <v>2.2016</v>
      </c>
      <c r="M62" s="31">
        <v>6</v>
      </c>
      <c r="N62" s="30">
        <f t="shared" si="23"/>
        <v>0.98399999999999999</v>
      </c>
      <c r="O62" s="32">
        <v>0.05</v>
      </c>
      <c r="P62" s="32">
        <v>0.5</v>
      </c>
      <c r="Q62" s="32"/>
      <c r="R62" s="9">
        <v>2155</v>
      </c>
      <c r="S62" s="15" t="s">
        <v>146</v>
      </c>
      <c r="T62" s="15">
        <v>1</v>
      </c>
      <c r="U62" s="15" t="s">
        <v>9</v>
      </c>
      <c r="V62" s="15">
        <v>497</v>
      </c>
      <c r="W62" s="33"/>
      <c r="X62" s="30"/>
      <c r="Y62" s="6"/>
      <c r="Z62" s="4"/>
      <c r="AA62" s="4">
        <v>0.33500000000000002</v>
      </c>
      <c r="AB62" s="32"/>
      <c r="AC62" s="32"/>
      <c r="AD62" s="17"/>
      <c r="AE62" s="31" t="s">
        <v>106</v>
      </c>
      <c r="AG62" s="32"/>
      <c r="AH62" s="32"/>
      <c r="AI62" s="30">
        <f t="shared" si="26"/>
        <v>0.375</v>
      </c>
      <c r="AK62" s="32"/>
      <c r="AL62" s="32">
        <v>0.15</v>
      </c>
      <c r="AM62" s="32">
        <v>0.4</v>
      </c>
      <c r="AP62" s="31">
        <v>311</v>
      </c>
      <c r="AQ62" s="32">
        <f>1*46.6%</f>
        <v>0.46600000000000003</v>
      </c>
      <c r="AR62" s="32">
        <f t="shared" si="27"/>
        <v>0</v>
      </c>
      <c r="AT62" s="32">
        <f>1*46.6%</f>
        <v>0.46600000000000003</v>
      </c>
      <c r="AU62" s="32">
        <v>0.311</v>
      </c>
      <c r="AW62" s="25"/>
      <c r="AX62" s="46" t="s">
        <v>208</v>
      </c>
      <c r="AZ62" s="30">
        <f t="shared" si="248"/>
        <v>0.92999999999999994</v>
      </c>
      <c r="BA62" s="32"/>
      <c r="BD62" s="31">
        <f t="shared" si="251"/>
        <v>666</v>
      </c>
      <c r="BE62" s="17">
        <f t="shared" si="323"/>
        <v>311</v>
      </c>
      <c r="BF62" s="17">
        <f t="shared" si="253"/>
        <v>655.34399999999994</v>
      </c>
      <c r="BG62" s="32">
        <f t="shared" si="324"/>
        <v>1.3959999999999999</v>
      </c>
      <c r="BH62" s="31">
        <f t="shared" si="249"/>
        <v>2562.08</v>
      </c>
      <c r="BI62" s="32">
        <f t="shared" si="325"/>
        <v>0</v>
      </c>
      <c r="BJ62" s="32">
        <f t="shared" si="326"/>
        <v>0</v>
      </c>
      <c r="BK62" s="32">
        <f t="shared" si="327"/>
        <v>0.375</v>
      </c>
      <c r="BL62" s="32">
        <f t="shared" si="328"/>
        <v>0.46600000000000003</v>
      </c>
      <c r="BM62" s="32">
        <f t="shared" si="329"/>
        <v>0</v>
      </c>
      <c r="BN62" s="32">
        <f t="shared" si="330"/>
        <v>0</v>
      </c>
      <c r="BO62" s="32">
        <f t="shared" si="331"/>
        <v>0</v>
      </c>
      <c r="BP62" s="30">
        <f t="shared" si="30"/>
        <v>0.15</v>
      </c>
      <c r="BQ62" s="30">
        <f t="shared" si="31"/>
        <v>0.4</v>
      </c>
      <c r="BR62" s="32">
        <f t="shared" si="263"/>
        <v>0.36099999999999999</v>
      </c>
      <c r="BS62" s="32">
        <f t="shared" si="264"/>
        <v>0.83499999999999996</v>
      </c>
      <c r="BT62" s="46">
        <f t="shared" si="32"/>
        <v>0</v>
      </c>
      <c r="BU62" s="32">
        <f t="shared" si="332"/>
        <v>0.36099999999999999</v>
      </c>
      <c r="BV62" s="57">
        <v>1</v>
      </c>
      <c r="BW62" s="57">
        <v>1</v>
      </c>
      <c r="BX62" s="57">
        <v>0</v>
      </c>
      <c r="BY62" s="17">
        <f t="shared" si="333"/>
        <v>3756.0092799999998</v>
      </c>
      <c r="BZ62" s="17">
        <f t="shared" si="245"/>
        <v>6892.2770287999992</v>
      </c>
      <c r="CA62" s="17">
        <f t="shared" si="334"/>
        <v>4888.2019373167996</v>
      </c>
      <c r="CB62" s="9">
        <f t="shared" si="270"/>
        <v>17838.635724799999</v>
      </c>
      <c r="CC62" s="17">
        <f t="shared" si="250"/>
        <v>32733.896555007996</v>
      </c>
      <c r="CD62" s="17">
        <f t="shared" si="335"/>
        <v>23215.824884505084</v>
      </c>
      <c r="CE62" s="17">
        <f t="shared" si="336"/>
        <v>0</v>
      </c>
      <c r="CF62" s="17">
        <f t="shared" si="20"/>
        <v>10082.405315909629</v>
      </c>
      <c r="CG62" s="20">
        <v>2</v>
      </c>
      <c r="CH62" s="17">
        <f t="shared" si="337"/>
        <v>16649.115100207357</v>
      </c>
      <c r="CI62" s="17"/>
      <c r="CJ62" s="20"/>
      <c r="CK62" s="17"/>
      <c r="CL62" s="17"/>
      <c r="CM62" s="17"/>
      <c r="CN62" s="17"/>
      <c r="CO62" s="17"/>
    </row>
    <row r="63" spans="1:93" x14ac:dyDescent="0.35">
      <c r="A63" s="15" t="str">
        <f t="shared" si="22"/>
        <v>Festering Desire + 4 Thundering Fury + Beidou + Thrilling Tales + Noblesse</v>
      </c>
      <c r="B63" s="15" t="s">
        <v>9</v>
      </c>
      <c r="C63" s="15">
        <v>169</v>
      </c>
      <c r="D63" s="30">
        <v>0.2</v>
      </c>
      <c r="E63" s="9">
        <v>6</v>
      </c>
      <c r="F63" s="30">
        <v>0.64749999999999996</v>
      </c>
      <c r="G63" s="30">
        <v>0.62129999999999996</v>
      </c>
      <c r="H63" s="30">
        <v>0.79379999999999995</v>
      </c>
      <c r="I63" s="30">
        <v>0.86750000000000005</v>
      </c>
      <c r="J63" s="30">
        <v>1.0449999999999999</v>
      </c>
      <c r="K63" s="9">
        <v>8</v>
      </c>
      <c r="L63" s="30">
        <v>2.2016</v>
      </c>
      <c r="M63" s="15">
        <v>6</v>
      </c>
      <c r="N63" s="30">
        <f t="shared" si="23"/>
        <v>0.98399999999999999</v>
      </c>
      <c r="O63" s="30">
        <v>0.05</v>
      </c>
      <c r="P63" s="30">
        <v>0.5</v>
      </c>
      <c r="Q63" s="30"/>
      <c r="R63" s="9">
        <v>2155</v>
      </c>
      <c r="S63" s="15" t="s">
        <v>98</v>
      </c>
      <c r="T63" s="15">
        <v>5</v>
      </c>
      <c r="U63" s="15" t="s">
        <v>9</v>
      </c>
      <c r="V63" s="15">
        <v>449</v>
      </c>
      <c r="W63" s="30"/>
      <c r="X63" s="30"/>
      <c r="Y63" s="30"/>
      <c r="Z63" s="9"/>
      <c r="AA63" s="9"/>
      <c r="AB63" s="30">
        <f>12%+(T63*4%)</f>
        <v>0.32</v>
      </c>
      <c r="AC63" s="30">
        <f>4.5%+(T63*1.5%)</f>
        <v>0.12</v>
      </c>
      <c r="AE63" s="15" t="s">
        <v>107</v>
      </c>
      <c r="AM63" s="30">
        <v>0.4</v>
      </c>
      <c r="AP63" s="15">
        <v>311</v>
      </c>
      <c r="AQ63" s="30">
        <f>2*46.6%</f>
        <v>0.93200000000000005</v>
      </c>
      <c r="AR63" s="30">
        <f>0*58.3%</f>
        <v>0</v>
      </c>
      <c r="AS63" s="30">
        <f>0*46.6%</f>
        <v>0</v>
      </c>
      <c r="AT63" s="30"/>
      <c r="AU63" s="30">
        <v>0.311</v>
      </c>
      <c r="AV63" s="30"/>
      <c r="AX63" s="46" t="s">
        <v>190</v>
      </c>
      <c r="AZ63" s="30">
        <f>48%+20%</f>
        <v>0.67999999999999994</v>
      </c>
      <c r="BD63" s="15">
        <f t="shared" si="251"/>
        <v>618</v>
      </c>
      <c r="BE63" s="9">
        <f t="shared" si="1"/>
        <v>311</v>
      </c>
      <c r="BF63" s="9">
        <f t="shared" si="253"/>
        <v>608.11199999999997</v>
      </c>
      <c r="BG63" s="30">
        <f t="shared" si="3"/>
        <v>1.6120000000000001</v>
      </c>
      <c r="BH63" s="15">
        <f t="shared" si="29"/>
        <v>2533.328</v>
      </c>
      <c r="BI63" s="30">
        <f t="shared" si="4"/>
        <v>0</v>
      </c>
      <c r="BJ63" s="30">
        <f t="shared" si="5"/>
        <v>0</v>
      </c>
      <c r="BK63" s="30">
        <f t="shared" si="6"/>
        <v>0</v>
      </c>
      <c r="BL63" s="30">
        <f t="shared" si="7"/>
        <v>0</v>
      </c>
      <c r="BM63" s="30">
        <f t="shared" si="8"/>
        <v>0.32</v>
      </c>
      <c r="BN63" s="30">
        <f t="shared" si="9"/>
        <v>0</v>
      </c>
      <c r="BO63" s="30">
        <f t="shared" si="10"/>
        <v>0</v>
      </c>
      <c r="BP63" s="30">
        <f t="shared" si="30"/>
        <v>0</v>
      </c>
      <c r="BQ63" s="30">
        <f t="shared" si="31"/>
        <v>0.4</v>
      </c>
      <c r="BR63" s="30">
        <f t="shared" si="263"/>
        <v>0.36099999999999999</v>
      </c>
      <c r="BS63" s="30">
        <f t="shared" si="264"/>
        <v>0.5</v>
      </c>
      <c r="BT63" s="46">
        <f t="shared" si="32"/>
        <v>0</v>
      </c>
      <c r="BU63" s="30">
        <f t="shared" si="13"/>
        <v>0.48099999999999998</v>
      </c>
      <c r="BV63" s="114">
        <v>0</v>
      </c>
      <c r="BW63" s="114">
        <v>0</v>
      </c>
      <c r="BX63" s="114">
        <v>1</v>
      </c>
      <c r="BY63" s="9">
        <f t="shared" si="14"/>
        <v>2533.328</v>
      </c>
      <c r="BZ63" s="9">
        <f t="shared" si="15"/>
        <v>3799.9920000000002</v>
      </c>
      <c r="CA63" s="9">
        <f t="shared" si="16"/>
        <v>2990.5937039999999</v>
      </c>
      <c r="CB63" s="9">
        <f t="shared" si="270"/>
        <v>7362.1349007360004</v>
      </c>
      <c r="CC63" s="9">
        <f t="shared" si="33"/>
        <v>11043.202351104001</v>
      </c>
      <c r="CD63" s="9">
        <f t="shared" si="18"/>
        <v>9132.7283443630076</v>
      </c>
      <c r="CE63" s="9">
        <f t="shared" si="19"/>
        <v>3017</v>
      </c>
      <c r="CI63" s="9">
        <f t="shared" ref="CI63:CI112" si="358">($F63+$G63)*$CA63</f>
        <v>3794.4652916351997</v>
      </c>
      <c r="CJ63" s="16">
        <v>1.2</v>
      </c>
      <c r="CK63" s="9">
        <f t="shared" ref="CK63:CK76" si="359">(CI63+$CD63+$CE63)/CJ63</f>
        <v>13286.828029998505</v>
      </c>
      <c r="CL63" s="9">
        <f t="shared" ref="CL63:CL112" si="360">($F63)*$CA63</f>
        <v>1936.4094233399999</v>
      </c>
      <c r="CM63" s="16">
        <v>1</v>
      </c>
      <c r="CN63" s="9">
        <f t="shared" ref="CN63:CN76" si="361">(CL63+$CD63+$CE63)/CM63</f>
        <v>14086.137767703007</v>
      </c>
    </row>
    <row r="64" spans="1:93" s="37" customFormat="1" x14ac:dyDescent="0.35">
      <c r="A64" s="15" t="str">
        <f t="shared" si="22"/>
        <v>Festering Desire + 4 Thundering Fury + Beidou + Thrilling Tales + Noblesse</v>
      </c>
      <c r="B64" s="37" t="s">
        <v>9</v>
      </c>
      <c r="C64" s="37">
        <v>169</v>
      </c>
      <c r="D64" s="45">
        <v>0.2</v>
      </c>
      <c r="E64" s="25">
        <v>6</v>
      </c>
      <c r="F64" s="45">
        <v>0.64749999999999996</v>
      </c>
      <c r="G64" s="45">
        <v>0.62129999999999996</v>
      </c>
      <c r="H64" s="45">
        <v>0.79379999999999995</v>
      </c>
      <c r="I64" s="45">
        <v>0.86750000000000005</v>
      </c>
      <c r="J64" s="45">
        <v>1.0449999999999999</v>
      </c>
      <c r="K64" s="25">
        <v>8</v>
      </c>
      <c r="L64" s="45">
        <v>2.2016</v>
      </c>
      <c r="M64" s="37">
        <v>6</v>
      </c>
      <c r="N64" s="45">
        <f t="shared" si="23"/>
        <v>0.98399999999999999</v>
      </c>
      <c r="O64" s="45">
        <v>0.05</v>
      </c>
      <c r="P64" s="45">
        <v>0.5</v>
      </c>
      <c r="Q64" s="45"/>
      <c r="R64" s="9">
        <v>2155</v>
      </c>
      <c r="S64" s="37" t="s">
        <v>98</v>
      </c>
      <c r="T64" s="37">
        <v>5</v>
      </c>
      <c r="U64" s="37" t="s">
        <v>9</v>
      </c>
      <c r="V64" s="37">
        <v>449</v>
      </c>
      <c r="W64" s="45"/>
      <c r="X64" s="45"/>
      <c r="Y64" s="45"/>
      <c r="Z64" s="25"/>
      <c r="AA64" s="25"/>
      <c r="AB64" s="45">
        <f t="shared" ref="AB64" si="362">12%+(T64*4%)</f>
        <v>0.32</v>
      </c>
      <c r="AC64" s="45">
        <f t="shared" ref="AC64" si="363">4.5%+(T64*1.5%)</f>
        <v>0.12</v>
      </c>
      <c r="AD64" s="25"/>
      <c r="AE64" s="37" t="s">
        <v>107</v>
      </c>
      <c r="AG64" s="45"/>
      <c r="AH64" s="45"/>
      <c r="AI64" s="45"/>
      <c r="AK64" s="45"/>
      <c r="AL64" s="45"/>
      <c r="AM64" s="45">
        <v>0.4</v>
      </c>
      <c r="AP64" s="37">
        <v>311</v>
      </c>
      <c r="AQ64" s="45">
        <f>1*46.6%</f>
        <v>0.46600000000000003</v>
      </c>
      <c r="AR64" s="45">
        <f t="shared" si="27"/>
        <v>0</v>
      </c>
      <c r="AS64" s="45">
        <f>1*46.6%</f>
        <v>0.46600000000000003</v>
      </c>
      <c r="AT64" s="45"/>
      <c r="AU64" s="45">
        <v>0.311</v>
      </c>
      <c r="AV64" s="45"/>
      <c r="AW64" s="25"/>
      <c r="AX64" s="116" t="s">
        <v>190</v>
      </c>
      <c r="AZ64" s="45">
        <f t="shared" ref="AZ64:AZ94" si="364">48%+20%</f>
        <v>0.67999999999999994</v>
      </c>
      <c r="BA64" s="45"/>
      <c r="BD64" s="37">
        <f t="shared" si="251"/>
        <v>618</v>
      </c>
      <c r="BE64" s="25">
        <f t="shared" si="1"/>
        <v>311</v>
      </c>
      <c r="BF64" s="25">
        <f t="shared" si="253"/>
        <v>608.11199999999997</v>
      </c>
      <c r="BG64" s="45">
        <f t="shared" si="3"/>
        <v>1.1459999999999999</v>
      </c>
      <c r="BH64" s="37">
        <f t="shared" si="29"/>
        <v>2245.3399999999997</v>
      </c>
      <c r="BI64" s="45">
        <f t="shared" si="4"/>
        <v>0</v>
      </c>
      <c r="BJ64" s="45">
        <f t="shared" si="5"/>
        <v>0</v>
      </c>
      <c r="BK64" s="45">
        <f t="shared" si="6"/>
        <v>0.46600000000000003</v>
      </c>
      <c r="BL64" s="45">
        <f t="shared" si="7"/>
        <v>0</v>
      </c>
      <c r="BM64" s="45">
        <f t="shared" si="8"/>
        <v>0.32</v>
      </c>
      <c r="BN64" s="45">
        <f t="shared" si="9"/>
        <v>0</v>
      </c>
      <c r="BO64" s="45">
        <f t="shared" si="10"/>
        <v>0</v>
      </c>
      <c r="BP64" s="45">
        <f t="shared" si="30"/>
        <v>0</v>
      </c>
      <c r="BQ64" s="30">
        <f t="shared" si="31"/>
        <v>0.4</v>
      </c>
      <c r="BR64" s="45">
        <f t="shared" si="263"/>
        <v>0.36099999999999999</v>
      </c>
      <c r="BS64" s="45">
        <f t="shared" si="264"/>
        <v>0.5</v>
      </c>
      <c r="BT64" s="116">
        <f t="shared" si="32"/>
        <v>0</v>
      </c>
      <c r="BU64" s="45">
        <f t="shared" si="13"/>
        <v>0.48099999999999998</v>
      </c>
      <c r="BV64" s="58">
        <v>0</v>
      </c>
      <c r="BW64" s="58">
        <v>0</v>
      </c>
      <c r="BX64" s="58">
        <v>1</v>
      </c>
      <c r="BY64" s="25">
        <f t="shared" si="14"/>
        <v>2245.3399999999997</v>
      </c>
      <c r="BZ64" s="25">
        <f t="shared" si="15"/>
        <v>3368.0099999999993</v>
      </c>
      <c r="CA64" s="25">
        <f t="shared" si="16"/>
        <v>2650.6238699999994</v>
      </c>
      <c r="CB64" s="25">
        <f t="shared" si="270"/>
        <v>8828.8062115840003</v>
      </c>
      <c r="CC64" s="25">
        <f t="shared" si="33"/>
        <v>13243.209317376</v>
      </c>
      <c r="CD64" s="25">
        <f t="shared" si="18"/>
        <v>10952.134105469951</v>
      </c>
      <c r="CE64" s="25">
        <f t="shared" si="19"/>
        <v>3017</v>
      </c>
      <c r="CF64" s="25"/>
      <c r="CG64" s="81"/>
      <c r="CH64" s="25"/>
      <c r="CI64" s="25">
        <f t="shared" si="358"/>
        <v>3363.1115662559992</v>
      </c>
      <c r="CJ64" s="81">
        <v>1.2</v>
      </c>
      <c r="CK64" s="27">
        <f t="shared" si="359"/>
        <v>14443.538059771625</v>
      </c>
      <c r="CL64" s="25">
        <f t="shared" si="360"/>
        <v>1716.2789558249995</v>
      </c>
      <c r="CM64" s="81">
        <v>1</v>
      </c>
      <c r="CN64" s="27">
        <f t="shared" si="361"/>
        <v>15685.41306129495</v>
      </c>
      <c r="CO64" s="25"/>
    </row>
    <row r="65" spans="1:93" x14ac:dyDescent="0.35">
      <c r="A65" s="15" t="str">
        <f t="shared" si="22"/>
        <v>Festering Desire + 4 Thundering Fury + Beidou + Thrilling Tales + Noblesse</v>
      </c>
      <c r="B65" s="15" t="s">
        <v>9</v>
      </c>
      <c r="C65" s="15">
        <v>169</v>
      </c>
      <c r="D65" s="30">
        <v>0.2</v>
      </c>
      <c r="E65" s="9">
        <v>6</v>
      </c>
      <c r="F65" s="30">
        <v>0.64749999999999996</v>
      </c>
      <c r="G65" s="30">
        <v>0.62129999999999996</v>
      </c>
      <c r="H65" s="30">
        <v>0.79379999999999995</v>
      </c>
      <c r="I65" s="30">
        <v>0.86750000000000005</v>
      </c>
      <c r="J65" s="30">
        <v>1.0449999999999999</v>
      </c>
      <c r="K65" s="9">
        <v>8</v>
      </c>
      <c r="L65" s="30">
        <v>2.2016</v>
      </c>
      <c r="M65" s="15">
        <v>6</v>
      </c>
      <c r="N65" s="30">
        <f t="shared" si="23"/>
        <v>0.98399999999999999</v>
      </c>
      <c r="O65" s="30">
        <v>0.05</v>
      </c>
      <c r="P65" s="30">
        <v>0.5</v>
      </c>
      <c r="Q65" s="30"/>
      <c r="R65" s="9">
        <v>2155</v>
      </c>
      <c r="S65" s="15" t="s">
        <v>98</v>
      </c>
      <c r="T65" s="15">
        <v>5</v>
      </c>
      <c r="U65" s="15" t="s">
        <v>9</v>
      </c>
      <c r="V65" s="15">
        <v>449</v>
      </c>
      <c r="W65" s="30"/>
      <c r="X65" s="30"/>
      <c r="Y65" s="30"/>
      <c r="Z65" s="9"/>
      <c r="AA65" s="9"/>
      <c r="AB65" s="30">
        <f>12%+(T65*4%)</f>
        <v>0.32</v>
      </c>
      <c r="AC65" s="30">
        <f>4.5%+(T65*1.5%)</f>
        <v>0.12</v>
      </c>
      <c r="AE65" s="15" t="s">
        <v>107</v>
      </c>
      <c r="AM65" s="30">
        <v>0.4</v>
      </c>
      <c r="AP65" s="15">
        <v>311</v>
      </c>
      <c r="AQ65" s="30">
        <f>1*46.6%</f>
        <v>0.46600000000000003</v>
      </c>
      <c r="AR65" s="30">
        <f>0*58.3%</f>
        <v>0</v>
      </c>
      <c r="AS65" s="30">
        <f>0*46.6%</f>
        <v>0</v>
      </c>
      <c r="AT65" s="30"/>
      <c r="AU65" s="30">
        <v>0.311</v>
      </c>
      <c r="AV65" s="30"/>
      <c r="AW65" s="9">
        <v>187</v>
      </c>
      <c r="AX65" s="46" t="s">
        <v>190</v>
      </c>
      <c r="AZ65" s="30">
        <f>48%+20%</f>
        <v>0.67999999999999994</v>
      </c>
      <c r="BD65" s="15">
        <f t="shared" si="251"/>
        <v>618</v>
      </c>
      <c r="BE65" s="9">
        <f t="shared" ref="BE65:BE66" si="365">AP65+AY65</f>
        <v>311</v>
      </c>
      <c r="BF65" s="9">
        <f t="shared" si="253"/>
        <v>608.11199999999997</v>
      </c>
      <c r="BG65" s="30">
        <f t="shared" ref="BG65:BG66" si="366">W65+AF65+AQ65+AZ65</f>
        <v>1.1459999999999999</v>
      </c>
      <c r="BH65" s="15">
        <f t="shared" ref="BH65:BH66" si="367">(100%+BG65)*BD65+BE65+BF65</f>
        <v>2245.3399999999997</v>
      </c>
      <c r="BI65" s="30">
        <f t="shared" ref="BI65:BI66" si="368">X65+AG65+AR65</f>
        <v>0</v>
      </c>
      <c r="BJ65" s="30">
        <f t="shared" ref="BJ65:BJ66" si="369">AH65</f>
        <v>0</v>
      </c>
      <c r="BK65" s="30">
        <f t="shared" ref="BK65:BK66" si="370">AI65+AS65</f>
        <v>0</v>
      </c>
      <c r="BL65" s="30">
        <f t="shared" ref="BL65:BL66" si="371">AT65</f>
        <v>0</v>
      </c>
      <c r="BM65" s="30">
        <f t="shared" ref="BM65:BM66" si="372">AB65</f>
        <v>0.32</v>
      </c>
      <c r="BN65" s="30">
        <f t="shared" ref="BN65:BN66" si="373">AJ65</f>
        <v>0</v>
      </c>
      <c r="BO65" s="30">
        <f t="shared" ref="BO65:BO66" si="374">AK65</f>
        <v>0</v>
      </c>
      <c r="BP65" s="30">
        <f t="shared" ref="BP65:BP66" si="375">AL65+278*BT65/(1400+BT65)/100</f>
        <v>0.32757403906742283</v>
      </c>
      <c r="BQ65" s="30">
        <f t="shared" si="31"/>
        <v>1.7680841335162323</v>
      </c>
      <c r="BR65" s="30">
        <f t="shared" si="263"/>
        <v>0.36099999999999999</v>
      </c>
      <c r="BS65" s="30">
        <f t="shared" si="264"/>
        <v>0.5</v>
      </c>
      <c r="BT65" s="46">
        <f t="shared" ref="BT65:BT66" si="376">BC65+AW65+AD65+Q65</f>
        <v>187</v>
      </c>
      <c r="BU65" s="30">
        <f t="shared" ref="BU65:BU66" si="377">BR65+AC65</f>
        <v>0.48099999999999998</v>
      </c>
      <c r="BV65" s="114">
        <v>0</v>
      </c>
      <c r="BW65" s="114">
        <v>0</v>
      </c>
      <c r="BX65" s="114">
        <v>1</v>
      </c>
      <c r="BY65" s="9">
        <f t="shared" ref="BY65:BY66" si="378">(100%+BJ65+(BI65*(1-BV65))+(BL65*BV65)+BN65+BX65*BO65)*BH65</f>
        <v>2245.3399999999997</v>
      </c>
      <c r="BZ65" s="9">
        <f t="shared" ref="BZ65:BZ66" si="379">(100%+$BS65)*BY65</f>
        <v>3368.0099999999993</v>
      </c>
      <c r="CA65" s="9">
        <f t="shared" ref="CA65:CA66" si="380">MIN($BR65, 80%)*BZ65+BY65*MAX(100%-$BR65, 20%)</f>
        <v>2650.6238699999994</v>
      </c>
      <c r="CB65" s="9">
        <f t="shared" si="270"/>
        <v>6525.2095180799997</v>
      </c>
      <c r="CC65" s="9">
        <f t="shared" ref="CC65:CC66" si="381">(100%+BS65)*CB65</f>
        <v>9787.81427712</v>
      </c>
      <c r="CD65" s="9">
        <f t="shared" ref="CD65:CD66" si="382">MIN($BU65, 80%)*CC65+CB65*MAX(100%-$BU65, 20%)</f>
        <v>8094.5224071782404</v>
      </c>
      <c r="CE65" s="9">
        <f t="shared" ref="CE65:CE66" si="383">BX65*R65*(100%+BQ65)</f>
        <v>5965.221307727481</v>
      </c>
      <c r="CI65" s="9">
        <f t="shared" si="358"/>
        <v>3363.1115662559992</v>
      </c>
      <c r="CJ65" s="16">
        <v>1.2</v>
      </c>
      <c r="CK65" s="9">
        <f t="shared" ref="CK65:CK66" si="384">(CI65+$CD65+$CE65)/CJ65</f>
        <v>14519.046067634767</v>
      </c>
      <c r="CL65" s="9">
        <f t="shared" si="360"/>
        <v>1716.2789558249995</v>
      </c>
      <c r="CM65" s="16">
        <v>1</v>
      </c>
      <c r="CN65" s="9">
        <f t="shared" ref="CN65:CN66" si="385">(CL65+$CD65+$CE65)/CM65</f>
        <v>15776.022670730721</v>
      </c>
    </row>
    <row r="66" spans="1:93" s="63" customFormat="1" x14ac:dyDescent="0.35">
      <c r="A66" s="15" t="str">
        <f t="shared" si="22"/>
        <v>Festering Desire + 4 Thundering Fury + Beidou + Thrilling Tales + Noblesse</v>
      </c>
      <c r="B66" s="63" t="s">
        <v>9</v>
      </c>
      <c r="C66" s="63">
        <v>169</v>
      </c>
      <c r="D66" s="67">
        <v>0.2</v>
      </c>
      <c r="E66" s="72">
        <v>6</v>
      </c>
      <c r="F66" s="67">
        <v>0.64749999999999996</v>
      </c>
      <c r="G66" s="67">
        <v>0.62129999999999996</v>
      </c>
      <c r="H66" s="67">
        <v>0.79379999999999995</v>
      </c>
      <c r="I66" s="67">
        <v>0.86750000000000005</v>
      </c>
      <c r="J66" s="67">
        <v>1.0449999999999999</v>
      </c>
      <c r="K66" s="9">
        <v>8</v>
      </c>
      <c r="L66" s="30">
        <v>2.2016</v>
      </c>
      <c r="M66" s="63">
        <v>6</v>
      </c>
      <c r="N66" s="30">
        <f t="shared" si="23"/>
        <v>0.98399999999999999</v>
      </c>
      <c r="O66" s="67">
        <v>0.05</v>
      </c>
      <c r="P66" s="67">
        <v>0.5</v>
      </c>
      <c r="Q66" s="67"/>
      <c r="R66" s="9">
        <v>2155</v>
      </c>
      <c r="S66" s="63" t="s">
        <v>98</v>
      </c>
      <c r="T66" s="63">
        <v>5</v>
      </c>
      <c r="U66" s="63" t="s">
        <v>9</v>
      </c>
      <c r="V66" s="63">
        <v>449</v>
      </c>
      <c r="W66" s="67"/>
      <c r="X66" s="67"/>
      <c r="Y66" s="67"/>
      <c r="Z66" s="72"/>
      <c r="AA66" s="72"/>
      <c r="AB66" s="67">
        <f t="shared" ref="AB66" si="386">12%+(T66*4%)</f>
        <v>0.32</v>
      </c>
      <c r="AC66" s="67">
        <f t="shared" ref="AC66" si="387">4.5%+(T66*1.5%)</f>
        <v>0.12</v>
      </c>
      <c r="AD66" s="72"/>
      <c r="AE66" s="63" t="s">
        <v>107</v>
      </c>
      <c r="AG66" s="67"/>
      <c r="AH66" s="67"/>
      <c r="AI66" s="67"/>
      <c r="AK66" s="67"/>
      <c r="AL66" s="67"/>
      <c r="AM66" s="67">
        <v>0.4</v>
      </c>
      <c r="AP66" s="37">
        <v>311</v>
      </c>
      <c r="AQ66" s="45">
        <v>0</v>
      </c>
      <c r="AR66" s="45">
        <f t="shared" si="27"/>
        <v>0</v>
      </c>
      <c r="AS66" s="45">
        <f>1*46.6%</f>
        <v>0.46600000000000003</v>
      </c>
      <c r="AT66" s="45"/>
      <c r="AU66" s="45">
        <v>0.311</v>
      </c>
      <c r="AV66" s="45"/>
      <c r="AW66" s="25">
        <v>187</v>
      </c>
      <c r="AX66" s="46" t="s">
        <v>190</v>
      </c>
      <c r="AZ66" s="30">
        <f t="shared" si="364"/>
        <v>0.67999999999999994</v>
      </c>
      <c r="BA66" s="67"/>
      <c r="BD66" s="63">
        <f t="shared" si="251"/>
        <v>618</v>
      </c>
      <c r="BE66" s="72">
        <f t="shared" si="365"/>
        <v>311</v>
      </c>
      <c r="BF66" s="72">
        <f t="shared" si="253"/>
        <v>608.11199999999997</v>
      </c>
      <c r="BG66" s="67">
        <f t="shared" si="366"/>
        <v>0.67999999999999994</v>
      </c>
      <c r="BH66" s="63">
        <f t="shared" si="367"/>
        <v>1957.3519999999999</v>
      </c>
      <c r="BI66" s="67">
        <f t="shared" si="368"/>
        <v>0</v>
      </c>
      <c r="BJ66" s="67">
        <f t="shared" si="369"/>
        <v>0</v>
      </c>
      <c r="BK66" s="67">
        <f t="shared" si="370"/>
        <v>0.46600000000000003</v>
      </c>
      <c r="BL66" s="67">
        <f t="shared" si="371"/>
        <v>0</v>
      </c>
      <c r="BM66" s="67">
        <f t="shared" si="372"/>
        <v>0.32</v>
      </c>
      <c r="BN66" s="67">
        <f t="shared" si="373"/>
        <v>0</v>
      </c>
      <c r="BO66" s="67">
        <f t="shared" si="374"/>
        <v>0</v>
      </c>
      <c r="BP66" s="30">
        <f t="shared" si="375"/>
        <v>0.32757403906742283</v>
      </c>
      <c r="BQ66" s="30">
        <f t="shared" si="31"/>
        <v>1.7680841335162323</v>
      </c>
      <c r="BR66" s="67">
        <f t="shared" si="263"/>
        <v>0.36099999999999999</v>
      </c>
      <c r="BS66" s="67">
        <f t="shared" si="264"/>
        <v>0.5</v>
      </c>
      <c r="BT66" s="46">
        <f t="shared" si="376"/>
        <v>187</v>
      </c>
      <c r="BU66" s="67">
        <f t="shared" si="377"/>
        <v>0.48099999999999998</v>
      </c>
      <c r="BV66" s="115">
        <v>0</v>
      </c>
      <c r="BW66" s="115">
        <v>0</v>
      </c>
      <c r="BX66" s="115">
        <v>1</v>
      </c>
      <c r="BY66" s="72">
        <f t="shared" si="378"/>
        <v>1957.3519999999999</v>
      </c>
      <c r="BZ66" s="72">
        <f t="shared" si="379"/>
        <v>2936.0279999999998</v>
      </c>
      <c r="CA66" s="72">
        <f t="shared" si="380"/>
        <v>2310.6540359999999</v>
      </c>
      <c r="CB66" s="9">
        <f t="shared" si="270"/>
        <v>7696.4208074751996</v>
      </c>
      <c r="CC66" s="72">
        <f t="shared" si="381"/>
        <v>11544.6312112128</v>
      </c>
      <c r="CD66" s="72">
        <f t="shared" si="382"/>
        <v>9547.410011672986</v>
      </c>
      <c r="CE66" s="72">
        <f t="shared" si="383"/>
        <v>5965.221307727481</v>
      </c>
      <c r="CF66" s="72"/>
      <c r="CG66" s="74"/>
      <c r="CH66" s="72"/>
      <c r="CI66" s="72">
        <f t="shared" si="358"/>
        <v>2931.7578408767995</v>
      </c>
      <c r="CJ66" s="74">
        <v>1.2</v>
      </c>
      <c r="CK66" s="72">
        <f t="shared" si="384"/>
        <v>15370.324300231054</v>
      </c>
      <c r="CL66" s="72">
        <f t="shared" si="360"/>
        <v>1496.1484883099999</v>
      </c>
      <c r="CM66" s="74">
        <v>1</v>
      </c>
      <c r="CN66" s="72">
        <f t="shared" si="385"/>
        <v>17008.779807710467</v>
      </c>
      <c r="CO66" s="72"/>
    </row>
    <row r="67" spans="1:93" x14ac:dyDescent="0.35">
      <c r="A67" s="15" t="str">
        <f t="shared" si="22"/>
        <v>Aquila Favonia + 4 Thundering Fury + Beidou + Thrilling Tales + Noblesse</v>
      </c>
      <c r="B67" s="15" t="s">
        <v>9</v>
      </c>
      <c r="C67" s="15">
        <v>169</v>
      </c>
      <c r="D67" s="30">
        <v>0.2</v>
      </c>
      <c r="E67" s="9">
        <v>6</v>
      </c>
      <c r="F67" s="30">
        <v>0.64749999999999996</v>
      </c>
      <c r="G67" s="30">
        <v>0.62129999999999996</v>
      </c>
      <c r="H67" s="30">
        <v>0.79379999999999995</v>
      </c>
      <c r="I67" s="30">
        <v>0.86750000000000005</v>
      </c>
      <c r="J67" s="30">
        <v>1.0449999999999999</v>
      </c>
      <c r="K67" s="9">
        <v>8</v>
      </c>
      <c r="L67" s="30">
        <v>2.2016</v>
      </c>
      <c r="M67" s="15">
        <v>6</v>
      </c>
      <c r="N67" s="30">
        <f t="shared" si="23"/>
        <v>0.98399999999999999</v>
      </c>
      <c r="O67" s="30">
        <v>0.05</v>
      </c>
      <c r="P67" s="30">
        <v>0.5</v>
      </c>
      <c r="Q67" s="30"/>
      <c r="R67" s="9">
        <v>2155</v>
      </c>
      <c r="S67" s="15" t="s">
        <v>101</v>
      </c>
      <c r="T67" s="15">
        <v>1</v>
      </c>
      <c r="U67" s="15" t="s">
        <v>9</v>
      </c>
      <c r="V67" s="15">
        <v>590</v>
      </c>
      <c r="W67" s="33">
        <v>0.2</v>
      </c>
      <c r="X67" s="30">
        <v>0.377</v>
      </c>
      <c r="AE67" s="15" t="s">
        <v>107</v>
      </c>
      <c r="AM67" s="30">
        <v>0.4</v>
      </c>
      <c r="AP67" s="15">
        <v>311</v>
      </c>
      <c r="AQ67" s="30">
        <f>2*46.6%</f>
        <v>0.93200000000000005</v>
      </c>
      <c r="AR67" s="30">
        <f>0*58.3%</f>
        <v>0</v>
      </c>
      <c r="AS67" s="30">
        <f>0*46.6%</f>
        <v>0</v>
      </c>
      <c r="AT67" s="30"/>
      <c r="AU67" s="30">
        <v>0.311</v>
      </c>
      <c r="AV67" s="30"/>
      <c r="AX67" s="46" t="s">
        <v>190</v>
      </c>
      <c r="AZ67" s="30">
        <f t="shared" si="364"/>
        <v>0.67999999999999994</v>
      </c>
      <c r="BD67" s="15">
        <f t="shared" si="251"/>
        <v>759</v>
      </c>
      <c r="BE67" s="9">
        <f t="shared" si="1"/>
        <v>311</v>
      </c>
      <c r="BF67" s="9">
        <f t="shared" si="253"/>
        <v>746.85599999999999</v>
      </c>
      <c r="BG67" s="30">
        <f t="shared" si="3"/>
        <v>1.8120000000000001</v>
      </c>
      <c r="BH67" s="15">
        <f t="shared" si="29"/>
        <v>3192.1639999999998</v>
      </c>
      <c r="BI67" s="30">
        <f t="shared" si="4"/>
        <v>0.377</v>
      </c>
      <c r="BJ67" s="30">
        <f t="shared" si="5"/>
        <v>0</v>
      </c>
      <c r="BK67" s="30">
        <f t="shared" si="6"/>
        <v>0</v>
      </c>
      <c r="BL67" s="30">
        <f t="shared" si="7"/>
        <v>0</v>
      </c>
      <c r="BM67" s="30">
        <f t="shared" si="8"/>
        <v>0</v>
      </c>
      <c r="BN67" s="30">
        <f t="shared" si="9"/>
        <v>0</v>
      </c>
      <c r="BO67" s="30">
        <f t="shared" si="10"/>
        <v>0</v>
      </c>
      <c r="BP67" s="30">
        <f t="shared" si="30"/>
        <v>0</v>
      </c>
      <c r="BQ67" s="30">
        <f t="shared" si="31"/>
        <v>0.4</v>
      </c>
      <c r="BR67" s="30">
        <f t="shared" si="263"/>
        <v>0.36099999999999999</v>
      </c>
      <c r="BS67" s="30">
        <f t="shared" si="264"/>
        <v>0.5</v>
      </c>
      <c r="BT67" s="46">
        <f t="shared" si="32"/>
        <v>0</v>
      </c>
      <c r="BU67" s="30">
        <f t="shared" si="13"/>
        <v>0.36099999999999999</v>
      </c>
      <c r="BV67" s="114">
        <v>0</v>
      </c>
      <c r="BW67" s="114">
        <v>0</v>
      </c>
      <c r="BX67" s="114">
        <v>1</v>
      </c>
      <c r="BY67" s="9">
        <f t="shared" si="14"/>
        <v>4395.6098279999997</v>
      </c>
      <c r="BZ67" s="9">
        <f t="shared" si="15"/>
        <v>6593.414741999999</v>
      </c>
      <c r="CA67" s="9">
        <f t="shared" si="16"/>
        <v>5189.0174019539991</v>
      </c>
      <c r="CB67" s="9">
        <f t="shared" si="270"/>
        <v>7027.8682623999994</v>
      </c>
      <c r="CC67" s="9">
        <f t="shared" si="33"/>
        <v>10541.802393599999</v>
      </c>
      <c r="CD67" s="9">
        <f t="shared" si="18"/>
        <v>8296.3984837631997</v>
      </c>
      <c r="CE67" s="9">
        <f t="shared" si="19"/>
        <v>3017</v>
      </c>
      <c r="CI67" s="9">
        <f t="shared" si="358"/>
        <v>6583.8252795992339</v>
      </c>
      <c r="CJ67" s="16">
        <v>1.2</v>
      </c>
      <c r="CK67" s="9">
        <f t="shared" si="359"/>
        <v>14914.35313613536</v>
      </c>
      <c r="CL67" s="9">
        <f t="shared" si="360"/>
        <v>3359.8887677652142</v>
      </c>
      <c r="CM67" s="16">
        <v>1</v>
      </c>
      <c r="CN67" s="9">
        <f t="shared" si="361"/>
        <v>14673.287251528414</v>
      </c>
    </row>
    <row r="68" spans="1:93" s="37" customFormat="1" x14ac:dyDescent="0.35">
      <c r="A68" s="15" t="str">
        <f t="shared" ref="A68:A133" si="388">S68&amp;" + "&amp;AE68&amp;" + "&amp;AX68</f>
        <v>Aquila Favonia + 4 Thundering Fury + Beidou + Thrilling Tales + Noblesse</v>
      </c>
      <c r="B68" s="37" t="s">
        <v>9</v>
      </c>
      <c r="C68" s="37">
        <v>169</v>
      </c>
      <c r="D68" s="45">
        <v>0.2</v>
      </c>
      <c r="E68" s="25">
        <v>6</v>
      </c>
      <c r="F68" s="45">
        <v>0.64749999999999996</v>
      </c>
      <c r="G68" s="45">
        <v>0.62129999999999996</v>
      </c>
      <c r="H68" s="45">
        <v>0.79379999999999995</v>
      </c>
      <c r="I68" s="45">
        <v>0.86750000000000005</v>
      </c>
      <c r="J68" s="45">
        <v>1.0449999999999999</v>
      </c>
      <c r="K68" s="25">
        <v>8</v>
      </c>
      <c r="L68" s="45">
        <v>2.2016</v>
      </c>
      <c r="M68" s="37">
        <v>6</v>
      </c>
      <c r="N68" s="45">
        <f t="shared" si="23"/>
        <v>0.98399999999999999</v>
      </c>
      <c r="O68" s="45">
        <v>0.05</v>
      </c>
      <c r="P68" s="45">
        <v>0.5</v>
      </c>
      <c r="Q68" s="45"/>
      <c r="R68" s="9">
        <v>2155</v>
      </c>
      <c r="S68" s="37" t="s">
        <v>101</v>
      </c>
      <c r="T68" s="37">
        <v>1</v>
      </c>
      <c r="U68" s="37" t="s">
        <v>9</v>
      </c>
      <c r="V68" s="37">
        <v>590</v>
      </c>
      <c r="W68" s="53">
        <v>0.2</v>
      </c>
      <c r="X68" s="45">
        <v>0.377</v>
      </c>
      <c r="AB68" s="45"/>
      <c r="AC68" s="45"/>
      <c r="AD68" s="25"/>
      <c r="AE68" s="37" t="s">
        <v>107</v>
      </c>
      <c r="AG68" s="45"/>
      <c r="AH68" s="45"/>
      <c r="AI68" s="45"/>
      <c r="AK68" s="45"/>
      <c r="AL68" s="45"/>
      <c r="AM68" s="45">
        <v>0.4</v>
      </c>
      <c r="AP68" s="37">
        <v>311</v>
      </c>
      <c r="AQ68" s="45">
        <f>1*46.6%</f>
        <v>0.46600000000000003</v>
      </c>
      <c r="AR68" s="45">
        <f t="shared" si="27"/>
        <v>0</v>
      </c>
      <c r="AS68" s="45">
        <f>1*46.6%</f>
        <v>0.46600000000000003</v>
      </c>
      <c r="AT68" s="45"/>
      <c r="AU68" s="45">
        <v>0.311</v>
      </c>
      <c r="AV68" s="45"/>
      <c r="AW68" s="25"/>
      <c r="AX68" s="116" t="s">
        <v>190</v>
      </c>
      <c r="AZ68" s="45">
        <f t="shared" si="364"/>
        <v>0.67999999999999994</v>
      </c>
      <c r="BA68" s="45"/>
      <c r="BD68" s="37">
        <f t="shared" si="251"/>
        <v>759</v>
      </c>
      <c r="BE68" s="25">
        <f t="shared" si="1"/>
        <v>311</v>
      </c>
      <c r="BF68" s="25">
        <f t="shared" si="253"/>
        <v>746.85599999999999</v>
      </c>
      <c r="BG68" s="45">
        <f t="shared" si="3"/>
        <v>1.3460000000000001</v>
      </c>
      <c r="BH68" s="37">
        <f t="shared" si="29"/>
        <v>2838.4700000000003</v>
      </c>
      <c r="BI68" s="45">
        <f t="shared" si="4"/>
        <v>0.377</v>
      </c>
      <c r="BJ68" s="45">
        <f t="shared" si="5"/>
        <v>0</v>
      </c>
      <c r="BK68" s="45">
        <f t="shared" si="6"/>
        <v>0.46600000000000003</v>
      </c>
      <c r="BL68" s="45">
        <f t="shared" si="7"/>
        <v>0</v>
      </c>
      <c r="BM68" s="45">
        <f t="shared" si="8"/>
        <v>0</v>
      </c>
      <c r="BN68" s="45">
        <f t="shared" si="9"/>
        <v>0</v>
      </c>
      <c r="BO68" s="45">
        <f t="shared" si="10"/>
        <v>0</v>
      </c>
      <c r="BP68" s="45">
        <f t="shared" si="30"/>
        <v>0</v>
      </c>
      <c r="BQ68" s="30">
        <f t="shared" ref="BQ68:BQ133" si="389">AM68+1600*BT68/(2000+BT68)/100</f>
        <v>0.4</v>
      </c>
      <c r="BR68" s="45">
        <f t="shared" si="263"/>
        <v>0.36099999999999999</v>
      </c>
      <c r="BS68" s="45">
        <f t="shared" si="264"/>
        <v>0.5</v>
      </c>
      <c r="BT68" s="116">
        <f t="shared" si="32"/>
        <v>0</v>
      </c>
      <c r="BU68" s="45">
        <f t="shared" si="13"/>
        <v>0.36099999999999999</v>
      </c>
      <c r="BV68" s="58">
        <v>0</v>
      </c>
      <c r="BW68" s="58">
        <v>0</v>
      </c>
      <c r="BX68" s="58">
        <v>1</v>
      </c>
      <c r="BY68" s="25">
        <f t="shared" si="14"/>
        <v>3908.5731900000005</v>
      </c>
      <c r="BZ68" s="25">
        <f t="shared" si="15"/>
        <v>5862.8597850000006</v>
      </c>
      <c r="CA68" s="25">
        <f t="shared" si="16"/>
        <v>4614.0706507949999</v>
      </c>
      <c r="CB68" s="25">
        <f t="shared" si="270"/>
        <v>9161.2913592320001</v>
      </c>
      <c r="CC68" s="25">
        <f t="shared" si="33"/>
        <v>13741.937038848</v>
      </c>
      <c r="CD68" s="25">
        <f t="shared" si="18"/>
        <v>10814.904449573376</v>
      </c>
      <c r="CE68" s="25">
        <f t="shared" si="19"/>
        <v>3017</v>
      </c>
      <c r="CF68" s="25"/>
      <c r="CG68" s="81"/>
      <c r="CH68" s="25"/>
      <c r="CI68" s="25">
        <f t="shared" si="358"/>
        <v>5854.3328417286957</v>
      </c>
      <c r="CJ68" s="81">
        <v>1.2</v>
      </c>
      <c r="CK68" s="27">
        <f t="shared" si="359"/>
        <v>16405.197742751727</v>
      </c>
      <c r="CL68" s="25">
        <f t="shared" si="360"/>
        <v>2987.6107463897624</v>
      </c>
      <c r="CM68" s="81">
        <v>1</v>
      </c>
      <c r="CN68" s="27">
        <f t="shared" si="361"/>
        <v>16819.51519596314</v>
      </c>
      <c r="CO68" s="25"/>
    </row>
    <row r="69" spans="1:93" x14ac:dyDescent="0.35">
      <c r="A69" s="15" t="str">
        <f t="shared" si="388"/>
        <v>Aquila Favonia + 4 Thundering Fury + Beidou + Thrilling Tales + Noblesse</v>
      </c>
      <c r="B69" s="15" t="s">
        <v>9</v>
      </c>
      <c r="C69" s="15">
        <v>169</v>
      </c>
      <c r="D69" s="30">
        <v>0.2</v>
      </c>
      <c r="E69" s="9">
        <v>6</v>
      </c>
      <c r="F69" s="30">
        <v>0.64749999999999996</v>
      </c>
      <c r="G69" s="30">
        <v>0.62129999999999996</v>
      </c>
      <c r="H69" s="30">
        <v>0.79379999999999995</v>
      </c>
      <c r="I69" s="30">
        <v>0.86750000000000005</v>
      </c>
      <c r="J69" s="30">
        <v>1.0449999999999999</v>
      </c>
      <c r="K69" s="9">
        <v>8</v>
      </c>
      <c r="L69" s="30">
        <v>2.2016</v>
      </c>
      <c r="M69" s="15">
        <v>6</v>
      </c>
      <c r="N69" s="30">
        <f t="shared" si="23"/>
        <v>0.98399999999999999</v>
      </c>
      <c r="O69" s="30">
        <v>0.05</v>
      </c>
      <c r="P69" s="30">
        <v>0.5</v>
      </c>
      <c r="Q69" s="30"/>
      <c r="R69" s="9">
        <v>2155</v>
      </c>
      <c r="S69" s="15" t="s">
        <v>101</v>
      </c>
      <c r="T69" s="15">
        <v>1</v>
      </c>
      <c r="U69" s="15" t="s">
        <v>9</v>
      </c>
      <c r="V69" s="15">
        <v>590</v>
      </c>
      <c r="W69" s="33">
        <v>0.2</v>
      </c>
      <c r="X69" s="30">
        <v>0.377</v>
      </c>
      <c r="AE69" s="15" t="s">
        <v>107</v>
      </c>
      <c r="AM69" s="30">
        <v>0.4</v>
      </c>
      <c r="AP69" s="15">
        <v>311</v>
      </c>
      <c r="AQ69" s="30">
        <f>1*46.6%</f>
        <v>0.46600000000000003</v>
      </c>
      <c r="AR69" s="30">
        <f>0*58.3%</f>
        <v>0</v>
      </c>
      <c r="AS69" s="30">
        <f>0*46.6%</f>
        <v>0</v>
      </c>
      <c r="AT69" s="30"/>
      <c r="AU69" s="30">
        <v>0.311</v>
      </c>
      <c r="AV69" s="30"/>
      <c r="AW69" s="9">
        <v>187</v>
      </c>
      <c r="AX69" s="46" t="s">
        <v>190</v>
      </c>
      <c r="AZ69" s="30">
        <f t="shared" si="364"/>
        <v>0.67999999999999994</v>
      </c>
      <c r="BD69" s="15">
        <f t="shared" si="251"/>
        <v>759</v>
      </c>
      <c r="BE69" s="9">
        <f t="shared" ref="BE69:BE72" si="390">AP69+AY69</f>
        <v>311</v>
      </c>
      <c r="BF69" s="9">
        <f t="shared" si="253"/>
        <v>746.85599999999999</v>
      </c>
      <c r="BG69" s="30">
        <f t="shared" ref="BG69:BG72" si="391">W69+AF69+AQ69+AZ69</f>
        <v>1.3460000000000001</v>
      </c>
      <c r="BH69" s="15">
        <f t="shared" ref="BH69:BH72" si="392">(100%+BG69)*BD69+BE69+BF69</f>
        <v>2838.4700000000003</v>
      </c>
      <c r="BI69" s="30">
        <f t="shared" ref="BI69:BI72" si="393">X69+AG69+AR69</f>
        <v>0.377</v>
      </c>
      <c r="BJ69" s="30">
        <f t="shared" ref="BJ69:BJ72" si="394">AH69</f>
        <v>0</v>
      </c>
      <c r="BK69" s="30">
        <f t="shared" ref="BK69:BK72" si="395">AI69+AS69</f>
        <v>0</v>
      </c>
      <c r="BL69" s="30">
        <f t="shared" ref="BL69:BL72" si="396">AT69</f>
        <v>0</v>
      </c>
      <c r="BM69" s="30">
        <f t="shared" ref="BM69:BM72" si="397">AB69</f>
        <v>0</v>
      </c>
      <c r="BN69" s="30">
        <f t="shared" ref="BN69:BN72" si="398">AJ69</f>
        <v>0</v>
      </c>
      <c r="BO69" s="30">
        <f t="shared" ref="BO69:BO72" si="399">AK69</f>
        <v>0</v>
      </c>
      <c r="BP69" s="30">
        <f t="shared" ref="BP69:BP72" si="400">AL69+278*BT69/(1400+BT69)/100</f>
        <v>0.32757403906742283</v>
      </c>
      <c r="BQ69" s="30">
        <f t="shared" si="389"/>
        <v>1.7680841335162323</v>
      </c>
      <c r="BR69" s="30">
        <f t="shared" si="263"/>
        <v>0.36099999999999999</v>
      </c>
      <c r="BS69" s="30">
        <f t="shared" si="264"/>
        <v>0.5</v>
      </c>
      <c r="BT69" s="46">
        <f t="shared" ref="BT69:BT72" si="401">BC69+AW69+AD69+Q69</f>
        <v>187</v>
      </c>
      <c r="BU69" s="30">
        <f t="shared" ref="BU69:BU72" si="402">BR69+AC69</f>
        <v>0.36099999999999999</v>
      </c>
      <c r="BV69" s="114">
        <v>0</v>
      </c>
      <c r="BW69" s="114">
        <v>0</v>
      </c>
      <c r="BX69" s="114">
        <v>1</v>
      </c>
      <c r="BY69" s="9">
        <f t="shared" ref="BY69:BY72" si="403">(100%+BJ69+(BI69*(1-BV69))+(BL69*BV69)+BN69+BX69*BO69)*BH69</f>
        <v>3908.5731900000005</v>
      </c>
      <c r="BZ69" s="9">
        <f t="shared" ref="BZ69:BZ72" si="404">(100%+$BS69)*BY69</f>
        <v>5862.8597850000006</v>
      </c>
      <c r="CA69" s="9">
        <f t="shared" ref="CA69:CA72" si="405">MIN($BR69, 80%)*BZ69+BY69*MAX(100%-$BR69, 20%)</f>
        <v>4614.0706507949999</v>
      </c>
      <c r="CB69" s="9">
        <f t="shared" si="270"/>
        <v>6249.1755520000006</v>
      </c>
      <c r="CC69" s="9">
        <f t="shared" ref="CC69:CC72" si="406">(100%+BS69)*CB69</f>
        <v>9373.7633280000009</v>
      </c>
      <c r="CD69" s="9">
        <f t="shared" ref="CD69:CD72" si="407">MIN($BU69, 80%)*CC69+CB69*MAX(100%-$BU69, 20%)</f>
        <v>7377.1517391360012</v>
      </c>
      <c r="CE69" s="9">
        <f t="shared" ref="CE69:CE72" si="408">BX69*R69*(100%+BQ69)</f>
        <v>5965.221307727481</v>
      </c>
      <c r="CI69" s="9">
        <f t="shared" si="358"/>
        <v>5854.3328417286957</v>
      </c>
      <c r="CJ69" s="16">
        <v>1.2</v>
      </c>
      <c r="CK69" s="9">
        <f t="shared" ref="CK69:CK72" si="409">(CI69+$CD69+$CE69)/CJ69</f>
        <v>15997.25490716015</v>
      </c>
      <c r="CL69" s="9">
        <f t="shared" si="360"/>
        <v>2987.6107463897624</v>
      </c>
      <c r="CM69" s="16">
        <v>1</v>
      </c>
      <c r="CN69" s="9">
        <f t="shared" ref="CN69:CN72" si="410">(CL69+$CD69+$CE69)/CM69</f>
        <v>16329.983793253245</v>
      </c>
    </row>
    <row r="70" spans="1:93" s="63" customFormat="1" x14ac:dyDescent="0.35">
      <c r="A70" s="15" t="str">
        <f t="shared" si="388"/>
        <v>Aquila Favonia + 4 Thundering Fury + Beidou + Thrilling Tales + Noblesse</v>
      </c>
      <c r="B70" s="63" t="s">
        <v>9</v>
      </c>
      <c r="C70" s="63">
        <v>169</v>
      </c>
      <c r="D70" s="67">
        <v>0.2</v>
      </c>
      <c r="E70" s="72">
        <v>6</v>
      </c>
      <c r="F70" s="67">
        <v>0.64749999999999996</v>
      </c>
      <c r="G70" s="67">
        <v>0.62129999999999996</v>
      </c>
      <c r="H70" s="67">
        <v>0.79379999999999995</v>
      </c>
      <c r="I70" s="67">
        <v>0.86750000000000005</v>
      </c>
      <c r="J70" s="67">
        <v>1.0449999999999999</v>
      </c>
      <c r="K70" s="9">
        <v>8</v>
      </c>
      <c r="L70" s="30">
        <v>2.2016</v>
      </c>
      <c r="M70" s="63">
        <v>6</v>
      </c>
      <c r="N70" s="30">
        <f t="shared" si="23"/>
        <v>0.98399999999999999</v>
      </c>
      <c r="O70" s="67">
        <v>0.05</v>
      </c>
      <c r="P70" s="67">
        <v>0.5</v>
      </c>
      <c r="Q70" s="67"/>
      <c r="R70" s="9">
        <v>2155</v>
      </c>
      <c r="S70" s="63" t="s">
        <v>101</v>
      </c>
      <c r="T70" s="63">
        <v>1</v>
      </c>
      <c r="U70" s="63" t="s">
        <v>9</v>
      </c>
      <c r="V70" s="63">
        <v>590</v>
      </c>
      <c r="W70" s="64">
        <v>0.2</v>
      </c>
      <c r="X70" s="67">
        <v>0.377</v>
      </c>
      <c r="AB70" s="67"/>
      <c r="AC70" s="67"/>
      <c r="AD70" s="72"/>
      <c r="AE70" s="63" t="s">
        <v>107</v>
      </c>
      <c r="AG70" s="67"/>
      <c r="AH70" s="67"/>
      <c r="AI70" s="67"/>
      <c r="AK70" s="67"/>
      <c r="AL70" s="67"/>
      <c r="AM70" s="67">
        <v>0.4</v>
      </c>
      <c r="AP70" s="37">
        <v>311</v>
      </c>
      <c r="AQ70" s="45">
        <v>0</v>
      </c>
      <c r="AR70" s="45">
        <f t="shared" si="27"/>
        <v>0</v>
      </c>
      <c r="AS70" s="45">
        <f>1*46.6%</f>
        <v>0.46600000000000003</v>
      </c>
      <c r="AT70" s="45"/>
      <c r="AU70" s="45">
        <v>0.311</v>
      </c>
      <c r="AV70" s="45"/>
      <c r="AW70" s="25">
        <v>187</v>
      </c>
      <c r="AX70" s="46" t="s">
        <v>190</v>
      </c>
      <c r="AZ70" s="30">
        <f t="shared" si="364"/>
        <v>0.67999999999999994</v>
      </c>
      <c r="BA70" s="67"/>
      <c r="BD70" s="63">
        <f t="shared" si="251"/>
        <v>759</v>
      </c>
      <c r="BE70" s="72">
        <f t="shared" si="390"/>
        <v>311</v>
      </c>
      <c r="BF70" s="72">
        <f t="shared" si="253"/>
        <v>746.85599999999999</v>
      </c>
      <c r="BG70" s="67">
        <f t="shared" si="391"/>
        <v>0.87999999999999989</v>
      </c>
      <c r="BH70" s="63">
        <f t="shared" si="392"/>
        <v>2484.7759999999998</v>
      </c>
      <c r="BI70" s="67">
        <f t="shared" si="393"/>
        <v>0.377</v>
      </c>
      <c r="BJ70" s="67">
        <f t="shared" si="394"/>
        <v>0</v>
      </c>
      <c r="BK70" s="67">
        <f t="shared" si="395"/>
        <v>0.46600000000000003</v>
      </c>
      <c r="BL70" s="67">
        <f t="shared" si="396"/>
        <v>0</v>
      </c>
      <c r="BM70" s="67">
        <f t="shared" si="397"/>
        <v>0</v>
      </c>
      <c r="BN70" s="67">
        <f t="shared" si="398"/>
        <v>0</v>
      </c>
      <c r="BO70" s="67">
        <f t="shared" si="399"/>
        <v>0</v>
      </c>
      <c r="BP70" s="30">
        <f t="shared" si="400"/>
        <v>0.32757403906742283</v>
      </c>
      <c r="BQ70" s="30">
        <f t="shared" si="389"/>
        <v>1.7680841335162323</v>
      </c>
      <c r="BR70" s="67">
        <f t="shared" si="263"/>
        <v>0.36099999999999999</v>
      </c>
      <c r="BS70" s="67">
        <f t="shared" si="264"/>
        <v>0.5</v>
      </c>
      <c r="BT70" s="46">
        <f t="shared" si="401"/>
        <v>187</v>
      </c>
      <c r="BU70" s="67">
        <f t="shared" si="402"/>
        <v>0.36099999999999999</v>
      </c>
      <c r="BV70" s="115">
        <v>0</v>
      </c>
      <c r="BW70" s="115">
        <v>0</v>
      </c>
      <c r="BX70" s="115">
        <v>1</v>
      </c>
      <c r="BY70" s="72">
        <f t="shared" si="403"/>
        <v>3421.5365519999996</v>
      </c>
      <c r="BZ70" s="72">
        <f t="shared" si="404"/>
        <v>5132.3048279999994</v>
      </c>
      <c r="CA70" s="72">
        <f t="shared" si="405"/>
        <v>4039.1238996359994</v>
      </c>
      <c r="CB70" s="9">
        <f t="shared" si="270"/>
        <v>8019.7278457855991</v>
      </c>
      <c r="CC70" s="72">
        <f t="shared" si="406"/>
        <v>12029.591768678398</v>
      </c>
      <c r="CD70" s="72">
        <f t="shared" si="407"/>
        <v>9467.2887219498989</v>
      </c>
      <c r="CE70" s="72">
        <f t="shared" si="408"/>
        <v>5965.221307727481</v>
      </c>
      <c r="CF70" s="72"/>
      <c r="CG70" s="74"/>
      <c r="CH70" s="72"/>
      <c r="CI70" s="72">
        <f t="shared" si="358"/>
        <v>5124.8404038581557</v>
      </c>
      <c r="CJ70" s="74">
        <v>1.2</v>
      </c>
      <c r="CK70" s="72">
        <f t="shared" si="409"/>
        <v>17131.125361279614</v>
      </c>
      <c r="CL70" s="72">
        <f t="shared" si="360"/>
        <v>2615.3327250143093</v>
      </c>
      <c r="CM70" s="74">
        <v>1</v>
      </c>
      <c r="CN70" s="72">
        <f t="shared" si="410"/>
        <v>18047.842754691686</v>
      </c>
      <c r="CO70" s="72"/>
    </row>
    <row r="71" spans="1:93" x14ac:dyDescent="0.35">
      <c r="A71" s="15" t="str">
        <f t="shared" si="388"/>
        <v>Iron Sting + 4 Thundering Fury + Beidou + Thrilling Tales + Noblesse</v>
      </c>
      <c r="B71" s="15" t="s">
        <v>9</v>
      </c>
      <c r="C71" s="15">
        <v>169</v>
      </c>
      <c r="D71" s="30">
        <v>0.2</v>
      </c>
      <c r="E71" s="9">
        <v>6</v>
      </c>
      <c r="F71" s="30">
        <v>0.64749999999999996</v>
      </c>
      <c r="G71" s="30">
        <v>0.62129999999999996</v>
      </c>
      <c r="H71" s="30">
        <v>0.79379999999999995</v>
      </c>
      <c r="I71" s="30">
        <v>0.86750000000000005</v>
      </c>
      <c r="J71" s="30">
        <v>1.0449999999999999</v>
      </c>
      <c r="K71" s="9">
        <v>8</v>
      </c>
      <c r="L71" s="30">
        <v>2.2016</v>
      </c>
      <c r="M71" s="15">
        <v>6</v>
      </c>
      <c r="N71" s="30">
        <f t="shared" si="23"/>
        <v>0.98399999999999999</v>
      </c>
      <c r="O71" s="30">
        <v>0.05</v>
      </c>
      <c r="P71" s="30">
        <v>0.5</v>
      </c>
      <c r="Q71" s="30"/>
      <c r="R71" s="9">
        <v>2155</v>
      </c>
      <c r="S71" s="15" t="s">
        <v>462</v>
      </c>
      <c r="T71" s="15">
        <v>1</v>
      </c>
      <c r="U71" s="15" t="s">
        <v>9</v>
      </c>
      <c r="V71" s="15">
        <v>449</v>
      </c>
      <c r="W71" s="33"/>
      <c r="X71" s="30">
        <v>0.12</v>
      </c>
      <c r="Y71" s="33"/>
      <c r="AB71" s="30">
        <v>0.12</v>
      </c>
      <c r="AD71" s="9">
        <v>151</v>
      </c>
      <c r="AE71" s="15" t="s">
        <v>107</v>
      </c>
      <c r="AM71" s="30">
        <v>0.4</v>
      </c>
      <c r="AP71" s="15">
        <v>311</v>
      </c>
      <c r="AQ71" s="30">
        <f>2*46.6%</f>
        <v>0.93200000000000005</v>
      </c>
      <c r="AR71" s="30">
        <f>0*58.3%</f>
        <v>0</v>
      </c>
      <c r="AS71" s="30">
        <f>0*46.6%</f>
        <v>0</v>
      </c>
      <c r="AT71" s="30"/>
      <c r="AU71" s="30">
        <v>0.311</v>
      </c>
      <c r="AV71" s="30"/>
      <c r="AX71" s="46" t="s">
        <v>190</v>
      </c>
      <c r="AZ71" s="30">
        <f t="shared" si="364"/>
        <v>0.67999999999999994</v>
      </c>
      <c r="BD71" s="15">
        <f t="shared" ref="BD71:BD74" si="411">C71+V71</f>
        <v>618</v>
      </c>
      <c r="BE71" s="9">
        <f t="shared" si="390"/>
        <v>311</v>
      </c>
      <c r="BF71" s="9">
        <f t="shared" ref="BF71:BF74" si="412">N71*BD71</f>
        <v>608.11199999999997</v>
      </c>
      <c r="BG71" s="30">
        <f t="shared" si="391"/>
        <v>1.6120000000000001</v>
      </c>
      <c r="BH71" s="15">
        <f t="shared" si="392"/>
        <v>2533.328</v>
      </c>
      <c r="BI71" s="30">
        <f t="shared" si="393"/>
        <v>0.12</v>
      </c>
      <c r="BJ71" s="30">
        <f t="shared" si="394"/>
        <v>0</v>
      </c>
      <c r="BK71" s="30">
        <f t="shared" si="395"/>
        <v>0</v>
      </c>
      <c r="BL71" s="30">
        <f t="shared" si="396"/>
        <v>0</v>
      </c>
      <c r="BM71" s="30">
        <f t="shared" si="397"/>
        <v>0.12</v>
      </c>
      <c r="BN71" s="30">
        <f t="shared" si="398"/>
        <v>0</v>
      </c>
      <c r="BO71" s="30">
        <f t="shared" si="399"/>
        <v>0</v>
      </c>
      <c r="BP71" s="30">
        <f t="shared" si="400"/>
        <v>0.27065119277885236</v>
      </c>
      <c r="BQ71" s="30">
        <f t="shared" si="389"/>
        <v>1.5231985123198513</v>
      </c>
      <c r="BR71" s="30">
        <f t="shared" ref="BR71:BR74" si="413">O71+Z71+AN71+AU71+BA71</f>
        <v>0.36099999999999999</v>
      </c>
      <c r="BS71" s="30">
        <f t="shared" ref="BS71:BS74" si="414">P71+AA71+AO71+AV71+BB71</f>
        <v>0.5</v>
      </c>
      <c r="BT71" s="46">
        <f t="shared" si="401"/>
        <v>151</v>
      </c>
      <c r="BU71" s="30">
        <f t="shared" si="402"/>
        <v>0.36099999999999999</v>
      </c>
      <c r="BV71" s="114">
        <v>0</v>
      </c>
      <c r="BW71" s="114">
        <v>0</v>
      </c>
      <c r="BX71" s="114">
        <v>1</v>
      </c>
      <c r="BY71" s="9">
        <f t="shared" si="403"/>
        <v>2837.3273600000002</v>
      </c>
      <c r="BZ71" s="9">
        <f t="shared" si="404"/>
        <v>4255.9910400000008</v>
      </c>
      <c r="CA71" s="9">
        <f t="shared" si="405"/>
        <v>3349.4649484800002</v>
      </c>
      <c r="CB71" s="9">
        <f t="shared" ref="CB71:CB74" si="415">L71*(100%+BK71+BM71+(1-BW71)*BN71+BX71*BO71)*(100%+(BW71*100%))*(100%+(BW71*BP71))*BH71</f>
        <v>6246.6599157760011</v>
      </c>
      <c r="CC71" s="9">
        <f t="shared" si="406"/>
        <v>9369.9898736640025</v>
      </c>
      <c r="CD71" s="9">
        <f t="shared" si="407"/>
        <v>7374.1820305735691</v>
      </c>
      <c r="CE71" s="9">
        <f t="shared" si="408"/>
        <v>5437.4927940492798</v>
      </c>
      <c r="CI71" s="9">
        <f t="shared" si="358"/>
        <v>4249.8011266314243</v>
      </c>
      <c r="CJ71" s="16">
        <v>1.2</v>
      </c>
      <c r="CK71" s="9">
        <f t="shared" si="409"/>
        <v>14217.896626045229</v>
      </c>
      <c r="CL71" s="9">
        <f t="shared" si="360"/>
        <v>2168.7785541408002</v>
      </c>
      <c r="CM71" s="16">
        <v>1</v>
      </c>
      <c r="CN71" s="9">
        <f t="shared" si="410"/>
        <v>14980.453378763648</v>
      </c>
    </row>
    <row r="72" spans="1:93" s="37" customFormat="1" x14ac:dyDescent="0.35">
      <c r="A72" s="15" t="str">
        <f t="shared" si="388"/>
        <v>Iron Sting + 4 Thundering Fury + Beidou + Thrilling Tales + Noblesse</v>
      </c>
      <c r="B72" s="37" t="s">
        <v>9</v>
      </c>
      <c r="C72" s="37">
        <v>169</v>
      </c>
      <c r="D72" s="45">
        <v>0.2</v>
      </c>
      <c r="E72" s="25">
        <v>6</v>
      </c>
      <c r="F72" s="45">
        <v>0.64749999999999996</v>
      </c>
      <c r="G72" s="45">
        <v>0.62129999999999996</v>
      </c>
      <c r="H72" s="45">
        <v>0.79379999999999995</v>
      </c>
      <c r="I72" s="45">
        <v>0.86750000000000005</v>
      </c>
      <c r="J72" s="45">
        <v>1.0449999999999999</v>
      </c>
      <c r="K72" s="25">
        <v>8</v>
      </c>
      <c r="L72" s="45">
        <v>2.2016</v>
      </c>
      <c r="M72" s="37">
        <v>6</v>
      </c>
      <c r="N72" s="45">
        <f t="shared" si="23"/>
        <v>0.98399999999999999</v>
      </c>
      <c r="O72" s="45">
        <v>0.05</v>
      </c>
      <c r="P72" s="45">
        <v>0.5</v>
      </c>
      <c r="Q72" s="45"/>
      <c r="R72" s="9">
        <v>2155</v>
      </c>
      <c r="S72" s="15" t="s">
        <v>462</v>
      </c>
      <c r="T72" s="15">
        <v>1</v>
      </c>
      <c r="U72" s="15" t="s">
        <v>9</v>
      </c>
      <c r="V72" s="15">
        <v>449</v>
      </c>
      <c r="W72" s="33"/>
      <c r="X72" s="30">
        <v>0.12</v>
      </c>
      <c r="Y72" s="33"/>
      <c r="Z72" s="15"/>
      <c r="AA72" s="15"/>
      <c r="AB72" s="30">
        <v>0.12</v>
      </c>
      <c r="AC72" s="30"/>
      <c r="AD72" s="9">
        <v>151</v>
      </c>
      <c r="AE72" s="37" t="s">
        <v>107</v>
      </c>
      <c r="AG72" s="45"/>
      <c r="AH72" s="45"/>
      <c r="AI72" s="45"/>
      <c r="AK72" s="45"/>
      <c r="AL72" s="45"/>
      <c r="AM72" s="45">
        <v>0.4</v>
      </c>
      <c r="AP72" s="37">
        <v>311</v>
      </c>
      <c r="AQ72" s="45">
        <f>1*46.6%</f>
        <v>0.46600000000000003</v>
      </c>
      <c r="AR72" s="45">
        <f t="shared" si="27"/>
        <v>0</v>
      </c>
      <c r="AS72" s="45">
        <f>1*46.6%</f>
        <v>0.46600000000000003</v>
      </c>
      <c r="AT72" s="45"/>
      <c r="AU72" s="45">
        <v>0.311</v>
      </c>
      <c r="AV72" s="45"/>
      <c r="AW72" s="25"/>
      <c r="AX72" s="116" t="s">
        <v>190</v>
      </c>
      <c r="AZ72" s="45">
        <f t="shared" si="364"/>
        <v>0.67999999999999994</v>
      </c>
      <c r="BA72" s="45"/>
      <c r="BD72" s="37">
        <f t="shared" si="411"/>
        <v>618</v>
      </c>
      <c r="BE72" s="25">
        <f t="shared" si="390"/>
        <v>311</v>
      </c>
      <c r="BF72" s="25">
        <f t="shared" si="412"/>
        <v>608.11199999999997</v>
      </c>
      <c r="BG72" s="45">
        <f t="shared" si="391"/>
        <v>1.1459999999999999</v>
      </c>
      <c r="BH72" s="37">
        <f t="shared" si="392"/>
        <v>2245.3399999999997</v>
      </c>
      <c r="BI72" s="45">
        <f t="shared" si="393"/>
        <v>0.12</v>
      </c>
      <c r="BJ72" s="45">
        <f t="shared" si="394"/>
        <v>0</v>
      </c>
      <c r="BK72" s="45">
        <f t="shared" si="395"/>
        <v>0.46600000000000003</v>
      </c>
      <c r="BL72" s="45">
        <f t="shared" si="396"/>
        <v>0</v>
      </c>
      <c r="BM72" s="45">
        <f t="shared" si="397"/>
        <v>0.12</v>
      </c>
      <c r="BN72" s="45">
        <f t="shared" si="398"/>
        <v>0</v>
      </c>
      <c r="BO72" s="45">
        <f t="shared" si="399"/>
        <v>0</v>
      </c>
      <c r="BP72" s="45">
        <f t="shared" si="400"/>
        <v>0.27065119277885236</v>
      </c>
      <c r="BQ72" s="30">
        <f t="shared" si="389"/>
        <v>1.5231985123198513</v>
      </c>
      <c r="BR72" s="45">
        <f t="shared" si="413"/>
        <v>0.36099999999999999</v>
      </c>
      <c r="BS72" s="45">
        <f t="shared" si="414"/>
        <v>0.5</v>
      </c>
      <c r="BT72" s="116">
        <f t="shared" si="401"/>
        <v>151</v>
      </c>
      <c r="BU72" s="45">
        <f t="shared" si="402"/>
        <v>0.36099999999999999</v>
      </c>
      <c r="BV72" s="58">
        <v>0</v>
      </c>
      <c r="BW72" s="58">
        <v>0</v>
      </c>
      <c r="BX72" s="58">
        <v>1</v>
      </c>
      <c r="BY72" s="25">
        <f t="shared" si="403"/>
        <v>2514.7808</v>
      </c>
      <c r="BZ72" s="25">
        <f t="shared" si="404"/>
        <v>3772.1711999999998</v>
      </c>
      <c r="CA72" s="25">
        <f t="shared" si="405"/>
        <v>2968.6987343999999</v>
      </c>
      <c r="CB72" s="25">
        <f t="shared" si="415"/>
        <v>7840.138102783998</v>
      </c>
      <c r="CC72" s="25">
        <f t="shared" si="406"/>
        <v>11760.207154175998</v>
      </c>
      <c r="CD72" s="25">
        <f t="shared" si="407"/>
        <v>9255.2830303365099</v>
      </c>
      <c r="CE72" s="25">
        <f t="shared" si="408"/>
        <v>5437.4927940492798</v>
      </c>
      <c r="CF72" s="25"/>
      <c r="CG72" s="81"/>
      <c r="CH72" s="25"/>
      <c r="CI72" s="25">
        <f t="shared" si="358"/>
        <v>3766.6849542067198</v>
      </c>
      <c r="CJ72" s="81">
        <v>1.2</v>
      </c>
      <c r="CK72" s="27">
        <f t="shared" si="409"/>
        <v>15382.883982160427</v>
      </c>
      <c r="CL72" s="25">
        <f t="shared" si="360"/>
        <v>1922.2324305239999</v>
      </c>
      <c r="CM72" s="81">
        <v>1</v>
      </c>
      <c r="CN72" s="27">
        <f t="shared" si="410"/>
        <v>16615.00825490979</v>
      </c>
      <c r="CO72" s="25"/>
    </row>
    <row r="73" spans="1:93" x14ac:dyDescent="0.35">
      <c r="A73" s="15" t="str">
        <f t="shared" si="388"/>
        <v>Iron Sting + 4 Thundering Fury + Beidou + Thrilling Tales + Noblesse</v>
      </c>
      <c r="B73" s="15" t="s">
        <v>9</v>
      </c>
      <c r="C73" s="15">
        <v>169</v>
      </c>
      <c r="D73" s="30">
        <v>0.2</v>
      </c>
      <c r="E73" s="9">
        <v>6</v>
      </c>
      <c r="F73" s="30">
        <v>0.64749999999999996</v>
      </c>
      <c r="G73" s="30">
        <v>0.62129999999999996</v>
      </c>
      <c r="H73" s="30">
        <v>0.79379999999999995</v>
      </c>
      <c r="I73" s="30">
        <v>0.86750000000000005</v>
      </c>
      <c r="J73" s="30">
        <v>1.0449999999999999</v>
      </c>
      <c r="K73" s="9">
        <v>8</v>
      </c>
      <c r="L73" s="30">
        <v>2.2016</v>
      </c>
      <c r="M73" s="15">
        <v>6</v>
      </c>
      <c r="N73" s="30">
        <f t="shared" si="23"/>
        <v>0.98399999999999999</v>
      </c>
      <c r="O73" s="30">
        <v>0.05</v>
      </c>
      <c r="P73" s="30">
        <v>0.5</v>
      </c>
      <c r="Q73" s="30"/>
      <c r="R73" s="9">
        <v>2155</v>
      </c>
      <c r="S73" s="15" t="s">
        <v>462</v>
      </c>
      <c r="T73" s="15">
        <v>1</v>
      </c>
      <c r="U73" s="15" t="s">
        <v>9</v>
      </c>
      <c r="V73" s="15">
        <v>449</v>
      </c>
      <c r="W73" s="33"/>
      <c r="X73" s="30">
        <v>0.12</v>
      </c>
      <c r="Y73" s="33"/>
      <c r="AB73" s="30">
        <v>0.12</v>
      </c>
      <c r="AD73" s="9">
        <v>151</v>
      </c>
      <c r="AE73" s="15" t="s">
        <v>107</v>
      </c>
      <c r="AM73" s="30">
        <v>0.4</v>
      </c>
      <c r="AP73" s="15">
        <v>311</v>
      </c>
      <c r="AQ73" s="30">
        <f>1*46.6%</f>
        <v>0.46600000000000003</v>
      </c>
      <c r="AR73" s="30">
        <f>0*58.3%</f>
        <v>0</v>
      </c>
      <c r="AS73" s="30">
        <f>0*46.6%</f>
        <v>0</v>
      </c>
      <c r="AT73" s="30"/>
      <c r="AU73" s="30">
        <v>0.311</v>
      </c>
      <c r="AV73" s="30"/>
      <c r="AW73" s="9">
        <v>187</v>
      </c>
      <c r="AX73" s="46" t="s">
        <v>190</v>
      </c>
      <c r="AZ73" s="30">
        <f t="shared" si="364"/>
        <v>0.67999999999999994</v>
      </c>
      <c r="BD73" s="15">
        <f t="shared" si="411"/>
        <v>618</v>
      </c>
      <c r="BE73" s="9">
        <f t="shared" ref="BE73:BE74" si="416">AP73+AY73</f>
        <v>311</v>
      </c>
      <c r="BF73" s="9">
        <f t="shared" si="412"/>
        <v>608.11199999999997</v>
      </c>
      <c r="BG73" s="30">
        <f t="shared" ref="BG73:BG74" si="417">W73+AF73+AQ73+AZ73</f>
        <v>1.1459999999999999</v>
      </c>
      <c r="BH73" s="15">
        <f t="shared" ref="BH73:BH74" si="418">(100%+BG73)*BD73+BE73+BF73</f>
        <v>2245.3399999999997</v>
      </c>
      <c r="BI73" s="30">
        <f t="shared" ref="BI73:BI74" si="419">X73+AG73+AR73</f>
        <v>0.12</v>
      </c>
      <c r="BJ73" s="30">
        <f t="shared" ref="BJ73:BJ74" si="420">AH73</f>
        <v>0</v>
      </c>
      <c r="BK73" s="30">
        <f t="shared" ref="BK73:BK74" si="421">AI73+AS73</f>
        <v>0</v>
      </c>
      <c r="BL73" s="30">
        <f t="shared" ref="BL73:BL74" si="422">AT73</f>
        <v>0</v>
      </c>
      <c r="BM73" s="30">
        <f t="shared" ref="BM73:BM74" si="423">AB73</f>
        <v>0.12</v>
      </c>
      <c r="BN73" s="30">
        <f t="shared" ref="BN73:BN74" si="424">AJ73</f>
        <v>0</v>
      </c>
      <c r="BO73" s="30">
        <f t="shared" ref="BO73:BO74" si="425">AK73</f>
        <v>0</v>
      </c>
      <c r="BP73" s="30">
        <f t="shared" ref="BP73:BP74" si="426">AL73+278*BT73/(1400+BT73)/100</f>
        <v>0.540644418872267</v>
      </c>
      <c r="BQ73" s="30">
        <f t="shared" si="389"/>
        <v>2.713088109495295</v>
      </c>
      <c r="BR73" s="30">
        <f t="shared" si="413"/>
        <v>0.36099999999999999</v>
      </c>
      <c r="BS73" s="30">
        <f t="shared" si="414"/>
        <v>0.5</v>
      </c>
      <c r="BT73" s="46">
        <f t="shared" ref="BT73:BT74" si="427">BC73+AW73+AD73+Q73</f>
        <v>338</v>
      </c>
      <c r="BU73" s="30">
        <f t="shared" ref="BU73:BU74" si="428">BR73+AC73</f>
        <v>0.36099999999999999</v>
      </c>
      <c r="BV73" s="114">
        <v>0</v>
      </c>
      <c r="BW73" s="114">
        <v>0</v>
      </c>
      <c r="BX73" s="114">
        <v>1</v>
      </c>
      <c r="BY73" s="9">
        <f t="shared" ref="BY73:BY74" si="429">(100%+BJ73+(BI73*(1-BV73))+(BL73*BV73)+BN73+BX73*BO73)*BH73</f>
        <v>2514.7808</v>
      </c>
      <c r="BZ73" s="9">
        <f t="shared" ref="BZ73:BZ74" si="430">(100%+$BS73)*BY73</f>
        <v>3772.1711999999998</v>
      </c>
      <c r="CA73" s="9">
        <f t="shared" ref="CA73:CA74" si="431">MIN($BR73, 80%)*BZ73+BY73*MAX(100%-$BR73, 20%)</f>
        <v>2968.6987343999999</v>
      </c>
      <c r="CB73" s="9">
        <f t="shared" si="415"/>
        <v>5536.5414092800002</v>
      </c>
      <c r="CC73" s="9">
        <f t="shared" ref="CC73:CC74" si="432">(100%+BS73)*CB73</f>
        <v>8304.8121139200011</v>
      </c>
      <c r="CD73" s="9">
        <f t="shared" ref="CD73:CD74" si="433">MIN($BU73, 80%)*CC73+CB73*MAX(100%-$BU73, 20%)</f>
        <v>6535.8871336550401</v>
      </c>
      <c r="CE73" s="9">
        <f t="shared" ref="CE73:CE74" si="434">BX73*R73*(100%+BQ73)</f>
        <v>8001.7048759623603</v>
      </c>
      <c r="CI73" s="9">
        <f t="shared" si="358"/>
        <v>3766.6849542067198</v>
      </c>
      <c r="CJ73" s="16">
        <v>1.2</v>
      </c>
      <c r="CK73" s="9">
        <f t="shared" ref="CK73:CK74" si="435">(CI73+$CD73+$CE73)/CJ73</f>
        <v>15253.564136520099</v>
      </c>
      <c r="CL73" s="9">
        <f t="shared" si="360"/>
        <v>1922.2324305239999</v>
      </c>
      <c r="CM73" s="16">
        <v>1</v>
      </c>
      <c r="CN73" s="9">
        <f t="shared" ref="CN73:CN74" si="436">(CL73+$CD73+$CE73)/CM73</f>
        <v>16459.824440141401</v>
      </c>
    </row>
    <row r="74" spans="1:93" s="63" customFormat="1" x14ac:dyDescent="0.35">
      <c r="A74" s="15" t="str">
        <f t="shared" si="388"/>
        <v>Iron Sting + 4 Thundering Fury + Beidou + Thrilling Tales + Noblesse</v>
      </c>
      <c r="B74" s="63" t="s">
        <v>9</v>
      </c>
      <c r="C74" s="63">
        <v>169</v>
      </c>
      <c r="D74" s="67">
        <v>0.2</v>
      </c>
      <c r="E74" s="72">
        <v>6</v>
      </c>
      <c r="F74" s="67">
        <v>0.64749999999999996</v>
      </c>
      <c r="G74" s="67">
        <v>0.62129999999999996</v>
      </c>
      <c r="H74" s="67">
        <v>0.79379999999999995</v>
      </c>
      <c r="I74" s="67">
        <v>0.86750000000000005</v>
      </c>
      <c r="J74" s="67">
        <v>1.0449999999999999</v>
      </c>
      <c r="K74" s="9">
        <v>8</v>
      </c>
      <c r="L74" s="30">
        <v>2.2016</v>
      </c>
      <c r="M74" s="63">
        <v>6</v>
      </c>
      <c r="N74" s="30">
        <f t="shared" si="23"/>
        <v>0.98399999999999999</v>
      </c>
      <c r="O74" s="67">
        <v>0.05</v>
      </c>
      <c r="P74" s="67">
        <v>0.5</v>
      </c>
      <c r="Q74" s="67"/>
      <c r="R74" s="9">
        <v>2155</v>
      </c>
      <c r="S74" s="15" t="s">
        <v>462</v>
      </c>
      <c r="T74" s="15">
        <v>1</v>
      </c>
      <c r="U74" s="15" t="s">
        <v>9</v>
      </c>
      <c r="V74" s="15">
        <v>449</v>
      </c>
      <c r="W74" s="33"/>
      <c r="X74" s="30">
        <v>0.12</v>
      </c>
      <c r="Y74" s="33"/>
      <c r="Z74" s="15"/>
      <c r="AA74" s="15"/>
      <c r="AB74" s="30">
        <v>0.12</v>
      </c>
      <c r="AC74" s="30"/>
      <c r="AD74" s="9">
        <v>151</v>
      </c>
      <c r="AE74" s="63" t="s">
        <v>107</v>
      </c>
      <c r="AG74" s="67"/>
      <c r="AH74" s="67"/>
      <c r="AI74" s="67"/>
      <c r="AK74" s="67"/>
      <c r="AL74" s="67"/>
      <c r="AM74" s="67">
        <v>0.4</v>
      </c>
      <c r="AP74" s="37">
        <v>311</v>
      </c>
      <c r="AQ74" s="45">
        <v>0</v>
      </c>
      <c r="AR74" s="45">
        <f t="shared" si="27"/>
        <v>0</v>
      </c>
      <c r="AS74" s="45">
        <f>1*46.6%</f>
        <v>0.46600000000000003</v>
      </c>
      <c r="AT74" s="45"/>
      <c r="AU74" s="45">
        <v>0.311</v>
      </c>
      <c r="AV74" s="45"/>
      <c r="AW74" s="25">
        <v>187</v>
      </c>
      <c r="AX74" s="46" t="s">
        <v>190</v>
      </c>
      <c r="AZ74" s="30">
        <f t="shared" si="364"/>
        <v>0.67999999999999994</v>
      </c>
      <c r="BA74" s="67"/>
      <c r="BD74" s="63">
        <f t="shared" si="411"/>
        <v>618</v>
      </c>
      <c r="BE74" s="72">
        <f t="shared" si="416"/>
        <v>311</v>
      </c>
      <c r="BF74" s="72">
        <f t="shared" si="412"/>
        <v>608.11199999999997</v>
      </c>
      <c r="BG74" s="67">
        <f t="shared" si="417"/>
        <v>0.67999999999999994</v>
      </c>
      <c r="BH74" s="63">
        <f t="shared" si="418"/>
        <v>1957.3519999999999</v>
      </c>
      <c r="BI74" s="67">
        <f t="shared" si="419"/>
        <v>0.12</v>
      </c>
      <c r="BJ74" s="67">
        <f t="shared" si="420"/>
        <v>0</v>
      </c>
      <c r="BK74" s="67">
        <f t="shared" si="421"/>
        <v>0.46600000000000003</v>
      </c>
      <c r="BL74" s="67">
        <f t="shared" si="422"/>
        <v>0</v>
      </c>
      <c r="BM74" s="67">
        <f t="shared" si="423"/>
        <v>0.12</v>
      </c>
      <c r="BN74" s="67">
        <f t="shared" si="424"/>
        <v>0</v>
      </c>
      <c r="BO74" s="67">
        <f t="shared" si="425"/>
        <v>0</v>
      </c>
      <c r="BP74" s="30">
        <f t="shared" si="426"/>
        <v>0.540644418872267</v>
      </c>
      <c r="BQ74" s="30">
        <f t="shared" si="389"/>
        <v>2.713088109495295</v>
      </c>
      <c r="BR74" s="67">
        <f t="shared" si="413"/>
        <v>0.36099999999999999</v>
      </c>
      <c r="BS74" s="67">
        <f t="shared" si="414"/>
        <v>0.5</v>
      </c>
      <c r="BT74" s="46">
        <f t="shared" si="427"/>
        <v>338</v>
      </c>
      <c r="BU74" s="67">
        <f t="shared" si="428"/>
        <v>0.36099999999999999</v>
      </c>
      <c r="BV74" s="115">
        <v>0</v>
      </c>
      <c r="BW74" s="115">
        <v>0</v>
      </c>
      <c r="BX74" s="115">
        <v>1</v>
      </c>
      <c r="BY74" s="72">
        <f t="shared" si="429"/>
        <v>2192.2342400000002</v>
      </c>
      <c r="BZ74" s="72">
        <f t="shared" si="430"/>
        <v>3288.3513600000006</v>
      </c>
      <c r="CA74" s="72">
        <f t="shared" si="431"/>
        <v>2587.9325203200005</v>
      </c>
      <c r="CB74" s="9">
        <f t="shared" si="415"/>
        <v>6834.5595748351989</v>
      </c>
      <c r="CC74" s="72">
        <f t="shared" si="432"/>
        <v>10251.839362252798</v>
      </c>
      <c r="CD74" s="72">
        <f t="shared" si="433"/>
        <v>8068.1975780929515</v>
      </c>
      <c r="CE74" s="72">
        <f t="shared" si="434"/>
        <v>8001.7048759623603</v>
      </c>
      <c r="CF74" s="72"/>
      <c r="CG74" s="74"/>
      <c r="CH74" s="72"/>
      <c r="CI74" s="72">
        <f t="shared" si="358"/>
        <v>3283.5687817820167</v>
      </c>
      <c r="CJ74" s="74">
        <v>1.2</v>
      </c>
      <c r="CK74" s="72">
        <f t="shared" si="435"/>
        <v>16127.892696531108</v>
      </c>
      <c r="CL74" s="72">
        <f t="shared" si="360"/>
        <v>1675.6863069072003</v>
      </c>
      <c r="CM74" s="74">
        <v>1</v>
      </c>
      <c r="CN74" s="72">
        <f t="shared" si="436"/>
        <v>17745.588760962513</v>
      </c>
      <c r="CO74" s="72"/>
    </row>
    <row r="75" spans="1:93" ht="15" customHeight="1" x14ac:dyDescent="0.35">
      <c r="A75" s="15" t="str">
        <f t="shared" si="388"/>
        <v>Blackcliff Longsword + 4 Thundering Fury + Beidou + Thrilling Tales + Noblesse</v>
      </c>
      <c r="B75" s="15" t="s">
        <v>9</v>
      </c>
      <c r="C75" s="15">
        <v>169</v>
      </c>
      <c r="D75" s="30">
        <v>0.2</v>
      </c>
      <c r="E75" s="9">
        <v>6</v>
      </c>
      <c r="F75" s="30">
        <v>0.64749999999999996</v>
      </c>
      <c r="G75" s="30">
        <v>0.62129999999999996</v>
      </c>
      <c r="H75" s="30">
        <v>0.79379999999999995</v>
      </c>
      <c r="I75" s="30">
        <v>0.86750000000000005</v>
      </c>
      <c r="J75" s="30">
        <v>1.0449999999999999</v>
      </c>
      <c r="K75" s="9">
        <v>8</v>
      </c>
      <c r="L75" s="30">
        <v>2.2016</v>
      </c>
      <c r="M75" s="15">
        <v>6</v>
      </c>
      <c r="N75" s="30">
        <f t="shared" si="23"/>
        <v>0.98399999999999999</v>
      </c>
      <c r="O75" s="30">
        <v>0.05</v>
      </c>
      <c r="P75" s="30">
        <v>0.5</v>
      </c>
      <c r="Q75" s="30"/>
      <c r="R75" s="9">
        <v>2155</v>
      </c>
      <c r="S75" s="15" t="s">
        <v>146</v>
      </c>
      <c r="T75" s="15">
        <v>1</v>
      </c>
      <c r="U75" s="15" t="s">
        <v>9</v>
      </c>
      <c r="V75" s="15">
        <v>497</v>
      </c>
      <c r="W75" s="33"/>
      <c r="X75" s="30"/>
      <c r="Y75" s="6"/>
      <c r="Z75" s="4"/>
      <c r="AA75" s="4">
        <v>0.33500000000000002</v>
      </c>
      <c r="AE75" s="15" t="s">
        <v>107</v>
      </c>
      <c r="AM75" s="30">
        <v>0.4</v>
      </c>
      <c r="AP75" s="15">
        <v>311</v>
      </c>
      <c r="AQ75" s="30">
        <f>2*46.6%</f>
        <v>0.93200000000000005</v>
      </c>
      <c r="AR75" s="30">
        <f>0*58.3%</f>
        <v>0</v>
      </c>
      <c r="AS75" s="30">
        <f>0*46.6%</f>
        <v>0</v>
      </c>
      <c r="AT75" s="30"/>
      <c r="AU75" s="30">
        <v>0.311</v>
      </c>
      <c r="AV75" s="30"/>
      <c r="AX75" s="46" t="s">
        <v>190</v>
      </c>
      <c r="AZ75" s="30">
        <f t="shared" si="364"/>
        <v>0.67999999999999994</v>
      </c>
      <c r="BD75" s="15">
        <f t="shared" si="251"/>
        <v>666</v>
      </c>
      <c r="BE75" s="9">
        <f t="shared" ref="BE75:BE84" si="437">AP75+AY75</f>
        <v>311</v>
      </c>
      <c r="BF75" s="9">
        <f t="shared" si="253"/>
        <v>655.34399999999994</v>
      </c>
      <c r="BG75" s="30">
        <f t="shared" ref="BG75:BG84" si="438">W75+AF75+AQ75+AZ75</f>
        <v>1.6120000000000001</v>
      </c>
      <c r="BH75" s="15">
        <f t="shared" ref="BH75:BH84" si="439">(100%+BG75)*BD75+BE75+BF75</f>
        <v>2705.9360000000001</v>
      </c>
      <c r="BI75" s="30">
        <f t="shared" ref="BI75:BI84" si="440">X75+AG75+AR75</f>
        <v>0</v>
      </c>
      <c r="BJ75" s="30">
        <f t="shared" ref="BJ75:BJ84" si="441">AH75</f>
        <v>0</v>
      </c>
      <c r="BK75" s="30">
        <f t="shared" ref="BK75:BK84" si="442">AI75+AS75</f>
        <v>0</v>
      </c>
      <c r="BL75" s="30">
        <f t="shared" ref="BL75:BL84" si="443">AT75</f>
        <v>0</v>
      </c>
      <c r="BM75" s="30">
        <f t="shared" ref="BM75:BM84" si="444">AB75</f>
        <v>0</v>
      </c>
      <c r="BN75" s="30">
        <f t="shared" ref="BN75:BN84" si="445">AJ75</f>
        <v>0</v>
      </c>
      <c r="BO75" s="30">
        <f t="shared" ref="BO75:BO84" si="446">AK75</f>
        <v>0</v>
      </c>
      <c r="BP75" s="30">
        <f t="shared" si="30"/>
        <v>0</v>
      </c>
      <c r="BQ75" s="30">
        <f t="shared" si="389"/>
        <v>0.4</v>
      </c>
      <c r="BR75" s="30">
        <f t="shared" si="263"/>
        <v>0.36099999999999999</v>
      </c>
      <c r="BS75" s="30">
        <f t="shared" si="264"/>
        <v>0.83499999999999996</v>
      </c>
      <c r="BT75" s="46">
        <f t="shared" si="32"/>
        <v>0</v>
      </c>
      <c r="BU75" s="30">
        <f t="shared" ref="BU75:BU84" si="447">BR75+AC75</f>
        <v>0.36099999999999999</v>
      </c>
      <c r="BV75" s="114">
        <v>0</v>
      </c>
      <c r="BW75" s="114">
        <v>0</v>
      </c>
      <c r="BX75" s="114">
        <v>1</v>
      </c>
      <c r="BY75" s="9">
        <f t="shared" ref="BY75:BY84" si="448">(100%+BJ75+(BI75*(1-BV75))+(BL75*BV75)+BN75+BX75*BO75)*BH75</f>
        <v>2705.9360000000001</v>
      </c>
      <c r="BZ75" s="9">
        <f t="shared" si="15"/>
        <v>4965.3925600000002</v>
      </c>
      <c r="CA75" s="9">
        <f t="shared" ref="CA75:CA84" si="449">MIN($BR75, 80%)*BZ75+BY75*MAX(100%-$BR75, 20%)</f>
        <v>3521.5998181599998</v>
      </c>
      <c r="CB75" s="9">
        <f t="shared" si="270"/>
        <v>5957.3886976000003</v>
      </c>
      <c r="CC75" s="9">
        <f t="shared" ref="CC75:CC84" si="450">(100%+BS75)*CB75</f>
        <v>10931.808260096001</v>
      </c>
      <c r="CD75" s="9">
        <f t="shared" ref="CD75:CD84" si="451">MIN($BU75, 80%)*CC75+CB75*MAX(100%-$BU75, 20%)</f>
        <v>7753.1541596610568</v>
      </c>
      <c r="CE75" s="9">
        <f t="shared" ref="CE75:CE84" si="452">BX75*R75*(100%+BQ75)</f>
        <v>3017</v>
      </c>
      <c r="CI75" s="9">
        <f t="shared" si="358"/>
        <v>4468.2058492814076</v>
      </c>
      <c r="CJ75" s="16">
        <v>1.2</v>
      </c>
      <c r="CK75" s="9">
        <f t="shared" si="359"/>
        <v>12698.633340785389</v>
      </c>
      <c r="CL75" s="9">
        <f t="shared" si="360"/>
        <v>2280.2358822585998</v>
      </c>
      <c r="CM75" s="16">
        <v>1</v>
      </c>
      <c r="CN75" s="9">
        <f t="shared" si="361"/>
        <v>13050.390041919656</v>
      </c>
    </row>
    <row r="76" spans="1:93" s="37" customFormat="1" x14ac:dyDescent="0.35">
      <c r="A76" s="15" t="str">
        <f t="shared" si="388"/>
        <v>Blackcliff Longsword + 4 Thundering Fury + Beidou + Thrilling Tales + Noblesse</v>
      </c>
      <c r="B76" s="37" t="s">
        <v>9</v>
      </c>
      <c r="C76" s="37">
        <v>169</v>
      </c>
      <c r="D76" s="45">
        <v>0.2</v>
      </c>
      <c r="E76" s="25">
        <v>6</v>
      </c>
      <c r="F76" s="45">
        <v>0.64749999999999996</v>
      </c>
      <c r="G76" s="45">
        <v>0.62129999999999996</v>
      </c>
      <c r="H76" s="45">
        <v>0.79379999999999995</v>
      </c>
      <c r="I76" s="45">
        <v>0.86750000000000005</v>
      </c>
      <c r="J76" s="45">
        <v>1.0449999999999999</v>
      </c>
      <c r="K76" s="25">
        <v>8</v>
      </c>
      <c r="L76" s="45">
        <v>2.2016</v>
      </c>
      <c r="M76" s="37">
        <v>6</v>
      </c>
      <c r="N76" s="45">
        <f t="shared" si="23"/>
        <v>0.98399999999999999</v>
      </c>
      <c r="O76" s="45">
        <v>0.05</v>
      </c>
      <c r="P76" s="45">
        <v>0.5</v>
      </c>
      <c r="Q76" s="45"/>
      <c r="R76" s="9">
        <v>2155</v>
      </c>
      <c r="S76" s="37" t="s">
        <v>146</v>
      </c>
      <c r="T76" s="37">
        <v>1</v>
      </c>
      <c r="U76" s="37" t="s">
        <v>9</v>
      </c>
      <c r="V76" s="37">
        <v>497</v>
      </c>
      <c r="W76" s="53"/>
      <c r="X76" s="45"/>
      <c r="Y76" s="26"/>
      <c r="Z76" s="24"/>
      <c r="AA76" s="24">
        <v>0.33500000000000002</v>
      </c>
      <c r="AB76" s="45"/>
      <c r="AC76" s="45"/>
      <c r="AD76" s="25"/>
      <c r="AE76" s="37" t="s">
        <v>107</v>
      </c>
      <c r="AG76" s="45"/>
      <c r="AH76" s="45"/>
      <c r="AI76" s="45"/>
      <c r="AK76" s="45"/>
      <c r="AL76" s="45"/>
      <c r="AM76" s="45">
        <v>0.4</v>
      </c>
      <c r="AP76" s="37">
        <v>311</v>
      </c>
      <c r="AQ76" s="45">
        <f>1*46.6%</f>
        <v>0.46600000000000003</v>
      </c>
      <c r="AR76" s="45">
        <f t="shared" si="27"/>
        <v>0</v>
      </c>
      <c r="AS76" s="45">
        <f>1*46.6%</f>
        <v>0.46600000000000003</v>
      </c>
      <c r="AT76" s="45"/>
      <c r="AU76" s="45">
        <v>0.311</v>
      </c>
      <c r="AV76" s="45"/>
      <c r="AW76" s="25"/>
      <c r="AX76" s="116" t="s">
        <v>190</v>
      </c>
      <c r="AZ76" s="45">
        <f t="shared" si="364"/>
        <v>0.67999999999999994</v>
      </c>
      <c r="BA76" s="45"/>
      <c r="BD76" s="37">
        <f t="shared" si="251"/>
        <v>666</v>
      </c>
      <c r="BE76" s="25">
        <f t="shared" si="437"/>
        <v>311</v>
      </c>
      <c r="BF76" s="25">
        <f t="shared" si="253"/>
        <v>655.34399999999994</v>
      </c>
      <c r="BG76" s="45">
        <f t="shared" si="438"/>
        <v>1.1459999999999999</v>
      </c>
      <c r="BH76" s="37">
        <f t="shared" si="439"/>
        <v>2395.58</v>
      </c>
      <c r="BI76" s="45">
        <f t="shared" si="440"/>
        <v>0</v>
      </c>
      <c r="BJ76" s="45">
        <f t="shared" si="441"/>
        <v>0</v>
      </c>
      <c r="BK76" s="45">
        <f t="shared" si="442"/>
        <v>0.46600000000000003</v>
      </c>
      <c r="BL76" s="45">
        <f t="shared" si="443"/>
        <v>0</v>
      </c>
      <c r="BM76" s="45">
        <f t="shared" si="444"/>
        <v>0</v>
      </c>
      <c r="BN76" s="45">
        <f t="shared" si="445"/>
        <v>0</v>
      </c>
      <c r="BO76" s="45">
        <f t="shared" si="446"/>
        <v>0</v>
      </c>
      <c r="BP76" s="45">
        <f t="shared" si="30"/>
        <v>0</v>
      </c>
      <c r="BQ76" s="30">
        <f t="shared" si="389"/>
        <v>0.4</v>
      </c>
      <c r="BR76" s="45">
        <f t="shared" si="263"/>
        <v>0.36099999999999999</v>
      </c>
      <c r="BS76" s="45">
        <f t="shared" si="264"/>
        <v>0.83499999999999996</v>
      </c>
      <c r="BT76" s="116">
        <f t="shared" si="32"/>
        <v>0</v>
      </c>
      <c r="BU76" s="45">
        <f t="shared" si="447"/>
        <v>0.36099999999999999</v>
      </c>
      <c r="BV76" s="58">
        <v>0</v>
      </c>
      <c r="BW76" s="58">
        <v>0</v>
      </c>
      <c r="BX76" s="58">
        <v>1</v>
      </c>
      <c r="BY76" s="25">
        <f t="shared" si="448"/>
        <v>2395.58</v>
      </c>
      <c r="BZ76" s="25">
        <f t="shared" si="15"/>
        <v>4395.8892999999998</v>
      </c>
      <c r="CA76" s="25">
        <f t="shared" si="449"/>
        <v>3117.6916572999999</v>
      </c>
      <c r="CB76" s="25">
        <f t="shared" si="270"/>
        <v>7731.8436884479997</v>
      </c>
      <c r="CC76" s="25">
        <f t="shared" si="450"/>
        <v>14187.933168302079</v>
      </c>
      <c r="CD76" s="25">
        <f t="shared" si="451"/>
        <v>10062.491990675322</v>
      </c>
      <c r="CE76" s="25">
        <f t="shared" si="452"/>
        <v>3017</v>
      </c>
      <c r="CF76" s="25"/>
      <c r="CG76" s="81"/>
      <c r="CH76" s="25"/>
      <c r="CI76" s="25">
        <f t="shared" si="358"/>
        <v>3955.7271747822397</v>
      </c>
      <c r="CJ76" s="81">
        <v>1.2</v>
      </c>
      <c r="CK76" s="27">
        <f t="shared" si="359"/>
        <v>14196.015971214636</v>
      </c>
      <c r="CL76" s="25">
        <f t="shared" si="360"/>
        <v>2018.7053481017499</v>
      </c>
      <c r="CM76" s="81">
        <v>1</v>
      </c>
      <c r="CN76" s="27">
        <f t="shared" si="361"/>
        <v>15098.197338777072</v>
      </c>
      <c r="CO76" s="25"/>
    </row>
    <row r="77" spans="1:93" x14ac:dyDescent="0.35">
      <c r="A77" s="15" t="str">
        <f t="shared" si="388"/>
        <v>Blackcliff Longsword + 4 Thundering Fury + Beidou + Thrilling Tales + Noblesse</v>
      </c>
      <c r="B77" s="15" t="s">
        <v>9</v>
      </c>
      <c r="C77" s="15">
        <v>169</v>
      </c>
      <c r="D77" s="30">
        <v>0.2</v>
      </c>
      <c r="E77" s="9">
        <v>6</v>
      </c>
      <c r="F77" s="30">
        <v>0.64749999999999996</v>
      </c>
      <c r="G77" s="30">
        <v>0.62129999999999996</v>
      </c>
      <c r="H77" s="30">
        <v>0.79379999999999995</v>
      </c>
      <c r="I77" s="30">
        <v>0.86750000000000005</v>
      </c>
      <c r="J77" s="30">
        <v>1.0449999999999999</v>
      </c>
      <c r="K77" s="9">
        <v>8</v>
      </c>
      <c r="L77" s="30">
        <v>2.2016</v>
      </c>
      <c r="M77" s="15">
        <v>6</v>
      </c>
      <c r="N77" s="30">
        <f t="shared" si="23"/>
        <v>0.98399999999999999</v>
      </c>
      <c r="O77" s="30">
        <v>0.05</v>
      </c>
      <c r="P77" s="30">
        <v>0.5</v>
      </c>
      <c r="Q77" s="30"/>
      <c r="R77" s="9">
        <v>2155</v>
      </c>
      <c r="S77" s="15" t="s">
        <v>146</v>
      </c>
      <c r="T77" s="15">
        <v>1</v>
      </c>
      <c r="U77" s="15" t="s">
        <v>9</v>
      </c>
      <c r="V77" s="15">
        <v>497</v>
      </c>
      <c r="W77" s="33"/>
      <c r="X77" s="30"/>
      <c r="Y77" s="6"/>
      <c r="Z77" s="4"/>
      <c r="AA77" s="4">
        <v>0.33500000000000002</v>
      </c>
      <c r="AE77" s="15" t="s">
        <v>107</v>
      </c>
      <c r="AM77" s="30">
        <v>0.4</v>
      </c>
      <c r="AP77" s="15">
        <v>311</v>
      </c>
      <c r="AQ77" s="30">
        <f>1*46.6%</f>
        <v>0.46600000000000003</v>
      </c>
      <c r="AR77" s="30">
        <f>0*58.3%</f>
        <v>0</v>
      </c>
      <c r="AS77" s="30">
        <f>0*46.6%</f>
        <v>0</v>
      </c>
      <c r="AT77" s="30"/>
      <c r="AU77" s="30">
        <v>0.311</v>
      </c>
      <c r="AV77" s="30"/>
      <c r="AW77" s="9">
        <v>187</v>
      </c>
      <c r="AX77" s="46" t="s">
        <v>190</v>
      </c>
      <c r="AZ77" s="30">
        <f t="shared" si="364"/>
        <v>0.67999999999999994</v>
      </c>
      <c r="BD77" s="15">
        <f t="shared" si="251"/>
        <v>666</v>
      </c>
      <c r="BE77" s="9">
        <f t="shared" ref="BE77:BE78" si="453">AP77+AY77</f>
        <v>311</v>
      </c>
      <c r="BF77" s="9">
        <f t="shared" si="253"/>
        <v>655.34399999999994</v>
      </c>
      <c r="BG77" s="30">
        <f t="shared" ref="BG77:BG78" si="454">W77+AF77+AQ77+AZ77</f>
        <v>1.1459999999999999</v>
      </c>
      <c r="BH77" s="15">
        <f t="shared" ref="BH77:BH78" si="455">(100%+BG77)*BD77+BE77+BF77</f>
        <v>2395.58</v>
      </c>
      <c r="BI77" s="30">
        <f t="shared" ref="BI77:BI78" si="456">X77+AG77+AR77</f>
        <v>0</v>
      </c>
      <c r="BJ77" s="30">
        <f t="shared" ref="BJ77:BJ78" si="457">AH77</f>
        <v>0</v>
      </c>
      <c r="BK77" s="30">
        <f t="shared" ref="BK77:BK78" si="458">AI77+AS77</f>
        <v>0</v>
      </c>
      <c r="BL77" s="30">
        <f t="shared" ref="BL77:BL78" si="459">AT77</f>
        <v>0</v>
      </c>
      <c r="BM77" s="30">
        <f t="shared" ref="BM77:BM78" si="460">AB77</f>
        <v>0</v>
      </c>
      <c r="BN77" s="30">
        <f t="shared" ref="BN77:BN78" si="461">AJ77</f>
        <v>0</v>
      </c>
      <c r="BO77" s="30">
        <f t="shared" ref="BO77:BO78" si="462">AK77</f>
        <v>0</v>
      </c>
      <c r="BP77" s="30">
        <f t="shared" ref="BP77:BP78" si="463">AL77+278*BT77/(1400+BT77)/100</f>
        <v>0.32757403906742283</v>
      </c>
      <c r="BQ77" s="30">
        <f t="shared" si="389"/>
        <v>1.7680841335162323</v>
      </c>
      <c r="BR77" s="30">
        <f t="shared" si="263"/>
        <v>0.36099999999999999</v>
      </c>
      <c r="BS77" s="30">
        <f t="shared" si="264"/>
        <v>0.83499999999999996</v>
      </c>
      <c r="BT77" s="46">
        <f t="shared" ref="BT77:BT78" si="464">BC77+AW77+AD77+Q77</f>
        <v>187</v>
      </c>
      <c r="BU77" s="30">
        <f t="shared" ref="BU77:BU78" si="465">BR77+AC77</f>
        <v>0.36099999999999999</v>
      </c>
      <c r="BV77" s="114">
        <v>0</v>
      </c>
      <c r="BW77" s="114">
        <v>0</v>
      </c>
      <c r="BX77" s="114">
        <v>1</v>
      </c>
      <c r="BY77" s="9">
        <f t="shared" ref="BY77:BY78" si="466">(100%+BJ77+(BI77*(1-BV77))+(BL77*BV77)+BN77+BX77*BO77)*BH77</f>
        <v>2395.58</v>
      </c>
      <c r="BZ77" s="9">
        <f t="shared" ref="BZ77:BZ78" si="467">(100%+$BS77)*BY77</f>
        <v>4395.8892999999998</v>
      </c>
      <c r="CA77" s="9">
        <f t="shared" ref="CA77:CA78" si="468">MIN($BR77, 80%)*BZ77+BY77*MAX(100%-$BR77, 20%)</f>
        <v>3117.6916572999999</v>
      </c>
      <c r="CB77" s="9">
        <f t="shared" si="270"/>
        <v>5274.1089279999997</v>
      </c>
      <c r="CC77" s="9">
        <f t="shared" ref="CC77:CC78" si="469">(100%+BS77)*CB77</f>
        <v>9677.9898828799996</v>
      </c>
      <c r="CD77" s="9">
        <f t="shared" ref="CD77:CD78" si="470">MIN($BU77, 80%)*CC77+CB77*MAX(100%-$BU77, 20%)</f>
        <v>6863.9099527116796</v>
      </c>
      <c r="CE77" s="9">
        <f t="shared" ref="CE77:CE78" si="471">BX77*R77*(100%+BQ77)</f>
        <v>5965.221307727481</v>
      </c>
      <c r="CI77" s="9">
        <f t="shared" si="358"/>
        <v>3955.7271747822397</v>
      </c>
      <c r="CJ77" s="16">
        <v>1.2</v>
      </c>
      <c r="CK77" s="9">
        <f t="shared" ref="CK77:CK78" si="472">(CI77+$CD77+$CE77)/CJ77</f>
        <v>13987.382029351169</v>
      </c>
      <c r="CL77" s="9">
        <f t="shared" si="360"/>
        <v>2018.7053481017499</v>
      </c>
      <c r="CM77" s="16">
        <v>1</v>
      </c>
      <c r="CN77" s="9">
        <f t="shared" ref="CN77:CN78" si="473">(CL77+$CD77+$CE77)/CM77</f>
        <v>14847.836608540911</v>
      </c>
    </row>
    <row r="78" spans="1:93" s="31" customFormat="1" x14ac:dyDescent="0.35">
      <c r="A78" s="15" t="str">
        <f t="shared" si="388"/>
        <v>Blackcliff Longsword + 4 Thundering Fury + Beidou + Thrilling Tales + Noblesse</v>
      </c>
      <c r="B78" s="31" t="s">
        <v>9</v>
      </c>
      <c r="C78" s="31">
        <v>169</v>
      </c>
      <c r="D78" s="32">
        <v>0.2</v>
      </c>
      <c r="E78" s="17">
        <v>6</v>
      </c>
      <c r="F78" s="32">
        <v>0.64749999999999996</v>
      </c>
      <c r="G78" s="32">
        <v>0.62129999999999996</v>
      </c>
      <c r="H78" s="32">
        <v>0.79379999999999995</v>
      </c>
      <c r="I78" s="32">
        <v>0.86750000000000005</v>
      </c>
      <c r="J78" s="32">
        <v>1.0449999999999999</v>
      </c>
      <c r="K78" s="9">
        <v>8</v>
      </c>
      <c r="L78" s="30">
        <v>2.2016</v>
      </c>
      <c r="M78" s="31">
        <v>6</v>
      </c>
      <c r="N78" s="30">
        <f t="shared" si="23"/>
        <v>0.98399999999999999</v>
      </c>
      <c r="O78" s="32">
        <v>0.05</v>
      </c>
      <c r="P78" s="32">
        <v>0.5</v>
      </c>
      <c r="Q78" s="32"/>
      <c r="R78" s="9">
        <v>2155</v>
      </c>
      <c r="S78" s="15" t="s">
        <v>146</v>
      </c>
      <c r="T78" s="15">
        <v>1</v>
      </c>
      <c r="U78" s="15" t="s">
        <v>9</v>
      </c>
      <c r="V78" s="15">
        <v>497</v>
      </c>
      <c r="W78" s="33"/>
      <c r="X78" s="30"/>
      <c r="Y78" s="6"/>
      <c r="Z78" s="4"/>
      <c r="AA78" s="4">
        <v>0.33500000000000002</v>
      </c>
      <c r="AB78" s="32"/>
      <c r="AC78" s="32"/>
      <c r="AD78" s="17"/>
      <c r="AE78" s="31" t="s">
        <v>107</v>
      </c>
      <c r="AG78" s="32"/>
      <c r="AH78" s="32"/>
      <c r="AI78" s="32"/>
      <c r="AK78" s="32"/>
      <c r="AL78" s="32"/>
      <c r="AM78" s="32">
        <v>0.4</v>
      </c>
      <c r="AP78" s="37">
        <v>311</v>
      </c>
      <c r="AQ78" s="45">
        <v>0</v>
      </c>
      <c r="AR78" s="45">
        <f t="shared" si="27"/>
        <v>0</v>
      </c>
      <c r="AS78" s="45">
        <f>1*46.6%</f>
        <v>0.46600000000000003</v>
      </c>
      <c r="AT78" s="45"/>
      <c r="AU78" s="45">
        <v>0.311</v>
      </c>
      <c r="AV78" s="45"/>
      <c r="AW78" s="25">
        <v>187</v>
      </c>
      <c r="AX78" s="46" t="s">
        <v>190</v>
      </c>
      <c r="AZ78" s="30">
        <f t="shared" si="364"/>
        <v>0.67999999999999994</v>
      </c>
      <c r="BA78" s="32"/>
      <c r="BD78" s="31">
        <f t="shared" si="251"/>
        <v>666</v>
      </c>
      <c r="BE78" s="17">
        <f t="shared" si="453"/>
        <v>311</v>
      </c>
      <c r="BF78" s="17">
        <f t="shared" si="253"/>
        <v>655.34399999999994</v>
      </c>
      <c r="BG78" s="32">
        <f t="shared" si="454"/>
        <v>0.67999999999999994</v>
      </c>
      <c r="BH78" s="31">
        <f t="shared" si="455"/>
        <v>2085.2239999999997</v>
      </c>
      <c r="BI78" s="32">
        <f t="shared" si="456"/>
        <v>0</v>
      </c>
      <c r="BJ78" s="32">
        <f t="shared" si="457"/>
        <v>0</v>
      </c>
      <c r="BK78" s="32">
        <f t="shared" si="458"/>
        <v>0.46600000000000003</v>
      </c>
      <c r="BL78" s="32">
        <f t="shared" si="459"/>
        <v>0</v>
      </c>
      <c r="BM78" s="32">
        <f t="shared" si="460"/>
        <v>0</v>
      </c>
      <c r="BN78" s="32">
        <f t="shared" si="461"/>
        <v>0</v>
      </c>
      <c r="BO78" s="32">
        <f t="shared" si="462"/>
        <v>0</v>
      </c>
      <c r="BP78" s="30">
        <f t="shared" si="463"/>
        <v>0.32757403906742283</v>
      </c>
      <c r="BQ78" s="30">
        <f t="shared" si="389"/>
        <v>1.7680841335162323</v>
      </c>
      <c r="BR78" s="32">
        <f t="shared" si="263"/>
        <v>0.36099999999999999</v>
      </c>
      <c r="BS78" s="32">
        <f t="shared" si="264"/>
        <v>0.83499999999999996</v>
      </c>
      <c r="BT78" s="46">
        <f t="shared" si="464"/>
        <v>187</v>
      </c>
      <c r="BU78" s="32">
        <f t="shared" si="465"/>
        <v>0.36099999999999999</v>
      </c>
      <c r="BV78" s="57">
        <v>0</v>
      </c>
      <c r="BW78" s="57">
        <v>0</v>
      </c>
      <c r="BX78" s="57">
        <v>1</v>
      </c>
      <c r="BY78" s="17">
        <f t="shared" si="466"/>
        <v>2085.2239999999997</v>
      </c>
      <c r="BZ78" s="17">
        <f t="shared" si="467"/>
        <v>3826.3860399999994</v>
      </c>
      <c r="CA78" s="17">
        <f t="shared" si="468"/>
        <v>2713.7834964399995</v>
      </c>
      <c r="CB78" s="9">
        <f t="shared" si="270"/>
        <v>6730.1555462143988</v>
      </c>
      <c r="CC78" s="17">
        <f t="shared" si="469"/>
        <v>12349.835427303422</v>
      </c>
      <c r="CD78" s="17">
        <f t="shared" si="470"/>
        <v>8758.859983287537</v>
      </c>
      <c r="CE78" s="17">
        <f t="shared" si="471"/>
        <v>5965.221307727481</v>
      </c>
      <c r="CF78" s="17"/>
      <c r="CG78" s="20"/>
      <c r="CH78" s="17"/>
      <c r="CI78" s="17">
        <f t="shared" si="358"/>
        <v>3443.2485002830713</v>
      </c>
      <c r="CJ78" s="20">
        <v>1.2</v>
      </c>
      <c r="CK78" s="17">
        <f t="shared" si="472"/>
        <v>15139.441492748409</v>
      </c>
      <c r="CL78" s="17">
        <f t="shared" si="360"/>
        <v>1757.1748139448996</v>
      </c>
      <c r="CM78" s="20">
        <v>1</v>
      </c>
      <c r="CN78" s="17">
        <f t="shared" si="473"/>
        <v>16481.256104959917</v>
      </c>
      <c r="CO78" s="17"/>
    </row>
    <row r="79" spans="1:93" x14ac:dyDescent="0.35">
      <c r="A79" s="15" t="str">
        <f t="shared" si="388"/>
        <v>Festering Desire + 4 Thundering Fury + Fischl + Thrilling Tales + Noblesse</v>
      </c>
      <c r="B79" s="15" t="s">
        <v>9</v>
      </c>
      <c r="C79" s="15">
        <v>169</v>
      </c>
      <c r="D79" s="30">
        <v>0.2</v>
      </c>
      <c r="E79" s="9">
        <v>6</v>
      </c>
      <c r="F79" s="30">
        <v>0.64749999999999996</v>
      </c>
      <c r="G79" s="30">
        <v>0.62129999999999996</v>
      </c>
      <c r="H79" s="30">
        <v>0.79379999999999995</v>
      </c>
      <c r="I79" s="30">
        <v>0.86750000000000005</v>
      </c>
      <c r="J79" s="30">
        <v>1.0449999999999999</v>
      </c>
      <c r="K79" s="9">
        <v>8</v>
      </c>
      <c r="L79" s="30">
        <v>2.2016</v>
      </c>
      <c r="M79" s="15">
        <v>6</v>
      </c>
      <c r="N79" s="30">
        <f t="shared" si="23"/>
        <v>0.98399999999999999</v>
      </c>
      <c r="O79" s="30">
        <v>0.05</v>
      </c>
      <c r="P79" s="30">
        <v>0.5</v>
      </c>
      <c r="Q79" s="30"/>
      <c r="R79" s="9">
        <v>2155</v>
      </c>
      <c r="S79" s="15" t="s">
        <v>98</v>
      </c>
      <c r="T79" s="15">
        <v>5</v>
      </c>
      <c r="U79" s="15" t="s">
        <v>9</v>
      </c>
      <c r="V79" s="15">
        <v>449</v>
      </c>
      <c r="W79" s="30"/>
      <c r="X79" s="30"/>
      <c r="Y79" s="30"/>
      <c r="Z79" s="9"/>
      <c r="AA79" s="9"/>
      <c r="AB79" s="30">
        <f>12%+(T79*4%)</f>
        <v>0.32</v>
      </c>
      <c r="AC79" s="30">
        <f>4.5%+(T79*1.5%)</f>
        <v>0.12</v>
      </c>
      <c r="AE79" s="15" t="s">
        <v>107</v>
      </c>
      <c r="AM79" s="30">
        <v>0.4</v>
      </c>
      <c r="AP79" s="15">
        <v>311</v>
      </c>
      <c r="AQ79" s="30">
        <f>2*46.6%</f>
        <v>0.93200000000000005</v>
      </c>
      <c r="AR79" s="30">
        <f>0*58.3%</f>
        <v>0</v>
      </c>
      <c r="AS79" s="30">
        <f>0*46.6%</f>
        <v>0</v>
      </c>
      <c r="AT79" s="30"/>
      <c r="AU79" s="30">
        <v>0.311</v>
      </c>
      <c r="AV79" s="30"/>
      <c r="AX79" s="46" t="s">
        <v>460</v>
      </c>
      <c r="AZ79" s="30">
        <f t="shared" si="364"/>
        <v>0.67999999999999994</v>
      </c>
      <c r="BD79" s="15">
        <f t="shared" si="251"/>
        <v>618</v>
      </c>
      <c r="BE79" s="9">
        <f t="shared" si="437"/>
        <v>311</v>
      </c>
      <c r="BF79" s="9">
        <f t="shared" si="253"/>
        <v>608.11199999999997</v>
      </c>
      <c r="BG79" s="30">
        <f t="shared" si="438"/>
        <v>1.6120000000000001</v>
      </c>
      <c r="BH79" s="15">
        <f t="shared" si="439"/>
        <v>2533.328</v>
      </c>
      <c r="BI79" s="30">
        <f t="shared" si="440"/>
        <v>0</v>
      </c>
      <c r="BJ79" s="30">
        <f t="shared" si="441"/>
        <v>0</v>
      </c>
      <c r="BK79" s="30">
        <f t="shared" si="442"/>
        <v>0</v>
      </c>
      <c r="BL79" s="30">
        <f t="shared" si="443"/>
        <v>0</v>
      </c>
      <c r="BM79" s="30">
        <f t="shared" si="444"/>
        <v>0.32</v>
      </c>
      <c r="BN79" s="30">
        <f t="shared" si="445"/>
        <v>0</v>
      </c>
      <c r="BO79" s="30">
        <f t="shared" si="446"/>
        <v>0</v>
      </c>
      <c r="BP79" s="30">
        <f t="shared" si="30"/>
        <v>0</v>
      </c>
      <c r="BQ79" s="30">
        <f t="shared" si="389"/>
        <v>0.4</v>
      </c>
      <c r="BR79" s="30">
        <f t="shared" si="263"/>
        <v>0.36099999999999999</v>
      </c>
      <c r="BS79" s="30">
        <f t="shared" si="264"/>
        <v>0.5</v>
      </c>
      <c r="BT79" s="46">
        <f t="shared" si="32"/>
        <v>0</v>
      </c>
      <c r="BU79" s="30">
        <f t="shared" si="447"/>
        <v>0.48099999999999998</v>
      </c>
      <c r="BV79" s="114">
        <v>0</v>
      </c>
      <c r="BW79" s="114">
        <v>0.5</v>
      </c>
      <c r="BX79" s="114">
        <v>1</v>
      </c>
      <c r="BY79" s="9">
        <f t="shared" si="448"/>
        <v>2533.328</v>
      </c>
      <c r="BZ79" s="9">
        <f t="shared" ref="BZ79:BZ92" si="474">(100%+$BS79)*BY79</f>
        <v>3799.9920000000002</v>
      </c>
      <c r="CA79" s="9">
        <f t="shared" si="449"/>
        <v>2990.5937039999999</v>
      </c>
      <c r="CB79" s="9">
        <f t="shared" si="270"/>
        <v>11043.202351104001</v>
      </c>
      <c r="CC79" s="9">
        <f t="shared" si="450"/>
        <v>16564.803526656</v>
      </c>
      <c r="CD79" s="9">
        <f t="shared" si="451"/>
        <v>13699.092516544511</v>
      </c>
      <c r="CE79" s="9">
        <f t="shared" si="452"/>
        <v>3017</v>
      </c>
      <c r="CI79" s="9">
        <f t="shared" si="358"/>
        <v>3794.4652916351997</v>
      </c>
      <c r="CJ79" s="16">
        <v>1.2</v>
      </c>
      <c r="CK79" s="9">
        <f t="shared" ref="CK79:CK92" si="475">(CI79+$CD79+$CE79)/CJ79</f>
        <v>17092.131506816426</v>
      </c>
      <c r="CL79" s="9">
        <f t="shared" si="360"/>
        <v>1936.4094233399999</v>
      </c>
      <c r="CM79" s="16">
        <v>1</v>
      </c>
      <c r="CN79" s="9">
        <f t="shared" ref="CN79:CN92" si="476">(CL79+$CD79+$CE79)/CM79</f>
        <v>18652.501939884511</v>
      </c>
    </row>
    <row r="80" spans="1:93" s="37" customFormat="1" x14ac:dyDescent="0.35">
      <c r="A80" s="15" t="str">
        <f t="shared" si="388"/>
        <v>Festering Desire + 4 Thundering Fury + Fischl + Thrilling Tales + Noblesse</v>
      </c>
      <c r="B80" s="37" t="s">
        <v>9</v>
      </c>
      <c r="C80" s="37">
        <v>169</v>
      </c>
      <c r="D80" s="45">
        <v>0.2</v>
      </c>
      <c r="E80" s="25">
        <v>6</v>
      </c>
      <c r="F80" s="45">
        <v>0.64749999999999996</v>
      </c>
      <c r="G80" s="45">
        <v>0.62129999999999996</v>
      </c>
      <c r="H80" s="45">
        <v>0.79379999999999995</v>
      </c>
      <c r="I80" s="45">
        <v>0.86750000000000005</v>
      </c>
      <c r="J80" s="45">
        <v>1.0449999999999999</v>
      </c>
      <c r="K80" s="25">
        <v>8</v>
      </c>
      <c r="L80" s="45">
        <v>2.2016</v>
      </c>
      <c r="M80" s="37">
        <v>6</v>
      </c>
      <c r="N80" s="45">
        <f t="shared" si="23"/>
        <v>0.98399999999999999</v>
      </c>
      <c r="O80" s="45">
        <v>0.05</v>
      </c>
      <c r="P80" s="45">
        <v>0.5</v>
      </c>
      <c r="Q80" s="45"/>
      <c r="R80" s="9">
        <v>2155</v>
      </c>
      <c r="S80" s="37" t="s">
        <v>98</v>
      </c>
      <c r="T80" s="37">
        <v>5</v>
      </c>
      <c r="U80" s="37" t="s">
        <v>9</v>
      </c>
      <c r="V80" s="37">
        <v>449</v>
      </c>
      <c r="W80" s="45"/>
      <c r="X80" s="45"/>
      <c r="Y80" s="45"/>
      <c r="Z80" s="25"/>
      <c r="AA80" s="25"/>
      <c r="AB80" s="45">
        <f t="shared" ref="AB80" si="477">12%+(T80*4%)</f>
        <v>0.32</v>
      </c>
      <c r="AC80" s="45">
        <f t="shared" ref="AC80" si="478">4.5%+(T80*1.5%)</f>
        <v>0.12</v>
      </c>
      <c r="AD80" s="25"/>
      <c r="AE80" s="37" t="s">
        <v>107</v>
      </c>
      <c r="AG80" s="45"/>
      <c r="AH80" s="45"/>
      <c r="AI80" s="45"/>
      <c r="AK80" s="45"/>
      <c r="AL80" s="45"/>
      <c r="AM80" s="45">
        <v>0.4</v>
      </c>
      <c r="AP80" s="37">
        <v>311</v>
      </c>
      <c r="AQ80" s="45">
        <f>1*46.6%</f>
        <v>0.46600000000000003</v>
      </c>
      <c r="AR80" s="45">
        <f t="shared" si="27"/>
        <v>0</v>
      </c>
      <c r="AS80" s="45">
        <f>1*46.6%</f>
        <v>0.46600000000000003</v>
      </c>
      <c r="AT80" s="45"/>
      <c r="AU80" s="45">
        <v>0.311</v>
      </c>
      <c r="AV80" s="45"/>
      <c r="AW80" s="25"/>
      <c r="AX80" s="116" t="s">
        <v>460</v>
      </c>
      <c r="AZ80" s="45">
        <f t="shared" si="364"/>
        <v>0.67999999999999994</v>
      </c>
      <c r="BA80" s="45"/>
      <c r="BD80" s="37">
        <f t="shared" si="251"/>
        <v>618</v>
      </c>
      <c r="BE80" s="25">
        <f t="shared" si="437"/>
        <v>311</v>
      </c>
      <c r="BF80" s="25">
        <f t="shared" si="253"/>
        <v>608.11199999999997</v>
      </c>
      <c r="BG80" s="45">
        <f t="shared" si="438"/>
        <v>1.1459999999999999</v>
      </c>
      <c r="BH80" s="37">
        <f t="shared" si="439"/>
        <v>2245.3399999999997</v>
      </c>
      <c r="BI80" s="45">
        <f t="shared" si="440"/>
        <v>0</v>
      </c>
      <c r="BJ80" s="45">
        <f t="shared" si="441"/>
        <v>0</v>
      </c>
      <c r="BK80" s="45">
        <f t="shared" si="442"/>
        <v>0.46600000000000003</v>
      </c>
      <c r="BL80" s="45">
        <f t="shared" si="443"/>
        <v>0</v>
      </c>
      <c r="BM80" s="45">
        <f t="shared" si="444"/>
        <v>0.32</v>
      </c>
      <c r="BN80" s="45">
        <f t="shared" si="445"/>
        <v>0</v>
      </c>
      <c r="BO80" s="45">
        <f t="shared" si="446"/>
        <v>0</v>
      </c>
      <c r="BP80" s="45">
        <f t="shared" si="30"/>
        <v>0</v>
      </c>
      <c r="BQ80" s="30">
        <f t="shared" si="389"/>
        <v>0.4</v>
      </c>
      <c r="BR80" s="45">
        <f t="shared" si="263"/>
        <v>0.36099999999999999</v>
      </c>
      <c r="BS80" s="45">
        <f t="shared" si="264"/>
        <v>0.5</v>
      </c>
      <c r="BT80" s="116">
        <f t="shared" si="32"/>
        <v>0</v>
      </c>
      <c r="BU80" s="45">
        <f t="shared" si="447"/>
        <v>0.48099999999999998</v>
      </c>
      <c r="BV80" s="58">
        <v>0</v>
      </c>
      <c r="BW80" s="58">
        <v>0.5</v>
      </c>
      <c r="BX80" s="58">
        <v>1</v>
      </c>
      <c r="BY80" s="25">
        <f t="shared" si="448"/>
        <v>2245.3399999999997</v>
      </c>
      <c r="BZ80" s="25">
        <f t="shared" si="474"/>
        <v>3368.0099999999993</v>
      </c>
      <c r="CA80" s="25">
        <f t="shared" si="449"/>
        <v>2650.6238699999994</v>
      </c>
      <c r="CB80" s="25">
        <f t="shared" si="270"/>
        <v>13243.209317375999</v>
      </c>
      <c r="CC80" s="25">
        <f t="shared" si="450"/>
        <v>19864.813976063997</v>
      </c>
      <c r="CD80" s="25">
        <f t="shared" si="451"/>
        <v>16428.201158204924</v>
      </c>
      <c r="CE80" s="25">
        <f t="shared" si="452"/>
        <v>3017</v>
      </c>
      <c r="CF80" s="25"/>
      <c r="CG80" s="81"/>
      <c r="CH80" s="25"/>
      <c r="CI80" s="25">
        <f t="shared" si="358"/>
        <v>3363.1115662559992</v>
      </c>
      <c r="CJ80" s="81">
        <v>1.2</v>
      </c>
      <c r="CK80" s="25">
        <f t="shared" si="475"/>
        <v>19006.927270384105</v>
      </c>
      <c r="CL80" s="25">
        <f t="shared" si="360"/>
        <v>1716.2789558249995</v>
      </c>
      <c r="CM80" s="81">
        <v>1</v>
      </c>
      <c r="CN80" s="25">
        <f t="shared" si="476"/>
        <v>21161.480114029924</v>
      </c>
      <c r="CO80" s="25"/>
    </row>
    <row r="81" spans="1:93" x14ac:dyDescent="0.35">
      <c r="A81" s="15" t="str">
        <f t="shared" si="388"/>
        <v>Festering Desire + 4 Thundering Fury + Fischl + Thrilling Tales + Noblesse</v>
      </c>
      <c r="B81" s="15" t="s">
        <v>9</v>
      </c>
      <c r="C81" s="15">
        <v>169</v>
      </c>
      <c r="D81" s="30">
        <v>0.2</v>
      </c>
      <c r="E81" s="9">
        <v>6</v>
      </c>
      <c r="F81" s="30">
        <v>0.64749999999999996</v>
      </c>
      <c r="G81" s="30">
        <v>0.62129999999999996</v>
      </c>
      <c r="H81" s="30">
        <v>0.79379999999999995</v>
      </c>
      <c r="I81" s="30">
        <v>0.86750000000000005</v>
      </c>
      <c r="J81" s="30">
        <v>1.0449999999999999</v>
      </c>
      <c r="K81" s="9">
        <v>8</v>
      </c>
      <c r="L81" s="30">
        <v>2.2016</v>
      </c>
      <c r="M81" s="15">
        <v>6</v>
      </c>
      <c r="N81" s="30">
        <f t="shared" si="23"/>
        <v>0.98399999999999999</v>
      </c>
      <c r="O81" s="30">
        <v>0.05</v>
      </c>
      <c r="P81" s="30">
        <v>0.5</v>
      </c>
      <c r="Q81" s="30"/>
      <c r="R81" s="9">
        <v>2155</v>
      </c>
      <c r="S81" s="15" t="s">
        <v>98</v>
      </c>
      <c r="T81" s="15">
        <v>5</v>
      </c>
      <c r="U81" s="15" t="s">
        <v>9</v>
      </c>
      <c r="V81" s="15">
        <v>449</v>
      </c>
      <c r="W81" s="30"/>
      <c r="X81" s="30"/>
      <c r="Y81" s="30"/>
      <c r="Z81" s="9"/>
      <c r="AA81" s="9"/>
      <c r="AB81" s="30">
        <f>12%+(T81*4%)</f>
        <v>0.32</v>
      </c>
      <c r="AC81" s="30">
        <f>4.5%+(T81*1.5%)</f>
        <v>0.12</v>
      </c>
      <c r="AE81" s="15" t="s">
        <v>107</v>
      </c>
      <c r="AM81" s="30">
        <v>0.4</v>
      </c>
      <c r="AP81" s="15">
        <v>311</v>
      </c>
      <c r="AQ81" s="30">
        <f>1*46.6%</f>
        <v>0.46600000000000003</v>
      </c>
      <c r="AR81" s="30">
        <f>0*58.3%</f>
        <v>0</v>
      </c>
      <c r="AS81" s="30">
        <f>0*46.6%</f>
        <v>0</v>
      </c>
      <c r="AT81" s="30"/>
      <c r="AU81" s="30">
        <v>0.311</v>
      </c>
      <c r="AV81" s="30"/>
      <c r="AW81" s="9">
        <v>187</v>
      </c>
      <c r="AX81" s="46" t="s">
        <v>460</v>
      </c>
      <c r="AZ81" s="30">
        <f t="shared" si="364"/>
        <v>0.67999999999999994</v>
      </c>
      <c r="BD81" s="15">
        <f t="shared" si="251"/>
        <v>618</v>
      </c>
      <c r="BE81" s="9">
        <f t="shared" ref="BE81:BE82" si="479">AP81+AY81</f>
        <v>311</v>
      </c>
      <c r="BF81" s="9">
        <f t="shared" si="253"/>
        <v>608.11199999999997</v>
      </c>
      <c r="BG81" s="30">
        <f t="shared" ref="BG81:BG82" si="480">W81+AF81+AQ81+AZ81</f>
        <v>1.1459999999999999</v>
      </c>
      <c r="BH81" s="15">
        <f t="shared" ref="BH81:BH82" si="481">(100%+BG81)*BD81+BE81+BF81</f>
        <v>2245.3399999999997</v>
      </c>
      <c r="BI81" s="30">
        <f t="shared" ref="BI81:BI82" si="482">X81+AG81+AR81</f>
        <v>0</v>
      </c>
      <c r="BJ81" s="30">
        <f t="shared" ref="BJ81:BJ82" si="483">AH81</f>
        <v>0</v>
      </c>
      <c r="BK81" s="30">
        <f t="shared" ref="BK81:BK82" si="484">AI81+AS81</f>
        <v>0</v>
      </c>
      <c r="BL81" s="30">
        <f t="shared" ref="BL81:BL82" si="485">AT81</f>
        <v>0</v>
      </c>
      <c r="BM81" s="30">
        <f t="shared" ref="BM81:BM82" si="486">AB81</f>
        <v>0.32</v>
      </c>
      <c r="BN81" s="30">
        <f t="shared" ref="BN81:BN82" si="487">AJ81</f>
        <v>0</v>
      </c>
      <c r="BO81" s="30">
        <f t="shared" ref="BO81:BO82" si="488">AK81</f>
        <v>0</v>
      </c>
      <c r="BP81" s="30">
        <f t="shared" ref="BP81:BP82" si="489">AL81+278*BT81/(1400+BT81)/100</f>
        <v>0.32757403906742283</v>
      </c>
      <c r="BQ81" s="30">
        <f t="shared" si="389"/>
        <v>1.7680841335162323</v>
      </c>
      <c r="BR81" s="30">
        <f t="shared" si="263"/>
        <v>0.36099999999999999</v>
      </c>
      <c r="BS81" s="30">
        <f t="shared" si="264"/>
        <v>0.5</v>
      </c>
      <c r="BT81" s="46">
        <f t="shared" ref="BT81:BT82" si="490">BC81+AW81+AD81+Q81</f>
        <v>187</v>
      </c>
      <c r="BU81" s="30">
        <f t="shared" ref="BU81:BU82" si="491">BR81+AC81</f>
        <v>0.48099999999999998</v>
      </c>
      <c r="BV81" s="114">
        <v>0</v>
      </c>
      <c r="BW81" s="114">
        <v>0.5</v>
      </c>
      <c r="BX81" s="114">
        <v>1</v>
      </c>
      <c r="BY81" s="9">
        <f t="shared" ref="BY81:BY82" si="492">(100%+BJ81+(BI81*(1-BV81))+(BL81*BV81)+BN81+BX81*BO81)*BH81</f>
        <v>2245.3399999999997</v>
      </c>
      <c r="BZ81" s="9">
        <f t="shared" ref="BZ81:BZ82" si="493">(100%+$BS81)*BY81</f>
        <v>3368.0099999999993</v>
      </c>
      <c r="CA81" s="9">
        <f t="shared" ref="CA81:CA82" si="494">MIN($BR81, 80%)*BZ81+BY81*MAX(100%-$BR81, 20%)</f>
        <v>2650.6238699999994</v>
      </c>
      <c r="CB81" s="9">
        <f t="shared" si="270"/>
        <v>11390.931205318991</v>
      </c>
      <c r="CC81" s="9">
        <f t="shared" ref="CC81:CC82" si="495">(100%+BS81)*CB81</f>
        <v>17086.396807978486</v>
      </c>
      <c r="CD81" s="9">
        <f t="shared" ref="CD81:CD82" si="496">MIN($BU81, 80%)*CC81+CB81*MAX(100%-$BU81, 20%)</f>
        <v>14130.450160198208</v>
      </c>
      <c r="CE81" s="9">
        <f t="shared" ref="CE81:CE82" si="497">BX81*R81*(100%+BQ81)</f>
        <v>5965.221307727481</v>
      </c>
      <c r="CI81" s="9">
        <f t="shared" si="358"/>
        <v>3363.1115662559992</v>
      </c>
      <c r="CJ81" s="16">
        <v>1.2</v>
      </c>
      <c r="CK81" s="9">
        <f t="shared" ref="CK81:CK82" si="498">(CI81+$CD81+$CE81)/CJ81</f>
        <v>19548.985861818073</v>
      </c>
      <c r="CL81" s="9">
        <f t="shared" si="360"/>
        <v>1716.2789558249995</v>
      </c>
      <c r="CM81" s="16">
        <v>1</v>
      </c>
      <c r="CN81" s="9">
        <f t="shared" ref="CN81:CN82" si="499">(CL81+$CD81+$CE81)/CM81</f>
        <v>21811.950423750688</v>
      </c>
    </row>
    <row r="82" spans="1:93" s="63" customFormat="1" x14ac:dyDescent="0.35">
      <c r="A82" s="15" t="str">
        <f t="shared" si="388"/>
        <v>Festering Desire + 4 Thundering Fury + Fischl + Thrilling Tales + Noblesse</v>
      </c>
      <c r="B82" s="63" t="s">
        <v>9</v>
      </c>
      <c r="C82" s="63">
        <v>169</v>
      </c>
      <c r="D82" s="67">
        <v>0.2</v>
      </c>
      <c r="E82" s="72">
        <v>6</v>
      </c>
      <c r="F82" s="67">
        <v>0.64749999999999996</v>
      </c>
      <c r="G82" s="67">
        <v>0.62129999999999996</v>
      </c>
      <c r="H82" s="67">
        <v>0.79379999999999995</v>
      </c>
      <c r="I82" s="67">
        <v>0.86750000000000005</v>
      </c>
      <c r="J82" s="67">
        <v>1.0449999999999999</v>
      </c>
      <c r="K82" s="9">
        <v>8</v>
      </c>
      <c r="L82" s="30">
        <v>2.2016</v>
      </c>
      <c r="M82" s="63">
        <v>6</v>
      </c>
      <c r="N82" s="30">
        <f t="shared" si="23"/>
        <v>0.98399999999999999</v>
      </c>
      <c r="O82" s="67">
        <v>0.05</v>
      </c>
      <c r="P82" s="67">
        <v>0.5</v>
      </c>
      <c r="Q82" s="67"/>
      <c r="R82" s="9">
        <v>2155</v>
      </c>
      <c r="S82" s="63" t="s">
        <v>98</v>
      </c>
      <c r="T82" s="63">
        <v>5</v>
      </c>
      <c r="U82" s="63" t="s">
        <v>9</v>
      </c>
      <c r="V82" s="63">
        <v>449</v>
      </c>
      <c r="W82" s="67"/>
      <c r="X82" s="67"/>
      <c r="Y82" s="67"/>
      <c r="Z82" s="72"/>
      <c r="AA82" s="72"/>
      <c r="AB82" s="67">
        <f t="shared" ref="AB82" si="500">12%+(T82*4%)</f>
        <v>0.32</v>
      </c>
      <c r="AC82" s="67">
        <f t="shared" ref="AC82" si="501">4.5%+(T82*1.5%)</f>
        <v>0.12</v>
      </c>
      <c r="AD82" s="72"/>
      <c r="AE82" s="63" t="s">
        <v>107</v>
      </c>
      <c r="AG82" s="67"/>
      <c r="AH82" s="67"/>
      <c r="AI82" s="67"/>
      <c r="AK82" s="67"/>
      <c r="AL82" s="67"/>
      <c r="AM82" s="67">
        <v>0.4</v>
      </c>
      <c r="AP82" s="37">
        <v>311</v>
      </c>
      <c r="AQ82" s="45">
        <v>0</v>
      </c>
      <c r="AR82" s="45">
        <f t="shared" si="27"/>
        <v>0</v>
      </c>
      <c r="AS82" s="45">
        <f>1*46.6%</f>
        <v>0.46600000000000003</v>
      </c>
      <c r="AT82" s="45"/>
      <c r="AU82" s="45">
        <v>0.311</v>
      </c>
      <c r="AV82" s="45"/>
      <c r="AW82" s="25">
        <v>187</v>
      </c>
      <c r="AX82" s="46" t="s">
        <v>460</v>
      </c>
      <c r="AZ82" s="30">
        <f t="shared" si="364"/>
        <v>0.67999999999999994</v>
      </c>
      <c r="BA82" s="67"/>
      <c r="BD82" s="63">
        <f t="shared" si="251"/>
        <v>618</v>
      </c>
      <c r="BE82" s="72">
        <f t="shared" si="479"/>
        <v>311</v>
      </c>
      <c r="BF82" s="72">
        <f t="shared" si="253"/>
        <v>608.11199999999997</v>
      </c>
      <c r="BG82" s="67">
        <f t="shared" si="480"/>
        <v>0.67999999999999994</v>
      </c>
      <c r="BH82" s="63">
        <f t="shared" si="481"/>
        <v>1957.3519999999999</v>
      </c>
      <c r="BI82" s="67">
        <f t="shared" si="482"/>
        <v>0</v>
      </c>
      <c r="BJ82" s="67">
        <f t="shared" si="483"/>
        <v>0</v>
      </c>
      <c r="BK82" s="67">
        <f t="shared" si="484"/>
        <v>0.46600000000000003</v>
      </c>
      <c r="BL82" s="67">
        <f t="shared" si="485"/>
        <v>0</v>
      </c>
      <c r="BM82" s="67">
        <f t="shared" si="486"/>
        <v>0.32</v>
      </c>
      <c r="BN82" s="67">
        <f t="shared" si="487"/>
        <v>0</v>
      </c>
      <c r="BO82" s="67">
        <f t="shared" si="488"/>
        <v>0</v>
      </c>
      <c r="BP82" s="30">
        <f t="shared" si="489"/>
        <v>0.32757403906742283</v>
      </c>
      <c r="BQ82" s="30">
        <f t="shared" si="389"/>
        <v>1.7680841335162323</v>
      </c>
      <c r="BR82" s="67">
        <f t="shared" si="263"/>
        <v>0.36099999999999999</v>
      </c>
      <c r="BS82" s="67">
        <f t="shared" si="264"/>
        <v>0.5</v>
      </c>
      <c r="BT82" s="46">
        <f t="shared" si="490"/>
        <v>187</v>
      </c>
      <c r="BU82" s="67">
        <f t="shared" si="491"/>
        <v>0.48099999999999998</v>
      </c>
      <c r="BV82" s="115">
        <v>0</v>
      </c>
      <c r="BW82" s="114">
        <v>0.5</v>
      </c>
      <c r="BX82" s="115">
        <v>1</v>
      </c>
      <c r="BY82" s="72">
        <f t="shared" si="492"/>
        <v>1957.3519999999999</v>
      </c>
      <c r="BZ82" s="72">
        <f t="shared" si="493"/>
        <v>2936.0279999999998</v>
      </c>
      <c r="CA82" s="72">
        <f t="shared" si="494"/>
        <v>2310.6540359999999</v>
      </c>
      <c r="CB82" s="9">
        <f t="shared" si="270"/>
        <v>13435.491948913206</v>
      </c>
      <c r="CC82" s="72">
        <f t="shared" si="495"/>
        <v>20153.237923369808</v>
      </c>
      <c r="CD82" s="72">
        <f t="shared" si="496"/>
        <v>16666.727762626833</v>
      </c>
      <c r="CE82" s="72">
        <f t="shared" si="497"/>
        <v>5965.221307727481</v>
      </c>
      <c r="CF82" s="72"/>
      <c r="CG82" s="74"/>
      <c r="CH82" s="72"/>
      <c r="CI82" s="72">
        <f t="shared" si="358"/>
        <v>2931.7578408767995</v>
      </c>
      <c r="CJ82" s="74">
        <v>1.2</v>
      </c>
      <c r="CK82" s="66">
        <f t="shared" si="498"/>
        <v>21303.089092692597</v>
      </c>
      <c r="CL82" s="72">
        <f t="shared" si="360"/>
        <v>1496.1484883099999</v>
      </c>
      <c r="CM82" s="74">
        <v>1</v>
      </c>
      <c r="CN82" s="66">
        <f t="shared" si="499"/>
        <v>24128.097558664311</v>
      </c>
      <c r="CO82" s="72"/>
    </row>
    <row r="83" spans="1:93" x14ac:dyDescent="0.35">
      <c r="A83" s="15" t="str">
        <f t="shared" si="388"/>
        <v>Aquila Favonia + 4 Thundering Fury + Fischl + Thrilling Tales + Noblesse</v>
      </c>
      <c r="B83" s="15" t="s">
        <v>9</v>
      </c>
      <c r="C83" s="15">
        <v>169</v>
      </c>
      <c r="D83" s="30">
        <v>0.2</v>
      </c>
      <c r="E83" s="9">
        <v>6</v>
      </c>
      <c r="F83" s="30">
        <v>0.64749999999999996</v>
      </c>
      <c r="G83" s="30">
        <v>0.62129999999999996</v>
      </c>
      <c r="H83" s="30">
        <v>0.79379999999999995</v>
      </c>
      <c r="I83" s="30">
        <v>0.86750000000000005</v>
      </c>
      <c r="J83" s="30">
        <v>1.0449999999999999</v>
      </c>
      <c r="K83" s="9">
        <v>8</v>
      </c>
      <c r="L83" s="30">
        <v>2.2016</v>
      </c>
      <c r="M83" s="15">
        <v>6</v>
      </c>
      <c r="N83" s="30">
        <f t="shared" si="23"/>
        <v>0.98399999999999999</v>
      </c>
      <c r="O83" s="30">
        <v>0.05</v>
      </c>
      <c r="P83" s="30">
        <v>0.5</v>
      </c>
      <c r="Q83" s="30"/>
      <c r="R83" s="9">
        <v>2155</v>
      </c>
      <c r="S83" s="15" t="s">
        <v>101</v>
      </c>
      <c r="T83" s="15">
        <v>1</v>
      </c>
      <c r="U83" s="15" t="s">
        <v>9</v>
      </c>
      <c r="V83" s="15">
        <v>590</v>
      </c>
      <c r="W83" s="33">
        <v>0.2</v>
      </c>
      <c r="X83" s="30">
        <v>0.377</v>
      </c>
      <c r="AE83" s="15" t="s">
        <v>107</v>
      </c>
      <c r="AM83" s="30">
        <v>0.4</v>
      </c>
      <c r="AP83" s="15">
        <v>311</v>
      </c>
      <c r="AQ83" s="30">
        <f>2*46.6%</f>
        <v>0.93200000000000005</v>
      </c>
      <c r="AR83" s="30">
        <f>0*58.3%</f>
        <v>0</v>
      </c>
      <c r="AS83" s="30">
        <f>0*46.6%</f>
        <v>0</v>
      </c>
      <c r="AT83" s="30"/>
      <c r="AU83" s="30">
        <v>0.311</v>
      </c>
      <c r="AV83" s="30"/>
      <c r="AX83" s="46" t="s">
        <v>460</v>
      </c>
      <c r="AZ83" s="30">
        <f t="shared" si="364"/>
        <v>0.67999999999999994</v>
      </c>
      <c r="BD83" s="15">
        <f t="shared" si="251"/>
        <v>759</v>
      </c>
      <c r="BE83" s="9">
        <f t="shared" si="437"/>
        <v>311</v>
      </c>
      <c r="BF83" s="9">
        <f t="shared" si="253"/>
        <v>746.85599999999999</v>
      </c>
      <c r="BG83" s="30">
        <f t="shared" si="438"/>
        <v>1.8120000000000001</v>
      </c>
      <c r="BH83" s="15">
        <f t="shared" si="439"/>
        <v>3192.1639999999998</v>
      </c>
      <c r="BI83" s="30">
        <f t="shared" si="440"/>
        <v>0.377</v>
      </c>
      <c r="BJ83" s="30">
        <f t="shared" si="441"/>
        <v>0</v>
      </c>
      <c r="BK83" s="30">
        <f t="shared" si="442"/>
        <v>0</v>
      </c>
      <c r="BL83" s="30">
        <f t="shared" si="443"/>
        <v>0</v>
      </c>
      <c r="BM83" s="30">
        <f t="shared" si="444"/>
        <v>0</v>
      </c>
      <c r="BN83" s="30">
        <f t="shared" si="445"/>
        <v>0</v>
      </c>
      <c r="BO83" s="30">
        <f t="shared" si="446"/>
        <v>0</v>
      </c>
      <c r="BP83" s="30">
        <f t="shared" si="30"/>
        <v>0</v>
      </c>
      <c r="BQ83" s="30">
        <f t="shared" si="389"/>
        <v>0.4</v>
      </c>
      <c r="BR83" s="30">
        <f t="shared" si="263"/>
        <v>0.36099999999999999</v>
      </c>
      <c r="BS83" s="30">
        <f t="shared" si="264"/>
        <v>0.5</v>
      </c>
      <c r="BT83" s="46">
        <f t="shared" si="32"/>
        <v>0</v>
      </c>
      <c r="BU83" s="30">
        <f t="shared" si="447"/>
        <v>0.36099999999999999</v>
      </c>
      <c r="BV83" s="114">
        <v>0</v>
      </c>
      <c r="BW83" s="114">
        <v>0.5</v>
      </c>
      <c r="BX83" s="114">
        <v>1</v>
      </c>
      <c r="BY83" s="9">
        <f t="shared" si="448"/>
        <v>4395.6098279999997</v>
      </c>
      <c r="BZ83" s="9">
        <f t="shared" si="474"/>
        <v>6593.414741999999</v>
      </c>
      <c r="CA83" s="9">
        <f t="shared" si="449"/>
        <v>5189.0174019539991</v>
      </c>
      <c r="CB83" s="9">
        <f t="shared" si="270"/>
        <v>10541.802393599999</v>
      </c>
      <c r="CC83" s="9">
        <f t="shared" si="450"/>
        <v>15812.703590399999</v>
      </c>
      <c r="CD83" s="9">
        <f t="shared" si="451"/>
        <v>12444.597725644799</v>
      </c>
      <c r="CE83" s="9">
        <f t="shared" si="452"/>
        <v>3017</v>
      </c>
      <c r="CI83" s="9">
        <f t="shared" si="358"/>
        <v>6583.8252795992339</v>
      </c>
      <c r="CJ83" s="16">
        <v>1.2</v>
      </c>
      <c r="CK83" s="9">
        <f t="shared" si="475"/>
        <v>18371.18583770336</v>
      </c>
      <c r="CL83" s="9">
        <f t="shared" si="360"/>
        <v>3359.8887677652142</v>
      </c>
      <c r="CM83" s="16">
        <v>1</v>
      </c>
      <c r="CN83" s="9">
        <f t="shared" si="476"/>
        <v>18821.486493410011</v>
      </c>
    </row>
    <row r="84" spans="1:93" s="37" customFormat="1" x14ac:dyDescent="0.35">
      <c r="A84" s="15" t="str">
        <f t="shared" si="388"/>
        <v>Aquila Favonia + 4 Thundering Fury + Fischl + Thrilling Tales + Noblesse</v>
      </c>
      <c r="B84" s="37" t="s">
        <v>9</v>
      </c>
      <c r="C84" s="37">
        <v>169</v>
      </c>
      <c r="D84" s="45">
        <v>0.2</v>
      </c>
      <c r="E84" s="25">
        <v>6</v>
      </c>
      <c r="F84" s="45">
        <v>0.64749999999999996</v>
      </c>
      <c r="G84" s="45">
        <v>0.62129999999999996</v>
      </c>
      <c r="H84" s="45">
        <v>0.79379999999999995</v>
      </c>
      <c r="I84" s="45">
        <v>0.86750000000000005</v>
      </c>
      <c r="J84" s="45">
        <v>1.0449999999999999</v>
      </c>
      <c r="K84" s="25">
        <v>8</v>
      </c>
      <c r="L84" s="45">
        <v>2.2016</v>
      </c>
      <c r="M84" s="37">
        <v>6</v>
      </c>
      <c r="N84" s="45">
        <f t="shared" si="23"/>
        <v>0.98399999999999999</v>
      </c>
      <c r="O84" s="45">
        <v>0.05</v>
      </c>
      <c r="P84" s="45">
        <v>0.5</v>
      </c>
      <c r="Q84" s="45"/>
      <c r="R84" s="9">
        <v>2155</v>
      </c>
      <c r="S84" s="37" t="s">
        <v>101</v>
      </c>
      <c r="T84" s="37">
        <v>1</v>
      </c>
      <c r="U84" s="37" t="s">
        <v>9</v>
      </c>
      <c r="V84" s="37">
        <v>590</v>
      </c>
      <c r="W84" s="53">
        <v>0.2</v>
      </c>
      <c r="X84" s="45">
        <v>0.377</v>
      </c>
      <c r="AB84" s="45"/>
      <c r="AC84" s="45"/>
      <c r="AD84" s="25"/>
      <c r="AE84" s="37" t="s">
        <v>107</v>
      </c>
      <c r="AG84" s="45"/>
      <c r="AH84" s="45"/>
      <c r="AI84" s="45"/>
      <c r="AK84" s="45"/>
      <c r="AL84" s="45"/>
      <c r="AM84" s="45">
        <v>0.4</v>
      </c>
      <c r="AP84" s="37">
        <v>311</v>
      </c>
      <c r="AQ84" s="45">
        <f>1*46.6%</f>
        <v>0.46600000000000003</v>
      </c>
      <c r="AR84" s="45">
        <f t="shared" si="27"/>
        <v>0</v>
      </c>
      <c r="AS84" s="45">
        <f>1*46.6%</f>
        <v>0.46600000000000003</v>
      </c>
      <c r="AT84" s="45"/>
      <c r="AU84" s="45">
        <v>0.311</v>
      </c>
      <c r="AV84" s="45"/>
      <c r="AW84" s="25"/>
      <c r="AX84" s="116" t="s">
        <v>460</v>
      </c>
      <c r="AZ84" s="45">
        <f t="shared" si="364"/>
        <v>0.67999999999999994</v>
      </c>
      <c r="BA84" s="45"/>
      <c r="BD84" s="37">
        <f t="shared" si="251"/>
        <v>759</v>
      </c>
      <c r="BE84" s="25">
        <f t="shared" si="437"/>
        <v>311</v>
      </c>
      <c r="BF84" s="25">
        <f t="shared" si="253"/>
        <v>746.85599999999999</v>
      </c>
      <c r="BG84" s="45">
        <f t="shared" si="438"/>
        <v>1.3460000000000001</v>
      </c>
      <c r="BH84" s="37">
        <f t="shared" si="439"/>
        <v>2838.4700000000003</v>
      </c>
      <c r="BI84" s="45">
        <f t="shared" si="440"/>
        <v>0.377</v>
      </c>
      <c r="BJ84" s="45">
        <f t="shared" si="441"/>
        <v>0</v>
      </c>
      <c r="BK84" s="45">
        <f t="shared" si="442"/>
        <v>0.46600000000000003</v>
      </c>
      <c r="BL84" s="45">
        <f t="shared" si="443"/>
        <v>0</v>
      </c>
      <c r="BM84" s="45">
        <f t="shared" si="444"/>
        <v>0</v>
      </c>
      <c r="BN84" s="45">
        <f t="shared" si="445"/>
        <v>0</v>
      </c>
      <c r="BO84" s="45">
        <f t="shared" si="446"/>
        <v>0</v>
      </c>
      <c r="BP84" s="45">
        <f t="shared" si="30"/>
        <v>0</v>
      </c>
      <c r="BQ84" s="30">
        <f t="shared" si="389"/>
        <v>0.4</v>
      </c>
      <c r="BR84" s="45">
        <f t="shared" si="263"/>
        <v>0.36099999999999999</v>
      </c>
      <c r="BS84" s="45">
        <f t="shared" si="264"/>
        <v>0.5</v>
      </c>
      <c r="BT84" s="116">
        <f t="shared" si="32"/>
        <v>0</v>
      </c>
      <c r="BU84" s="45">
        <f t="shared" si="447"/>
        <v>0.36099999999999999</v>
      </c>
      <c r="BV84" s="58">
        <v>0</v>
      </c>
      <c r="BW84" s="58">
        <v>0.5</v>
      </c>
      <c r="BX84" s="58">
        <v>1</v>
      </c>
      <c r="BY84" s="25">
        <f t="shared" si="448"/>
        <v>3908.5731900000005</v>
      </c>
      <c r="BZ84" s="25">
        <f t="shared" si="474"/>
        <v>5862.8597850000006</v>
      </c>
      <c r="CA84" s="25">
        <f t="shared" si="449"/>
        <v>4614.0706507949999</v>
      </c>
      <c r="CB84" s="25">
        <f t="shared" si="270"/>
        <v>13741.937038848002</v>
      </c>
      <c r="CC84" s="25">
        <f t="shared" si="450"/>
        <v>20612.905558272003</v>
      </c>
      <c r="CD84" s="25">
        <f t="shared" si="451"/>
        <v>16222.356674360068</v>
      </c>
      <c r="CE84" s="25">
        <f t="shared" si="452"/>
        <v>3017</v>
      </c>
      <c r="CF84" s="25"/>
      <c r="CG84" s="81"/>
      <c r="CH84" s="25"/>
      <c r="CI84" s="25">
        <f t="shared" si="358"/>
        <v>5854.3328417286957</v>
      </c>
      <c r="CJ84" s="81">
        <v>1.2</v>
      </c>
      <c r="CK84" s="25">
        <f t="shared" si="475"/>
        <v>20911.407930073972</v>
      </c>
      <c r="CL84" s="25">
        <f t="shared" si="360"/>
        <v>2987.6107463897624</v>
      </c>
      <c r="CM84" s="81">
        <v>1</v>
      </c>
      <c r="CN84" s="25">
        <f t="shared" si="476"/>
        <v>22226.967420749832</v>
      </c>
      <c r="CO84" s="25"/>
    </row>
    <row r="85" spans="1:93" x14ac:dyDescent="0.35">
      <c r="A85" s="15" t="str">
        <f t="shared" si="388"/>
        <v>Aquila Favonia + 4 Thundering Fury + Fischl + Thrilling Tales + Noblesse</v>
      </c>
      <c r="B85" s="15" t="s">
        <v>9</v>
      </c>
      <c r="C85" s="15">
        <v>169</v>
      </c>
      <c r="D85" s="30">
        <v>0.2</v>
      </c>
      <c r="E85" s="9">
        <v>6</v>
      </c>
      <c r="F85" s="30">
        <v>0.64749999999999996</v>
      </c>
      <c r="G85" s="30">
        <v>0.62129999999999996</v>
      </c>
      <c r="H85" s="30">
        <v>0.79379999999999995</v>
      </c>
      <c r="I85" s="30">
        <v>0.86750000000000005</v>
      </c>
      <c r="J85" s="30">
        <v>1.0449999999999999</v>
      </c>
      <c r="K85" s="9">
        <v>8</v>
      </c>
      <c r="L85" s="30">
        <v>2.2016</v>
      </c>
      <c r="M85" s="15">
        <v>6</v>
      </c>
      <c r="N85" s="30">
        <f t="shared" si="23"/>
        <v>0.98399999999999999</v>
      </c>
      <c r="O85" s="30">
        <v>0.05</v>
      </c>
      <c r="P85" s="30">
        <v>0.5</v>
      </c>
      <c r="Q85" s="30"/>
      <c r="R85" s="9">
        <v>2155</v>
      </c>
      <c r="S85" s="15" t="s">
        <v>101</v>
      </c>
      <c r="T85" s="15">
        <v>1</v>
      </c>
      <c r="U85" s="15" t="s">
        <v>9</v>
      </c>
      <c r="V85" s="15">
        <v>590</v>
      </c>
      <c r="W85" s="33">
        <v>0.2</v>
      </c>
      <c r="X85" s="30">
        <v>0.377</v>
      </c>
      <c r="AE85" s="15" t="s">
        <v>107</v>
      </c>
      <c r="AM85" s="30">
        <v>0.4</v>
      </c>
      <c r="AP85" s="15">
        <v>311</v>
      </c>
      <c r="AQ85" s="30">
        <f>1*46.6%</f>
        <v>0.46600000000000003</v>
      </c>
      <c r="AR85" s="30">
        <f>0*58.3%</f>
        <v>0</v>
      </c>
      <c r="AS85" s="30">
        <f>0*46.6%</f>
        <v>0</v>
      </c>
      <c r="AT85" s="30"/>
      <c r="AU85" s="30">
        <v>0.311</v>
      </c>
      <c r="AV85" s="30"/>
      <c r="AW85" s="9">
        <v>187</v>
      </c>
      <c r="AX85" s="46" t="s">
        <v>460</v>
      </c>
      <c r="AZ85" s="30">
        <f t="shared" si="364"/>
        <v>0.67999999999999994</v>
      </c>
      <c r="BD85" s="15">
        <f t="shared" si="251"/>
        <v>759</v>
      </c>
      <c r="BE85" s="9">
        <f t="shared" ref="BE85:BE88" si="502">AP85+AY85</f>
        <v>311</v>
      </c>
      <c r="BF85" s="9">
        <f t="shared" si="253"/>
        <v>746.85599999999999</v>
      </c>
      <c r="BG85" s="30">
        <f t="shared" ref="BG85:BG88" si="503">W85+AF85+AQ85+AZ85</f>
        <v>1.3460000000000001</v>
      </c>
      <c r="BH85" s="15">
        <f t="shared" ref="BH85:BH88" si="504">(100%+BG85)*BD85+BE85+BF85</f>
        <v>2838.4700000000003</v>
      </c>
      <c r="BI85" s="30">
        <f t="shared" ref="BI85:BI88" si="505">X85+AG85+AR85</f>
        <v>0.377</v>
      </c>
      <c r="BJ85" s="30">
        <f t="shared" ref="BJ85:BJ88" si="506">AH85</f>
        <v>0</v>
      </c>
      <c r="BK85" s="30">
        <f t="shared" ref="BK85:BK88" si="507">AI85+AS85</f>
        <v>0</v>
      </c>
      <c r="BL85" s="30">
        <f t="shared" ref="BL85:BL88" si="508">AT85</f>
        <v>0</v>
      </c>
      <c r="BM85" s="30">
        <f t="shared" ref="BM85:BM88" si="509">AB85</f>
        <v>0</v>
      </c>
      <c r="BN85" s="30">
        <f t="shared" ref="BN85:BN88" si="510">AJ85</f>
        <v>0</v>
      </c>
      <c r="BO85" s="30">
        <f t="shared" ref="BO85:BO88" si="511">AK85</f>
        <v>0</v>
      </c>
      <c r="BP85" s="30">
        <f t="shared" ref="BP85:BP88" si="512">AL85+278*BT85/(1400+BT85)/100</f>
        <v>0.32757403906742283</v>
      </c>
      <c r="BQ85" s="30">
        <f t="shared" si="389"/>
        <v>1.7680841335162323</v>
      </c>
      <c r="BR85" s="30">
        <f t="shared" si="263"/>
        <v>0.36099999999999999</v>
      </c>
      <c r="BS85" s="30">
        <f t="shared" si="264"/>
        <v>0.5</v>
      </c>
      <c r="BT85" s="46">
        <f t="shared" ref="BT85:BT88" si="513">BC85+AW85+AD85+Q85</f>
        <v>187</v>
      </c>
      <c r="BU85" s="30">
        <f t="shared" ref="BU85:BU88" si="514">BR85+AC85</f>
        <v>0.36099999999999999</v>
      </c>
      <c r="BV85" s="114">
        <v>0</v>
      </c>
      <c r="BW85" s="114">
        <v>0.5</v>
      </c>
      <c r="BX85" s="114">
        <v>1</v>
      </c>
      <c r="BY85" s="9">
        <f t="shared" ref="BY85:BY88" si="515">(100%+BJ85+(BI85*(1-BV85))+(BL85*BV85)+BN85+BX85*BO85)*BH85</f>
        <v>3908.5731900000005</v>
      </c>
      <c r="BZ85" s="9">
        <f t="shared" ref="BZ85:BZ88" si="516">(100%+$BS85)*BY85</f>
        <v>5862.8597850000006</v>
      </c>
      <c r="CA85" s="9">
        <f t="shared" ref="CA85:CA88" si="517">MIN($BR85, 80%)*BZ85+BY85*MAX(100%-$BR85, 20%)</f>
        <v>4614.0706507949999</v>
      </c>
      <c r="CB85" s="9">
        <f t="shared" si="270"/>
        <v>10909.064085307526</v>
      </c>
      <c r="CC85" s="9">
        <f t="shared" ref="CC85:CC88" si="518">(100%+BS85)*CB85</f>
        <v>16363.596127961289</v>
      </c>
      <c r="CD85" s="9">
        <f t="shared" ref="CD85:CD88" si="519">MIN($BU85, 80%)*CC85+CB85*MAX(100%-$BU85, 20%)</f>
        <v>12878.150152705533</v>
      </c>
      <c r="CE85" s="9">
        <f t="shared" ref="CE85:CE88" si="520">BX85*R85*(100%+BQ85)</f>
        <v>5965.221307727481</v>
      </c>
      <c r="CI85" s="9">
        <f t="shared" si="358"/>
        <v>5854.3328417286957</v>
      </c>
      <c r="CJ85" s="16">
        <v>1.2</v>
      </c>
      <c r="CK85" s="9">
        <f t="shared" ref="CK85:CK88" si="521">(CI85+$CD85+$CE85)/CJ85</f>
        <v>20581.420251801424</v>
      </c>
      <c r="CL85" s="9">
        <f t="shared" si="360"/>
        <v>2987.6107463897624</v>
      </c>
      <c r="CM85" s="16">
        <v>1</v>
      </c>
      <c r="CN85" s="9">
        <f t="shared" ref="CN85:CN88" si="522">(CL85+$CD85+$CE85)/CM85</f>
        <v>21830.982206822777</v>
      </c>
    </row>
    <row r="86" spans="1:93" s="63" customFormat="1" x14ac:dyDescent="0.35">
      <c r="A86" s="15" t="str">
        <f t="shared" si="388"/>
        <v>Aquila Favonia + 4 Thundering Fury + Fischl + Thrilling Tales + Noblesse</v>
      </c>
      <c r="B86" s="63" t="s">
        <v>9</v>
      </c>
      <c r="C86" s="63">
        <v>169</v>
      </c>
      <c r="D86" s="67">
        <v>0.2</v>
      </c>
      <c r="E86" s="72">
        <v>6</v>
      </c>
      <c r="F86" s="67">
        <v>0.64749999999999996</v>
      </c>
      <c r="G86" s="67">
        <v>0.62129999999999996</v>
      </c>
      <c r="H86" s="67">
        <v>0.79379999999999995</v>
      </c>
      <c r="I86" s="67">
        <v>0.86750000000000005</v>
      </c>
      <c r="J86" s="67">
        <v>1.0449999999999999</v>
      </c>
      <c r="K86" s="9">
        <v>8</v>
      </c>
      <c r="L86" s="30">
        <v>2.2016</v>
      </c>
      <c r="M86" s="63">
        <v>6</v>
      </c>
      <c r="N86" s="30">
        <f t="shared" si="23"/>
        <v>0.98399999999999999</v>
      </c>
      <c r="O86" s="67">
        <v>0.05</v>
      </c>
      <c r="P86" s="67">
        <v>0.5</v>
      </c>
      <c r="Q86" s="67"/>
      <c r="R86" s="9">
        <v>2155</v>
      </c>
      <c r="S86" s="63" t="s">
        <v>101</v>
      </c>
      <c r="T86" s="63">
        <v>1</v>
      </c>
      <c r="U86" s="63" t="s">
        <v>9</v>
      </c>
      <c r="V86" s="63">
        <v>590</v>
      </c>
      <c r="W86" s="64">
        <v>0.2</v>
      </c>
      <c r="X86" s="67">
        <v>0.377</v>
      </c>
      <c r="AB86" s="67"/>
      <c r="AC86" s="67"/>
      <c r="AD86" s="72"/>
      <c r="AE86" s="63" t="s">
        <v>107</v>
      </c>
      <c r="AG86" s="67"/>
      <c r="AH86" s="67"/>
      <c r="AI86" s="67"/>
      <c r="AK86" s="67"/>
      <c r="AL86" s="67"/>
      <c r="AM86" s="67">
        <v>0.4</v>
      </c>
      <c r="AP86" s="37">
        <v>311</v>
      </c>
      <c r="AQ86" s="45">
        <v>0</v>
      </c>
      <c r="AR86" s="45">
        <f t="shared" si="27"/>
        <v>0</v>
      </c>
      <c r="AS86" s="45">
        <f>1*46.6%</f>
        <v>0.46600000000000003</v>
      </c>
      <c r="AT86" s="45"/>
      <c r="AU86" s="45">
        <v>0.311</v>
      </c>
      <c r="AV86" s="45"/>
      <c r="AW86" s="25">
        <v>187</v>
      </c>
      <c r="AX86" s="46" t="s">
        <v>460</v>
      </c>
      <c r="AZ86" s="30">
        <f t="shared" si="364"/>
        <v>0.67999999999999994</v>
      </c>
      <c r="BA86" s="67"/>
      <c r="BD86" s="63">
        <f t="shared" ref="BD86:BD147" si="523">C86+V86</f>
        <v>759</v>
      </c>
      <c r="BE86" s="72">
        <f t="shared" si="502"/>
        <v>311</v>
      </c>
      <c r="BF86" s="72">
        <f t="shared" ref="BF86:BF147" si="524">N86*BD86</f>
        <v>746.85599999999999</v>
      </c>
      <c r="BG86" s="67">
        <f t="shared" si="503"/>
        <v>0.87999999999999989</v>
      </c>
      <c r="BH86" s="63">
        <f t="shared" si="504"/>
        <v>2484.7759999999998</v>
      </c>
      <c r="BI86" s="67">
        <f t="shared" si="505"/>
        <v>0.377</v>
      </c>
      <c r="BJ86" s="67">
        <f t="shared" si="506"/>
        <v>0</v>
      </c>
      <c r="BK86" s="67">
        <f t="shared" si="507"/>
        <v>0.46600000000000003</v>
      </c>
      <c r="BL86" s="67">
        <f t="shared" si="508"/>
        <v>0</v>
      </c>
      <c r="BM86" s="67">
        <f t="shared" si="509"/>
        <v>0</v>
      </c>
      <c r="BN86" s="67">
        <f t="shared" si="510"/>
        <v>0</v>
      </c>
      <c r="BO86" s="67">
        <f t="shared" si="511"/>
        <v>0</v>
      </c>
      <c r="BP86" s="30">
        <f t="shared" si="512"/>
        <v>0.32757403906742283</v>
      </c>
      <c r="BQ86" s="30">
        <f t="shared" si="389"/>
        <v>1.7680841335162323</v>
      </c>
      <c r="BR86" s="67">
        <f t="shared" ref="BR86:BR147" si="525">O86+Z86+AN86+AU86+BA86</f>
        <v>0.36099999999999999</v>
      </c>
      <c r="BS86" s="67">
        <f t="shared" ref="BS86:BS147" si="526">P86+AA86+AO86+AV86+BB86</f>
        <v>0.5</v>
      </c>
      <c r="BT86" s="46">
        <f t="shared" si="513"/>
        <v>187</v>
      </c>
      <c r="BU86" s="67">
        <f t="shared" si="514"/>
        <v>0.36099999999999999</v>
      </c>
      <c r="BV86" s="115">
        <v>0</v>
      </c>
      <c r="BW86" s="114">
        <v>0.5</v>
      </c>
      <c r="BX86" s="115">
        <v>1</v>
      </c>
      <c r="BY86" s="72">
        <f t="shared" si="515"/>
        <v>3421.5365519999996</v>
      </c>
      <c r="BZ86" s="72">
        <f t="shared" si="516"/>
        <v>5132.3048279999994</v>
      </c>
      <c r="CA86" s="72">
        <f t="shared" si="517"/>
        <v>4039.1238996359994</v>
      </c>
      <c r="CB86" s="9">
        <f t="shared" ref="CB86:CB147" si="527">L86*(100%+BK86+BM86+(1-BW86)*BN86+BX86*BO86)*(100%+(BW86*100%))*(100%+(BW86*BP86))*BH86</f>
        <v>13999.882750677503</v>
      </c>
      <c r="CC86" s="72">
        <f t="shared" si="518"/>
        <v>20999.824126016254</v>
      </c>
      <c r="CD86" s="72">
        <f t="shared" si="519"/>
        <v>16526.861587174793</v>
      </c>
      <c r="CE86" s="72">
        <f t="shared" si="520"/>
        <v>5965.221307727481</v>
      </c>
      <c r="CF86" s="72"/>
      <c r="CG86" s="74"/>
      <c r="CH86" s="72"/>
      <c r="CI86" s="72">
        <f t="shared" si="358"/>
        <v>5124.8404038581557</v>
      </c>
      <c r="CJ86" s="74">
        <v>1.2</v>
      </c>
      <c r="CK86" s="66">
        <f t="shared" si="521"/>
        <v>23014.102748967023</v>
      </c>
      <c r="CL86" s="72">
        <f t="shared" si="360"/>
        <v>2615.3327250143093</v>
      </c>
      <c r="CM86" s="74">
        <v>1</v>
      </c>
      <c r="CN86" s="66">
        <f t="shared" si="522"/>
        <v>25107.415619916581</v>
      </c>
      <c r="CO86" s="72"/>
    </row>
    <row r="87" spans="1:93" x14ac:dyDescent="0.35">
      <c r="A87" s="15" t="str">
        <f t="shared" si="388"/>
        <v>Iron Sting + 4 Thundering Fury + Fischl + Thrilling Tales + Noblesse</v>
      </c>
      <c r="B87" s="15" t="s">
        <v>9</v>
      </c>
      <c r="C87" s="15">
        <v>169</v>
      </c>
      <c r="D87" s="30">
        <v>0.2</v>
      </c>
      <c r="E87" s="9">
        <v>6</v>
      </c>
      <c r="F87" s="30">
        <v>0.64749999999999996</v>
      </c>
      <c r="G87" s="30">
        <v>0.62129999999999996</v>
      </c>
      <c r="H87" s="30">
        <v>0.79379999999999995</v>
      </c>
      <c r="I87" s="30">
        <v>0.86750000000000005</v>
      </c>
      <c r="J87" s="30">
        <v>1.0449999999999999</v>
      </c>
      <c r="K87" s="9">
        <v>8</v>
      </c>
      <c r="L87" s="30">
        <v>2.2016</v>
      </c>
      <c r="M87" s="15">
        <v>6</v>
      </c>
      <c r="N87" s="30">
        <f t="shared" si="23"/>
        <v>0.98399999999999999</v>
      </c>
      <c r="O87" s="30">
        <v>0.05</v>
      </c>
      <c r="P87" s="30">
        <v>0.5</v>
      </c>
      <c r="Q87" s="30"/>
      <c r="R87" s="9">
        <v>2155</v>
      </c>
      <c r="S87" s="15" t="s">
        <v>462</v>
      </c>
      <c r="T87" s="15">
        <v>1</v>
      </c>
      <c r="U87" s="15" t="s">
        <v>9</v>
      </c>
      <c r="V87" s="15">
        <v>449</v>
      </c>
      <c r="W87" s="33"/>
      <c r="X87" s="30">
        <v>0.12</v>
      </c>
      <c r="Y87" s="33"/>
      <c r="AB87" s="30">
        <v>0.12</v>
      </c>
      <c r="AD87" s="9">
        <v>151</v>
      </c>
      <c r="AE87" s="15" t="s">
        <v>107</v>
      </c>
      <c r="AM87" s="30">
        <v>0.4</v>
      </c>
      <c r="AP87" s="15">
        <v>311</v>
      </c>
      <c r="AQ87" s="30">
        <f>2*46.6%</f>
        <v>0.93200000000000005</v>
      </c>
      <c r="AR87" s="30">
        <f>0*58.3%</f>
        <v>0</v>
      </c>
      <c r="AS87" s="30">
        <f>0*46.6%</f>
        <v>0</v>
      </c>
      <c r="AT87" s="30"/>
      <c r="AU87" s="30">
        <v>0.311</v>
      </c>
      <c r="AV87" s="30"/>
      <c r="AX87" s="46" t="s">
        <v>460</v>
      </c>
      <c r="AZ87" s="30">
        <f t="shared" si="364"/>
        <v>0.67999999999999994</v>
      </c>
      <c r="BD87" s="15">
        <f t="shared" si="523"/>
        <v>618</v>
      </c>
      <c r="BE87" s="9">
        <f t="shared" si="502"/>
        <v>311</v>
      </c>
      <c r="BF87" s="9">
        <f t="shared" si="524"/>
        <v>608.11199999999997</v>
      </c>
      <c r="BG87" s="30">
        <f t="shared" si="503"/>
        <v>1.6120000000000001</v>
      </c>
      <c r="BH87" s="15">
        <f t="shared" si="504"/>
        <v>2533.328</v>
      </c>
      <c r="BI87" s="30">
        <f t="shared" si="505"/>
        <v>0.12</v>
      </c>
      <c r="BJ87" s="30">
        <f t="shared" si="506"/>
        <v>0</v>
      </c>
      <c r="BK87" s="30">
        <f t="shared" si="507"/>
        <v>0</v>
      </c>
      <c r="BL87" s="30">
        <f t="shared" si="508"/>
        <v>0</v>
      </c>
      <c r="BM87" s="30">
        <f t="shared" si="509"/>
        <v>0.12</v>
      </c>
      <c r="BN87" s="30">
        <f t="shared" si="510"/>
        <v>0</v>
      </c>
      <c r="BO87" s="30">
        <f t="shared" si="511"/>
        <v>0</v>
      </c>
      <c r="BP87" s="30">
        <f t="shared" si="512"/>
        <v>0.27065119277885236</v>
      </c>
      <c r="BQ87" s="30">
        <f t="shared" si="389"/>
        <v>1.5231985123198513</v>
      </c>
      <c r="BR87" s="30">
        <f t="shared" si="525"/>
        <v>0.36099999999999999</v>
      </c>
      <c r="BS87" s="30">
        <f t="shared" si="526"/>
        <v>0.5</v>
      </c>
      <c r="BT87" s="46">
        <f t="shared" si="513"/>
        <v>151</v>
      </c>
      <c r="BU87" s="30">
        <f t="shared" si="514"/>
        <v>0.36099999999999999</v>
      </c>
      <c r="BV87" s="114">
        <v>0</v>
      </c>
      <c r="BW87" s="114">
        <v>0.5</v>
      </c>
      <c r="BX87" s="114">
        <v>1</v>
      </c>
      <c r="BY87" s="9">
        <f t="shared" si="515"/>
        <v>2837.3273600000002</v>
      </c>
      <c r="BZ87" s="9">
        <f t="shared" si="516"/>
        <v>4255.9910400000008</v>
      </c>
      <c r="CA87" s="9">
        <f t="shared" si="517"/>
        <v>3349.4649484800002</v>
      </c>
      <c r="CB87" s="9">
        <f t="shared" si="527"/>
        <v>10637.989341480468</v>
      </c>
      <c r="CC87" s="9">
        <f t="shared" si="518"/>
        <v>15956.984012220702</v>
      </c>
      <c r="CD87" s="9">
        <f t="shared" si="519"/>
        <v>12558.146417617692</v>
      </c>
      <c r="CE87" s="9">
        <f t="shared" si="520"/>
        <v>5437.4927940492798</v>
      </c>
      <c r="CI87" s="9">
        <f t="shared" si="358"/>
        <v>4249.8011266314243</v>
      </c>
      <c r="CJ87" s="16">
        <v>1.2</v>
      </c>
      <c r="CK87" s="9">
        <f t="shared" si="521"/>
        <v>18537.866948581996</v>
      </c>
      <c r="CL87" s="9">
        <f t="shared" si="360"/>
        <v>2168.7785541408002</v>
      </c>
      <c r="CM87" s="16">
        <v>1</v>
      </c>
      <c r="CN87" s="9">
        <f t="shared" si="522"/>
        <v>20164.417765807775</v>
      </c>
    </row>
    <row r="88" spans="1:93" s="37" customFormat="1" x14ac:dyDescent="0.35">
      <c r="A88" s="15" t="str">
        <f t="shared" si="388"/>
        <v>Iron Sting + 4 Thundering Fury + Fischl + Thrilling Tales + Noblesse</v>
      </c>
      <c r="B88" s="37" t="s">
        <v>9</v>
      </c>
      <c r="C88" s="37">
        <v>169</v>
      </c>
      <c r="D88" s="45">
        <v>0.2</v>
      </c>
      <c r="E88" s="25">
        <v>6</v>
      </c>
      <c r="F88" s="45">
        <v>0.64749999999999996</v>
      </c>
      <c r="G88" s="45">
        <v>0.62129999999999996</v>
      </c>
      <c r="H88" s="45">
        <v>0.79379999999999995</v>
      </c>
      <c r="I88" s="45">
        <v>0.86750000000000005</v>
      </c>
      <c r="J88" s="45">
        <v>1.0449999999999999</v>
      </c>
      <c r="K88" s="25">
        <v>8</v>
      </c>
      <c r="L88" s="45">
        <v>2.2016</v>
      </c>
      <c r="M88" s="37">
        <v>6</v>
      </c>
      <c r="N88" s="45">
        <f t="shared" si="23"/>
        <v>0.98399999999999999</v>
      </c>
      <c r="O88" s="45">
        <v>0.05</v>
      </c>
      <c r="P88" s="45">
        <v>0.5</v>
      </c>
      <c r="Q88" s="45"/>
      <c r="R88" s="9">
        <v>2155</v>
      </c>
      <c r="S88" s="15" t="s">
        <v>462</v>
      </c>
      <c r="T88" s="15">
        <v>1</v>
      </c>
      <c r="U88" s="15" t="s">
        <v>9</v>
      </c>
      <c r="V88" s="15">
        <v>449</v>
      </c>
      <c r="W88" s="33"/>
      <c r="X88" s="30">
        <v>0.12</v>
      </c>
      <c r="Y88" s="33"/>
      <c r="Z88" s="15"/>
      <c r="AA88" s="15"/>
      <c r="AB88" s="30">
        <v>0.12</v>
      </c>
      <c r="AC88" s="30"/>
      <c r="AD88" s="9">
        <v>151</v>
      </c>
      <c r="AE88" s="37" t="s">
        <v>107</v>
      </c>
      <c r="AG88" s="45"/>
      <c r="AH88" s="45"/>
      <c r="AI88" s="45"/>
      <c r="AK88" s="45"/>
      <c r="AL88" s="45"/>
      <c r="AM88" s="45">
        <v>0.4</v>
      </c>
      <c r="AP88" s="37">
        <v>311</v>
      </c>
      <c r="AQ88" s="45">
        <f>1*46.6%</f>
        <v>0.46600000000000003</v>
      </c>
      <c r="AR88" s="45">
        <f t="shared" si="27"/>
        <v>0</v>
      </c>
      <c r="AS88" s="45">
        <f>1*46.6%</f>
        <v>0.46600000000000003</v>
      </c>
      <c r="AT88" s="45"/>
      <c r="AU88" s="45">
        <v>0.311</v>
      </c>
      <c r="AV88" s="45"/>
      <c r="AW88" s="25"/>
      <c r="AX88" s="116" t="s">
        <v>460</v>
      </c>
      <c r="AZ88" s="45">
        <f t="shared" si="364"/>
        <v>0.67999999999999994</v>
      </c>
      <c r="BA88" s="45"/>
      <c r="BD88" s="37">
        <f t="shared" si="523"/>
        <v>618</v>
      </c>
      <c r="BE88" s="25">
        <f t="shared" si="502"/>
        <v>311</v>
      </c>
      <c r="BF88" s="25">
        <f t="shared" si="524"/>
        <v>608.11199999999997</v>
      </c>
      <c r="BG88" s="45">
        <f t="shared" si="503"/>
        <v>1.1459999999999999</v>
      </c>
      <c r="BH88" s="37">
        <f t="shared" si="504"/>
        <v>2245.3399999999997</v>
      </c>
      <c r="BI88" s="45">
        <f t="shared" si="505"/>
        <v>0.12</v>
      </c>
      <c r="BJ88" s="45">
        <f t="shared" si="506"/>
        <v>0</v>
      </c>
      <c r="BK88" s="45">
        <f t="shared" si="507"/>
        <v>0.46600000000000003</v>
      </c>
      <c r="BL88" s="45">
        <f t="shared" si="508"/>
        <v>0</v>
      </c>
      <c r="BM88" s="45">
        <f t="shared" si="509"/>
        <v>0.12</v>
      </c>
      <c r="BN88" s="45">
        <f t="shared" si="510"/>
        <v>0</v>
      </c>
      <c r="BO88" s="45">
        <f t="shared" si="511"/>
        <v>0</v>
      </c>
      <c r="BP88" s="45">
        <f t="shared" si="512"/>
        <v>0.27065119277885236</v>
      </c>
      <c r="BQ88" s="30">
        <f t="shared" si="389"/>
        <v>1.5231985123198513</v>
      </c>
      <c r="BR88" s="45">
        <f t="shared" si="525"/>
        <v>0.36099999999999999</v>
      </c>
      <c r="BS88" s="45">
        <f t="shared" si="526"/>
        <v>0.5</v>
      </c>
      <c r="BT88" s="116">
        <f t="shared" si="513"/>
        <v>151</v>
      </c>
      <c r="BU88" s="45">
        <f t="shared" si="514"/>
        <v>0.36099999999999999</v>
      </c>
      <c r="BV88" s="58">
        <v>0</v>
      </c>
      <c r="BW88" s="58">
        <v>0.5</v>
      </c>
      <c r="BX88" s="58">
        <v>1</v>
      </c>
      <c r="BY88" s="25">
        <f t="shared" si="515"/>
        <v>2514.7808</v>
      </c>
      <c r="BZ88" s="25">
        <f t="shared" si="516"/>
        <v>3772.1711999999998</v>
      </c>
      <c r="CA88" s="25">
        <f t="shared" si="517"/>
        <v>2968.6987343999999</v>
      </c>
      <c r="CB88" s="25">
        <f t="shared" si="527"/>
        <v>13351.664200978059</v>
      </c>
      <c r="CC88" s="25">
        <f t="shared" si="518"/>
        <v>20027.496301467087</v>
      </c>
      <c r="CD88" s="25">
        <f t="shared" si="519"/>
        <v>15761.639589254597</v>
      </c>
      <c r="CE88" s="25">
        <f t="shared" si="520"/>
        <v>5437.4927940492798</v>
      </c>
      <c r="CF88" s="25"/>
      <c r="CG88" s="81"/>
      <c r="CH88" s="25"/>
      <c r="CI88" s="25">
        <f t="shared" si="358"/>
        <v>3766.6849542067198</v>
      </c>
      <c r="CJ88" s="81">
        <v>1.2</v>
      </c>
      <c r="CK88" s="25">
        <f t="shared" si="521"/>
        <v>20804.847781258832</v>
      </c>
      <c r="CL88" s="25">
        <f t="shared" si="360"/>
        <v>1922.2324305239999</v>
      </c>
      <c r="CM88" s="81">
        <v>1</v>
      </c>
      <c r="CN88" s="25">
        <f t="shared" si="522"/>
        <v>23121.364813827873</v>
      </c>
      <c r="CO88" s="25"/>
    </row>
    <row r="89" spans="1:93" x14ac:dyDescent="0.35">
      <c r="A89" s="15" t="str">
        <f t="shared" si="388"/>
        <v>Iron Sting + 4 Thundering Fury + Fischl + Thrilling Tales + Noblesse</v>
      </c>
      <c r="B89" s="15" t="s">
        <v>9</v>
      </c>
      <c r="C89" s="15">
        <v>169</v>
      </c>
      <c r="D89" s="30">
        <v>0.2</v>
      </c>
      <c r="E89" s="9">
        <v>6</v>
      </c>
      <c r="F89" s="30">
        <v>0.64749999999999996</v>
      </c>
      <c r="G89" s="30">
        <v>0.62129999999999996</v>
      </c>
      <c r="H89" s="30">
        <v>0.79379999999999995</v>
      </c>
      <c r="I89" s="30">
        <v>0.86750000000000005</v>
      </c>
      <c r="J89" s="30">
        <v>1.0449999999999999</v>
      </c>
      <c r="K89" s="9">
        <v>8</v>
      </c>
      <c r="L89" s="30">
        <v>2.2016</v>
      </c>
      <c r="M89" s="15">
        <v>6</v>
      </c>
      <c r="N89" s="30">
        <f t="shared" si="23"/>
        <v>0.98399999999999999</v>
      </c>
      <c r="O89" s="30">
        <v>0.05</v>
      </c>
      <c r="P89" s="30">
        <v>0.5</v>
      </c>
      <c r="Q89" s="30"/>
      <c r="R89" s="9">
        <v>2155</v>
      </c>
      <c r="S89" s="15" t="s">
        <v>462</v>
      </c>
      <c r="T89" s="15">
        <v>1</v>
      </c>
      <c r="U89" s="15" t="s">
        <v>9</v>
      </c>
      <c r="V89" s="15">
        <v>449</v>
      </c>
      <c r="W89" s="33"/>
      <c r="X89" s="30">
        <v>0.12</v>
      </c>
      <c r="Y89" s="33"/>
      <c r="AB89" s="30">
        <v>0.12</v>
      </c>
      <c r="AD89" s="9">
        <v>151</v>
      </c>
      <c r="AE89" s="15" t="s">
        <v>107</v>
      </c>
      <c r="AM89" s="30">
        <v>0.4</v>
      </c>
      <c r="AP89" s="15">
        <v>311</v>
      </c>
      <c r="AQ89" s="30">
        <f>1*46.6%</f>
        <v>0.46600000000000003</v>
      </c>
      <c r="AR89" s="30">
        <f>0*58.3%</f>
        <v>0</v>
      </c>
      <c r="AS89" s="30">
        <f>0*46.6%</f>
        <v>0</v>
      </c>
      <c r="AT89" s="30"/>
      <c r="AU89" s="30">
        <v>0.311</v>
      </c>
      <c r="AV89" s="30"/>
      <c r="AW89" s="9">
        <v>187</v>
      </c>
      <c r="AX89" s="46" t="s">
        <v>460</v>
      </c>
      <c r="AZ89" s="30">
        <f t="shared" si="364"/>
        <v>0.67999999999999994</v>
      </c>
      <c r="BD89" s="15">
        <f t="shared" si="523"/>
        <v>618</v>
      </c>
      <c r="BE89" s="9">
        <f t="shared" ref="BE89:BE90" si="528">AP89+AY89</f>
        <v>311</v>
      </c>
      <c r="BF89" s="9">
        <f t="shared" si="524"/>
        <v>608.11199999999997</v>
      </c>
      <c r="BG89" s="30">
        <f t="shared" ref="BG89:BG90" si="529">W89+AF89+AQ89+AZ89</f>
        <v>1.1459999999999999</v>
      </c>
      <c r="BH89" s="15">
        <f t="shared" ref="BH89:BH90" si="530">(100%+BG89)*BD89+BE89+BF89</f>
        <v>2245.3399999999997</v>
      </c>
      <c r="BI89" s="30">
        <f t="shared" ref="BI89:BI90" si="531">X89+AG89+AR89</f>
        <v>0.12</v>
      </c>
      <c r="BJ89" s="30">
        <f t="shared" ref="BJ89:BJ90" si="532">AH89</f>
        <v>0</v>
      </c>
      <c r="BK89" s="30">
        <f t="shared" ref="BK89:BK90" si="533">AI89+AS89</f>
        <v>0</v>
      </c>
      <c r="BL89" s="30">
        <f t="shared" ref="BL89:BL90" si="534">AT89</f>
        <v>0</v>
      </c>
      <c r="BM89" s="30">
        <f t="shared" ref="BM89:BM90" si="535">AB89</f>
        <v>0.12</v>
      </c>
      <c r="BN89" s="30">
        <f t="shared" ref="BN89:BN90" si="536">AJ89</f>
        <v>0</v>
      </c>
      <c r="BO89" s="30">
        <f t="shared" ref="BO89:BO90" si="537">AK89</f>
        <v>0</v>
      </c>
      <c r="BP89" s="30">
        <f t="shared" ref="BP89:BP90" si="538">AL89+278*BT89/(1400+BT89)/100</f>
        <v>0.540644418872267</v>
      </c>
      <c r="BQ89" s="30">
        <f t="shared" si="389"/>
        <v>2.713088109495295</v>
      </c>
      <c r="BR89" s="30">
        <f t="shared" si="525"/>
        <v>0.36099999999999999</v>
      </c>
      <c r="BS89" s="30">
        <f t="shared" si="526"/>
        <v>0.5</v>
      </c>
      <c r="BT89" s="46">
        <f t="shared" ref="BT89:BT90" si="539">BC89+AW89+AD89+Q89</f>
        <v>338</v>
      </c>
      <c r="BU89" s="30">
        <f t="shared" ref="BU89:BU90" si="540">BR89+AC89</f>
        <v>0.36099999999999999</v>
      </c>
      <c r="BV89" s="114">
        <v>0</v>
      </c>
      <c r="BW89" s="114">
        <v>0.5</v>
      </c>
      <c r="BX89" s="114">
        <v>1</v>
      </c>
      <c r="BY89" s="9">
        <f t="shared" ref="BY89:BY90" si="541">(100%+BJ89+(BI89*(1-BV89))+(BL89*BV89)+BN89+BX89*BO89)*BH89</f>
        <v>2514.7808</v>
      </c>
      <c r="BZ89" s="9">
        <f t="shared" ref="BZ89:BZ90" si="542">(100%+$BS89)*BY89</f>
        <v>3772.1711999999998</v>
      </c>
      <c r="CA89" s="9">
        <f t="shared" ref="CA89:CA90" si="543">MIN($BR89, 80%)*BZ89+BY89*MAX(100%-$BR89, 20%)</f>
        <v>2968.6987343999999</v>
      </c>
      <c r="CB89" s="9">
        <f t="shared" si="527"/>
        <v>10549.787273506821</v>
      </c>
      <c r="CC89" s="9">
        <f t="shared" ref="CC89:CC90" si="544">(100%+BS89)*CB89</f>
        <v>15824.680910260231</v>
      </c>
      <c r="CD89" s="9">
        <f t="shared" ref="CD89:CD90" si="545">MIN($BU89, 80%)*CC89+CB89*MAX(100%-$BU89, 20%)</f>
        <v>12454.023876374802</v>
      </c>
      <c r="CE89" s="9">
        <f t="shared" ref="CE89:CE90" si="546">BX89*R89*(100%+BQ89)</f>
        <v>8001.7048759623603</v>
      </c>
      <c r="CI89" s="9">
        <f t="shared" si="358"/>
        <v>3766.6849542067198</v>
      </c>
      <c r="CJ89" s="16">
        <v>1.2</v>
      </c>
      <c r="CK89" s="9">
        <f t="shared" ref="CK89:CK90" si="547">(CI89+$CD89+$CE89)/CJ89</f>
        <v>20185.344755453236</v>
      </c>
      <c r="CL89" s="9">
        <f t="shared" si="360"/>
        <v>1922.2324305239999</v>
      </c>
      <c r="CM89" s="16">
        <v>1</v>
      </c>
      <c r="CN89" s="9">
        <f t="shared" ref="CN89:CN90" si="548">(CL89+$CD89+$CE89)/CM89</f>
        <v>22377.961182861163</v>
      </c>
    </row>
    <row r="90" spans="1:93" s="63" customFormat="1" x14ac:dyDescent="0.35">
      <c r="A90" s="15" t="str">
        <f t="shared" si="388"/>
        <v>Iron Sting + 4 Thundering Fury + Fischl + Thrilling Tales + Noblesse</v>
      </c>
      <c r="B90" s="63" t="s">
        <v>9</v>
      </c>
      <c r="C90" s="63">
        <v>169</v>
      </c>
      <c r="D90" s="67">
        <v>0.2</v>
      </c>
      <c r="E90" s="72">
        <v>6</v>
      </c>
      <c r="F90" s="67">
        <v>0.64749999999999996</v>
      </c>
      <c r="G90" s="67">
        <v>0.62129999999999996</v>
      </c>
      <c r="H90" s="67">
        <v>0.79379999999999995</v>
      </c>
      <c r="I90" s="67">
        <v>0.86750000000000005</v>
      </c>
      <c r="J90" s="67">
        <v>1.0449999999999999</v>
      </c>
      <c r="K90" s="9">
        <v>8</v>
      </c>
      <c r="L90" s="30">
        <v>2.2016</v>
      </c>
      <c r="M90" s="63">
        <v>6</v>
      </c>
      <c r="N90" s="30">
        <f t="shared" si="23"/>
        <v>0.98399999999999999</v>
      </c>
      <c r="O90" s="67">
        <v>0.05</v>
      </c>
      <c r="P90" s="67">
        <v>0.5</v>
      </c>
      <c r="Q90" s="67"/>
      <c r="R90" s="9">
        <v>2155</v>
      </c>
      <c r="S90" s="15" t="s">
        <v>462</v>
      </c>
      <c r="T90" s="15">
        <v>1</v>
      </c>
      <c r="U90" s="15" t="s">
        <v>9</v>
      </c>
      <c r="V90" s="15">
        <v>449</v>
      </c>
      <c r="W90" s="33"/>
      <c r="X90" s="30">
        <v>0.12</v>
      </c>
      <c r="Y90" s="33"/>
      <c r="Z90" s="15"/>
      <c r="AA90" s="15"/>
      <c r="AB90" s="30">
        <v>0.12</v>
      </c>
      <c r="AC90" s="30"/>
      <c r="AD90" s="9">
        <v>151</v>
      </c>
      <c r="AE90" s="63" t="s">
        <v>107</v>
      </c>
      <c r="AG90" s="67"/>
      <c r="AH90" s="67"/>
      <c r="AI90" s="67"/>
      <c r="AK90" s="67"/>
      <c r="AL90" s="67"/>
      <c r="AM90" s="67">
        <v>0.4</v>
      </c>
      <c r="AP90" s="37">
        <v>311</v>
      </c>
      <c r="AQ90" s="45">
        <v>0</v>
      </c>
      <c r="AR90" s="45">
        <f t="shared" si="27"/>
        <v>0</v>
      </c>
      <c r="AS90" s="45">
        <f>1*46.6%</f>
        <v>0.46600000000000003</v>
      </c>
      <c r="AT90" s="45"/>
      <c r="AU90" s="45">
        <v>0.311</v>
      </c>
      <c r="AV90" s="45"/>
      <c r="AW90" s="25">
        <v>187</v>
      </c>
      <c r="AX90" s="46" t="s">
        <v>460</v>
      </c>
      <c r="AZ90" s="30">
        <f t="shared" si="364"/>
        <v>0.67999999999999994</v>
      </c>
      <c r="BA90" s="67"/>
      <c r="BD90" s="63">
        <f t="shared" ref="BD90" si="549">C90+V90</f>
        <v>618</v>
      </c>
      <c r="BE90" s="72">
        <f t="shared" si="528"/>
        <v>311</v>
      </c>
      <c r="BF90" s="72">
        <f t="shared" ref="BF90" si="550">N90*BD90</f>
        <v>608.11199999999997</v>
      </c>
      <c r="BG90" s="67">
        <f t="shared" si="529"/>
        <v>0.67999999999999994</v>
      </c>
      <c r="BH90" s="63">
        <f t="shared" si="530"/>
        <v>1957.3519999999999</v>
      </c>
      <c r="BI90" s="67">
        <f t="shared" si="531"/>
        <v>0.12</v>
      </c>
      <c r="BJ90" s="67">
        <f t="shared" si="532"/>
        <v>0</v>
      </c>
      <c r="BK90" s="67">
        <f t="shared" si="533"/>
        <v>0.46600000000000003</v>
      </c>
      <c r="BL90" s="67">
        <f t="shared" si="534"/>
        <v>0</v>
      </c>
      <c r="BM90" s="67">
        <f t="shared" si="535"/>
        <v>0.12</v>
      </c>
      <c r="BN90" s="67">
        <f t="shared" si="536"/>
        <v>0</v>
      </c>
      <c r="BO90" s="67">
        <f t="shared" si="537"/>
        <v>0</v>
      </c>
      <c r="BP90" s="30">
        <f t="shared" si="538"/>
        <v>0.540644418872267</v>
      </c>
      <c r="BQ90" s="30">
        <f t="shared" si="389"/>
        <v>2.713088109495295</v>
      </c>
      <c r="BR90" s="67">
        <f t="shared" ref="BR90" si="551">O90+Z90+AN90+AU90+BA90</f>
        <v>0.36099999999999999</v>
      </c>
      <c r="BS90" s="67">
        <f t="shared" ref="BS90" si="552">P90+AA90+AO90+AV90+BB90</f>
        <v>0.5</v>
      </c>
      <c r="BT90" s="46">
        <f t="shared" si="539"/>
        <v>338</v>
      </c>
      <c r="BU90" s="67">
        <f t="shared" si="540"/>
        <v>0.36099999999999999</v>
      </c>
      <c r="BV90" s="115">
        <v>0</v>
      </c>
      <c r="BW90" s="114">
        <v>0.5</v>
      </c>
      <c r="BX90" s="115">
        <v>1</v>
      </c>
      <c r="BY90" s="72">
        <f t="shared" si="541"/>
        <v>2192.2342400000002</v>
      </c>
      <c r="BZ90" s="72">
        <f t="shared" si="542"/>
        <v>3288.3513600000006</v>
      </c>
      <c r="CA90" s="72">
        <f t="shared" si="543"/>
        <v>2587.9325203200005</v>
      </c>
      <c r="CB90" s="9">
        <f t="shared" ref="CB90" si="553">L90*(100%+BK90+BM90+(1-BW90)*BN90+BX90*BO90)*(100%+(BW90*100%))*(100%+(BW90*BP90))*BH90</f>
        <v>13023.139229441294</v>
      </c>
      <c r="CC90" s="72">
        <f t="shared" si="544"/>
        <v>19534.708844161942</v>
      </c>
      <c r="CD90" s="72">
        <f t="shared" si="545"/>
        <v>15373.815860355448</v>
      </c>
      <c r="CE90" s="72">
        <f t="shared" si="546"/>
        <v>8001.7048759623603</v>
      </c>
      <c r="CF90" s="72"/>
      <c r="CG90" s="74"/>
      <c r="CH90" s="72"/>
      <c r="CI90" s="72">
        <f t="shared" si="358"/>
        <v>3283.5687817820167</v>
      </c>
      <c r="CJ90" s="74">
        <v>1.2</v>
      </c>
      <c r="CK90" s="66">
        <f t="shared" si="547"/>
        <v>22215.907931749858</v>
      </c>
      <c r="CL90" s="72">
        <f t="shared" si="360"/>
        <v>1675.6863069072003</v>
      </c>
      <c r="CM90" s="74">
        <v>1</v>
      </c>
      <c r="CN90" s="66">
        <f t="shared" si="548"/>
        <v>25051.207043225008</v>
      </c>
      <c r="CO90" s="72"/>
    </row>
    <row r="91" spans="1:93" x14ac:dyDescent="0.35">
      <c r="A91" s="15" t="str">
        <f t="shared" si="388"/>
        <v>Blackcliff Longsword + 4 Thundering Fury + Fischl + Thrilling Tales + Noblesse</v>
      </c>
      <c r="B91" s="15" t="s">
        <v>9</v>
      </c>
      <c r="C91" s="15">
        <v>169</v>
      </c>
      <c r="D91" s="30">
        <v>0.2</v>
      </c>
      <c r="E91" s="9">
        <v>6</v>
      </c>
      <c r="F91" s="30">
        <v>0.64749999999999996</v>
      </c>
      <c r="G91" s="30">
        <v>0.62129999999999996</v>
      </c>
      <c r="H91" s="30">
        <v>0.79379999999999995</v>
      </c>
      <c r="I91" s="30">
        <v>0.86750000000000005</v>
      </c>
      <c r="J91" s="30">
        <v>1.0449999999999999</v>
      </c>
      <c r="K91" s="9">
        <v>8</v>
      </c>
      <c r="L91" s="30">
        <v>2.2016</v>
      </c>
      <c r="M91" s="15">
        <v>6</v>
      </c>
      <c r="N91" s="30">
        <f t="shared" si="23"/>
        <v>0.98399999999999999</v>
      </c>
      <c r="O91" s="30">
        <v>0.05</v>
      </c>
      <c r="P91" s="30">
        <v>0.5</v>
      </c>
      <c r="Q91" s="30"/>
      <c r="R91" s="9">
        <v>2155</v>
      </c>
      <c r="S91" s="15" t="s">
        <v>146</v>
      </c>
      <c r="T91" s="15">
        <v>1</v>
      </c>
      <c r="U91" s="15" t="s">
        <v>9</v>
      </c>
      <c r="V91" s="15">
        <v>497</v>
      </c>
      <c r="W91" s="33"/>
      <c r="X91" s="30"/>
      <c r="Y91" s="6"/>
      <c r="Z91" s="4"/>
      <c r="AA91" s="4">
        <v>0.33500000000000002</v>
      </c>
      <c r="AE91" s="15" t="s">
        <v>107</v>
      </c>
      <c r="AM91" s="30">
        <v>0.4</v>
      </c>
      <c r="AP91" s="15">
        <v>311</v>
      </c>
      <c r="AQ91" s="30">
        <f>2*46.6%</f>
        <v>0.93200000000000005</v>
      </c>
      <c r="AR91" s="30">
        <f>0*58.3%</f>
        <v>0</v>
      </c>
      <c r="AS91" s="30">
        <f>0*46.6%</f>
        <v>0</v>
      </c>
      <c r="AT91" s="30"/>
      <c r="AU91" s="30">
        <v>0.311</v>
      </c>
      <c r="AV91" s="30"/>
      <c r="AX91" s="46" t="s">
        <v>460</v>
      </c>
      <c r="AZ91" s="30">
        <f t="shared" si="364"/>
        <v>0.67999999999999994</v>
      </c>
      <c r="BD91" s="15">
        <f t="shared" si="523"/>
        <v>666</v>
      </c>
      <c r="BE91" s="9">
        <f t="shared" ref="BE91:BE92" si="554">AP91+AY91</f>
        <v>311</v>
      </c>
      <c r="BF91" s="9">
        <f t="shared" si="524"/>
        <v>655.34399999999994</v>
      </c>
      <c r="BG91" s="30">
        <f t="shared" ref="BG91:BG92" si="555">W91+AF91+AQ91+AZ91</f>
        <v>1.6120000000000001</v>
      </c>
      <c r="BH91" s="15">
        <f t="shared" ref="BH91:BH92" si="556">(100%+BG91)*BD91+BE91+BF91</f>
        <v>2705.9360000000001</v>
      </c>
      <c r="BI91" s="30">
        <f t="shared" ref="BI91:BI92" si="557">X91+AG91+AR91</f>
        <v>0</v>
      </c>
      <c r="BJ91" s="30">
        <f t="shared" ref="BJ91:BJ92" si="558">AH91</f>
        <v>0</v>
      </c>
      <c r="BK91" s="30">
        <f t="shared" ref="BK91:BK92" si="559">AI91+AS91</f>
        <v>0</v>
      </c>
      <c r="BL91" s="30">
        <f t="shared" ref="BL91:BL92" si="560">AT91</f>
        <v>0</v>
      </c>
      <c r="BM91" s="30">
        <f t="shared" ref="BM91:BM92" si="561">AB91</f>
        <v>0</v>
      </c>
      <c r="BN91" s="30">
        <f t="shared" ref="BN91:BN92" si="562">AJ91</f>
        <v>0</v>
      </c>
      <c r="BO91" s="30">
        <f t="shared" ref="BO91:BO92" si="563">AK91</f>
        <v>0</v>
      </c>
      <c r="BP91" s="30">
        <f t="shared" si="30"/>
        <v>0</v>
      </c>
      <c r="BQ91" s="30">
        <f t="shared" si="389"/>
        <v>0.4</v>
      </c>
      <c r="BR91" s="30">
        <f t="shared" si="525"/>
        <v>0.36099999999999999</v>
      </c>
      <c r="BS91" s="30">
        <f t="shared" si="526"/>
        <v>0.83499999999999996</v>
      </c>
      <c r="BT91" s="46">
        <f t="shared" si="32"/>
        <v>0</v>
      </c>
      <c r="BU91" s="30">
        <f t="shared" ref="BU91:BU92" si="564">BR91+AC91</f>
        <v>0.36099999999999999</v>
      </c>
      <c r="BV91" s="114">
        <v>0</v>
      </c>
      <c r="BW91" s="114">
        <v>0.5</v>
      </c>
      <c r="BX91" s="114">
        <v>1</v>
      </c>
      <c r="BY91" s="9">
        <f t="shared" ref="BY91:BY92" si="565">(100%+BJ91+(BI91*(1-BV91))+(BL91*BV91)+BN91+BX91*BO91)*BH91</f>
        <v>2705.9360000000001</v>
      </c>
      <c r="BZ91" s="9">
        <f t="shared" si="474"/>
        <v>4965.3925600000002</v>
      </c>
      <c r="CA91" s="9">
        <f t="shared" ref="CA91:CA92" si="566">MIN($BR91, 80%)*BZ91+BY91*MAX(100%-$BR91, 20%)</f>
        <v>3521.5998181599998</v>
      </c>
      <c r="CB91" s="9">
        <f t="shared" si="527"/>
        <v>8936.083046400001</v>
      </c>
      <c r="CC91" s="9">
        <f t="shared" ref="CC91:CC92" si="567">(100%+BS91)*CB91</f>
        <v>16397.712390144003</v>
      </c>
      <c r="CD91" s="9">
        <f t="shared" ref="CD91:CD92" si="568">MIN($BU91, 80%)*CC91+CB91*MAX(100%-$BU91, 20%)</f>
        <v>11629.731239491586</v>
      </c>
      <c r="CE91" s="9">
        <f t="shared" ref="CE91:CE92" si="569">BX91*R91*(100%+BQ91)</f>
        <v>3017</v>
      </c>
      <c r="CI91" s="9">
        <f t="shared" si="358"/>
        <v>4468.2058492814076</v>
      </c>
      <c r="CJ91" s="16">
        <v>1.2</v>
      </c>
      <c r="CK91" s="9">
        <f t="shared" si="475"/>
        <v>15929.114240644161</v>
      </c>
      <c r="CL91" s="9">
        <f t="shared" si="360"/>
        <v>2280.2358822585998</v>
      </c>
      <c r="CM91" s="16">
        <v>1</v>
      </c>
      <c r="CN91" s="9">
        <f t="shared" si="476"/>
        <v>16926.967121750185</v>
      </c>
    </row>
    <row r="92" spans="1:93" s="37" customFormat="1" x14ac:dyDescent="0.35">
      <c r="A92" s="15" t="str">
        <f t="shared" si="388"/>
        <v>Blackcliff Longsword + 4 Thundering Fury + Fischl + Thrilling Tales + Noblesse</v>
      </c>
      <c r="B92" s="37" t="s">
        <v>9</v>
      </c>
      <c r="C92" s="37">
        <v>169</v>
      </c>
      <c r="D92" s="45">
        <v>0.2</v>
      </c>
      <c r="E92" s="25">
        <v>6</v>
      </c>
      <c r="F92" s="45">
        <v>0.64749999999999996</v>
      </c>
      <c r="G92" s="45">
        <v>0.62129999999999996</v>
      </c>
      <c r="H92" s="45">
        <v>0.79379999999999995</v>
      </c>
      <c r="I92" s="45">
        <v>0.86750000000000005</v>
      </c>
      <c r="J92" s="45">
        <v>1.0449999999999999</v>
      </c>
      <c r="K92" s="25">
        <v>8</v>
      </c>
      <c r="L92" s="45">
        <v>2.2016</v>
      </c>
      <c r="M92" s="37">
        <v>6</v>
      </c>
      <c r="N92" s="45">
        <f t="shared" si="23"/>
        <v>0.98399999999999999</v>
      </c>
      <c r="O92" s="45">
        <v>0.05</v>
      </c>
      <c r="P92" s="45">
        <v>0.5</v>
      </c>
      <c r="Q92" s="45"/>
      <c r="R92" s="9">
        <v>2155</v>
      </c>
      <c r="S92" s="37" t="s">
        <v>146</v>
      </c>
      <c r="T92" s="37">
        <v>1</v>
      </c>
      <c r="U92" s="37" t="s">
        <v>9</v>
      </c>
      <c r="V92" s="37">
        <v>497</v>
      </c>
      <c r="W92" s="53"/>
      <c r="X92" s="45"/>
      <c r="Y92" s="26"/>
      <c r="Z92" s="24"/>
      <c r="AA92" s="24">
        <v>0.33500000000000002</v>
      </c>
      <c r="AB92" s="45"/>
      <c r="AC92" s="45"/>
      <c r="AD92" s="25"/>
      <c r="AE92" s="37" t="s">
        <v>107</v>
      </c>
      <c r="AG92" s="45"/>
      <c r="AH92" s="45"/>
      <c r="AI92" s="45"/>
      <c r="AK92" s="45"/>
      <c r="AL92" s="45"/>
      <c r="AM92" s="45">
        <v>0.4</v>
      </c>
      <c r="AP92" s="37">
        <v>311</v>
      </c>
      <c r="AQ92" s="45">
        <f>1*46.6%</f>
        <v>0.46600000000000003</v>
      </c>
      <c r="AR92" s="45">
        <f t="shared" si="27"/>
        <v>0</v>
      </c>
      <c r="AS92" s="45">
        <f>1*46.6%</f>
        <v>0.46600000000000003</v>
      </c>
      <c r="AT92" s="45"/>
      <c r="AU92" s="45">
        <v>0.311</v>
      </c>
      <c r="AV92" s="45"/>
      <c r="AW92" s="25"/>
      <c r="AX92" s="116" t="s">
        <v>460</v>
      </c>
      <c r="AZ92" s="45">
        <f t="shared" si="364"/>
        <v>0.67999999999999994</v>
      </c>
      <c r="BA92" s="45"/>
      <c r="BD92" s="37">
        <f t="shared" si="523"/>
        <v>666</v>
      </c>
      <c r="BE92" s="25">
        <f t="shared" si="554"/>
        <v>311</v>
      </c>
      <c r="BF92" s="25">
        <f t="shared" si="524"/>
        <v>655.34399999999994</v>
      </c>
      <c r="BG92" s="45">
        <f t="shared" si="555"/>
        <v>1.1459999999999999</v>
      </c>
      <c r="BH92" s="37">
        <f t="shared" si="556"/>
        <v>2395.58</v>
      </c>
      <c r="BI92" s="45">
        <f t="shared" si="557"/>
        <v>0</v>
      </c>
      <c r="BJ92" s="45">
        <f t="shared" si="558"/>
        <v>0</v>
      </c>
      <c r="BK92" s="45">
        <f t="shared" si="559"/>
        <v>0.46600000000000003</v>
      </c>
      <c r="BL92" s="45">
        <f t="shared" si="560"/>
        <v>0</v>
      </c>
      <c r="BM92" s="45">
        <f t="shared" si="561"/>
        <v>0</v>
      </c>
      <c r="BN92" s="45">
        <f t="shared" si="562"/>
        <v>0</v>
      </c>
      <c r="BO92" s="45">
        <f t="shared" si="563"/>
        <v>0</v>
      </c>
      <c r="BP92" s="45">
        <f t="shared" si="30"/>
        <v>0</v>
      </c>
      <c r="BQ92" s="30">
        <f t="shared" si="389"/>
        <v>0.4</v>
      </c>
      <c r="BR92" s="45">
        <f t="shared" si="525"/>
        <v>0.36099999999999999</v>
      </c>
      <c r="BS92" s="45">
        <f t="shared" si="526"/>
        <v>0.83499999999999996</v>
      </c>
      <c r="BT92" s="116">
        <f t="shared" si="32"/>
        <v>0</v>
      </c>
      <c r="BU92" s="45">
        <f t="shared" si="564"/>
        <v>0.36099999999999999</v>
      </c>
      <c r="BV92" s="58">
        <v>0</v>
      </c>
      <c r="BW92" s="58">
        <v>0.5</v>
      </c>
      <c r="BX92" s="58">
        <v>1</v>
      </c>
      <c r="BY92" s="25">
        <f t="shared" si="565"/>
        <v>2395.58</v>
      </c>
      <c r="BZ92" s="25">
        <f t="shared" si="474"/>
        <v>4395.8892999999998</v>
      </c>
      <c r="CA92" s="25">
        <f t="shared" si="566"/>
        <v>3117.6916572999999</v>
      </c>
      <c r="CB92" s="25">
        <f t="shared" si="527"/>
        <v>11597.765532672001</v>
      </c>
      <c r="CC92" s="25">
        <f t="shared" si="567"/>
        <v>21281.899752453122</v>
      </c>
      <c r="CD92" s="25">
        <f t="shared" si="568"/>
        <v>15093.737986012986</v>
      </c>
      <c r="CE92" s="25">
        <f t="shared" si="569"/>
        <v>3017</v>
      </c>
      <c r="CF92" s="25"/>
      <c r="CG92" s="81"/>
      <c r="CH92" s="25"/>
      <c r="CI92" s="25">
        <f t="shared" si="358"/>
        <v>3955.7271747822397</v>
      </c>
      <c r="CJ92" s="81">
        <v>1.2</v>
      </c>
      <c r="CK92" s="25">
        <f t="shared" si="475"/>
        <v>18388.720967329355</v>
      </c>
      <c r="CL92" s="25">
        <f t="shared" si="360"/>
        <v>2018.7053481017499</v>
      </c>
      <c r="CM92" s="81">
        <v>1</v>
      </c>
      <c r="CN92" s="25">
        <f t="shared" si="476"/>
        <v>20129.443334114734</v>
      </c>
      <c r="CO92" s="25"/>
    </row>
    <row r="93" spans="1:93" x14ac:dyDescent="0.35">
      <c r="A93" s="15" t="str">
        <f t="shared" si="388"/>
        <v>Blackcliff Longsword + 4 Thundering Fury + Fischl + Thrilling Tales + Noblesse</v>
      </c>
      <c r="B93" s="15" t="s">
        <v>9</v>
      </c>
      <c r="C93" s="15">
        <v>169</v>
      </c>
      <c r="D93" s="30">
        <v>0.2</v>
      </c>
      <c r="E93" s="9">
        <v>6</v>
      </c>
      <c r="F93" s="30">
        <v>0.64749999999999996</v>
      </c>
      <c r="G93" s="30">
        <v>0.62129999999999996</v>
      </c>
      <c r="H93" s="30">
        <v>0.79379999999999995</v>
      </c>
      <c r="I93" s="30">
        <v>0.86750000000000005</v>
      </c>
      <c r="J93" s="30">
        <v>1.0449999999999999</v>
      </c>
      <c r="K93" s="9">
        <v>8</v>
      </c>
      <c r="L93" s="30">
        <v>2.2016</v>
      </c>
      <c r="M93" s="15">
        <v>6</v>
      </c>
      <c r="N93" s="30">
        <f t="shared" si="23"/>
        <v>0.98399999999999999</v>
      </c>
      <c r="O93" s="30">
        <v>0.05</v>
      </c>
      <c r="P93" s="30">
        <v>0.5</v>
      </c>
      <c r="Q93" s="30"/>
      <c r="R93" s="9">
        <v>2155</v>
      </c>
      <c r="S93" s="15" t="s">
        <v>146</v>
      </c>
      <c r="T93" s="15">
        <v>1</v>
      </c>
      <c r="U93" s="15" t="s">
        <v>9</v>
      </c>
      <c r="V93" s="15">
        <v>497</v>
      </c>
      <c r="W93" s="33"/>
      <c r="X93" s="30"/>
      <c r="Y93" s="6"/>
      <c r="Z93" s="4"/>
      <c r="AA93" s="4">
        <v>0.33500000000000002</v>
      </c>
      <c r="AE93" s="15" t="s">
        <v>107</v>
      </c>
      <c r="AM93" s="30">
        <v>0.4</v>
      </c>
      <c r="AP93" s="15">
        <v>311</v>
      </c>
      <c r="AQ93" s="30">
        <f>1*46.6%</f>
        <v>0.46600000000000003</v>
      </c>
      <c r="AR93" s="30">
        <f>0*58.3%</f>
        <v>0</v>
      </c>
      <c r="AS93" s="30">
        <f>0*46.6%</f>
        <v>0</v>
      </c>
      <c r="AT93" s="30"/>
      <c r="AU93" s="30">
        <v>0.311</v>
      </c>
      <c r="AV93" s="30"/>
      <c r="AW93" s="9">
        <v>187</v>
      </c>
      <c r="AX93" s="46" t="s">
        <v>460</v>
      </c>
      <c r="AZ93" s="30">
        <f t="shared" si="364"/>
        <v>0.67999999999999994</v>
      </c>
      <c r="BD93" s="15">
        <f t="shared" si="523"/>
        <v>666</v>
      </c>
      <c r="BE93" s="9">
        <f t="shared" ref="BE93:BE108" si="570">AP93+AY93</f>
        <v>311</v>
      </c>
      <c r="BF93" s="9">
        <f t="shared" si="524"/>
        <v>655.34399999999994</v>
      </c>
      <c r="BG93" s="30">
        <f t="shared" ref="BG93:BG108" si="571">W93+AF93+AQ93+AZ93</f>
        <v>1.1459999999999999</v>
      </c>
      <c r="BH93" s="15">
        <f t="shared" ref="BH93:BH108" si="572">(100%+BG93)*BD93+BE93+BF93</f>
        <v>2395.58</v>
      </c>
      <c r="BI93" s="30">
        <f t="shared" ref="BI93:BI108" si="573">X93+AG93+AR93</f>
        <v>0</v>
      </c>
      <c r="BJ93" s="30">
        <f t="shared" ref="BJ93:BJ108" si="574">AH93</f>
        <v>0</v>
      </c>
      <c r="BK93" s="30">
        <f t="shared" ref="BK93:BK108" si="575">AI93+AS93</f>
        <v>0</v>
      </c>
      <c r="BL93" s="30">
        <f t="shared" ref="BL93:BL108" si="576">AT93</f>
        <v>0</v>
      </c>
      <c r="BM93" s="30">
        <f t="shared" ref="BM93:BM108" si="577">AB93</f>
        <v>0</v>
      </c>
      <c r="BN93" s="30">
        <f t="shared" ref="BN93:BN108" si="578">AJ93</f>
        <v>0</v>
      </c>
      <c r="BO93" s="30">
        <f t="shared" ref="BO93:BO108" si="579">AK93</f>
        <v>0</v>
      </c>
      <c r="BP93" s="30">
        <f t="shared" ref="BP93:BP108" si="580">AL93+278*BT93/(1400+BT93)/100</f>
        <v>0.32757403906742283</v>
      </c>
      <c r="BQ93" s="30">
        <f t="shared" si="389"/>
        <v>1.7680841335162323</v>
      </c>
      <c r="BR93" s="30">
        <f t="shared" si="525"/>
        <v>0.36099999999999999</v>
      </c>
      <c r="BS93" s="30">
        <f t="shared" si="526"/>
        <v>0.83499999999999996</v>
      </c>
      <c r="BT93" s="46">
        <f t="shared" ref="BT93:BT108" si="581">BC93+AW93+AD93+Q93</f>
        <v>187</v>
      </c>
      <c r="BU93" s="30">
        <f t="shared" ref="BU93:BU108" si="582">BR93+AC93</f>
        <v>0.36099999999999999</v>
      </c>
      <c r="BV93" s="114">
        <v>0</v>
      </c>
      <c r="BW93" s="114">
        <v>0.5</v>
      </c>
      <c r="BX93" s="114">
        <v>1</v>
      </c>
      <c r="BY93" s="9">
        <f t="shared" ref="BY93:BY108" si="583">(100%+BJ93+(BI93*(1-BV93))+(BL93*BV93)+BN93+BX93*BO93)*BH93</f>
        <v>2395.58</v>
      </c>
      <c r="BZ93" s="9">
        <f t="shared" ref="BZ93:BZ108" si="584">(100%+$BS93)*BY93</f>
        <v>4395.8892999999998</v>
      </c>
      <c r="CA93" s="9">
        <f t="shared" ref="CA93:CA108" si="585">MIN($BR93, 80%)*BZ93+BY93*MAX(100%-$BR93, 20%)</f>
        <v>3117.6916572999999</v>
      </c>
      <c r="CB93" s="9">
        <f t="shared" si="527"/>
        <v>9206.9092650198872</v>
      </c>
      <c r="CC93" s="9">
        <f t="shared" ref="CC93:CC108" si="586">(100%+BS93)*CB93</f>
        <v>16894.678501311493</v>
      </c>
      <c r="CD93" s="9">
        <f t="shared" ref="CD93:CD108" si="587">MIN($BU93, 80%)*CC93+CB93*MAX(100%-$BU93, 20%)</f>
        <v>11982.193959321157</v>
      </c>
      <c r="CE93" s="9">
        <f t="shared" ref="CE93:CE108" si="588">BX93*R93*(100%+BQ93)</f>
        <v>5965.221307727481</v>
      </c>
      <c r="CI93" s="9">
        <f t="shared" si="358"/>
        <v>3955.7271747822397</v>
      </c>
      <c r="CJ93" s="16">
        <v>1.2</v>
      </c>
      <c r="CK93" s="9">
        <f t="shared" ref="CK93:CK108" si="589">(CI93+$CD93+$CE93)/CJ93</f>
        <v>18252.618701525731</v>
      </c>
      <c r="CL93" s="9">
        <f t="shared" si="360"/>
        <v>2018.7053481017499</v>
      </c>
      <c r="CM93" s="16">
        <v>1</v>
      </c>
      <c r="CN93" s="9">
        <f t="shared" ref="CN93:CN108" si="590">(CL93+$CD93+$CE93)/CM93</f>
        <v>19966.120615150387</v>
      </c>
    </row>
    <row r="94" spans="1:93" s="31" customFormat="1" x14ac:dyDescent="0.35">
      <c r="A94" s="15" t="str">
        <f t="shared" si="388"/>
        <v>Blackcliff Longsword + 4 Thundering Fury + Fischl + Thrilling Tales + Noblesse</v>
      </c>
      <c r="B94" s="31" t="s">
        <v>9</v>
      </c>
      <c r="C94" s="31">
        <v>169</v>
      </c>
      <c r="D94" s="32">
        <v>0.2</v>
      </c>
      <c r="E94" s="17">
        <v>6</v>
      </c>
      <c r="F94" s="32">
        <v>0.64749999999999996</v>
      </c>
      <c r="G94" s="32">
        <v>0.62129999999999996</v>
      </c>
      <c r="H94" s="32">
        <v>0.79379999999999995</v>
      </c>
      <c r="I94" s="32">
        <v>0.86750000000000005</v>
      </c>
      <c r="J94" s="32">
        <v>1.0449999999999999</v>
      </c>
      <c r="K94" s="9">
        <v>8</v>
      </c>
      <c r="L94" s="30">
        <v>2.2016</v>
      </c>
      <c r="M94" s="31">
        <v>6</v>
      </c>
      <c r="N94" s="30">
        <f t="shared" si="23"/>
        <v>0.98399999999999999</v>
      </c>
      <c r="O94" s="32">
        <v>0.05</v>
      </c>
      <c r="P94" s="32">
        <v>0.5</v>
      </c>
      <c r="Q94" s="32"/>
      <c r="R94" s="9">
        <v>2155</v>
      </c>
      <c r="S94" s="15" t="s">
        <v>146</v>
      </c>
      <c r="T94" s="15">
        <v>1</v>
      </c>
      <c r="U94" s="15" t="s">
        <v>9</v>
      </c>
      <c r="V94" s="15">
        <v>497</v>
      </c>
      <c r="W94" s="33"/>
      <c r="X94" s="30"/>
      <c r="Y94" s="6"/>
      <c r="Z94" s="4"/>
      <c r="AA94" s="4">
        <v>0.33500000000000002</v>
      </c>
      <c r="AB94" s="32"/>
      <c r="AC94" s="32"/>
      <c r="AD94" s="17"/>
      <c r="AE94" s="31" t="s">
        <v>107</v>
      </c>
      <c r="AG94" s="32"/>
      <c r="AH94" s="32"/>
      <c r="AI94" s="32"/>
      <c r="AK94" s="32"/>
      <c r="AL94" s="32"/>
      <c r="AM94" s="32">
        <v>0.4</v>
      </c>
      <c r="AP94" s="37">
        <v>311</v>
      </c>
      <c r="AQ94" s="45">
        <v>0</v>
      </c>
      <c r="AR94" s="45">
        <f t="shared" si="27"/>
        <v>0</v>
      </c>
      <c r="AS94" s="45">
        <f>1*46.6%</f>
        <v>0.46600000000000003</v>
      </c>
      <c r="AT94" s="45"/>
      <c r="AU94" s="45">
        <v>0.311</v>
      </c>
      <c r="AV94" s="45"/>
      <c r="AW94" s="25">
        <v>187</v>
      </c>
      <c r="AX94" s="46" t="s">
        <v>460</v>
      </c>
      <c r="AZ94" s="30">
        <f t="shared" si="364"/>
        <v>0.67999999999999994</v>
      </c>
      <c r="BA94" s="32"/>
      <c r="BD94" s="31">
        <f t="shared" si="523"/>
        <v>666</v>
      </c>
      <c r="BE94" s="17">
        <f t="shared" si="570"/>
        <v>311</v>
      </c>
      <c r="BF94" s="17">
        <f t="shared" si="524"/>
        <v>655.34399999999994</v>
      </c>
      <c r="BG94" s="32">
        <f t="shared" si="571"/>
        <v>0.67999999999999994</v>
      </c>
      <c r="BH94" s="31">
        <f t="shared" si="572"/>
        <v>2085.2239999999997</v>
      </c>
      <c r="BI94" s="32">
        <f t="shared" si="573"/>
        <v>0</v>
      </c>
      <c r="BJ94" s="32">
        <f t="shared" si="574"/>
        <v>0</v>
      </c>
      <c r="BK94" s="32">
        <f t="shared" si="575"/>
        <v>0.46600000000000003</v>
      </c>
      <c r="BL94" s="32">
        <f t="shared" si="576"/>
        <v>0</v>
      </c>
      <c r="BM94" s="32">
        <f t="shared" si="577"/>
        <v>0</v>
      </c>
      <c r="BN94" s="32">
        <f t="shared" si="578"/>
        <v>0</v>
      </c>
      <c r="BO94" s="32">
        <f t="shared" si="579"/>
        <v>0</v>
      </c>
      <c r="BP94" s="30">
        <f t="shared" si="580"/>
        <v>0.32757403906742283</v>
      </c>
      <c r="BQ94" s="30">
        <f t="shared" si="389"/>
        <v>1.7680841335162323</v>
      </c>
      <c r="BR94" s="32">
        <f t="shared" si="525"/>
        <v>0.36099999999999999</v>
      </c>
      <c r="BS94" s="32">
        <f t="shared" si="526"/>
        <v>0.83499999999999996</v>
      </c>
      <c r="BT94" s="46">
        <f t="shared" si="581"/>
        <v>187</v>
      </c>
      <c r="BU94" s="32">
        <f t="shared" si="582"/>
        <v>0.36099999999999999</v>
      </c>
      <c r="BV94" s="57">
        <v>0</v>
      </c>
      <c r="BW94" s="114">
        <v>0.5</v>
      </c>
      <c r="BX94" s="57">
        <v>1</v>
      </c>
      <c r="BY94" s="17">
        <f t="shared" si="583"/>
        <v>2085.2239999999997</v>
      </c>
      <c r="BZ94" s="17">
        <f t="shared" si="584"/>
        <v>3826.3860399999994</v>
      </c>
      <c r="CA94" s="17">
        <f t="shared" si="585"/>
        <v>2713.7834964399995</v>
      </c>
      <c r="CB94" s="9">
        <f t="shared" si="527"/>
        <v>11748.701496190701</v>
      </c>
      <c r="CC94" s="17">
        <f t="shared" si="586"/>
        <v>21558.867245509937</v>
      </c>
      <c r="CD94" s="17">
        <f t="shared" si="587"/>
        <v>15290.171331694944</v>
      </c>
      <c r="CE94" s="17">
        <f t="shared" si="588"/>
        <v>5965.221307727481</v>
      </c>
      <c r="CF94" s="17"/>
      <c r="CG94" s="20"/>
      <c r="CH94" s="17"/>
      <c r="CI94" s="17">
        <f t="shared" si="358"/>
        <v>3443.2485002830713</v>
      </c>
      <c r="CJ94" s="20">
        <v>1.2</v>
      </c>
      <c r="CK94" s="18">
        <f t="shared" si="589"/>
        <v>20582.200949754584</v>
      </c>
      <c r="CL94" s="17">
        <f t="shared" si="360"/>
        <v>1757.1748139448996</v>
      </c>
      <c r="CM94" s="20">
        <v>1</v>
      </c>
      <c r="CN94" s="18">
        <f t="shared" si="590"/>
        <v>23012.567453367323</v>
      </c>
      <c r="CO94" s="17"/>
    </row>
    <row r="95" spans="1:93" x14ac:dyDescent="0.35">
      <c r="A95" s="15" t="str">
        <f t="shared" si="388"/>
        <v>Festering Desire + 4 Thundering Fury + Fischl + Thrilling Tales + Instructor</v>
      </c>
      <c r="B95" s="15" t="s">
        <v>9</v>
      </c>
      <c r="C95" s="15">
        <v>169</v>
      </c>
      <c r="D95" s="30">
        <v>0.2</v>
      </c>
      <c r="E95" s="9">
        <v>6</v>
      </c>
      <c r="F95" s="30">
        <v>0.64749999999999996</v>
      </c>
      <c r="G95" s="30">
        <v>0.62129999999999996</v>
      </c>
      <c r="H95" s="30">
        <v>0.79379999999999995</v>
      </c>
      <c r="I95" s="30">
        <v>0.86750000000000005</v>
      </c>
      <c r="J95" s="30">
        <v>1.0449999999999999</v>
      </c>
      <c r="K95" s="9">
        <v>8</v>
      </c>
      <c r="L95" s="30">
        <v>2.2016</v>
      </c>
      <c r="M95" s="15">
        <v>6</v>
      </c>
      <c r="N95" s="30">
        <f t="shared" si="23"/>
        <v>0.98399999999999999</v>
      </c>
      <c r="O95" s="30">
        <v>0.05</v>
      </c>
      <c r="P95" s="30">
        <v>0.5</v>
      </c>
      <c r="Q95" s="30"/>
      <c r="R95" s="9">
        <v>2155</v>
      </c>
      <c r="S95" s="15" t="s">
        <v>98</v>
      </c>
      <c r="T95" s="15">
        <v>5</v>
      </c>
      <c r="U95" s="15" t="s">
        <v>9</v>
      </c>
      <c r="V95" s="15">
        <v>449</v>
      </c>
      <c r="W95" s="30"/>
      <c r="X95" s="30"/>
      <c r="Y95" s="30"/>
      <c r="Z95" s="9"/>
      <c r="AA95" s="9"/>
      <c r="AB95" s="30">
        <f>12%+(T95*4%)</f>
        <v>0.32</v>
      </c>
      <c r="AC95" s="30">
        <f>4.5%+(T95*1.5%)</f>
        <v>0.12</v>
      </c>
      <c r="AE95" s="15" t="s">
        <v>107</v>
      </c>
      <c r="AM95" s="30">
        <v>0.4</v>
      </c>
      <c r="AP95" s="15">
        <v>311</v>
      </c>
      <c r="AQ95" s="30">
        <f>2*46.6%</f>
        <v>0.93200000000000005</v>
      </c>
      <c r="AR95" s="30">
        <f>0*58.3%</f>
        <v>0</v>
      </c>
      <c r="AS95" s="30">
        <f>0*46.6%</f>
        <v>0</v>
      </c>
      <c r="AT95" s="30"/>
      <c r="AU95" s="30">
        <v>0.311</v>
      </c>
      <c r="AV95" s="30"/>
      <c r="AX95" s="46" t="s">
        <v>461</v>
      </c>
      <c r="AZ95" s="30">
        <f>48%</f>
        <v>0.48</v>
      </c>
      <c r="BC95" s="15">
        <v>120</v>
      </c>
      <c r="BD95" s="15">
        <f t="shared" si="523"/>
        <v>618</v>
      </c>
      <c r="BE95" s="9">
        <f t="shared" si="570"/>
        <v>311</v>
      </c>
      <c r="BF95" s="9">
        <f t="shared" si="524"/>
        <v>608.11199999999997</v>
      </c>
      <c r="BG95" s="30">
        <f t="shared" si="571"/>
        <v>1.4119999999999999</v>
      </c>
      <c r="BH95" s="15">
        <f t="shared" si="572"/>
        <v>2409.7280000000001</v>
      </c>
      <c r="BI95" s="30">
        <f t="shared" si="573"/>
        <v>0</v>
      </c>
      <c r="BJ95" s="30">
        <f t="shared" si="574"/>
        <v>0</v>
      </c>
      <c r="BK95" s="30">
        <f t="shared" si="575"/>
        <v>0</v>
      </c>
      <c r="BL95" s="30">
        <f t="shared" si="576"/>
        <v>0</v>
      </c>
      <c r="BM95" s="30">
        <f t="shared" si="577"/>
        <v>0.32</v>
      </c>
      <c r="BN95" s="30">
        <f t="shared" si="578"/>
        <v>0</v>
      </c>
      <c r="BO95" s="30">
        <f t="shared" si="579"/>
        <v>0</v>
      </c>
      <c r="BP95" s="30">
        <f t="shared" si="580"/>
        <v>0.21947368421052629</v>
      </c>
      <c r="BQ95" s="30">
        <f t="shared" si="389"/>
        <v>1.3056603773584905</v>
      </c>
      <c r="BR95" s="30">
        <f t="shared" si="525"/>
        <v>0.36099999999999999</v>
      </c>
      <c r="BS95" s="30">
        <f t="shared" si="526"/>
        <v>0.5</v>
      </c>
      <c r="BT95" s="46">
        <f t="shared" si="581"/>
        <v>120</v>
      </c>
      <c r="BU95" s="30">
        <f t="shared" si="582"/>
        <v>0.48099999999999998</v>
      </c>
      <c r="BV95" s="114">
        <v>0</v>
      </c>
      <c r="BW95" s="114">
        <v>0.5</v>
      </c>
      <c r="BX95" s="114">
        <v>1</v>
      </c>
      <c r="BY95" s="9">
        <f t="shared" si="583"/>
        <v>2409.7280000000001</v>
      </c>
      <c r="BZ95" s="9">
        <f t="shared" si="584"/>
        <v>3614.5920000000001</v>
      </c>
      <c r="CA95" s="9">
        <f t="shared" si="585"/>
        <v>2844.683904</v>
      </c>
      <c r="CB95" s="9">
        <f t="shared" si="527"/>
        <v>11657.12987859052</v>
      </c>
      <c r="CC95" s="9">
        <f t="shared" si="586"/>
        <v>17485.694817885778</v>
      </c>
      <c r="CD95" s="9">
        <f t="shared" si="587"/>
        <v>14460.66961439154</v>
      </c>
      <c r="CE95" s="9">
        <f t="shared" si="588"/>
        <v>4968.6981132075471</v>
      </c>
      <c r="CI95" s="9">
        <f t="shared" si="358"/>
        <v>3609.3349373951996</v>
      </c>
      <c r="CJ95" s="16">
        <v>1.2</v>
      </c>
      <c r="CK95" s="9">
        <f t="shared" si="589"/>
        <v>19198.918887495238</v>
      </c>
      <c r="CL95" s="9">
        <f t="shared" si="360"/>
        <v>1841.9328278399998</v>
      </c>
      <c r="CM95" s="16">
        <v>1</v>
      </c>
      <c r="CN95" s="9">
        <f t="shared" si="590"/>
        <v>21271.300555439084</v>
      </c>
    </row>
    <row r="96" spans="1:93" s="37" customFormat="1" x14ac:dyDescent="0.35">
      <c r="A96" s="15" t="str">
        <f t="shared" si="388"/>
        <v>Festering Desire + 4 Thundering Fury + Fischl + Thrilling Tales + Instructor</v>
      </c>
      <c r="B96" s="37" t="s">
        <v>9</v>
      </c>
      <c r="C96" s="37">
        <v>169</v>
      </c>
      <c r="D96" s="45">
        <v>0.2</v>
      </c>
      <c r="E96" s="25">
        <v>6</v>
      </c>
      <c r="F96" s="45">
        <v>0.64749999999999996</v>
      </c>
      <c r="G96" s="45">
        <v>0.62129999999999996</v>
      </c>
      <c r="H96" s="45">
        <v>0.79379999999999995</v>
      </c>
      <c r="I96" s="45">
        <v>0.86750000000000005</v>
      </c>
      <c r="J96" s="45">
        <v>1.0449999999999999</v>
      </c>
      <c r="K96" s="25">
        <v>8</v>
      </c>
      <c r="L96" s="45">
        <v>2.2016</v>
      </c>
      <c r="M96" s="37">
        <v>6</v>
      </c>
      <c r="N96" s="45">
        <f t="shared" si="23"/>
        <v>0.98399999999999999</v>
      </c>
      <c r="O96" s="45">
        <v>0.05</v>
      </c>
      <c r="P96" s="45">
        <v>0.5</v>
      </c>
      <c r="Q96" s="45"/>
      <c r="R96" s="9">
        <v>2155</v>
      </c>
      <c r="S96" s="37" t="s">
        <v>98</v>
      </c>
      <c r="T96" s="37">
        <v>5</v>
      </c>
      <c r="U96" s="37" t="s">
        <v>9</v>
      </c>
      <c r="V96" s="37">
        <v>449</v>
      </c>
      <c r="W96" s="45"/>
      <c r="X96" s="45"/>
      <c r="Y96" s="45"/>
      <c r="Z96" s="25"/>
      <c r="AA96" s="25"/>
      <c r="AB96" s="45">
        <f t="shared" ref="AB96" si="591">12%+(T96*4%)</f>
        <v>0.32</v>
      </c>
      <c r="AC96" s="45">
        <f t="shared" ref="AC96" si="592">4.5%+(T96*1.5%)</f>
        <v>0.12</v>
      </c>
      <c r="AD96" s="25"/>
      <c r="AE96" s="37" t="s">
        <v>107</v>
      </c>
      <c r="AG96" s="45"/>
      <c r="AH96" s="45"/>
      <c r="AI96" s="45"/>
      <c r="AK96" s="45"/>
      <c r="AL96" s="45"/>
      <c r="AM96" s="45">
        <v>0.4</v>
      </c>
      <c r="AP96" s="37">
        <v>311</v>
      </c>
      <c r="AQ96" s="45">
        <f>1*46.6%</f>
        <v>0.46600000000000003</v>
      </c>
      <c r="AR96" s="45">
        <f t="shared" si="27"/>
        <v>0</v>
      </c>
      <c r="AS96" s="45">
        <f>1*46.6%</f>
        <v>0.46600000000000003</v>
      </c>
      <c r="AT96" s="45"/>
      <c r="AU96" s="45">
        <v>0.311</v>
      </c>
      <c r="AV96" s="45"/>
      <c r="AW96" s="25"/>
      <c r="AX96" s="46" t="s">
        <v>461</v>
      </c>
      <c r="AZ96" s="30">
        <f>48%</f>
        <v>0.48</v>
      </c>
      <c r="BA96" s="45"/>
      <c r="BC96" s="15">
        <v>120</v>
      </c>
      <c r="BD96" s="37">
        <f t="shared" si="523"/>
        <v>618</v>
      </c>
      <c r="BE96" s="25">
        <f t="shared" si="570"/>
        <v>311</v>
      </c>
      <c r="BF96" s="25">
        <f t="shared" si="524"/>
        <v>608.11199999999997</v>
      </c>
      <c r="BG96" s="45">
        <f t="shared" si="571"/>
        <v>0.94599999999999995</v>
      </c>
      <c r="BH96" s="37">
        <f t="shared" si="572"/>
        <v>2121.7399999999998</v>
      </c>
      <c r="BI96" s="45">
        <f t="shared" si="573"/>
        <v>0</v>
      </c>
      <c r="BJ96" s="45">
        <f t="shared" si="574"/>
        <v>0</v>
      </c>
      <c r="BK96" s="45">
        <f t="shared" si="575"/>
        <v>0.46600000000000003</v>
      </c>
      <c r="BL96" s="45">
        <f t="shared" si="576"/>
        <v>0</v>
      </c>
      <c r="BM96" s="45">
        <f t="shared" si="577"/>
        <v>0.32</v>
      </c>
      <c r="BN96" s="45">
        <f t="shared" si="578"/>
        <v>0</v>
      </c>
      <c r="BO96" s="45">
        <f t="shared" si="579"/>
        <v>0</v>
      </c>
      <c r="BP96" s="45">
        <f t="shared" si="580"/>
        <v>0.21947368421052629</v>
      </c>
      <c r="BQ96" s="30">
        <f t="shared" si="389"/>
        <v>1.3056603773584905</v>
      </c>
      <c r="BR96" s="45">
        <f t="shared" si="525"/>
        <v>0.36099999999999999</v>
      </c>
      <c r="BS96" s="45">
        <f t="shared" si="526"/>
        <v>0.5</v>
      </c>
      <c r="BT96" s="116">
        <f t="shared" si="581"/>
        <v>120</v>
      </c>
      <c r="BU96" s="45">
        <f t="shared" si="582"/>
        <v>0.48099999999999998</v>
      </c>
      <c r="BV96" s="58">
        <v>0</v>
      </c>
      <c r="BW96" s="58">
        <v>0.5</v>
      </c>
      <c r="BX96" s="58">
        <v>1</v>
      </c>
      <c r="BY96" s="25">
        <f t="shared" si="583"/>
        <v>2121.7399999999998</v>
      </c>
      <c r="BZ96" s="25">
        <f t="shared" si="584"/>
        <v>3182.6099999999997</v>
      </c>
      <c r="CA96" s="25">
        <f t="shared" si="585"/>
        <v>2504.71407</v>
      </c>
      <c r="CB96" s="25">
        <f t="shared" si="527"/>
        <v>13887.475268490238</v>
      </c>
      <c r="CC96" s="25">
        <f t="shared" si="586"/>
        <v>20831.212902735359</v>
      </c>
      <c r="CD96" s="25">
        <f t="shared" si="587"/>
        <v>17227.413070562143</v>
      </c>
      <c r="CE96" s="25">
        <f t="shared" si="588"/>
        <v>4968.6981132075471</v>
      </c>
      <c r="CF96" s="25"/>
      <c r="CG96" s="81"/>
      <c r="CH96" s="25"/>
      <c r="CI96" s="25">
        <f t="shared" si="358"/>
        <v>3177.981212016</v>
      </c>
      <c r="CJ96" s="81">
        <v>1.2</v>
      </c>
      <c r="CK96" s="27">
        <f t="shared" si="589"/>
        <v>21145.076996488075</v>
      </c>
      <c r="CL96" s="25">
        <f t="shared" si="360"/>
        <v>1621.8023603249999</v>
      </c>
      <c r="CM96" s="81">
        <v>1</v>
      </c>
      <c r="CN96" s="27">
        <f t="shared" si="590"/>
        <v>23817.913544094692</v>
      </c>
      <c r="CO96" s="25"/>
    </row>
    <row r="97" spans="1:93" x14ac:dyDescent="0.35">
      <c r="A97" s="15" t="str">
        <f t="shared" si="388"/>
        <v>Festering Desire + 4 Thundering Fury + Fischl + Thrilling Tales + Instructor</v>
      </c>
      <c r="B97" s="15" t="s">
        <v>9</v>
      </c>
      <c r="C97" s="15">
        <v>169</v>
      </c>
      <c r="D97" s="30">
        <v>0.2</v>
      </c>
      <c r="E97" s="9">
        <v>6</v>
      </c>
      <c r="F97" s="30">
        <v>0.64749999999999996</v>
      </c>
      <c r="G97" s="30">
        <v>0.62129999999999996</v>
      </c>
      <c r="H97" s="30">
        <v>0.79379999999999995</v>
      </c>
      <c r="I97" s="30">
        <v>0.86750000000000005</v>
      </c>
      <c r="J97" s="30">
        <v>1.0449999999999999</v>
      </c>
      <c r="K97" s="9">
        <v>8</v>
      </c>
      <c r="L97" s="30">
        <v>2.2016</v>
      </c>
      <c r="M97" s="15">
        <v>6</v>
      </c>
      <c r="N97" s="30">
        <f t="shared" si="23"/>
        <v>0.98399999999999999</v>
      </c>
      <c r="O97" s="30">
        <v>0.05</v>
      </c>
      <c r="P97" s="30">
        <v>0.5</v>
      </c>
      <c r="Q97" s="30"/>
      <c r="R97" s="9">
        <v>2155</v>
      </c>
      <c r="S97" s="15" t="s">
        <v>98</v>
      </c>
      <c r="T97" s="15">
        <v>5</v>
      </c>
      <c r="U97" s="15" t="s">
        <v>9</v>
      </c>
      <c r="V97" s="15">
        <v>449</v>
      </c>
      <c r="W97" s="30"/>
      <c r="X97" s="30"/>
      <c r="Y97" s="30"/>
      <c r="Z97" s="9"/>
      <c r="AA97" s="9"/>
      <c r="AB97" s="30">
        <f>12%+(T97*4%)</f>
        <v>0.32</v>
      </c>
      <c r="AC97" s="30">
        <f>4.5%+(T97*1.5%)</f>
        <v>0.12</v>
      </c>
      <c r="AE97" s="15" t="s">
        <v>107</v>
      </c>
      <c r="AM97" s="30">
        <v>0.4</v>
      </c>
      <c r="AP97" s="15">
        <v>311</v>
      </c>
      <c r="AQ97" s="30">
        <f>1*46.6%</f>
        <v>0.46600000000000003</v>
      </c>
      <c r="AR97" s="30">
        <f>0*58.3%</f>
        <v>0</v>
      </c>
      <c r="AS97" s="30">
        <f>0*46.6%</f>
        <v>0</v>
      </c>
      <c r="AT97" s="30"/>
      <c r="AU97" s="30">
        <v>0.311</v>
      </c>
      <c r="AV97" s="30"/>
      <c r="AW97" s="9">
        <v>187</v>
      </c>
      <c r="AX97" s="46" t="s">
        <v>461</v>
      </c>
      <c r="AZ97" s="30">
        <f>48%</f>
        <v>0.48</v>
      </c>
      <c r="BC97" s="15">
        <v>120</v>
      </c>
      <c r="BD97" s="15">
        <f t="shared" si="523"/>
        <v>618</v>
      </c>
      <c r="BE97" s="9">
        <f t="shared" si="570"/>
        <v>311</v>
      </c>
      <c r="BF97" s="9">
        <f t="shared" si="524"/>
        <v>608.11199999999997</v>
      </c>
      <c r="BG97" s="30">
        <f t="shared" si="571"/>
        <v>0.94599999999999995</v>
      </c>
      <c r="BH97" s="15">
        <f t="shared" si="572"/>
        <v>2121.7399999999998</v>
      </c>
      <c r="BI97" s="30">
        <f t="shared" si="573"/>
        <v>0</v>
      </c>
      <c r="BJ97" s="30">
        <f t="shared" si="574"/>
        <v>0</v>
      </c>
      <c r="BK97" s="30">
        <f t="shared" si="575"/>
        <v>0</v>
      </c>
      <c r="BL97" s="30">
        <f t="shared" si="576"/>
        <v>0</v>
      </c>
      <c r="BM97" s="30">
        <f t="shared" si="577"/>
        <v>0.32</v>
      </c>
      <c r="BN97" s="30">
        <f t="shared" si="578"/>
        <v>0</v>
      </c>
      <c r="BO97" s="30">
        <f t="shared" si="579"/>
        <v>0</v>
      </c>
      <c r="BP97" s="30">
        <f t="shared" si="580"/>
        <v>0.49997656707674282</v>
      </c>
      <c r="BQ97" s="30">
        <f t="shared" si="389"/>
        <v>2.5291720849588208</v>
      </c>
      <c r="BR97" s="30">
        <f t="shared" si="525"/>
        <v>0.36099999999999999</v>
      </c>
      <c r="BS97" s="30">
        <f t="shared" si="526"/>
        <v>0.5</v>
      </c>
      <c r="BT97" s="46">
        <f t="shared" si="581"/>
        <v>307</v>
      </c>
      <c r="BU97" s="30">
        <f t="shared" si="582"/>
        <v>0.48099999999999998</v>
      </c>
      <c r="BV97" s="114">
        <v>0</v>
      </c>
      <c r="BW97" s="114">
        <v>0.5</v>
      </c>
      <c r="BX97" s="114">
        <v>1</v>
      </c>
      <c r="BY97" s="9">
        <f t="shared" si="583"/>
        <v>2121.7399999999998</v>
      </c>
      <c r="BZ97" s="9">
        <f t="shared" si="584"/>
        <v>3182.6099999999997</v>
      </c>
      <c r="CA97" s="9">
        <f t="shared" si="585"/>
        <v>2504.71407</v>
      </c>
      <c r="CB97" s="9">
        <f t="shared" si="527"/>
        <v>11561.168024599034</v>
      </c>
      <c r="CC97" s="9">
        <f t="shared" si="586"/>
        <v>17341.75203689855</v>
      </c>
      <c r="CD97" s="9">
        <f t="shared" si="587"/>
        <v>14341.628934515102</v>
      </c>
      <c r="CE97" s="9">
        <f t="shared" si="588"/>
        <v>7605.3658430862588</v>
      </c>
      <c r="CI97" s="9">
        <f t="shared" si="358"/>
        <v>3177.981212016</v>
      </c>
      <c r="CJ97" s="16">
        <v>1.2</v>
      </c>
      <c r="CK97" s="9">
        <f t="shared" si="589"/>
        <v>20937.479991347802</v>
      </c>
      <c r="CL97" s="9">
        <f t="shared" si="360"/>
        <v>1621.8023603249999</v>
      </c>
      <c r="CM97" s="16">
        <v>1</v>
      </c>
      <c r="CN97" s="9">
        <f t="shared" si="590"/>
        <v>23568.797137926362</v>
      </c>
    </row>
    <row r="98" spans="1:93" s="63" customFormat="1" x14ac:dyDescent="0.35">
      <c r="A98" s="15" t="str">
        <f t="shared" si="388"/>
        <v>Festering Desire + 4 Thundering Fury + Fischl + Thrilling Tales + Instructor</v>
      </c>
      <c r="B98" s="63" t="s">
        <v>9</v>
      </c>
      <c r="C98" s="63">
        <v>169</v>
      </c>
      <c r="D98" s="67">
        <v>0.2</v>
      </c>
      <c r="E98" s="72">
        <v>6</v>
      </c>
      <c r="F98" s="67">
        <v>0.64749999999999996</v>
      </c>
      <c r="G98" s="67">
        <v>0.62129999999999996</v>
      </c>
      <c r="H98" s="67">
        <v>0.79379999999999995</v>
      </c>
      <c r="I98" s="67">
        <v>0.86750000000000005</v>
      </c>
      <c r="J98" s="67">
        <v>1.0449999999999999</v>
      </c>
      <c r="K98" s="9">
        <v>8</v>
      </c>
      <c r="L98" s="30">
        <v>2.2016</v>
      </c>
      <c r="M98" s="63">
        <v>6</v>
      </c>
      <c r="N98" s="30">
        <f t="shared" si="23"/>
        <v>0.98399999999999999</v>
      </c>
      <c r="O98" s="67">
        <v>0.05</v>
      </c>
      <c r="P98" s="67">
        <v>0.5</v>
      </c>
      <c r="Q98" s="67"/>
      <c r="R98" s="9">
        <v>2155</v>
      </c>
      <c r="S98" s="63" t="s">
        <v>98</v>
      </c>
      <c r="T98" s="63">
        <v>5</v>
      </c>
      <c r="U98" s="63" t="s">
        <v>9</v>
      </c>
      <c r="V98" s="63">
        <v>449</v>
      </c>
      <c r="W98" s="67"/>
      <c r="X98" s="67"/>
      <c r="Y98" s="67"/>
      <c r="Z98" s="72"/>
      <c r="AA98" s="72"/>
      <c r="AB98" s="67">
        <f t="shared" ref="AB98" si="593">12%+(T98*4%)</f>
        <v>0.32</v>
      </c>
      <c r="AC98" s="67">
        <f t="shared" ref="AC98" si="594">4.5%+(T98*1.5%)</f>
        <v>0.12</v>
      </c>
      <c r="AD98" s="72"/>
      <c r="AE98" s="63" t="s">
        <v>107</v>
      </c>
      <c r="AG98" s="67"/>
      <c r="AH98" s="67"/>
      <c r="AI98" s="67"/>
      <c r="AK98" s="67"/>
      <c r="AL98" s="67"/>
      <c r="AM98" s="67">
        <v>0.4</v>
      </c>
      <c r="AP98" s="37">
        <v>311</v>
      </c>
      <c r="AQ98" s="45">
        <v>0</v>
      </c>
      <c r="AR98" s="45">
        <f t="shared" si="27"/>
        <v>0</v>
      </c>
      <c r="AS98" s="45">
        <f>1*46.6%</f>
        <v>0.46600000000000003</v>
      </c>
      <c r="AT98" s="45"/>
      <c r="AU98" s="45">
        <v>0.311</v>
      </c>
      <c r="AV98" s="45"/>
      <c r="AW98" s="25">
        <v>187</v>
      </c>
      <c r="AX98" s="46" t="s">
        <v>461</v>
      </c>
      <c r="AZ98" s="30">
        <f>48%</f>
        <v>0.48</v>
      </c>
      <c r="BA98" s="67"/>
      <c r="BC98" s="15">
        <v>120</v>
      </c>
      <c r="BD98" s="63">
        <f t="shared" si="523"/>
        <v>618</v>
      </c>
      <c r="BE98" s="72">
        <f t="shared" si="570"/>
        <v>311</v>
      </c>
      <c r="BF98" s="72">
        <f t="shared" si="524"/>
        <v>608.11199999999997</v>
      </c>
      <c r="BG98" s="67">
        <f t="shared" si="571"/>
        <v>0.48</v>
      </c>
      <c r="BH98" s="63">
        <f t="shared" si="572"/>
        <v>1833.752</v>
      </c>
      <c r="BI98" s="67">
        <f t="shared" si="573"/>
        <v>0</v>
      </c>
      <c r="BJ98" s="67">
        <f t="shared" si="574"/>
        <v>0</v>
      </c>
      <c r="BK98" s="67">
        <f t="shared" si="575"/>
        <v>0.46600000000000003</v>
      </c>
      <c r="BL98" s="67">
        <f t="shared" si="576"/>
        <v>0</v>
      </c>
      <c r="BM98" s="67">
        <f t="shared" si="577"/>
        <v>0.32</v>
      </c>
      <c r="BN98" s="67">
        <f t="shared" si="578"/>
        <v>0</v>
      </c>
      <c r="BO98" s="67">
        <f t="shared" si="579"/>
        <v>0</v>
      </c>
      <c r="BP98" s="30">
        <f t="shared" si="580"/>
        <v>0.49997656707674282</v>
      </c>
      <c r="BQ98" s="30">
        <f t="shared" si="389"/>
        <v>2.5291720849588208</v>
      </c>
      <c r="BR98" s="67">
        <f t="shared" si="525"/>
        <v>0.36099999999999999</v>
      </c>
      <c r="BS98" s="67">
        <f t="shared" si="526"/>
        <v>0.5</v>
      </c>
      <c r="BT98" s="46">
        <f t="shared" si="581"/>
        <v>307</v>
      </c>
      <c r="BU98" s="67">
        <f t="shared" si="582"/>
        <v>0.48099999999999998</v>
      </c>
      <c r="BV98" s="115">
        <v>0</v>
      </c>
      <c r="BW98" s="114">
        <v>0.5</v>
      </c>
      <c r="BX98" s="115">
        <v>1</v>
      </c>
      <c r="BY98" s="72">
        <f t="shared" si="583"/>
        <v>1833.752</v>
      </c>
      <c r="BZ98" s="72">
        <f t="shared" si="584"/>
        <v>2750.6279999999997</v>
      </c>
      <c r="CA98" s="72">
        <f t="shared" si="585"/>
        <v>2164.744236</v>
      </c>
      <c r="CB98" s="9">
        <f t="shared" si="527"/>
        <v>13519.407944328686</v>
      </c>
      <c r="CC98" s="72">
        <f t="shared" si="586"/>
        <v>20279.111916493028</v>
      </c>
      <c r="CD98" s="72">
        <f t="shared" si="587"/>
        <v>16770.825554939736</v>
      </c>
      <c r="CE98" s="72">
        <f t="shared" si="588"/>
        <v>7605.3658430862588</v>
      </c>
      <c r="CF98" s="72"/>
      <c r="CG98" s="74"/>
      <c r="CH98" s="72"/>
      <c r="CI98" s="72">
        <f t="shared" si="358"/>
        <v>2746.6274866367999</v>
      </c>
      <c r="CJ98" s="74">
        <v>1.2</v>
      </c>
      <c r="CK98" s="72">
        <f t="shared" si="589"/>
        <v>22602.349070552333</v>
      </c>
      <c r="CL98" s="72">
        <f t="shared" si="360"/>
        <v>1401.6718928099999</v>
      </c>
      <c r="CM98" s="74">
        <v>1</v>
      </c>
      <c r="CN98" s="72">
        <f t="shared" si="590"/>
        <v>25777.863290835998</v>
      </c>
      <c r="CO98" s="72"/>
    </row>
    <row r="99" spans="1:93" x14ac:dyDescent="0.35">
      <c r="A99" s="15" t="str">
        <f t="shared" si="388"/>
        <v>Aquila Favonia + 4 Thundering Fury + Fischl + Thrilling Tales + Instructor</v>
      </c>
      <c r="B99" s="15" t="s">
        <v>9</v>
      </c>
      <c r="C99" s="15">
        <v>169</v>
      </c>
      <c r="D99" s="30">
        <v>0.2</v>
      </c>
      <c r="E99" s="9">
        <v>6</v>
      </c>
      <c r="F99" s="30">
        <v>0.64749999999999996</v>
      </c>
      <c r="G99" s="30">
        <v>0.62129999999999996</v>
      </c>
      <c r="H99" s="30">
        <v>0.79379999999999995</v>
      </c>
      <c r="I99" s="30">
        <v>0.86750000000000005</v>
      </c>
      <c r="J99" s="30">
        <v>1.0449999999999999</v>
      </c>
      <c r="K99" s="9">
        <v>8</v>
      </c>
      <c r="L99" s="30">
        <v>2.2016</v>
      </c>
      <c r="M99" s="15">
        <v>6</v>
      </c>
      <c r="N99" s="30">
        <f t="shared" si="23"/>
        <v>0.98399999999999999</v>
      </c>
      <c r="O99" s="30">
        <v>0.05</v>
      </c>
      <c r="P99" s="30">
        <v>0.5</v>
      </c>
      <c r="Q99" s="30"/>
      <c r="R99" s="9">
        <v>2155</v>
      </c>
      <c r="S99" s="15" t="s">
        <v>101</v>
      </c>
      <c r="T99" s="15">
        <v>1</v>
      </c>
      <c r="U99" s="15" t="s">
        <v>9</v>
      </c>
      <c r="V99" s="15">
        <v>590</v>
      </c>
      <c r="W99" s="33">
        <v>0.2</v>
      </c>
      <c r="X99" s="30">
        <v>0.377</v>
      </c>
      <c r="AE99" s="15" t="s">
        <v>107</v>
      </c>
      <c r="AM99" s="30">
        <v>0.4</v>
      </c>
      <c r="AP99" s="15">
        <v>311</v>
      </c>
      <c r="AQ99" s="30">
        <f>2*46.6%</f>
        <v>0.93200000000000005</v>
      </c>
      <c r="AR99" s="30">
        <f>0*58.3%</f>
        <v>0</v>
      </c>
      <c r="AS99" s="30">
        <f>0*46.6%</f>
        <v>0</v>
      </c>
      <c r="AT99" s="30"/>
      <c r="AU99" s="30">
        <v>0.311</v>
      </c>
      <c r="AV99" s="30"/>
      <c r="AX99" s="46" t="s">
        <v>461</v>
      </c>
      <c r="AZ99" s="30">
        <f>48%</f>
        <v>0.48</v>
      </c>
      <c r="BC99" s="15">
        <v>120</v>
      </c>
      <c r="BD99" s="15">
        <f t="shared" si="523"/>
        <v>759</v>
      </c>
      <c r="BE99" s="9">
        <f t="shared" si="570"/>
        <v>311</v>
      </c>
      <c r="BF99" s="9">
        <f t="shared" si="524"/>
        <v>746.85599999999999</v>
      </c>
      <c r="BG99" s="30">
        <f t="shared" si="571"/>
        <v>1.6120000000000001</v>
      </c>
      <c r="BH99" s="15">
        <f t="shared" si="572"/>
        <v>3040.3639999999996</v>
      </c>
      <c r="BI99" s="30">
        <f t="shared" si="573"/>
        <v>0.377</v>
      </c>
      <c r="BJ99" s="30">
        <f t="shared" si="574"/>
        <v>0</v>
      </c>
      <c r="BK99" s="30">
        <f t="shared" si="575"/>
        <v>0</v>
      </c>
      <c r="BL99" s="30">
        <f t="shared" si="576"/>
        <v>0</v>
      </c>
      <c r="BM99" s="30">
        <f t="shared" si="577"/>
        <v>0</v>
      </c>
      <c r="BN99" s="30">
        <f t="shared" si="578"/>
        <v>0</v>
      </c>
      <c r="BO99" s="30">
        <f t="shared" si="579"/>
        <v>0</v>
      </c>
      <c r="BP99" s="30">
        <f t="shared" si="580"/>
        <v>0.21947368421052629</v>
      </c>
      <c r="BQ99" s="30">
        <f t="shared" si="389"/>
        <v>1.3056603773584905</v>
      </c>
      <c r="BR99" s="30">
        <f t="shared" si="525"/>
        <v>0.36099999999999999</v>
      </c>
      <c r="BS99" s="30">
        <f t="shared" si="526"/>
        <v>0.5</v>
      </c>
      <c r="BT99" s="46">
        <f t="shared" si="581"/>
        <v>120</v>
      </c>
      <c r="BU99" s="30">
        <f t="shared" si="582"/>
        <v>0.36099999999999999</v>
      </c>
      <c r="BV99" s="114">
        <v>0</v>
      </c>
      <c r="BW99" s="114">
        <v>0.5</v>
      </c>
      <c r="BX99" s="114">
        <v>1</v>
      </c>
      <c r="BY99" s="9">
        <f t="shared" si="583"/>
        <v>4186.5812279999991</v>
      </c>
      <c r="BZ99" s="9">
        <f t="shared" si="584"/>
        <v>6279.8718419999987</v>
      </c>
      <c r="CA99" s="9">
        <f t="shared" si="585"/>
        <v>4942.2591396539992</v>
      </c>
      <c r="CB99" s="9">
        <f t="shared" si="527"/>
        <v>11142.31062536084</v>
      </c>
      <c r="CC99" s="9">
        <f t="shared" si="586"/>
        <v>16713.46593804126</v>
      </c>
      <c r="CD99" s="9">
        <f t="shared" si="587"/>
        <v>13153.497693238471</v>
      </c>
      <c r="CE99" s="9">
        <f t="shared" si="588"/>
        <v>4968.6981132075471</v>
      </c>
      <c r="CI99" s="9">
        <f t="shared" si="358"/>
        <v>6270.7383963929942</v>
      </c>
      <c r="CJ99" s="16">
        <v>1.2</v>
      </c>
      <c r="CK99" s="9">
        <f t="shared" si="589"/>
        <v>20327.445169032508</v>
      </c>
      <c r="CL99" s="9">
        <f t="shared" si="360"/>
        <v>3200.1127929259642</v>
      </c>
      <c r="CM99" s="16">
        <v>1</v>
      </c>
      <c r="CN99" s="9">
        <f t="shared" si="590"/>
        <v>21322.30859937198</v>
      </c>
    </row>
    <row r="100" spans="1:93" s="37" customFormat="1" x14ac:dyDescent="0.35">
      <c r="A100" s="15" t="str">
        <f t="shared" si="388"/>
        <v>Aquila Favonia + 4 Thundering Fury + Fischl + Thrilling Tales + Instructor</v>
      </c>
      <c r="B100" s="37" t="s">
        <v>9</v>
      </c>
      <c r="C100" s="37">
        <v>169</v>
      </c>
      <c r="D100" s="45">
        <v>0.2</v>
      </c>
      <c r="E100" s="25">
        <v>6</v>
      </c>
      <c r="F100" s="45">
        <v>0.64749999999999996</v>
      </c>
      <c r="G100" s="45">
        <v>0.62129999999999996</v>
      </c>
      <c r="H100" s="45">
        <v>0.79379999999999995</v>
      </c>
      <c r="I100" s="45">
        <v>0.86750000000000005</v>
      </c>
      <c r="J100" s="45">
        <v>1.0449999999999999</v>
      </c>
      <c r="K100" s="25">
        <v>8</v>
      </c>
      <c r="L100" s="45">
        <v>2.2016</v>
      </c>
      <c r="M100" s="37">
        <v>6</v>
      </c>
      <c r="N100" s="45">
        <f t="shared" si="23"/>
        <v>0.98399999999999999</v>
      </c>
      <c r="O100" s="45">
        <v>0.05</v>
      </c>
      <c r="P100" s="45">
        <v>0.5</v>
      </c>
      <c r="Q100" s="45"/>
      <c r="R100" s="9">
        <v>2155</v>
      </c>
      <c r="S100" s="37" t="s">
        <v>101</v>
      </c>
      <c r="T100" s="37">
        <v>1</v>
      </c>
      <c r="U100" s="37" t="s">
        <v>9</v>
      </c>
      <c r="V100" s="37">
        <v>590</v>
      </c>
      <c r="W100" s="53">
        <v>0.2</v>
      </c>
      <c r="X100" s="45">
        <v>0.377</v>
      </c>
      <c r="AB100" s="45"/>
      <c r="AC100" s="45"/>
      <c r="AD100" s="25"/>
      <c r="AE100" s="37" t="s">
        <v>107</v>
      </c>
      <c r="AG100" s="45"/>
      <c r="AH100" s="45"/>
      <c r="AI100" s="45"/>
      <c r="AK100" s="45"/>
      <c r="AL100" s="45"/>
      <c r="AM100" s="45">
        <v>0.4</v>
      </c>
      <c r="AP100" s="37">
        <v>311</v>
      </c>
      <c r="AQ100" s="45">
        <f>1*46.6%</f>
        <v>0.46600000000000003</v>
      </c>
      <c r="AR100" s="45">
        <f t="shared" si="27"/>
        <v>0</v>
      </c>
      <c r="AS100" s="45">
        <f>1*46.6%</f>
        <v>0.46600000000000003</v>
      </c>
      <c r="AT100" s="45"/>
      <c r="AU100" s="45">
        <v>0.311</v>
      </c>
      <c r="AV100" s="45"/>
      <c r="AW100" s="25"/>
      <c r="AX100" s="46" t="s">
        <v>461</v>
      </c>
      <c r="AZ100" s="30">
        <f>48%</f>
        <v>0.48</v>
      </c>
      <c r="BA100" s="45"/>
      <c r="BC100" s="15">
        <v>120</v>
      </c>
      <c r="BD100" s="37">
        <f t="shared" si="523"/>
        <v>759</v>
      </c>
      <c r="BE100" s="25">
        <f t="shared" si="570"/>
        <v>311</v>
      </c>
      <c r="BF100" s="25">
        <f t="shared" si="524"/>
        <v>746.85599999999999</v>
      </c>
      <c r="BG100" s="45">
        <f t="shared" si="571"/>
        <v>1.1459999999999999</v>
      </c>
      <c r="BH100" s="37">
        <f t="shared" si="572"/>
        <v>2686.67</v>
      </c>
      <c r="BI100" s="45">
        <f t="shared" si="573"/>
        <v>0.377</v>
      </c>
      <c r="BJ100" s="45">
        <f t="shared" si="574"/>
        <v>0</v>
      </c>
      <c r="BK100" s="45">
        <f t="shared" si="575"/>
        <v>0.46600000000000003</v>
      </c>
      <c r="BL100" s="45">
        <f t="shared" si="576"/>
        <v>0</v>
      </c>
      <c r="BM100" s="45">
        <f t="shared" si="577"/>
        <v>0</v>
      </c>
      <c r="BN100" s="45">
        <f t="shared" si="578"/>
        <v>0</v>
      </c>
      <c r="BO100" s="45">
        <f t="shared" si="579"/>
        <v>0</v>
      </c>
      <c r="BP100" s="45">
        <f t="shared" si="580"/>
        <v>0.21947368421052629</v>
      </c>
      <c r="BQ100" s="30">
        <f t="shared" si="389"/>
        <v>1.3056603773584905</v>
      </c>
      <c r="BR100" s="45">
        <f t="shared" si="525"/>
        <v>0.36099999999999999</v>
      </c>
      <c r="BS100" s="45">
        <f t="shared" si="526"/>
        <v>0.5</v>
      </c>
      <c r="BT100" s="116">
        <f t="shared" si="581"/>
        <v>120</v>
      </c>
      <c r="BU100" s="45">
        <f t="shared" si="582"/>
        <v>0.36099999999999999</v>
      </c>
      <c r="BV100" s="58">
        <v>0</v>
      </c>
      <c r="BW100" s="58">
        <v>0.5</v>
      </c>
      <c r="BX100" s="58">
        <v>1</v>
      </c>
      <c r="BY100" s="25">
        <f t="shared" si="583"/>
        <v>3699.54459</v>
      </c>
      <c r="BZ100" s="25">
        <f t="shared" si="584"/>
        <v>5549.3168850000002</v>
      </c>
      <c r="CA100" s="25">
        <f t="shared" si="585"/>
        <v>4367.3123884950001</v>
      </c>
      <c r="CB100" s="25">
        <f t="shared" si="527"/>
        <v>14434.374744067101</v>
      </c>
      <c r="CC100" s="25">
        <f t="shared" si="586"/>
        <v>21651.562116100653</v>
      </c>
      <c r="CD100" s="25">
        <f t="shared" si="587"/>
        <v>17039.779385371214</v>
      </c>
      <c r="CE100" s="25">
        <f t="shared" si="588"/>
        <v>4968.6981132075471</v>
      </c>
      <c r="CF100" s="25"/>
      <c r="CG100" s="81"/>
      <c r="CH100" s="25"/>
      <c r="CI100" s="25">
        <f t="shared" si="358"/>
        <v>5541.245958522456</v>
      </c>
      <c r="CJ100" s="81">
        <v>1.2</v>
      </c>
      <c r="CK100" s="25">
        <f t="shared" si="589"/>
        <v>22958.102880917682</v>
      </c>
      <c r="CL100" s="25">
        <f t="shared" si="360"/>
        <v>2827.8347715505124</v>
      </c>
      <c r="CM100" s="81">
        <v>1</v>
      </c>
      <c r="CN100" s="25">
        <f t="shared" si="590"/>
        <v>24836.312270129274</v>
      </c>
      <c r="CO100" s="25"/>
    </row>
    <row r="101" spans="1:93" x14ac:dyDescent="0.35">
      <c r="A101" s="15" t="str">
        <f t="shared" si="388"/>
        <v>Aquila Favonia + 4 Thundering Fury + Fischl + Thrilling Tales + Instructor</v>
      </c>
      <c r="B101" s="15" t="s">
        <v>9</v>
      </c>
      <c r="C101" s="15">
        <v>169</v>
      </c>
      <c r="D101" s="30">
        <v>0.2</v>
      </c>
      <c r="E101" s="9">
        <v>6</v>
      </c>
      <c r="F101" s="30">
        <v>0.64749999999999996</v>
      </c>
      <c r="G101" s="30">
        <v>0.62129999999999996</v>
      </c>
      <c r="H101" s="30">
        <v>0.79379999999999995</v>
      </c>
      <c r="I101" s="30">
        <v>0.86750000000000005</v>
      </c>
      <c r="J101" s="30">
        <v>1.0449999999999999</v>
      </c>
      <c r="K101" s="9">
        <v>8</v>
      </c>
      <c r="L101" s="30">
        <v>2.2016</v>
      </c>
      <c r="M101" s="15">
        <v>6</v>
      </c>
      <c r="N101" s="30">
        <f t="shared" si="23"/>
        <v>0.98399999999999999</v>
      </c>
      <c r="O101" s="30">
        <v>0.05</v>
      </c>
      <c r="P101" s="30">
        <v>0.5</v>
      </c>
      <c r="Q101" s="30"/>
      <c r="R101" s="9">
        <v>2155</v>
      </c>
      <c r="S101" s="15" t="s">
        <v>101</v>
      </c>
      <c r="T101" s="15">
        <v>1</v>
      </c>
      <c r="U101" s="15" t="s">
        <v>9</v>
      </c>
      <c r="V101" s="15">
        <v>590</v>
      </c>
      <c r="W101" s="33">
        <v>0.2</v>
      </c>
      <c r="X101" s="30">
        <v>0.377</v>
      </c>
      <c r="AE101" s="15" t="s">
        <v>107</v>
      </c>
      <c r="AM101" s="30">
        <v>0.4</v>
      </c>
      <c r="AP101" s="15">
        <v>311</v>
      </c>
      <c r="AQ101" s="30">
        <f>1*46.6%</f>
        <v>0.46600000000000003</v>
      </c>
      <c r="AR101" s="30">
        <f>0*58.3%</f>
        <v>0</v>
      </c>
      <c r="AS101" s="30">
        <f>0*46.6%</f>
        <v>0</v>
      </c>
      <c r="AT101" s="30"/>
      <c r="AU101" s="30">
        <v>0.311</v>
      </c>
      <c r="AV101" s="30"/>
      <c r="AW101" s="9">
        <v>187</v>
      </c>
      <c r="AX101" s="46" t="s">
        <v>461</v>
      </c>
      <c r="AZ101" s="30">
        <f>48%</f>
        <v>0.48</v>
      </c>
      <c r="BC101" s="15">
        <v>120</v>
      </c>
      <c r="BD101" s="15">
        <f t="shared" si="523"/>
        <v>759</v>
      </c>
      <c r="BE101" s="9">
        <f t="shared" si="570"/>
        <v>311</v>
      </c>
      <c r="BF101" s="9">
        <f t="shared" si="524"/>
        <v>746.85599999999999</v>
      </c>
      <c r="BG101" s="30">
        <f t="shared" si="571"/>
        <v>1.1459999999999999</v>
      </c>
      <c r="BH101" s="15">
        <f t="shared" si="572"/>
        <v>2686.67</v>
      </c>
      <c r="BI101" s="30">
        <f t="shared" si="573"/>
        <v>0.377</v>
      </c>
      <c r="BJ101" s="30">
        <f t="shared" si="574"/>
        <v>0</v>
      </c>
      <c r="BK101" s="30">
        <f t="shared" si="575"/>
        <v>0</v>
      </c>
      <c r="BL101" s="30">
        <f t="shared" si="576"/>
        <v>0</v>
      </c>
      <c r="BM101" s="30">
        <f t="shared" si="577"/>
        <v>0</v>
      </c>
      <c r="BN101" s="30">
        <f t="shared" si="578"/>
        <v>0</v>
      </c>
      <c r="BO101" s="30">
        <f t="shared" si="579"/>
        <v>0</v>
      </c>
      <c r="BP101" s="30">
        <f t="shared" si="580"/>
        <v>0.49997656707674282</v>
      </c>
      <c r="BQ101" s="30">
        <f t="shared" si="389"/>
        <v>2.5291720849588208</v>
      </c>
      <c r="BR101" s="30">
        <f t="shared" si="525"/>
        <v>0.36099999999999999</v>
      </c>
      <c r="BS101" s="30">
        <f t="shared" si="526"/>
        <v>0.5</v>
      </c>
      <c r="BT101" s="46">
        <f t="shared" si="581"/>
        <v>307</v>
      </c>
      <c r="BU101" s="30">
        <f t="shared" si="582"/>
        <v>0.36099999999999999</v>
      </c>
      <c r="BV101" s="114">
        <v>0</v>
      </c>
      <c r="BW101" s="114">
        <v>0.5</v>
      </c>
      <c r="BX101" s="114">
        <v>1</v>
      </c>
      <c r="BY101" s="9">
        <f t="shared" si="583"/>
        <v>3699.54459</v>
      </c>
      <c r="BZ101" s="9">
        <f t="shared" si="584"/>
        <v>5549.3168850000002</v>
      </c>
      <c r="CA101" s="9">
        <f t="shared" si="585"/>
        <v>4367.3123884950001</v>
      </c>
      <c r="CB101" s="9">
        <f t="shared" si="527"/>
        <v>11090.469806174482</v>
      </c>
      <c r="CC101" s="9">
        <f t="shared" si="586"/>
        <v>16635.704709261721</v>
      </c>
      <c r="CD101" s="9">
        <f t="shared" si="587"/>
        <v>13092.299606188975</v>
      </c>
      <c r="CE101" s="9">
        <f t="shared" si="588"/>
        <v>7605.3658430862588</v>
      </c>
      <c r="CI101" s="9">
        <f t="shared" si="358"/>
        <v>5541.245958522456</v>
      </c>
      <c r="CJ101" s="16">
        <v>1.2</v>
      </c>
      <c r="CK101" s="9">
        <f t="shared" si="589"/>
        <v>21865.759506498078</v>
      </c>
      <c r="CL101" s="9">
        <f t="shared" si="360"/>
        <v>2827.8347715505124</v>
      </c>
      <c r="CM101" s="16">
        <v>1</v>
      </c>
      <c r="CN101" s="9">
        <f t="shared" si="590"/>
        <v>23525.500220825747</v>
      </c>
    </row>
    <row r="102" spans="1:93" s="63" customFormat="1" x14ac:dyDescent="0.35">
      <c r="A102" s="15" t="str">
        <f t="shared" si="388"/>
        <v>Aquila Favonia + 4 Thundering Fury + Fischl + Thrilling Tales + Instructor</v>
      </c>
      <c r="B102" s="63" t="s">
        <v>9</v>
      </c>
      <c r="C102" s="63">
        <v>169</v>
      </c>
      <c r="D102" s="67">
        <v>0.2</v>
      </c>
      <c r="E102" s="72">
        <v>6</v>
      </c>
      <c r="F102" s="67">
        <v>0.64749999999999996</v>
      </c>
      <c r="G102" s="67">
        <v>0.62129999999999996</v>
      </c>
      <c r="H102" s="67">
        <v>0.79379999999999995</v>
      </c>
      <c r="I102" s="67">
        <v>0.86750000000000005</v>
      </c>
      <c r="J102" s="67">
        <v>1.0449999999999999</v>
      </c>
      <c r="K102" s="9">
        <v>8</v>
      </c>
      <c r="L102" s="30">
        <v>2.2016</v>
      </c>
      <c r="M102" s="63">
        <v>6</v>
      </c>
      <c r="N102" s="30">
        <f t="shared" si="23"/>
        <v>0.98399999999999999</v>
      </c>
      <c r="O102" s="67">
        <v>0.05</v>
      </c>
      <c r="P102" s="67">
        <v>0.5</v>
      </c>
      <c r="Q102" s="67"/>
      <c r="R102" s="9">
        <v>2155</v>
      </c>
      <c r="S102" s="63" t="s">
        <v>101</v>
      </c>
      <c r="T102" s="63">
        <v>1</v>
      </c>
      <c r="U102" s="63" t="s">
        <v>9</v>
      </c>
      <c r="V102" s="63">
        <v>590</v>
      </c>
      <c r="W102" s="64">
        <v>0.2</v>
      </c>
      <c r="X102" s="67">
        <v>0.377</v>
      </c>
      <c r="AB102" s="67"/>
      <c r="AC102" s="67"/>
      <c r="AD102" s="72"/>
      <c r="AE102" s="63" t="s">
        <v>107</v>
      </c>
      <c r="AG102" s="67"/>
      <c r="AH102" s="67"/>
      <c r="AI102" s="67"/>
      <c r="AK102" s="67"/>
      <c r="AL102" s="67"/>
      <c r="AM102" s="67">
        <v>0.4</v>
      </c>
      <c r="AP102" s="37">
        <v>311</v>
      </c>
      <c r="AQ102" s="45">
        <v>0</v>
      </c>
      <c r="AR102" s="45">
        <f t="shared" si="27"/>
        <v>0</v>
      </c>
      <c r="AS102" s="45">
        <f>1*46.6%</f>
        <v>0.46600000000000003</v>
      </c>
      <c r="AT102" s="45"/>
      <c r="AU102" s="45">
        <v>0.311</v>
      </c>
      <c r="AV102" s="45"/>
      <c r="AW102" s="25">
        <v>187</v>
      </c>
      <c r="AX102" s="46" t="s">
        <v>461</v>
      </c>
      <c r="AZ102" s="30">
        <f>48%</f>
        <v>0.48</v>
      </c>
      <c r="BA102" s="67"/>
      <c r="BC102" s="15">
        <v>120</v>
      </c>
      <c r="BD102" s="63">
        <f t="shared" ref="BD102:BD112" si="595">C102+V102</f>
        <v>759</v>
      </c>
      <c r="BE102" s="72">
        <f t="shared" si="570"/>
        <v>311</v>
      </c>
      <c r="BF102" s="72">
        <f t="shared" ref="BF102:BF112" si="596">N102*BD102</f>
        <v>746.85599999999999</v>
      </c>
      <c r="BG102" s="67">
        <f t="shared" si="571"/>
        <v>0.67999999999999994</v>
      </c>
      <c r="BH102" s="63">
        <f t="shared" si="572"/>
        <v>2332.9759999999997</v>
      </c>
      <c r="BI102" s="67">
        <f t="shared" si="573"/>
        <v>0.377</v>
      </c>
      <c r="BJ102" s="67">
        <f t="shared" si="574"/>
        <v>0</v>
      </c>
      <c r="BK102" s="67">
        <f t="shared" si="575"/>
        <v>0.46600000000000003</v>
      </c>
      <c r="BL102" s="67">
        <f t="shared" si="576"/>
        <v>0</v>
      </c>
      <c r="BM102" s="67">
        <f t="shared" si="577"/>
        <v>0</v>
      </c>
      <c r="BN102" s="67">
        <f t="shared" si="578"/>
        <v>0</v>
      </c>
      <c r="BO102" s="67">
        <f t="shared" si="579"/>
        <v>0</v>
      </c>
      <c r="BP102" s="30">
        <f t="shared" si="580"/>
        <v>0.49997656707674282</v>
      </c>
      <c r="BQ102" s="30">
        <f t="shared" si="389"/>
        <v>2.5291720849588208</v>
      </c>
      <c r="BR102" s="67">
        <f t="shared" ref="BR102:BR112" si="597">O102+Z102+AN102+AU102+BA102</f>
        <v>0.36099999999999999</v>
      </c>
      <c r="BS102" s="67">
        <f t="shared" ref="BS102:BS112" si="598">P102+AA102+AO102+AV102+BB102</f>
        <v>0.5</v>
      </c>
      <c r="BT102" s="46">
        <f t="shared" si="581"/>
        <v>307</v>
      </c>
      <c r="BU102" s="67">
        <f t="shared" si="582"/>
        <v>0.36099999999999999</v>
      </c>
      <c r="BV102" s="115">
        <v>0</v>
      </c>
      <c r="BW102" s="114">
        <v>0.5</v>
      </c>
      <c r="BX102" s="115">
        <v>1</v>
      </c>
      <c r="BY102" s="72">
        <f t="shared" si="583"/>
        <v>3212.5079519999995</v>
      </c>
      <c r="BZ102" s="72">
        <f t="shared" si="584"/>
        <v>4818.761927999999</v>
      </c>
      <c r="CA102" s="72">
        <f t="shared" si="585"/>
        <v>3792.3656373359995</v>
      </c>
      <c r="CB102" s="9">
        <f t="shared" ref="CB102:CB112" si="599">L102*(100%+BK102+BM102+(1-BW102)*BN102+BX102*BO102)*(100%+(BW102*100%))*(100%+(BW102*BP102))*BH102</f>
        <v>14118.217210767441</v>
      </c>
      <c r="CC102" s="72">
        <f t="shared" si="586"/>
        <v>21177.325816151162</v>
      </c>
      <c r="CD102" s="72">
        <f t="shared" si="587"/>
        <v>16666.555417310963</v>
      </c>
      <c r="CE102" s="72">
        <f t="shared" si="588"/>
        <v>7605.3658430862588</v>
      </c>
      <c r="CF102" s="72"/>
      <c r="CG102" s="74"/>
      <c r="CH102" s="72"/>
      <c r="CI102" s="72">
        <f t="shared" si="358"/>
        <v>4811.753520651916</v>
      </c>
      <c r="CJ102" s="74">
        <v>1.2</v>
      </c>
      <c r="CK102" s="66">
        <f t="shared" si="589"/>
        <v>24236.395650874285</v>
      </c>
      <c r="CL102" s="72">
        <f t="shared" si="360"/>
        <v>2455.5567501750597</v>
      </c>
      <c r="CM102" s="74">
        <v>1</v>
      </c>
      <c r="CN102" s="66">
        <f t="shared" si="590"/>
        <v>26727.478010572282</v>
      </c>
      <c r="CO102" s="72"/>
    </row>
    <row r="103" spans="1:93" x14ac:dyDescent="0.35">
      <c r="A103" s="15" t="str">
        <f t="shared" si="388"/>
        <v>Iron Sting + 4 Thundering Fury + Fischl + Thrilling Tales + Instructor</v>
      </c>
      <c r="B103" s="15" t="s">
        <v>9</v>
      </c>
      <c r="C103" s="15">
        <v>169</v>
      </c>
      <c r="D103" s="30">
        <v>0.2</v>
      </c>
      <c r="E103" s="9">
        <v>6</v>
      </c>
      <c r="F103" s="30">
        <v>0.64749999999999996</v>
      </c>
      <c r="G103" s="30">
        <v>0.62129999999999996</v>
      </c>
      <c r="H103" s="30">
        <v>0.79379999999999995</v>
      </c>
      <c r="I103" s="30">
        <v>0.86750000000000005</v>
      </c>
      <c r="J103" s="30">
        <v>1.0449999999999999</v>
      </c>
      <c r="K103" s="9">
        <v>8</v>
      </c>
      <c r="L103" s="30">
        <v>2.2016</v>
      </c>
      <c r="M103" s="15">
        <v>6</v>
      </c>
      <c r="N103" s="30">
        <f t="shared" si="23"/>
        <v>0.98399999999999999</v>
      </c>
      <c r="O103" s="30">
        <v>0.05</v>
      </c>
      <c r="P103" s="30">
        <v>0.5</v>
      </c>
      <c r="Q103" s="30"/>
      <c r="R103" s="9">
        <v>2155</v>
      </c>
      <c r="S103" s="15" t="s">
        <v>462</v>
      </c>
      <c r="T103" s="15">
        <v>1</v>
      </c>
      <c r="U103" s="15" t="s">
        <v>9</v>
      </c>
      <c r="V103" s="15">
        <v>449</v>
      </c>
      <c r="W103" s="33"/>
      <c r="X103" s="30">
        <v>0.12</v>
      </c>
      <c r="Y103" s="33"/>
      <c r="AB103" s="30">
        <v>0.12</v>
      </c>
      <c r="AD103" s="9">
        <v>151</v>
      </c>
      <c r="AE103" s="15" t="s">
        <v>107</v>
      </c>
      <c r="AM103" s="30">
        <v>0.4</v>
      </c>
      <c r="AP103" s="15">
        <v>311</v>
      </c>
      <c r="AQ103" s="30">
        <f>2*46.6%</f>
        <v>0.93200000000000005</v>
      </c>
      <c r="AR103" s="30">
        <f>0*58.3%</f>
        <v>0</v>
      </c>
      <c r="AS103" s="30">
        <f>0*46.6%</f>
        <v>0</v>
      </c>
      <c r="AT103" s="30"/>
      <c r="AU103" s="30">
        <v>0.311</v>
      </c>
      <c r="AV103" s="30"/>
      <c r="AX103" s="46" t="s">
        <v>461</v>
      </c>
      <c r="AZ103" s="30">
        <f>48%</f>
        <v>0.48</v>
      </c>
      <c r="BC103" s="15">
        <v>120</v>
      </c>
      <c r="BD103" s="15">
        <f t="shared" si="595"/>
        <v>618</v>
      </c>
      <c r="BE103" s="9">
        <f t="shared" ref="BE103:BE106" si="600">AP103+AY103</f>
        <v>311</v>
      </c>
      <c r="BF103" s="9">
        <f t="shared" si="596"/>
        <v>608.11199999999997</v>
      </c>
      <c r="BG103" s="30">
        <f t="shared" ref="BG103:BG106" si="601">W103+AF103+AQ103+AZ103</f>
        <v>1.4119999999999999</v>
      </c>
      <c r="BH103" s="15">
        <f t="shared" ref="BH103:BH106" si="602">(100%+BG103)*BD103+BE103+BF103</f>
        <v>2409.7280000000001</v>
      </c>
      <c r="BI103" s="30">
        <f t="shared" ref="BI103:BI106" si="603">X103+AG103+AR103</f>
        <v>0.12</v>
      </c>
      <c r="BJ103" s="30">
        <f t="shared" ref="BJ103:BJ106" si="604">AH103</f>
        <v>0</v>
      </c>
      <c r="BK103" s="30">
        <f t="shared" ref="BK103:BK106" si="605">AI103+AS103</f>
        <v>0</v>
      </c>
      <c r="BL103" s="30">
        <f t="shared" ref="BL103:BL106" si="606">AT103</f>
        <v>0</v>
      </c>
      <c r="BM103" s="30">
        <f t="shared" ref="BM103:BM106" si="607">AB103</f>
        <v>0.12</v>
      </c>
      <c r="BN103" s="30">
        <f t="shared" ref="BN103:BN106" si="608">AJ103</f>
        <v>0</v>
      </c>
      <c r="BO103" s="30">
        <f t="shared" ref="BO103:BO106" si="609">AK103</f>
        <v>0</v>
      </c>
      <c r="BP103" s="30">
        <f t="shared" ref="BP103:BP106" si="610">AL103+278*BT103/(1400+BT103)/100</f>
        <v>0.45085577498503887</v>
      </c>
      <c r="BQ103" s="30">
        <f t="shared" si="389"/>
        <v>2.3092910612065167</v>
      </c>
      <c r="BR103" s="30">
        <f t="shared" si="597"/>
        <v>0.36099999999999999</v>
      </c>
      <c r="BS103" s="30">
        <f t="shared" si="598"/>
        <v>0.5</v>
      </c>
      <c r="BT103" s="46">
        <f t="shared" ref="BT103:BT106" si="611">BC103+AW103+AD103+Q103</f>
        <v>271</v>
      </c>
      <c r="BU103" s="30">
        <f t="shared" ref="BU103:BU106" si="612">BR103+AC103</f>
        <v>0.36099999999999999</v>
      </c>
      <c r="BV103" s="114">
        <v>0</v>
      </c>
      <c r="BW103" s="114">
        <v>0.5</v>
      </c>
      <c r="BX103" s="114">
        <v>1</v>
      </c>
      <c r="BY103" s="9">
        <f t="shared" ref="BY103:BY106" si="613">(100%+BJ103+(BI103*(1-BV103))+(BL103*BV103)+BN103+BX103*BO103)*BH103</f>
        <v>2698.8953600000004</v>
      </c>
      <c r="BZ103" s="9">
        <f t="shared" ref="BZ103:BZ106" si="614">(100%+$BS103)*BY103</f>
        <v>4048.3430400000007</v>
      </c>
      <c r="CA103" s="9">
        <f t="shared" ref="CA103:CA106" si="615">MIN($BR103, 80%)*BZ103+BY103*MAX(100%-$BR103, 20%)</f>
        <v>3186.0459724800003</v>
      </c>
      <c r="CB103" s="9">
        <f t="shared" si="599"/>
        <v>10922.032934509903</v>
      </c>
      <c r="CC103" s="9">
        <f t="shared" ref="CC103:CC106" si="616">(100%+BS103)*CB103</f>
        <v>16383.049401764856</v>
      </c>
      <c r="CD103" s="9">
        <f t="shared" ref="CD103:CD106" si="617">MIN($BU103, 80%)*CC103+CB103*MAX(100%-$BU103, 20%)</f>
        <v>12893.45987918894</v>
      </c>
      <c r="CE103" s="9">
        <f t="shared" ref="CE103:CE106" si="618">BX103*R103*(100%+BQ103)</f>
        <v>7131.5222369000439</v>
      </c>
      <c r="CI103" s="9">
        <f t="shared" si="358"/>
        <v>4042.4551298826241</v>
      </c>
      <c r="CJ103" s="16">
        <v>1.2</v>
      </c>
      <c r="CK103" s="9">
        <f t="shared" ref="CK103:CK106" si="619">(CI103+$CD103+$CE103)/CJ103</f>
        <v>20056.197704976341</v>
      </c>
      <c r="CL103" s="9">
        <f t="shared" si="360"/>
        <v>2062.9647671808002</v>
      </c>
      <c r="CM103" s="16">
        <v>1</v>
      </c>
      <c r="CN103" s="9">
        <f t="shared" ref="CN103:CN106" si="620">(CL103+$CD103+$CE103)/CM103</f>
        <v>22087.946883269782</v>
      </c>
    </row>
    <row r="104" spans="1:93" s="37" customFormat="1" x14ac:dyDescent="0.35">
      <c r="A104" s="15" t="str">
        <f t="shared" si="388"/>
        <v>Iron Sting + 4 Thundering Fury + Fischl + Thrilling Tales + Instructor</v>
      </c>
      <c r="B104" s="37" t="s">
        <v>9</v>
      </c>
      <c r="C104" s="37">
        <v>169</v>
      </c>
      <c r="D104" s="45">
        <v>0.2</v>
      </c>
      <c r="E104" s="25">
        <v>6</v>
      </c>
      <c r="F104" s="45">
        <v>0.64749999999999996</v>
      </c>
      <c r="G104" s="45">
        <v>0.62129999999999996</v>
      </c>
      <c r="H104" s="45">
        <v>0.79379999999999995</v>
      </c>
      <c r="I104" s="45">
        <v>0.86750000000000005</v>
      </c>
      <c r="J104" s="45">
        <v>1.0449999999999999</v>
      </c>
      <c r="K104" s="25">
        <v>8</v>
      </c>
      <c r="L104" s="45">
        <v>2.2016</v>
      </c>
      <c r="M104" s="37">
        <v>6</v>
      </c>
      <c r="N104" s="45">
        <f t="shared" si="23"/>
        <v>0.98399999999999999</v>
      </c>
      <c r="O104" s="45">
        <v>0.05</v>
      </c>
      <c r="P104" s="45">
        <v>0.5</v>
      </c>
      <c r="Q104" s="45"/>
      <c r="R104" s="9">
        <v>2155</v>
      </c>
      <c r="S104" s="15" t="s">
        <v>462</v>
      </c>
      <c r="T104" s="15">
        <v>1</v>
      </c>
      <c r="U104" s="15" t="s">
        <v>9</v>
      </c>
      <c r="V104" s="15">
        <v>449</v>
      </c>
      <c r="W104" s="33"/>
      <c r="X104" s="30">
        <v>0.12</v>
      </c>
      <c r="Y104" s="33"/>
      <c r="Z104" s="15"/>
      <c r="AA104" s="15"/>
      <c r="AB104" s="30">
        <v>0.12</v>
      </c>
      <c r="AC104" s="30"/>
      <c r="AD104" s="9">
        <v>151</v>
      </c>
      <c r="AE104" s="37" t="s">
        <v>107</v>
      </c>
      <c r="AG104" s="45"/>
      <c r="AH104" s="45"/>
      <c r="AI104" s="45"/>
      <c r="AK104" s="45"/>
      <c r="AL104" s="45"/>
      <c r="AM104" s="45">
        <v>0.4</v>
      </c>
      <c r="AP104" s="37">
        <v>311</v>
      </c>
      <c r="AQ104" s="45">
        <f>1*46.6%</f>
        <v>0.46600000000000003</v>
      </c>
      <c r="AR104" s="45">
        <f t="shared" si="27"/>
        <v>0</v>
      </c>
      <c r="AS104" s="45">
        <f>1*46.6%</f>
        <v>0.46600000000000003</v>
      </c>
      <c r="AT104" s="45"/>
      <c r="AU104" s="45">
        <v>0.311</v>
      </c>
      <c r="AV104" s="45"/>
      <c r="AW104" s="25"/>
      <c r="AX104" s="46" t="s">
        <v>461</v>
      </c>
      <c r="AZ104" s="30">
        <f>48%</f>
        <v>0.48</v>
      </c>
      <c r="BA104" s="45"/>
      <c r="BC104" s="15">
        <v>120</v>
      </c>
      <c r="BD104" s="37">
        <f t="shared" si="595"/>
        <v>618</v>
      </c>
      <c r="BE104" s="25">
        <f t="shared" si="600"/>
        <v>311</v>
      </c>
      <c r="BF104" s="25">
        <f t="shared" si="596"/>
        <v>608.11199999999997</v>
      </c>
      <c r="BG104" s="45">
        <f t="shared" si="601"/>
        <v>0.94599999999999995</v>
      </c>
      <c r="BH104" s="37">
        <f t="shared" si="602"/>
        <v>2121.7399999999998</v>
      </c>
      <c r="BI104" s="45">
        <f t="shared" si="603"/>
        <v>0.12</v>
      </c>
      <c r="BJ104" s="45">
        <f t="shared" si="604"/>
        <v>0</v>
      </c>
      <c r="BK104" s="45">
        <f t="shared" si="605"/>
        <v>0.46600000000000003</v>
      </c>
      <c r="BL104" s="45">
        <f t="shared" si="606"/>
        <v>0</v>
      </c>
      <c r="BM104" s="45">
        <f t="shared" si="607"/>
        <v>0.12</v>
      </c>
      <c r="BN104" s="45">
        <f t="shared" si="608"/>
        <v>0</v>
      </c>
      <c r="BO104" s="45">
        <f t="shared" si="609"/>
        <v>0</v>
      </c>
      <c r="BP104" s="45">
        <f t="shared" si="610"/>
        <v>0.45085577498503887</v>
      </c>
      <c r="BQ104" s="30">
        <f t="shared" si="389"/>
        <v>2.3092910612065167</v>
      </c>
      <c r="BR104" s="45">
        <f t="shared" si="597"/>
        <v>0.36099999999999999</v>
      </c>
      <c r="BS104" s="45">
        <f t="shared" si="598"/>
        <v>0.5</v>
      </c>
      <c r="BT104" s="116">
        <f t="shared" si="611"/>
        <v>271</v>
      </c>
      <c r="BU104" s="45">
        <f t="shared" si="612"/>
        <v>0.36099999999999999</v>
      </c>
      <c r="BV104" s="58">
        <v>0</v>
      </c>
      <c r="BW104" s="58">
        <v>0.5</v>
      </c>
      <c r="BX104" s="58">
        <v>1</v>
      </c>
      <c r="BY104" s="25">
        <f t="shared" si="613"/>
        <v>2376.3487999999998</v>
      </c>
      <c r="BZ104" s="25">
        <f t="shared" si="614"/>
        <v>3564.5231999999996</v>
      </c>
      <c r="CA104" s="25">
        <f t="shared" si="615"/>
        <v>2805.2797584</v>
      </c>
      <c r="CB104" s="25">
        <f t="shared" si="599"/>
        <v>13617.982823657421</v>
      </c>
      <c r="CC104" s="25">
        <f t="shared" si="616"/>
        <v>20426.97423548613</v>
      </c>
      <c r="CD104" s="25">
        <f t="shared" si="617"/>
        <v>16076.028723327585</v>
      </c>
      <c r="CE104" s="25">
        <f t="shared" si="618"/>
        <v>7131.5222369000439</v>
      </c>
      <c r="CF104" s="25"/>
      <c r="CG104" s="81"/>
      <c r="CH104" s="25"/>
      <c r="CI104" s="25">
        <f t="shared" si="358"/>
        <v>3559.3389574579196</v>
      </c>
      <c r="CJ104" s="81">
        <v>1.2</v>
      </c>
      <c r="CK104" s="25">
        <f t="shared" si="619"/>
        <v>22305.74159807129</v>
      </c>
      <c r="CL104" s="25">
        <f t="shared" si="360"/>
        <v>1816.4186435639999</v>
      </c>
      <c r="CM104" s="81">
        <v>1</v>
      </c>
      <c r="CN104" s="25">
        <f t="shared" si="620"/>
        <v>25023.969603791629</v>
      </c>
      <c r="CO104" s="25"/>
    </row>
    <row r="105" spans="1:93" x14ac:dyDescent="0.35">
      <c r="A105" s="15" t="str">
        <f t="shared" si="388"/>
        <v>Iron Sting + 4 Thundering Fury + Fischl + Thrilling Tales + Instructor</v>
      </c>
      <c r="B105" s="15" t="s">
        <v>9</v>
      </c>
      <c r="C105" s="15">
        <v>169</v>
      </c>
      <c r="D105" s="30">
        <v>0.2</v>
      </c>
      <c r="E105" s="9">
        <v>6</v>
      </c>
      <c r="F105" s="30">
        <v>0.64749999999999996</v>
      </c>
      <c r="G105" s="30">
        <v>0.62129999999999996</v>
      </c>
      <c r="H105" s="30">
        <v>0.79379999999999995</v>
      </c>
      <c r="I105" s="30">
        <v>0.86750000000000005</v>
      </c>
      <c r="J105" s="30">
        <v>1.0449999999999999</v>
      </c>
      <c r="K105" s="9">
        <v>8</v>
      </c>
      <c r="L105" s="30">
        <v>2.2016</v>
      </c>
      <c r="M105" s="15">
        <v>6</v>
      </c>
      <c r="N105" s="30">
        <f t="shared" si="23"/>
        <v>0.98399999999999999</v>
      </c>
      <c r="O105" s="30">
        <v>0.05</v>
      </c>
      <c r="P105" s="30">
        <v>0.5</v>
      </c>
      <c r="Q105" s="30"/>
      <c r="R105" s="9">
        <v>2155</v>
      </c>
      <c r="S105" s="15" t="s">
        <v>462</v>
      </c>
      <c r="T105" s="15">
        <v>1</v>
      </c>
      <c r="U105" s="15" t="s">
        <v>9</v>
      </c>
      <c r="V105" s="15">
        <v>449</v>
      </c>
      <c r="W105" s="33"/>
      <c r="X105" s="30">
        <v>0.12</v>
      </c>
      <c r="Y105" s="33"/>
      <c r="AB105" s="30">
        <v>0.12</v>
      </c>
      <c r="AD105" s="9">
        <v>151</v>
      </c>
      <c r="AE105" s="15" t="s">
        <v>107</v>
      </c>
      <c r="AM105" s="30">
        <v>0.4</v>
      </c>
      <c r="AP105" s="15">
        <v>311</v>
      </c>
      <c r="AQ105" s="30">
        <f>1*46.6%</f>
        <v>0.46600000000000003</v>
      </c>
      <c r="AR105" s="30">
        <f>0*58.3%</f>
        <v>0</v>
      </c>
      <c r="AS105" s="30">
        <f>0*46.6%</f>
        <v>0</v>
      </c>
      <c r="AT105" s="30"/>
      <c r="AU105" s="30">
        <v>0.311</v>
      </c>
      <c r="AV105" s="30"/>
      <c r="AW105" s="9">
        <v>187</v>
      </c>
      <c r="AX105" s="46" t="s">
        <v>461</v>
      </c>
      <c r="AZ105" s="30">
        <f>48%</f>
        <v>0.48</v>
      </c>
      <c r="BC105" s="15">
        <v>120</v>
      </c>
      <c r="BD105" s="15">
        <f t="shared" si="595"/>
        <v>618</v>
      </c>
      <c r="BE105" s="9">
        <f t="shared" si="600"/>
        <v>311</v>
      </c>
      <c r="BF105" s="9">
        <f t="shared" si="596"/>
        <v>608.11199999999997</v>
      </c>
      <c r="BG105" s="30">
        <f t="shared" si="601"/>
        <v>0.94599999999999995</v>
      </c>
      <c r="BH105" s="15">
        <f t="shared" si="602"/>
        <v>2121.7399999999998</v>
      </c>
      <c r="BI105" s="30">
        <f t="shared" si="603"/>
        <v>0.12</v>
      </c>
      <c r="BJ105" s="30">
        <f t="shared" si="604"/>
        <v>0</v>
      </c>
      <c r="BK105" s="30">
        <f t="shared" si="605"/>
        <v>0</v>
      </c>
      <c r="BL105" s="30">
        <f t="shared" si="606"/>
        <v>0</v>
      </c>
      <c r="BM105" s="30">
        <f t="shared" si="607"/>
        <v>0.12</v>
      </c>
      <c r="BN105" s="30">
        <f t="shared" si="608"/>
        <v>0</v>
      </c>
      <c r="BO105" s="30">
        <f t="shared" si="609"/>
        <v>0</v>
      </c>
      <c r="BP105" s="30">
        <f t="shared" si="610"/>
        <v>0.68527448869752416</v>
      </c>
      <c r="BQ105" s="30">
        <f t="shared" si="389"/>
        <v>3.3812855980471923</v>
      </c>
      <c r="BR105" s="30">
        <f t="shared" si="597"/>
        <v>0.36099999999999999</v>
      </c>
      <c r="BS105" s="30">
        <f t="shared" si="598"/>
        <v>0.5</v>
      </c>
      <c r="BT105" s="46">
        <f t="shared" si="611"/>
        <v>458</v>
      </c>
      <c r="BU105" s="30">
        <f t="shared" si="612"/>
        <v>0.36099999999999999</v>
      </c>
      <c r="BV105" s="114">
        <v>0</v>
      </c>
      <c r="BW105" s="114">
        <v>0.5</v>
      </c>
      <c r="BX105" s="114">
        <v>1</v>
      </c>
      <c r="BY105" s="9">
        <f t="shared" si="613"/>
        <v>2376.3487999999998</v>
      </c>
      <c r="BZ105" s="9">
        <f t="shared" si="614"/>
        <v>3564.5231999999996</v>
      </c>
      <c r="CA105" s="9">
        <f t="shared" si="615"/>
        <v>2805.2797584</v>
      </c>
      <c r="CB105" s="9">
        <f t="shared" si="599"/>
        <v>10536.552913234173</v>
      </c>
      <c r="CC105" s="9">
        <f t="shared" si="616"/>
        <v>15804.829369851259</v>
      </c>
      <c r="CD105" s="9">
        <f t="shared" si="617"/>
        <v>12438.400714072941</v>
      </c>
      <c r="CE105" s="9">
        <f t="shared" si="618"/>
        <v>9441.6704637916991</v>
      </c>
      <c r="CI105" s="9">
        <f t="shared" si="358"/>
        <v>3559.3389574579196</v>
      </c>
      <c r="CJ105" s="16">
        <v>1.2</v>
      </c>
      <c r="CK105" s="9">
        <f t="shared" si="619"/>
        <v>21199.508446102132</v>
      </c>
      <c r="CL105" s="9">
        <f t="shared" si="360"/>
        <v>1816.4186435639999</v>
      </c>
      <c r="CM105" s="16">
        <v>1</v>
      </c>
      <c r="CN105" s="9">
        <f t="shared" si="620"/>
        <v>23696.48982142864</v>
      </c>
    </row>
    <row r="106" spans="1:93" s="63" customFormat="1" x14ac:dyDescent="0.35">
      <c r="A106" s="15" t="str">
        <f t="shared" si="388"/>
        <v>Iron Sting + 4 Thundering Fury + Fischl + Thrilling Tales + Instructor</v>
      </c>
      <c r="B106" s="63" t="s">
        <v>9</v>
      </c>
      <c r="C106" s="63">
        <v>169</v>
      </c>
      <c r="D106" s="67">
        <v>0.2</v>
      </c>
      <c r="E106" s="72">
        <v>6</v>
      </c>
      <c r="F106" s="67">
        <v>0.64749999999999996</v>
      </c>
      <c r="G106" s="67">
        <v>0.62129999999999996</v>
      </c>
      <c r="H106" s="67">
        <v>0.79379999999999995</v>
      </c>
      <c r="I106" s="67">
        <v>0.86750000000000005</v>
      </c>
      <c r="J106" s="67">
        <v>1.0449999999999999</v>
      </c>
      <c r="K106" s="9">
        <v>8</v>
      </c>
      <c r="L106" s="30">
        <v>2.2016</v>
      </c>
      <c r="M106" s="63">
        <v>6</v>
      </c>
      <c r="N106" s="30">
        <f t="shared" si="23"/>
        <v>0.98399999999999999</v>
      </c>
      <c r="O106" s="67">
        <v>0.05</v>
      </c>
      <c r="P106" s="67">
        <v>0.5</v>
      </c>
      <c r="Q106" s="67"/>
      <c r="R106" s="9">
        <v>2155</v>
      </c>
      <c r="S106" s="15" t="s">
        <v>462</v>
      </c>
      <c r="T106" s="15">
        <v>1</v>
      </c>
      <c r="U106" s="15" t="s">
        <v>9</v>
      </c>
      <c r="V106" s="15">
        <v>449</v>
      </c>
      <c r="W106" s="33"/>
      <c r="X106" s="30">
        <v>0.12</v>
      </c>
      <c r="Y106" s="33"/>
      <c r="Z106" s="15"/>
      <c r="AA106" s="15"/>
      <c r="AB106" s="30">
        <v>0.12</v>
      </c>
      <c r="AC106" s="30"/>
      <c r="AD106" s="9">
        <v>151</v>
      </c>
      <c r="AE106" s="63" t="s">
        <v>107</v>
      </c>
      <c r="AG106" s="67"/>
      <c r="AH106" s="67"/>
      <c r="AI106" s="67"/>
      <c r="AK106" s="67"/>
      <c r="AL106" s="67"/>
      <c r="AM106" s="67">
        <v>0.4</v>
      </c>
      <c r="AP106" s="37">
        <v>311</v>
      </c>
      <c r="AQ106" s="45">
        <v>0</v>
      </c>
      <c r="AR106" s="45">
        <f t="shared" si="27"/>
        <v>0</v>
      </c>
      <c r="AS106" s="45">
        <f>1*46.6%</f>
        <v>0.46600000000000003</v>
      </c>
      <c r="AT106" s="45"/>
      <c r="AU106" s="45">
        <v>0.311</v>
      </c>
      <c r="AV106" s="45"/>
      <c r="AW106" s="25">
        <v>187</v>
      </c>
      <c r="AX106" s="46" t="s">
        <v>461</v>
      </c>
      <c r="AZ106" s="30">
        <f>48%</f>
        <v>0.48</v>
      </c>
      <c r="BA106" s="67"/>
      <c r="BC106" s="15">
        <v>120</v>
      </c>
      <c r="BD106" s="63">
        <f t="shared" ref="BD106" si="621">C106+V106</f>
        <v>618</v>
      </c>
      <c r="BE106" s="72">
        <f t="shared" si="600"/>
        <v>311</v>
      </c>
      <c r="BF106" s="72">
        <f t="shared" ref="BF106" si="622">N106*BD106</f>
        <v>608.11199999999997</v>
      </c>
      <c r="BG106" s="67">
        <f t="shared" si="601"/>
        <v>0.48</v>
      </c>
      <c r="BH106" s="63">
        <f t="shared" si="602"/>
        <v>1833.752</v>
      </c>
      <c r="BI106" s="67">
        <f t="shared" si="603"/>
        <v>0.12</v>
      </c>
      <c r="BJ106" s="67">
        <f t="shared" si="604"/>
        <v>0</v>
      </c>
      <c r="BK106" s="67">
        <f t="shared" si="605"/>
        <v>0.46600000000000003</v>
      </c>
      <c r="BL106" s="67">
        <f t="shared" si="606"/>
        <v>0</v>
      </c>
      <c r="BM106" s="67">
        <f t="shared" si="607"/>
        <v>0.12</v>
      </c>
      <c r="BN106" s="67">
        <f t="shared" si="608"/>
        <v>0</v>
      </c>
      <c r="BO106" s="67">
        <f t="shared" si="609"/>
        <v>0</v>
      </c>
      <c r="BP106" s="30">
        <f t="shared" si="610"/>
        <v>0.68527448869752416</v>
      </c>
      <c r="BQ106" s="30">
        <f t="shared" si="389"/>
        <v>3.3812855980471923</v>
      </c>
      <c r="BR106" s="67">
        <f t="shared" ref="BR106" si="623">O106+Z106+AN106+AU106+BA106</f>
        <v>0.36099999999999999</v>
      </c>
      <c r="BS106" s="67">
        <f t="shared" ref="BS106" si="624">P106+AA106+AO106+AV106+BB106</f>
        <v>0.5</v>
      </c>
      <c r="BT106" s="46">
        <f t="shared" si="611"/>
        <v>458</v>
      </c>
      <c r="BU106" s="67">
        <f t="shared" si="612"/>
        <v>0.36099999999999999</v>
      </c>
      <c r="BV106" s="115">
        <v>0</v>
      </c>
      <c r="BW106" s="114">
        <v>0.5</v>
      </c>
      <c r="BX106" s="115">
        <v>1</v>
      </c>
      <c r="BY106" s="72">
        <f t="shared" si="613"/>
        <v>2053.80224</v>
      </c>
      <c r="BZ106" s="72">
        <f t="shared" si="614"/>
        <v>3080.70336</v>
      </c>
      <c r="CA106" s="72">
        <f t="shared" si="615"/>
        <v>2424.5135443199997</v>
      </c>
      <c r="CB106" s="9">
        <f t="shared" ref="CB106" si="625">L106*(100%+BK106+BM106+(1-BW106)*BN106+BX106*BO106)*(100%+(BW106*100%))*(100%+(BW106*BP106))*BH106</f>
        <v>12895.320760449767</v>
      </c>
      <c r="CC106" s="72">
        <f t="shared" si="616"/>
        <v>19342.981140674652</v>
      </c>
      <c r="CD106" s="72">
        <f t="shared" si="617"/>
        <v>15222.926157710952</v>
      </c>
      <c r="CE106" s="72">
        <f t="shared" si="618"/>
        <v>9441.6704637916991</v>
      </c>
      <c r="CF106" s="72"/>
      <c r="CG106" s="74"/>
      <c r="CH106" s="72"/>
      <c r="CI106" s="72">
        <f t="shared" si="358"/>
        <v>3076.2227850332156</v>
      </c>
      <c r="CJ106" s="74">
        <v>1.2</v>
      </c>
      <c r="CK106" s="66">
        <f t="shared" si="619"/>
        <v>23117.349505446557</v>
      </c>
      <c r="CL106" s="72">
        <f t="shared" si="360"/>
        <v>1569.8725199471996</v>
      </c>
      <c r="CM106" s="74">
        <v>1</v>
      </c>
      <c r="CN106" s="66">
        <f t="shared" si="620"/>
        <v>26234.469141449852</v>
      </c>
      <c r="CO106" s="72"/>
    </row>
    <row r="107" spans="1:93" x14ac:dyDescent="0.35">
      <c r="A107" s="15" t="str">
        <f t="shared" si="388"/>
        <v>Blackcliff Longsword + 4 Thundering Fury + Fischl + Thrilling Tales + Instructor</v>
      </c>
      <c r="B107" s="15" t="s">
        <v>9</v>
      </c>
      <c r="C107" s="15">
        <v>169</v>
      </c>
      <c r="D107" s="30">
        <v>0.2</v>
      </c>
      <c r="E107" s="9">
        <v>6</v>
      </c>
      <c r="F107" s="30">
        <v>0.64749999999999996</v>
      </c>
      <c r="G107" s="30">
        <v>0.62129999999999996</v>
      </c>
      <c r="H107" s="30">
        <v>0.79379999999999995</v>
      </c>
      <c r="I107" s="30">
        <v>0.86750000000000005</v>
      </c>
      <c r="J107" s="30">
        <v>1.0449999999999999</v>
      </c>
      <c r="K107" s="9">
        <v>8</v>
      </c>
      <c r="L107" s="30">
        <v>2.2016</v>
      </c>
      <c r="M107" s="15">
        <v>6</v>
      </c>
      <c r="N107" s="30">
        <f t="shared" si="23"/>
        <v>0.98399999999999999</v>
      </c>
      <c r="O107" s="30">
        <v>0.05</v>
      </c>
      <c r="P107" s="30">
        <v>0.5</v>
      </c>
      <c r="Q107" s="30"/>
      <c r="R107" s="9">
        <v>2155</v>
      </c>
      <c r="S107" s="15" t="s">
        <v>146</v>
      </c>
      <c r="T107" s="15">
        <v>1</v>
      </c>
      <c r="U107" s="15" t="s">
        <v>9</v>
      </c>
      <c r="V107" s="15">
        <v>497</v>
      </c>
      <c r="W107" s="33"/>
      <c r="X107" s="30"/>
      <c r="Y107" s="6"/>
      <c r="Z107" s="4"/>
      <c r="AA107" s="4">
        <v>0.33500000000000002</v>
      </c>
      <c r="AE107" s="15" t="s">
        <v>107</v>
      </c>
      <c r="AM107" s="30">
        <v>0.4</v>
      </c>
      <c r="AP107" s="15">
        <v>311</v>
      </c>
      <c r="AQ107" s="30">
        <f>2*46.6%</f>
        <v>0.93200000000000005</v>
      </c>
      <c r="AR107" s="30">
        <f>0*58.3%</f>
        <v>0</v>
      </c>
      <c r="AS107" s="30">
        <f>0*46.6%</f>
        <v>0</v>
      </c>
      <c r="AT107" s="30"/>
      <c r="AU107" s="30">
        <v>0.311</v>
      </c>
      <c r="AV107" s="30"/>
      <c r="AX107" s="46" t="s">
        <v>461</v>
      </c>
      <c r="AZ107" s="30">
        <f>48%</f>
        <v>0.48</v>
      </c>
      <c r="BC107" s="15">
        <v>120</v>
      </c>
      <c r="BD107" s="15">
        <f t="shared" si="595"/>
        <v>666</v>
      </c>
      <c r="BE107" s="9">
        <f t="shared" si="570"/>
        <v>311</v>
      </c>
      <c r="BF107" s="9">
        <f t="shared" si="596"/>
        <v>655.34399999999994</v>
      </c>
      <c r="BG107" s="30">
        <f t="shared" si="571"/>
        <v>1.4119999999999999</v>
      </c>
      <c r="BH107" s="15">
        <f t="shared" si="572"/>
        <v>2572.7359999999999</v>
      </c>
      <c r="BI107" s="30">
        <f t="shared" si="573"/>
        <v>0</v>
      </c>
      <c r="BJ107" s="30">
        <f t="shared" si="574"/>
        <v>0</v>
      </c>
      <c r="BK107" s="30">
        <f t="shared" si="575"/>
        <v>0</v>
      </c>
      <c r="BL107" s="30">
        <f t="shared" si="576"/>
        <v>0</v>
      </c>
      <c r="BM107" s="30">
        <f t="shared" si="577"/>
        <v>0</v>
      </c>
      <c r="BN107" s="30">
        <f t="shared" si="578"/>
        <v>0</v>
      </c>
      <c r="BO107" s="30">
        <f t="shared" si="579"/>
        <v>0</v>
      </c>
      <c r="BP107" s="30">
        <f t="shared" si="580"/>
        <v>0.21947368421052629</v>
      </c>
      <c r="BQ107" s="30">
        <f t="shared" si="389"/>
        <v>1.3056603773584905</v>
      </c>
      <c r="BR107" s="30">
        <f t="shared" si="597"/>
        <v>0.36099999999999999</v>
      </c>
      <c r="BS107" s="30">
        <f t="shared" si="598"/>
        <v>0.83499999999999996</v>
      </c>
      <c r="BT107" s="46">
        <f t="shared" si="581"/>
        <v>120</v>
      </c>
      <c r="BU107" s="30">
        <f t="shared" si="582"/>
        <v>0.36099999999999999</v>
      </c>
      <c r="BV107" s="114">
        <v>0</v>
      </c>
      <c r="BW107" s="114">
        <v>0.5</v>
      </c>
      <c r="BX107" s="114">
        <v>1</v>
      </c>
      <c r="BY107" s="9">
        <f t="shared" si="583"/>
        <v>2572.7359999999999</v>
      </c>
      <c r="BZ107" s="9">
        <f t="shared" si="584"/>
        <v>4720.9705599999998</v>
      </c>
      <c r="CA107" s="9">
        <f t="shared" si="585"/>
        <v>3348.2486761599998</v>
      </c>
      <c r="CB107" s="9">
        <f t="shared" si="599"/>
        <v>9428.5498937128414</v>
      </c>
      <c r="CC107" s="9">
        <f t="shared" si="586"/>
        <v>17301.389054963063</v>
      </c>
      <c r="CD107" s="9">
        <f t="shared" si="587"/>
        <v>12270.644830924171</v>
      </c>
      <c r="CE107" s="9">
        <f t="shared" si="588"/>
        <v>4968.6981132075471</v>
      </c>
      <c r="CI107" s="9">
        <f t="shared" si="358"/>
        <v>4248.2579203118075</v>
      </c>
      <c r="CJ107" s="16">
        <v>1.2</v>
      </c>
      <c r="CK107" s="9">
        <f t="shared" si="589"/>
        <v>17906.33405370294</v>
      </c>
      <c r="CL107" s="9">
        <f t="shared" si="360"/>
        <v>2167.9910178135997</v>
      </c>
      <c r="CM107" s="16">
        <v>1</v>
      </c>
      <c r="CN107" s="9">
        <f t="shared" si="590"/>
        <v>19407.333961945318</v>
      </c>
    </row>
    <row r="108" spans="1:93" s="37" customFormat="1" x14ac:dyDescent="0.35">
      <c r="A108" s="15" t="str">
        <f t="shared" si="388"/>
        <v>Blackcliff Longsword + 4 Thundering Fury + Fischl + Thrilling Tales + Instructor</v>
      </c>
      <c r="B108" s="37" t="s">
        <v>9</v>
      </c>
      <c r="C108" s="37">
        <v>169</v>
      </c>
      <c r="D108" s="45">
        <v>0.2</v>
      </c>
      <c r="E108" s="25">
        <v>6</v>
      </c>
      <c r="F108" s="45">
        <v>0.64749999999999996</v>
      </c>
      <c r="G108" s="45">
        <v>0.62129999999999996</v>
      </c>
      <c r="H108" s="45">
        <v>0.79379999999999995</v>
      </c>
      <c r="I108" s="45">
        <v>0.86750000000000005</v>
      </c>
      <c r="J108" s="45">
        <v>1.0449999999999999</v>
      </c>
      <c r="K108" s="25">
        <v>8</v>
      </c>
      <c r="L108" s="45">
        <v>2.2016</v>
      </c>
      <c r="M108" s="37">
        <v>6</v>
      </c>
      <c r="N108" s="45">
        <f t="shared" si="23"/>
        <v>0.98399999999999999</v>
      </c>
      <c r="O108" s="45">
        <v>0.05</v>
      </c>
      <c r="P108" s="45">
        <v>0.5</v>
      </c>
      <c r="Q108" s="45"/>
      <c r="R108" s="9">
        <v>2155</v>
      </c>
      <c r="S108" s="37" t="s">
        <v>146</v>
      </c>
      <c r="T108" s="37">
        <v>1</v>
      </c>
      <c r="U108" s="37" t="s">
        <v>9</v>
      </c>
      <c r="V108" s="37">
        <v>497</v>
      </c>
      <c r="W108" s="53"/>
      <c r="X108" s="45"/>
      <c r="Y108" s="26"/>
      <c r="Z108" s="24"/>
      <c r="AA108" s="24">
        <v>0.33500000000000002</v>
      </c>
      <c r="AB108" s="45"/>
      <c r="AC108" s="45"/>
      <c r="AD108" s="25"/>
      <c r="AE108" s="37" t="s">
        <v>107</v>
      </c>
      <c r="AG108" s="45"/>
      <c r="AH108" s="45"/>
      <c r="AI108" s="45"/>
      <c r="AK108" s="45"/>
      <c r="AL108" s="45"/>
      <c r="AM108" s="45">
        <v>0.4</v>
      </c>
      <c r="AP108" s="37">
        <v>311</v>
      </c>
      <c r="AQ108" s="45">
        <f>1*46.6%</f>
        <v>0.46600000000000003</v>
      </c>
      <c r="AR108" s="45">
        <f t="shared" si="27"/>
        <v>0</v>
      </c>
      <c r="AS108" s="45">
        <f>1*46.6%</f>
        <v>0.46600000000000003</v>
      </c>
      <c r="AT108" s="45"/>
      <c r="AU108" s="45">
        <v>0.311</v>
      </c>
      <c r="AV108" s="45"/>
      <c r="AW108" s="25"/>
      <c r="AX108" s="46" t="s">
        <v>461</v>
      </c>
      <c r="AZ108" s="30">
        <f>48%</f>
        <v>0.48</v>
      </c>
      <c r="BA108" s="45"/>
      <c r="BC108" s="15">
        <v>120</v>
      </c>
      <c r="BD108" s="37">
        <f t="shared" si="595"/>
        <v>666</v>
      </c>
      <c r="BE108" s="25">
        <f t="shared" si="570"/>
        <v>311</v>
      </c>
      <c r="BF108" s="25">
        <f t="shared" si="596"/>
        <v>655.34399999999994</v>
      </c>
      <c r="BG108" s="45">
        <f t="shared" si="571"/>
        <v>0.94599999999999995</v>
      </c>
      <c r="BH108" s="37">
        <f t="shared" si="572"/>
        <v>2262.38</v>
      </c>
      <c r="BI108" s="45">
        <f t="shared" si="573"/>
        <v>0</v>
      </c>
      <c r="BJ108" s="45">
        <f t="shared" si="574"/>
        <v>0</v>
      </c>
      <c r="BK108" s="45">
        <f t="shared" si="575"/>
        <v>0.46600000000000003</v>
      </c>
      <c r="BL108" s="45">
        <f t="shared" si="576"/>
        <v>0</v>
      </c>
      <c r="BM108" s="45">
        <f t="shared" si="577"/>
        <v>0</v>
      </c>
      <c r="BN108" s="45">
        <f t="shared" si="578"/>
        <v>0</v>
      </c>
      <c r="BO108" s="45">
        <f t="shared" si="579"/>
        <v>0</v>
      </c>
      <c r="BP108" s="45">
        <f t="shared" si="580"/>
        <v>0.21947368421052629</v>
      </c>
      <c r="BQ108" s="30">
        <f t="shared" si="389"/>
        <v>1.3056603773584905</v>
      </c>
      <c r="BR108" s="45">
        <f t="shared" si="597"/>
        <v>0.36099999999999999</v>
      </c>
      <c r="BS108" s="45">
        <f t="shared" si="598"/>
        <v>0.83499999999999996</v>
      </c>
      <c r="BT108" s="116">
        <f t="shared" si="581"/>
        <v>120</v>
      </c>
      <c r="BU108" s="45">
        <f t="shared" si="582"/>
        <v>0.36099999999999999</v>
      </c>
      <c r="BV108" s="58">
        <v>0</v>
      </c>
      <c r="BW108" s="58">
        <v>0.5</v>
      </c>
      <c r="BX108" s="58">
        <v>1</v>
      </c>
      <c r="BY108" s="25">
        <f t="shared" si="583"/>
        <v>2262.38</v>
      </c>
      <c r="BZ108" s="25">
        <f t="shared" si="584"/>
        <v>4151.4673000000003</v>
      </c>
      <c r="CA108" s="25">
        <f t="shared" si="585"/>
        <v>2944.3405153000003</v>
      </c>
      <c r="CB108" s="25">
        <f t="shared" si="599"/>
        <v>12154.838790578124</v>
      </c>
      <c r="CC108" s="25">
        <f t="shared" si="586"/>
        <v>22304.129180710857</v>
      </c>
      <c r="CD108" s="25">
        <f t="shared" si="587"/>
        <v>15818.732621416042</v>
      </c>
      <c r="CE108" s="25">
        <f t="shared" si="588"/>
        <v>4968.6981132075471</v>
      </c>
      <c r="CF108" s="25"/>
      <c r="CG108" s="81"/>
      <c r="CH108" s="25"/>
      <c r="CI108" s="25">
        <f t="shared" si="358"/>
        <v>3735.7792458126401</v>
      </c>
      <c r="CJ108" s="81">
        <v>1.2</v>
      </c>
      <c r="CK108" s="25">
        <f t="shared" si="589"/>
        <v>20436.008317030191</v>
      </c>
      <c r="CL108" s="25">
        <f t="shared" si="360"/>
        <v>1906.4604836567501</v>
      </c>
      <c r="CM108" s="81">
        <v>1</v>
      </c>
      <c r="CN108" s="25">
        <f t="shared" si="590"/>
        <v>22693.89121828034</v>
      </c>
      <c r="CO108" s="25"/>
    </row>
    <row r="109" spans="1:93" x14ac:dyDescent="0.35">
      <c r="A109" s="15" t="str">
        <f t="shared" si="388"/>
        <v>Blackcliff Longsword + 4 Thundering Fury + Fischl + Thrilling Tales + Instructor</v>
      </c>
      <c r="B109" s="15" t="s">
        <v>9</v>
      </c>
      <c r="C109" s="15">
        <v>169</v>
      </c>
      <c r="D109" s="30">
        <v>0.2</v>
      </c>
      <c r="E109" s="9">
        <v>6</v>
      </c>
      <c r="F109" s="30">
        <v>0.64749999999999996</v>
      </c>
      <c r="G109" s="30">
        <v>0.62129999999999996</v>
      </c>
      <c r="H109" s="30">
        <v>0.79379999999999995</v>
      </c>
      <c r="I109" s="30">
        <v>0.86750000000000005</v>
      </c>
      <c r="J109" s="30">
        <v>1.0449999999999999</v>
      </c>
      <c r="K109" s="9">
        <v>8</v>
      </c>
      <c r="L109" s="30">
        <v>2.2016</v>
      </c>
      <c r="M109" s="15">
        <v>6</v>
      </c>
      <c r="N109" s="30">
        <f t="shared" si="23"/>
        <v>0.98399999999999999</v>
      </c>
      <c r="O109" s="30">
        <v>0.05</v>
      </c>
      <c r="P109" s="30">
        <v>0.5</v>
      </c>
      <c r="Q109" s="30"/>
      <c r="R109" s="9">
        <v>2155</v>
      </c>
      <c r="S109" s="15" t="s">
        <v>146</v>
      </c>
      <c r="T109" s="15">
        <v>1</v>
      </c>
      <c r="U109" s="15" t="s">
        <v>9</v>
      </c>
      <c r="V109" s="15">
        <v>497</v>
      </c>
      <c r="W109" s="33"/>
      <c r="X109" s="30"/>
      <c r="Y109" s="6"/>
      <c r="Z109" s="4"/>
      <c r="AA109" s="4">
        <v>0.33500000000000002</v>
      </c>
      <c r="AE109" s="15" t="s">
        <v>107</v>
      </c>
      <c r="AM109" s="30">
        <v>0.4</v>
      </c>
      <c r="AP109" s="15">
        <v>311</v>
      </c>
      <c r="AQ109" s="30">
        <f>1*46.6%</f>
        <v>0.46600000000000003</v>
      </c>
      <c r="AR109" s="30">
        <f>0*58.3%</f>
        <v>0</v>
      </c>
      <c r="AS109" s="30">
        <f>0*46.6%</f>
        <v>0</v>
      </c>
      <c r="AT109" s="30"/>
      <c r="AU109" s="30">
        <v>0.311</v>
      </c>
      <c r="AV109" s="30"/>
      <c r="AW109" s="9">
        <v>187</v>
      </c>
      <c r="AX109" s="46" t="s">
        <v>461</v>
      </c>
      <c r="AZ109" s="30">
        <f>48%</f>
        <v>0.48</v>
      </c>
      <c r="BC109" s="15">
        <v>120</v>
      </c>
      <c r="BD109" s="15">
        <f t="shared" si="595"/>
        <v>666</v>
      </c>
      <c r="BE109" s="9">
        <f t="shared" ref="BE109:BE112" si="626">AP109+AY109</f>
        <v>311</v>
      </c>
      <c r="BF109" s="9">
        <f t="shared" si="596"/>
        <v>655.34399999999994</v>
      </c>
      <c r="BG109" s="30">
        <f t="shared" ref="BG109:BG112" si="627">W109+AF109+AQ109+AZ109</f>
        <v>0.94599999999999995</v>
      </c>
      <c r="BH109" s="15">
        <f t="shared" ref="BH109:BH112" si="628">(100%+BG109)*BD109+BE109+BF109</f>
        <v>2262.38</v>
      </c>
      <c r="BI109" s="30">
        <f t="shared" ref="BI109:BI112" si="629">X109+AG109+AR109</f>
        <v>0</v>
      </c>
      <c r="BJ109" s="30">
        <f t="shared" ref="BJ109:BJ112" si="630">AH109</f>
        <v>0</v>
      </c>
      <c r="BK109" s="30">
        <f t="shared" ref="BK109:BK112" si="631">AI109+AS109</f>
        <v>0</v>
      </c>
      <c r="BL109" s="30">
        <f t="shared" ref="BL109:BL112" si="632">AT109</f>
        <v>0</v>
      </c>
      <c r="BM109" s="30">
        <f t="shared" ref="BM109:BM112" si="633">AB109</f>
        <v>0</v>
      </c>
      <c r="BN109" s="30">
        <f t="shared" ref="BN109:BN112" si="634">AJ109</f>
        <v>0</v>
      </c>
      <c r="BO109" s="30">
        <f t="shared" ref="BO109:BO112" si="635">AK109</f>
        <v>0</v>
      </c>
      <c r="BP109" s="30">
        <f t="shared" ref="BP109:BP112" si="636">AL109+278*BT109/(1400+BT109)/100</f>
        <v>0.49997656707674282</v>
      </c>
      <c r="BQ109" s="30">
        <f t="shared" si="389"/>
        <v>2.5291720849588208</v>
      </c>
      <c r="BR109" s="30">
        <f t="shared" si="597"/>
        <v>0.36099999999999999</v>
      </c>
      <c r="BS109" s="30">
        <f t="shared" si="598"/>
        <v>0.83499999999999996</v>
      </c>
      <c r="BT109" s="46">
        <f t="shared" ref="BT109:BT112" si="637">BC109+AW109+AD109+Q109</f>
        <v>307</v>
      </c>
      <c r="BU109" s="30">
        <f t="shared" ref="BU109:BU112" si="638">BR109+AC109</f>
        <v>0.36099999999999999</v>
      </c>
      <c r="BV109" s="114">
        <v>0</v>
      </c>
      <c r="BW109" s="114">
        <v>0.5</v>
      </c>
      <c r="BX109" s="114">
        <v>1</v>
      </c>
      <c r="BY109" s="9">
        <f t="shared" ref="BY109:BY112" si="639">(100%+BJ109+(BI109*(1-BV109))+(BL109*BV109)+BN109+BX109*BO109)*BH109</f>
        <v>2262.38</v>
      </c>
      <c r="BZ109" s="9">
        <f t="shared" ref="BZ109:BZ112" si="640">(100%+$BS109)*BY109</f>
        <v>4151.4673000000003</v>
      </c>
      <c r="CA109" s="9">
        <f t="shared" ref="CA109:CA112" si="641">MIN($BR109, 80%)*BZ109+BY109*MAX(100%-$BR109, 20%)</f>
        <v>2944.3405153000003</v>
      </c>
      <c r="CB109" s="9">
        <f t="shared" si="599"/>
        <v>9339.0171029910725</v>
      </c>
      <c r="CC109" s="9">
        <f t="shared" ref="CC109:CC112" si="642">(100%+BS109)*CB109</f>
        <v>17137.096383988617</v>
      </c>
      <c r="CD109" s="9">
        <f t="shared" ref="CD109:CD112" si="643">MIN($BU109, 80%)*CC109+CB109*MAX(100%-$BU109, 20%)</f>
        <v>12154.123723431185</v>
      </c>
      <c r="CE109" s="9">
        <f t="shared" ref="CE109:CE112" si="644">BX109*R109*(100%+BQ109)</f>
        <v>7605.3658430862588</v>
      </c>
      <c r="CI109" s="9">
        <f t="shared" si="358"/>
        <v>3735.7792458126401</v>
      </c>
      <c r="CJ109" s="16">
        <v>1.2</v>
      </c>
      <c r="CK109" s="9">
        <f t="shared" ref="CK109:CK112" si="645">(CI109+$CD109+$CE109)/CJ109</f>
        <v>19579.390676941737</v>
      </c>
      <c r="CL109" s="9">
        <f t="shared" si="360"/>
        <v>1906.4604836567501</v>
      </c>
      <c r="CM109" s="16">
        <v>1</v>
      </c>
      <c r="CN109" s="9">
        <f t="shared" ref="CN109:CN112" si="646">(CL109+$CD109+$CE109)/CM109</f>
        <v>21665.950050174193</v>
      </c>
    </row>
    <row r="110" spans="1:93" s="31" customFormat="1" x14ac:dyDescent="0.35">
      <c r="A110" s="31" t="str">
        <f t="shared" si="388"/>
        <v>Blackcliff Longsword + 4 Thundering Fury + Fischl + Thrilling Tales + Instructor</v>
      </c>
      <c r="B110" s="31" t="s">
        <v>9</v>
      </c>
      <c r="C110" s="31">
        <v>169</v>
      </c>
      <c r="D110" s="32">
        <v>0.2</v>
      </c>
      <c r="E110" s="17">
        <v>6</v>
      </c>
      <c r="F110" s="32">
        <v>0.64749999999999996</v>
      </c>
      <c r="G110" s="32">
        <v>0.62129999999999996</v>
      </c>
      <c r="H110" s="32">
        <v>0.79379999999999995</v>
      </c>
      <c r="I110" s="32">
        <v>0.86750000000000005</v>
      </c>
      <c r="J110" s="32">
        <v>1.0449999999999999</v>
      </c>
      <c r="K110" s="17">
        <v>8</v>
      </c>
      <c r="L110" s="32">
        <v>2.2016</v>
      </c>
      <c r="M110" s="31">
        <v>6</v>
      </c>
      <c r="N110" s="32">
        <f t="shared" si="23"/>
        <v>0.98399999999999999</v>
      </c>
      <c r="O110" s="32">
        <v>0.05</v>
      </c>
      <c r="P110" s="32">
        <v>0.5</v>
      </c>
      <c r="Q110" s="32"/>
      <c r="R110" s="17">
        <v>2155</v>
      </c>
      <c r="S110" s="31" t="s">
        <v>146</v>
      </c>
      <c r="T110" s="31">
        <v>1</v>
      </c>
      <c r="U110" s="31" t="s">
        <v>9</v>
      </c>
      <c r="V110" s="31">
        <v>497</v>
      </c>
      <c r="W110" s="35"/>
      <c r="X110" s="32"/>
      <c r="Y110" s="13"/>
      <c r="Z110" s="12"/>
      <c r="AA110" s="12">
        <v>0.33500000000000002</v>
      </c>
      <c r="AB110" s="32"/>
      <c r="AC110" s="32"/>
      <c r="AD110" s="17"/>
      <c r="AE110" s="31" t="s">
        <v>107</v>
      </c>
      <c r="AG110" s="32"/>
      <c r="AH110" s="32"/>
      <c r="AI110" s="32"/>
      <c r="AK110" s="32"/>
      <c r="AL110" s="32"/>
      <c r="AM110" s="32">
        <v>0.4</v>
      </c>
      <c r="AP110" s="31">
        <v>311</v>
      </c>
      <c r="AQ110" s="32">
        <v>0</v>
      </c>
      <c r="AR110" s="32">
        <f t="shared" si="27"/>
        <v>0</v>
      </c>
      <c r="AS110" s="32">
        <f>1*46.6%</f>
        <v>0.46600000000000003</v>
      </c>
      <c r="AT110" s="32"/>
      <c r="AU110" s="32">
        <v>0.311</v>
      </c>
      <c r="AV110" s="32"/>
      <c r="AW110" s="17">
        <v>187</v>
      </c>
      <c r="AX110" s="47" t="s">
        <v>461</v>
      </c>
      <c r="AZ110" s="32">
        <f>48%</f>
        <v>0.48</v>
      </c>
      <c r="BA110" s="32"/>
      <c r="BC110" s="31">
        <v>120</v>
      </c>
      <c r="BD110" s="31">
        <f t="shared" si="595"/>
        <v>666</v>
      </c>
      <c r="BE110" s="17">
        <f t="shared" si="626"/>
        <v>311</v>
      </c>
      <c r="BF110" s="17">
        <f t="shared" si="596"/>
        <v>655.34399999999994</v>
      </c>
      <c r="BG110" s="32">
        <f t="shared" si="627"/>
        <v>0.48</v>
      </c>
      <c r="BH110" s="31">
        <f t="shared" si="628"/>
        <v>1952.0239999999999</v>
      </c>
      <c r="BI110" s="32">
        <f t="shared" si="629"/>
        <v>0</v>
      </c>
      <c r="BJ110" s="32">
        <f t="shared" si="630"/>
        <v>0</v>
      </c>
      <c r="BK110" s="32">
        <f t="shared" si="631"/>
        <v>0.46600000000000003</v>
      </c>
      <c r="BL110" s="32">
        <f t="shared" si="632"/>
        <v>0</v>
      </c>
      <c r="BM110" s="32">
        <f t="shared" si="633"/>
        <v>0</v>
      </c>
      <c r="BN110" s="32">
        <f t="shared" si="634"/>
        <v>0</v>
      </c>
      <c r="BO110" s="32">
        <f t="shared" si="635"/>
        <v>0</v>
      </c>
      <c r="BP110" s="32">
        <f t="shared" si="636"/>
        <v>0.49997656707674282</v>
      </c>
      <c r="BQ110" s="32">
        <f t="shared" si="389"/>
        <v>2.5291720849588208</v>
      </c>
      <c r="BR110" s="32">
        <f t="shared" si="597"/>
        <v>0.36099999999999999</v>
      </c>
      <c r="BS110" s="32">
        <f t="shared" si="598"/>
        <v>0.83499999999999996</v>
      </c>
      <c r="BT110" s="47">
        <f t="shared" si="637"/>
        <v>307</v>
      </c>
      <c r="BU110" s="32">
        <f t="shared" si="638"/>
        <v>0.36099999999999999</v>
      </c>
      <c r="BV110" s="57">
        <v>0</v>
      </c>
      <c r="BW110" s="57">
        <v>0.5</v>
      </c>
      <c r="BX110" s="57">
        <v>1</v>
      </c>
      <c r="BY110" s="17">
        <f t="shared" si="639"/>
        <v>1952.0239999999999</v>
      </c>
      <c r="BZ110" s="17">
        <f t="shared" si="640"/>
        <v>3581.9640399999998</v>
      </c>
      <c r="CA110" s="17">
        <f t="shared" si="641"/>
        <v>2540.4323544399995</v>
      </c>
      <c r="CB110" s="17">
        <f t="shared" si="599"/>
        <v>11812.851410657935</v>
      </c>
      <c r="CC110" s="17">
        <f t="shared" si="642"/>
        <v>21676.582338557309</v>
      </c>
      <c r="CD110" s="17">
        <f t="shared" si="643"/>
        <v>15373.658275629608</v>
      </c>
      <c r="CE110" s="17">
        <f t="shared" si="644"/>
        <v>7605.3658430862588</v>
      </c>
      <c r="CF110" s="17"/>
      <c r="CG110" s="20"/>
      <c r="CH110" s="17"/>
      <c r="CI110" s="17">
        <f t="shared" si="358"/>
        <v>3223.3005713134712</v>
      </c>
      <c r="CJ110" s="20">
        <v>1.2</v>
      </c>
      <c r="CK110" s="18">
        <f t="shared" si="645"/>
        <v>21835.270575024449</v>
      </c>
      <c r="CL110" s="17">
        <f t="shared" si="360"/>
        <v>1644.9299494998995</v>
      </c>
      <c r="CM110" s="20">
        <v>1</v>
      </c>
      <c r="CN110" s="18">
        <f t="shared" si="646"/>
        <v>24623.954068215768</v>
      </c>
      <c r="CO110" s="17"/>
    </row>
    <row r="111" spans="1:93" s="31" customFormat="1" x14ac:dyDescent="0.35">
      <c r="A111" s="31" t="str">
        <f t="shared" si="388"/>
        <v>Iron Sting + 4 Thundering Fury + Fischl + Thrilling Tales + Instructor</v>
      </c>
      <c r="B111" s="31" t="s">
        <v>9</v>
      </c>
      <c r="C111" s="31">
        <v>169</v>
      </c>
      <c r="D111" s="32">
        <v>0.2</v>
      </c>
      <c r="E111" s="17">
        <v>6</v>
      </c>
      <c r="F111" s="32">
        <v>0.64749999999999996</v>
      </c>
      <c r="G111" s="32">
        <v>0.62129999999999996</v>
      </c>
      <c r="H111" s="32">
        <v>0.79379999999999995</v>
      </c>
      <c r="I111" s="32">
        <v>0.86750000000000005</v>
      </c>
      <c r="J111" s="32">
        <v>1.0449999999999999</v>
      </c>
      <c r="K111" s="17">
        <v>8</v>
      </c>
      <c r="L111" s="32">
        <v>2.2016</v>
      </c>
      <c r="M111" s="31">
        <v>6</v>
      </c>
      <c r="N111" s="32">
        <f t="shared" si="23"/>
        <v>0.98399999999999999</v>
      </c>
      <c r="O111" s="32">
        <v>0.05</v>
      </c>
      <c r="P111" s="32">
        <v>0.5</v>
      </c>
      <c r="Q111" s="32"/>
      <c r="R111" s="9">
        <v>2155</v>
      </c>
      <c r="S111" s="31" t="s">
        <v>462</v>
      </c>
      <c r="T111" s="31">
        <v>1</v>
      </c>
      <c r="U111" s="31" t="s">
        <v>9</v>
      </c>
      <c r="V111" s="31">
        <v>449</v>
      </c>
      <c r="W111" s="35"/>
      <c r="X111" s="32">
        <v>0.12</v>
      </c>
      <c r="Y111" s="35"/>
      <c r="AB111" s="32">
        <v>0.12</v>
      </c>
      <c r="AC111" s="32"/>
      <c r="AD111" s="17">
        <v>151</v>
      </c>
      <c r="AE111" s="31" t="s">
        <v>107</v>
      </c>
      <c r="AG111" s="32"/>
      <c r="AH111" s="32"/>
      <c r="AI111" s="32"/>
      <c r="AK111" s="32"/>
      <c r="AL111" s="32"/>
      <c r="AM111" s="32">
        <v>0.4</v>
      </c>
      <c r="AP111" s="31">
        <v>311</v>
      </c>
      <c r="AQ111" s="32">
        <v>0</v>
      </c>
      <c r="AR111" s="32">
        <f t="shared" si="27"/>
        <v>0</v>
      </c>
      <c r="AS111" s="32"/>
      <c r="AT111" s="32"/>
      <c r="AU111" s="32"/>
      <c r="AV111" s="32"/>
      <c r="AW111" s="17">
        <f>3*187</f>
        <v>561</v>
      </c>
      <c r="AX111" s="47" t="s">
        <v>461</v>
      </c>
      <c r="AZ111" s="32">
        <f>48%</f>
        <v>0.48</v>
      </c>
      <c r="BA111" s="32"/>
      <c r="BC111" s="31">
        <v>120</v>
      </c>
      <c r="BD111" s="31">
        <f t="shared" ref="BD111" si="647">C111+V111</f>
        <v>618</v>
      </c>
      <c r="BE111" s="17">
        <f t="shared" ref="BE111" si="648">AP111+AY111</f>
        <v>311</v>
      </c>
      <c r="BF111" s="17">
        <f t="shared" ref="BF111" si="649">N111*BD111</f>
        <v>608.11199999999997</v>
      </c>
      <c r="BG111" s="32">
        <f t="shared" ref="BG111" si="650">W111+AF111+AQ111+AZ111</f>
        <v>0.48</v>
      </c>
      <c r="BH111" s="31">
        <f t="shared" ref="BH111" si="651">(100%+BG111)*BD111+BE111+BF111</f>
        <v>1833.752</v>
      </c>
      <c r="BI111" s="32">
        <f t="shared" ref="BI111" si="652">X111+AG111+AR111</f>
        <v>0.12</v>
      </c>
      <c r="BJ111" s="32">
        <f t="shared" ref="BJ111" si="653">AH111</f>
        <v>0</v>
      </c>
      <c r="BK111" s="32">
        <f t="shared" ref="BK111" si="654">AI111+AS111</f>
        <v>0</v>
      </c>
      <c r="BL111" s="32">
        <f t="shared" ref="BL111" si="655">AT111</f>
        <v>0</v>
      </c>
      <c r="BM111" s="32">
        <f t="shared" ref="BM111" si="656">AB111</f>
        <v>0.12</v>
      </c>
      <c r="BN111" s="32">
        <f t="shared" ref="BN111" si="657">AJ111</f>
        <v>0</v>
      </c>
      <c r="BO111" s="32">
        <f t="shared" ref="BO111" si="658">AK111</f>
        <v>0</v>
      </c>
      <c r="BP111" s="32">
        <f t="shared" ref="BP111" si="659">AL111+278*BT111/(1400+BT111)/100</f>
        <v>1.0362724014336917</v>
      </c>
      <c r="BQ111" s="32">
        <f t="shared" si="389"/>
        <v>5.100564971751413</v>
      </c>
      <c r="BR111" s="32">
        <f t="shared" ref="BR111" si="660">O111+Z111+AN111+AU111+BA111</f>
        <v>0.05</v>
      </c>
      <c r="BS111" s="32">
        <f t="shared" ref="BS111" si="661">P111+AA111+AO111+AV111+BB111</f>
        <v>0.5</v>
      </c>
      <c r="BT111" s="47">
        <f t="shared" ref="BT111" si="662">BC111+AW111+AD111+Q111</f>
        <v>832</v>
      </c>
      <c r="BU111" s="32">
        <f t="shared" ref="BU111" si="663">BR111+AC111</f>
        <v>0.05</v>
      </c>
      <c r="BV111" s="57">
        <v>0</v>
      </c>
      <c r="BW111" s="57">
        <v>0</v>
      </c>
      <c r="BX111" s="57">
        <v>1</v>
      </c>
      <c r="BY111" s="17">
        <f t="shared" ref="BY111" si="664">(100%+BJ111+(BI111*(1-BV111))+(BL111*BV111)+BN111+BX111*BO111)*BH111</f>
        <v>2053.80224</v>
      </c>
      <c r="BZ111" s="17">
        <f t="shared" ref="BZ111" si="665">(100%+$BS111)*BY111</f>
        <v>3080.70336</v>
      </c>
      <c r="CA111" s="17">
        <f t="shared" ref="CA111" si="666">MIN($BR111, 80%)*BZ111+BY111*MAX(100%-$BR111, 20%)</f>
        <v>2105.1472960000001</v>
      </c>
      <c r="CB111" s="17">
        <f t="shared" ref="CB111" si="667">L111*(100%+BK111+BM111+(1-BW111)*BN111+BX111*BO111)*(100%+(BW111*100%))*(100%+(BW111*BP111))*BH111</f>
        <v>4521.651011584001</v>
      </c>
      <c r="CC111" s="17">
        <f t="shared" ref="CC111" si="668">(100%+BS111)*CB111</f>
        <v>6782.4765173760015</v>
      </c>
      <c r="CD111" s="17">
        <f t="shared" ref="CD111" si="669">MIN($BU111, 80%)*CC111+CB111*MAX(100%-$BU111, 20%)</f>
        <v>4634.692286873601</v>
      </c>
      <c r="CE111" s="17">
        <f t="shared" ref="CE111" si="670">BX111*R111*(100%+BQ111)</f>
        <v>13146.717514124295</v>
      </c>
      <c r="CF111" s="17"/>
      <c r="CG111" s="20"/>
      <c r="CH111" s="17"/>
      <c r="CI111" s="17">
        <f t="shared" si="358"/>
        <v>2671.0108891648001</v>
      </c>
      <c r="CJ111" s="20">
        <v>1.2</v>
      </c>
      <c r="CK111" s="18">
        <f t="shared" ref="CK111" si="671">(CI111+$CD111+$CE111)/CJ111</f>
        <v>17043.683908468916</v>
      </c>
      <c r="CL111" s="17">
        <f t="shared" si="360"/>
        <v>1363.0828741600001</v>
      </c>
      <c r="CM111" s="20">
        <v>1</v>
      </c>
      <c r="CN111" s="18">
        <f t="shared" ref="CN111" si="672">(CL111+$CD111+$CE111)/CM111</f>
        <v>19144.492675157897</v>
      </c>
      <c r="CO111" s="17"/>
    </row>
    <row r="112" spans="1:93" s="31" customFormat="1" x14ac:dyDescent="0.35">
      <c r="A112" s="31" t="str">
        <f t="shared" ref="A112" si="673">S112&amp;" + "&amp;AE112&amp;" + "&amp;AX112</f>
        <v>Iron Sting + 4 Thundering Fury + Fischl + Thrilling Tales + Instructor</v>
      </c>
      <c r="B112" s="31" t="s">
        <v>9</v>
      </c>
      <c r="C112" s="31">
        <v>169</v>
      </c>
      <c r="D112" s="32">
        <v>0.2</v>
      </c>
      <c r="E112" s="17">
        <v>6</v>
      </c>
      <c r="F112" s="32">
        <v>0.64749999999999996</v>
      </c>
      <c r="G112" s="32">
        <v>0.62129999999999996</v>
      </c>
      <c r="H112" s="32">
        <v>0.79379999999999995</v>
      </c>
      <c r="I112" s="32">
        <v>0.86750000000000005</v>
      </c>
      <c r="J112" s="32">
        <v>1.0449999999999999</v>
      </c>
      <c r="K112" s="17">
        <v>8</v>
      </c>
      <c r="L112" s="32">
        <v>2.2016</v>
      </c>
      <c r="M112" s="31">
        <v>6</v>
      </c>
      <c r="N112" s="32">
        <f t="shared" si="23"/>
        <v>0.98399999999999999</v>
      </c>
      <c r="O112" s="32">
        <v>0.05</v>
      </c>
      <c r="P112" s="32">
        <v>0.5</v>
      </c>
      <c r="Q112" s="32"/>
      <c r="R112" s="9">
        <v>2155</v>
      </c>
      <c r="S112" s="31" t="s">
        <v>462</v>
      </c>
      <c r="T112" s="31">
        <v>1</v>
      </c>
      <c r="U112" s="31" t="s">
        <v>9</v>
      </c>
      <c r="V112" s="31">
        <v>449</v>
      </c>
      <c r="W112" s="35"/>
      <c r="X112" s="32">
        <v>0.12</v>
      </c>
      <c r="Y112" s="35"/>
      <c r="AB112" s="32">
        <v>0.12</v>
      </c>
      <c r="AC112" s="32"/>
      <c r="AD112" s="17">
        <v>151</v>
      </c>
      <c r="AE112" s="31" t="s">
        <v>107</v>
      </c>
      <c r="AG112" s="32"/>
      <c r="AH112" s="32"/>
      <c r="AI112" s="32"/>
      <c r="AK112" s="32"/>
      <c r="AL112" s="32"/>
      <c r="AM112" s="32">
        <v>0.4</v>
      </c>
      <c r="AP112" s="31">
        <v>311</v>
      </c>
      <c r="AQ112" s="32">
        <v>0</v>
      </c>
      <c r="AR112" s="32">
        <f t="shared" si="27"/>
        <v>0</v>
      </c>
      <c r="AS112" s="32">
        <v>0.46600000000000003</v>
      </c>
      <c r="AT112" s="32"/>
      <c r="AU112" s="32"/>
      <c r="AV112" s="32"/>
      <c r="AW112" s="17">
        <f>2*187</f>
        <v>374</v>
      </c>
      <c r="AX112" s="47" t="s">
        <v>461</v>
      </c>
      <c r="AZ112" s="32">
        <f>48%</f>
        <v>0.48</v>
      </c>
      <c r="BA112" s="32"/>
      <c r="BC112" s="31">
        <v>120</v>
      </c>
      <c r="BD112" s="31">
        <f t="shared" si="595"/>
        <v>618</v>
      </c>
      <c r="BE112" s="17">
        <f t="shared" si="626"/>
        <v>311</v>
      </c>
      <c r="BF112" s="17">
        <f t="shared" si="596"/>
        <v>608.11199999999997</v>
      </c>
      <c r="BG112" s="32">
        <f t="shared" si="627"/>
        <v>0.48</v>
      </c>
      <c r="BH112" s="31">
        <f t="shared" si="628"/>
        <v>1833.752</v>
      </c>
      <c r="BI112" s="32">
        <f t="shared" si="629"/>
        <v>0.12</v>
      </c>
      <c r="BJ112" s="32">
        <f t="shared" si="630"/>
        <v>0</v>
      </c>
      <c r="BK112" s="32">
        <f t="shared" si="631"/>
        <v>0.46600000000000003</v>
      </c>
      <c r="BL112" s="32">
        <f t="shared" si="632"/>
        <v>0</v>
      </c>
      <c r="BM112" s="32">
        <f t="shared" si="633"/>
        <v>0.12</v>
      </c>
      <c r="BN112" s="32">
        <f t="shared" si="634"/>
        <v>0</v>
      </c>
      <c r="BO112" s="32">
        <f t="shared" si="635"/>
        <v>0</v>
      </c>
      <c r="BP112" s="32">
        <f t="shared" si="636"/>
        <v>0.87682151589242052</v>
      </c>
      <c r="BQ112" s="32">
        <f t="shared" ref="BQ112" si="674">AM112+1600*BT112/(2000+BT112)/100</f>
        <v>4.3017013232514181</v>
      </c>
      <c r="BR112" s="32">
        <f t="shared" si="597"/>
        <v>0.05</v>
      </c>
      <c r="BS112" s="32">
        <f t="shared" si="598"/>
        <v>0.5</v>
      </c>
      <c r="BT112" s="47">
        <f t="shared" si="637"/>
        <v>645</v>
      </c>
      <c r="BU112" s="32">
        <f t="shared" si="638"/>
        <v>0.05</v>
      </c>
      <c r="BV112" s="57">
        <v>0</v>
      </c>
      <c r="BW112" s="57">
        <v>0</v>
      </c>
      <c r="BX112" s="57">
        <v>1</v>
      </c>
      <c r="BY112" s="17">
        <f t="shared" si="639"/>
        <v>2053.80224</v>
      </c>
      <c r="BZ112" s="17">
        <f t="shared" si="640"/>
        <v>3080.70336</v>
      </c>
      <c r="CA112" s="17">
        <f t="shared" si="641"/>
        <v>2105.1472960000001</v>
      </c>
      <c r="CB112" s="17">
        <f t="shared" si="599"/>
        <v>6402.9808074751991</v>
      </c>
      <c r="CC112" s="17">
        <f t="shared" si="642"/>
        <v>9604.4712112127982</v>
      </c>
      <c r="CD112" s="17">
        <f t="shared" si="643"/>
        <v>6563.0553276620794</v>
      </c>
      <c r="CE112" s="17">
        <f t="shared" si="644"/>
        <v>11425.166351606806</v>
      </c>
      <c r="CF112" s="17"/>
      <c r="CG112" s="20"/>
      <c r="CH112" s="17"/>
      <c r="CI112" s="17">
        <f t="shared" si="358"/>
        <v>2671.0108891648001</v>
      </c>
      <c r="CJ112" s="20">
        <v>1.2</v>
      </c>
      <c r="CK112" s="18">
        <f t="shared" si="645"/>
        <v>17216.027140361402</v>
      </c>
      <c r="CL112" s="17">
        <f t="shared" si="360"/>
        <v>1363.0828741600001</v>
      </c>
      <c r="CM112" s="20">
        <v>1</v>
      </c>
      <c r="CN112" s="18">
        <f t="shared" si="646"/>
        <v>19351.304553428883</v>
      </c>
      <c r="CO112" s="17"/>
    </row>
    <row r="113" spans="1:93" x14ac:dyDescent="0.35">
      <c r="A113" s="15" t="str">
        <f t="shared" si="388"/>
        <v>Festering Desire + 4 IceBreaker + Ideal Thrilling Tales + Freeze + 2 Cryo + Noblesse</v>
      </c>
      <c r="B113" s="15" t="s">
        <v>9</v>
      </c>
      <c r="C113" s="15">
        <v>169</v>
      </c>
      <c r="D113" s="30">
        <v>0.2</v>
      </c>
      <c r="E113" s="9">
        <v>6</v>
      </c>
      <c r="F113" s="30">
        <v>0.64749999999999996</v>
      </c>
      <c r="G113" s="30">
        <v>0.62129999999999996</v>
      </c>
      <c r="H113" s="30">
        <v>0.79379999999999995</v>
      </c>
      <c r="I113" s="30">
        <v>0.86750000000000005</v>
      </c>
      <c r="J113" s="30">
        <v>1.0449999999999999</v>
      </c>
      <c r="K113" s="9">
        <v>8</v>
      </c>
      <c r="L113" s="30">
        <v>2.2016</v>
      </c>
      <c r="M113" s="15">
        <v>6</v>
      </c>
      <c r="N113" s="30">
        <f t="shared" si="23"/>
        <v>0.98399999999999999</v>
      </c>
      <c r="O113" s="30">
        <v>0.05</v>
      </c>
      <c r="P113" s="30">
        <v>0.5</v>
      </c>
      <c r="Q113" s="30"/>
      <c r="R113" s="9">
        <v>2155</v>
      </c>
      <c r="S113" s="15" t="s">
        <v>98</v>
      </c>
      <c r="T113" s="15">
        <v>5</v>
      </c>
      <c r="U113" s="15" t="s">
        <v>9</v>
      </c>
      <c r="V113" s="15">
        <v>449</v>
      </c>
      <c r="W113" s="30"/>
      <c r="X113" s="30"/>
      <c r="Y113" s="30"/>
      <c r="Z113" s="9"/>
      <c r="AA113" s="9"/>
      <c r="AB113" s="30">
        <f>12%+(T113*4%)</f>
        <v>0.32</v>
      </c>
      <c r="AC113" s="30">
        <f>4.5%+(T113*1.5%)</f>
        <v>0.12</v>
      </c>
      <c r="AE113" s="15" t="s">
        <v>108</v>
      </c>
      <c r="AN113" s="33">
        <v>0.2</v>
      </c>
      <c r="AP113" s="15">
        <v>311</v>
      </c>
      <c r="AQ113" s="30">
        <f>2*46.6%</f>
        <v>0.93200000000000005</v>
      </c>
      <c r="AR113" s="30">
        <f>0*58.3%</f>
        <v>0</v>
      </c>
      <c r="AS113" s="30">
        <f>0*46.6%</f>
        <v>0</v>
      </c>
      <c r="AT113" s="30"/>
      <c r="AU113" s="30"/>
      <c r="AV113" s="30">
        <v>0.622</v>
      </c>
      <c r="AX113" s="46" t="s">
        <v>191</v>
      </c>
      <c r="AZ113" s="30">
        <f>48%+20%</f>
        <v>0.67999999999999994</v>
      </c>
      <c r="BA113" s="30">
        <v>0.35</v>
      </c>
      <c r="BD113" s="15">
        <f t="shared" si="523"/>
        <v>618</v>
      </c>
      <c r="BE113" s="9">
        <f t="shared" ref="BE113:BE118" si="675">AP113+AY113</f>
        <v>311</v>
      </c>
      <c r="BF113" s="9">
        <f t="shared" si="524"/>
        <v>608.11199999999997</v>
      </c>
      <c r="BG113" s="30">
        <f t="shared" ref="BG113:BG118" si="676">W113+AF113+AQ113+AZ113</f>
        <v>1.6120000000000001</v>
      </c>
      <c r="BH113" s="15">
        <f t="shared" ref="BH113:BH118" si="677">(100%+BG113)*BD113+BE113+BF113</f>
        <v>2533.328</v>
      </c>
      <c r="BI113" s="30">
        <f t="shared" ref="BI113:BI118" si="678">X113+AG113+AR113</f>
        <v>0</v>
      </c>
      <c r="BJ113" s="30">
        <f t="shared" ref="BJ113:BJ118" si="679">AH113</f>
        <v>0</v>
      </c>
      <c r="BK113" s="30">
        <f t="shared" si="6"/>
        <v>0</v>
      </c>
      <c r="BL113" s="30">
        <f t="shared" ref="BL113:BL118" si="680">AT113</f>
        <v>0</v>
      </c>
      <c r="BM113" s="30">
        <f t="shared" ref="BM113:BM118" si="681">AB113</f>
        <v>0.32</v>
      </c>
      <c r="BN113" s="30">
        <f t="shared" ref="BN113:BN118" si="682">AJ113</f>
        <v>0</v>
      </c>
      <c r="BO113" s="30">
        <f t="shared" ref="BO113:BO118" si="683">AK113</f>
        <v>0</v>
      </c>
      <c r="BP113" s="30">
        <f t="shared" si="30"/>
        <v>0</v>
      </c>
      <c r="BQ113" s="30">
        <f t="shared" si="389"/>
        <v>0</v>
      </c>
      <c r="BR113" s="30">
        <f t="shared" si="525"/>
        <v>0.6</v>
      </c>
      <c r="BS113" s="30">
        <f t="shared" si="526"/>
        <v>1.1219999999999999</v>
      </c>
      <c r="BT113" s="46">
        <f t="shared" si="32"/>
        <v>0</v>
      </c>
      <c r="BU113" s="30">
        <f t="shared" si="13"/>
        <v>0.72</v>
      </c>
      <c r="BV113" s="114">
        <v>1</v>
      </c>
      <c r="BW113" s="114">
        <v>1</v>
      </c>
      <c r="BX113" s="114">
        <v>0</v>
      </c>
      <c r="BY113" s="9">
        <f t="shared" si="14"/>
        <v>2533.328</v>
      </c>
      <c r="BZ113" s="9">
        <f t="shared" si="15"/>
        <v>5375.7220159999997</v>
      </c>
      <c r="CA113" s="9">
        <f t="shared" ref="CA113:CA118" si="684">MIN($BR113, 80%)*BZ113+BY113*MAX(100%-$BR113, 20%)</f>
        <v>4238.7644096000004</v>
      </c>
      <c r="CB113" s="9">
        <f t="shared" si="527"/>
        <v>14724.269801472001</v>
      </c>
      <c r="CC113" s="9">
        <f t="shared" ref="CC113:CC118" si="685">(100%+BS113)*CB113</f>
        <v>31244.900518723585</v>
      </c>
      <c r="CD113" s="9">
        <f t="shared" ref="CD113:CD118" si="686">MIN($BU113, 80%)*CC113+CB113*MAX(100%-$BU113, 20%)</f>
        <v>26619.123917893143</v>
      </c>
      <c r="CE113" s="9">
        <f t="shared" si="19"/>
        <v>0</v>
      </c>
      <c r="CF113" s="9">
        <f t="shared" ref="CF113:CF156" si="687">($F113+$G113+$H113)*$CA113</f>
        <v>8742.8754712409591</v>
      </c>
      <c r="CG113" s="16">
        <v>2</v>
      </c>
      <c r="CH113" s="9">
        <f t="shared" ref="CH113:CH118" si="688">(CF113+$CD113)/CG113</f>
        <v>17680.99969456705</v>
      </c>
    </row>
    <row r="114" spans="1:93" s="37" customFormat="1" x14ac:dyDescent="0.35">
      <c r="A114" s="15" t="str">
        <f t="shared" si="388"/>
        <v>Festering Desire + 4 IceBreaker + Ideal Thrilling Tales + Freeze + 2 Cryo + Noblesse</v>
      </c>
      <c r="B114" s="37" t="s">
        <v>9</v>
      </c>
      <c r="C114" s="37">
        <v>169</v>
      </c>
      <c r="D114" s="45">
        <v>0.2</v>
      </c>
      <c r="E114" s="25">
        <v>6</v>
      </c>
      <c r="F114" s="45">
        <v>0.64749999999999996</v>
      </c>
      <c r="G114" s="45">
        <v>0.62129999999999996</v>
      </c>
      <c r="H114" s="45">
        <v>0.79379999999999995</v>
      </c>
      <c r="I114" s="45">
        <v>0.86750000000000005</v>
      </c>
      <c r="J114" s="45">
        <v>1.0449999999999999</v>
      </c>
      <c r="K114" s="25">
        <v>8</v>
      </c>
      <c r="L114" s="45">
        <v>2.2016</v>
      </c>
      <c r="M114" s="37">
        <v>6</v>
      </c>
      <c r="N114" s="45">
        <f t="shared" si="23"/>
        <v>0.98399999999999999</v>
      </c>
      <c r="O114" s="45">
        <v>0.05</v>
      </c>
      <c r="P114" s="45">
        <v>0.5</v>
      </c>
      <c r="Q114" s="45"/>
      <c r="R114" s="9">
        <v>2155</v>
      </c>
      <c r="S114" s="37" t="s">
        <v>98</v>
      </c>
      <c r="T114" s="37">
        <v>5</v>
      </c>
      <c r="U114" s="37" t="s">
        <v>9</v>
      </c>
      <c r="V114" s="37">
        <v>449</v>
      </c>
      <c r="W114" s="45"/>
      <c r="X114" s="45"/>
      <c r="Y114" s="45"/>
      <c r="Z114" s="25"/>
      <c r="AA114" s="25"/>
      <c r="AB114" s="45">
        <f t="shared" ref="AB114" si="689">12%+(T114*4%)</f>
        <v>0.32</v>
      </c>
      <c r="AC114" s="45">
        <f t="shared" ref="AC114" si="690">4.5%+(T114*1.5%)</f>
        <v>0.12</v>
      </c>
      <c r="AD114" s="25"/>
      <c r="AE114" s="37" t="s">
        <v>108</v>
      </c>
      <c r="AG114" s="45"/>
      <c r="AH114" s="45"/>
      <c r="AI114" s="45"/>
      <c r="AK114" s="45"/>
      <c r="AL114" s="45"/>
      <c r="AM114" s="45"/>
      <c r="AN114" s="53">
        <v>0.2</v>
      </c>
      <c r="AP114" s="37">
        <v>311</v>
      </c>
      <c r="AQ114" s="45">
        <f>1*46.6%</f>
        <v>0.46600000000000003</v>
      </c>
      <c r="AR114" s="45">
        <f t="shared" si="27"/>
        <v>0</v>
      </c>
      <c r="AS114" s="45">
        <f>1*46.6%</f>
        <v>0.46600000000000003</v>
      </c>
      <c r="AT114" s="45"/>
      <c r="AU114" s="45"/>
      <c r="AV114" s="30">
        <v>0.622</v>
      </c>
      <c r="AW114" s="25"/>
      <c r="AX114" s="116" t="s">
        <v>191</v>
      </c>
      <c r="AZ114" s="45">
        <f t="shared" ref="AZ114:AZ144" si="691">48%+20%</f>
        <v>0.67999999999999994</v>
      </c>
      <c r="BA114" s="45">
        <v>0.35</v>
      </c>
      <c r="BD114" s="37">
        <f t="shared" si="523"/>
        <v>618</v>
      </c>
      <c r="BE114" s="25">
        <f t="shared" si="675"/>
        <v>311</v>
      </c>
      <c r="BF114" s="25">
        <f t="shared" si="524"/>
        <v>608.11199999999997</v>
      </c>
      <c r="BG114" s="45">
        <f t="shared" si="676"/>
        <v>1.1459999999999999</v>
      </c>
      <c r="BH114" s="37">
        <f t="shared" si="677"/>
        <v>2245.3399999999997</v>
      </c>
      <c r="BI114" s="45">
        <f t="shared" si="678"/>
        <v>0</v>
      </c>
      <c r="BJ114" s="45">
        <f t="shared" si="679"/>
        <v>0</v>
      </c>
      <c r="BK114" s="45">
        <f t="shared" si="6"/>
        <v>0.46600000000000003</v>
      </c>
      <c r="BL114" s="45">
        <f t="shared" si="680"/>
        <v>0</v>
      </c>
      <c r="BM114" s="45">
        <f t="shared" si="681"/>
        <v>0.32</v>
      </c>
      <c r="BN114" s="45">
        <f t="shared" si="682"/>
        <v>0</v>
      </c>
      <c r="BO114" s="45">
        <f t="shared" si="683"/>
        <v>0</v>
      </c>
      <c r="BP114" s="45">
        <f t="shared" si="30"/>
        <v>0</v>
      </c>
      <c r="BQ114" s="30">
        <f t="shared" si="389"/>
        <v>0</v>
      </c>
      <c r="BR114" s="45">
        <f t="shared" si="525"/>
        <v>0.6</v>
      </c>
      <c r="BS114" s="45">
        <f t="shared" si="526"/>
        <v>1.1219999999999999</v>
      </c>
      <c r="BT114" s="116">
        <f t="shared" si="32"/>
        <v>0</v>
      </c>
      <c r="BU114" s="45">
        <f t="shared" si="13"/>
        <v>0.72</v>
      </c>
      <c r="BV114" s="58">
        <v>1</v>
      </c>
      <c r="BW114" s="58">
        <v>1</v>
      </c>
      <c r="BX114" s="58">
        <v>0</v>
      </c>
      <c r="BY114" s="25">
        <f t="shared" si="14"/>
        <v>2245.3399999999997</v>
      </c>
      <c r="BZ114" s="25">
        <f t="shared" si="15"/>
        <v>4764.6114799999987</v>
      </c>
      <c r="CA114" s="25">
        <f t="shared" si="684"/>
        <v>3756.9028879999992</v>
      </c>
      <c r="CB114" s="25">
        <f t="shared" si="527"/>
        <v>17657.612423168001</v>
      </c>
      <c r="CC114" s="25">
        <f t="shared" si="685"/>
        <v>37469.453561962495</v>
      </c>
      <c r="CD114" s="25">
        <f t="shared" si="686"/>
        <v>31922.138043100036</v>
      </c>
      <c r="CE114" s="25">
        <f t="shared" si="19"/>
        <v>0</v>
      </c>
      <c r="CF114" s="25">
        <f t="shared" si="687"/>
        <v>7748.9878967887971</v>
      </c>
      <c r="CG114" s="81">
        <v>2</v>
      </c>
      <c r="CH114" s="25">
        <f t="shared" si="688"/>
        <v>19835.562969944418</v>
      </c>
      <c r="CI114" s="25"/>
      <c r="CJ114" s="81"/>
      <c r="CK114" s="25"/>
      <c r="CL114" s="25"/>
      <c r="CM114" s="25"/>
      <c r="CN114" s="25"/>
      <c r="CO114" s="25"/>
    </row>
    <row r="115" spans="1:93" x14ac:dyDescent="0.35">
      <c r="A115" s="15" t="str">
        <f t="shared" si="388"/>
        <v>Festering Desire + 4 IceBreaker + Ideal Thrilling Tales + Freeze + 2 Cryo + Noblesse</v>
      </c>
      <c r="B115" s="15" t="s">
        <v>9</v>
      </c>
      <c r="C115" s="15">
        <v>169</v>
      </c>
      <c r="D115" s="30">
        <v>0.2</v>
      </c>
      <c r="E115" s="9">
        <v>6</v>
      </c>
      <c r="F115" s="30">
        <v>0.64749999999999996</v>
      </c>
      <c r="G115" s="30">
        <v>0.62129999999999996</v>
      </c>
      <c r="H115" s="30">
        <v>0.79379999999999995</v>
      </c>
      <c r="I115" s="30">
        <v>0.86750000000000005</v>
      </c>
      <c r="J115" s="30">
        <v>1.0449999999999999</v>
      </c>
      <c r="K115" s="9">
        <v>8</v>
      </c>
      <c r="L115" s="30">
        <v>2.2016</v>
      </c>
      <c r="M115" s="15">
        <v>6</v>
      </c>
      <c r="N115" s="30">
        <f t="shared" si="23"/>
        <v>0.98399999999999999</v>
      </c>
      <c r="O115" s="30">
        <v>0.05</v>
      </c>
      <c r="P115" s="30">
        <v>0.5</v>
      </c>
      <c r="Q115" s="30"/>
      <c r="R115" s="9">
        <v>2155</v>
      </c>
      <c r="S115" s="15" t="s">
        <v>98</v>
      </c>
      <c r="T115" s="15">
        <v>5</v>
      </c>
      <c r="U115" s="15" t="s">
        <v>9</v>
      </c>
      <c r="V115" s="15">
        <v>449</v>
      </c>
      <c r="W115" s="30"/>
      <c r="X115" s="30"/>
      <c r="Y115" s="30"/>
      <c r="Z115" s="9"/>
      <c r="AA115" s="9"/>
      <c r="AB115" s="30">
        <f>12%+(T115*4%)</f>
        <v>0.32</v>
      </c>
      <c r="AC115" s="30">
        <f>4.5%+(T115*1.5%)</f>
        <v>0.12</v>
      </c>
      <c r="AE115" s="15" t="s">
        <v>108</v>
      </c>
      <c r="AN115" s="33">
        <v>0.2</v>
      </c>
      <c r="AP115" s="15">
        <v>311</v>
      </c>
      <c r="AQ115" s="30">
        <f>1*46.6%</f>
        <v>0.46600000000000003</v>
      </c>
      <c r="AR115" s="30">
        <f>0*58.3%</f>
        <v>0</v>
      </c>
      <c r="AS115" s="30">
        <f>0*46.6%</f>
        <v>0</v>
      </c>
      <c r="AT115" s="30"/>
      <c r="AU115" s="30"/>
      <c r="AV115" s="30">
        <v>0.622</v>
      </c>
      <c r="AW115" s="9">
        <v>187</v>
      </c>
      <c r="AX115" s="46" t="s">
        <v>191</v>
      </c>
      <c r="AZ115" s="30">
        <f>48%+20%</f>
        <v>0.67999999999999994</v>
      </c>
      <c r="BA115" s="30">
        <v>0.35</v>
      </c>
      <c r="BD115" s="15">
        <f t="shared" si="523"/>
        <v>618</v>
      </c>
      <c r="BE115" s="9">
        <f t="shared" ref="BE115:BE116" si="692">AP115+AY115</f>
        <v>311</v>
      </c>
      <c r="BF115" s="9">
        <f t="shared" si="524"/>
        <v>608.11199999999997</v>
      </c>
      <c r="BG115" s="30">
        <f t="shared" ref="BG115:BG116" si="693">W115+AF115+AQ115+AZ115</f>
        <v>1.1459999999999999</v>
      </c>
      <c r="BH115" s="15">
        <f t="shared" ref="BH115:BH116" si="694">(100%+BG115)*BD115+BE115+BF115</f>
        <v>2245.3399999999997</v>
      </c>
      <c r="BI115" s="30">
        <f t="shared" ref="BI115:BI116" si="695">X115+AG115+AR115</f>
        <v>0</v>
      </c>
      <c r="BJ115" s="30">
        <f t="shared" ref="BJ115:BJ116" si="696">AH115</f>
        <v>0</v>
      </c>
      <c r="BK115" s="30">
        <f t="shared" ref="BK115:BK116" si="697">AI115+AS115</f>
        <v>0</v>
      </c>
      <c r="BL115" s="30">
        <f t="shared" ref="BL115:BL116" si="698">AT115</f>
        <v>0</v>
      </c>
      <c r="BM115" s="30">
        <f t="shared" ref="BM115:BM116" si="699">AB115</f>
        <v>0.32</v>
      </c>
      <c r="BN115" s="30">
        <f t="shared" ref="BN115:BN116" si="700">AJ115</f>
        <v>0</v>
      </c>
      <c r="BO115" s="30">
        <f t="shared" ref="BO115:BO116" si="701">AK115</f>
        <v>0</v>
      </c>
      <c r="BP115" s="30">
        <f t="shared" ref="BP115:BP116" si="702">AL115+278*BT115/(1400+BT115)/100</f>
        <v>0.32757403906742283</v>
      </c>
      <c r="BQ115" s="30">
        <f t="shared" si="389"/>
        <v>1.3680841335162321</v>
      </c>
      <c r="BR115" s="30">
        <f t="shared" si="525"/>
        <v>0.6</v>
      </c>
      <c r="BS115" s="30">
        <f t="shared" si="526"/>
        <v>1.1219999999999999</v>
      </c>
      <c r="BT115" s="46">
        <f t="shared" ref="BT115:BT116" si="703">BC115+AW115+AD115+Q115</f>
        <v>187</v>
      </c>
      <c r="BU115" s="30">
        <f t="shared" ref="BU115:BU116" si="704">BR115+AC115</f>
        <v>0.72</v>
      </c>
      <c r="BV115" s="114">
        <v>1</v>
      </c>
      <c r="BW115" s="114">
        <v>1</v>
      </c>
      <c r="BX115" s="114">
        <v>0</v>
      </c>
      <c r="BY115" s="9">
        <f t="shared" ref="BY115:BY116" si="705">(100%+BJ115+(BI115*(1-BV115))+(BL115*BV115)+BN115+BX115*BO115)*BH115</f>
        <v>2245.3399999999997</v>
      </c>
      <c r="BZ115" s="9">
        <f t="shared" ref="BZ115:BZ116" si="706">(100%+$BS115)*BY115</f>
        <v>4764.6114799999987</v>
      </c>
      <c r="CA115" s="9">
        <f t="shared" ref="CA115:CA116" si="707">MIN($BR115, 80%)*BZ115+BY115*MAX(100%-$BR115, 20%)</f>
        <v>3756.9028879999992</v>
      </c>
      <c r="CB115" s="9">
        <f t="shared" si="527"/>
        <v>17325.397511357314</v>
      </c>
      <c r="CC115" s="9">
        <f t="shared" ref="CC115:CC116" si="708">(100%+BS115)*CB115</f>
        <v>36764.493519100222</v>
      </c>
      <c r="CD115" s="9">
        <f t="shared" ref="CD115:CD116" si="709">MIN($BU115, 80%)*CC115+CB115*MAX(100%-$BU115, 20%)</f>
        <v>31321.546636932209</v>
      </c>
      <c r="CE115" s="9">
        <f t="shared" ref="CE115:CE116" si="710">BX115*R115*(100%+BQ115)</f>
        <v>0</v>
      </c>
      <c r="CF115" s="9">
        <f t="shared" si="687"/>
        <v>7748.9878967887971</v>
      </c>
      <c r="CG115" s="16">
        <v>2</v>
      </c>
      <c r="CH115" s="9">
        <f t="shared" ref="CH115:CH116" si="711">(CF115+$CD115)/CG115</f>
        <v>19535.267266860505</v>
      </c>
    </row>
    <row r="116" spans="1:93" s="63" customFormat="1" x14ac:dyDescent="0.35">
      <c r="A116" s="15" t="str">
        <f t="shared" si="388"/>
        <v>Festering Desire + 4 IceBreaker + Ideal Thrilling Tales + Freeze + 2 Cryo + Noblesse</v>
      </c>
      <c r="B116" s="63" t="s">
        <v>9</v>
      </c>
      <c r="C116" s="63">
        <v>169</v>
      </c>
      <c r="D116" s="67">
        <v>0.2</v>
      </c>
      <c r="E116" s="72">
        <v>6</v>
      </c>
      <c r="F116" s="67">
        <v>0.64749999999999996</v>
      </c>
      <c r="G116" s="67">
        <v>0.62129999999999996</v>
      </c>
      <c r="H116" s="67">
        <v>0.79379999999999995</v>
      </c>
      <c r="I116" s="67">
        <v>0.86750000000000005</v>
      </c>
      <c r="J116" s="67">
        <v>1.0449999999999999</v>
      </c>
      <c r="K116" s="9">
        <v>8</v>
      </c>
      <c r="L116" s="30">
        <v>2.2016</v>
      </c>
      <c r="M116" s="63">
        <v>6</v>
      </c>
      <c r="N116" s="30">
        <f t="shared" si="23"/>
        <v>0.98399999999999999</v>
      </c>
      <c r="O116" s="67">
        <v>0.05</v>
      </c>
      <c r="P116" s="67">
        <v>0.5</v>
      </c>
      <c r="Q116" s="67"/>
      <c r="R116" s="9">
        <v>2155</v>
      </c>
      <c r="S116" s="63" t="s">
        <v>98</v>
      </c>
      <c r="T116" s="63">
        <v>5</v>
      </c>
      <c r="U116" s="63" t="s">
        <v>9</v>
      </c>
      <c r="V116" s="63">
        <v>449</v>
      </c>
      <c r="W116" s="67"/>
      <c r="X116" s="67"/>
      <c r="Y116" s="67"/>
      <c r="Z116" s="72"/>
      <c r="AA116" s="72"/>
      <c r="AB116" s="67">
        <f t="shared" ref="AB116" si="712">12%+(T116*4%)</f>
        <v>0.32</v>
      </c>
      <c r="AC116" s="67">
        <f t="shared" ref="AC116" si="713">4.5%+(T116*1.5%)</f>
        <v>0.12</v>
      </c>
      <c r="AD116" s="72"/>
      <c r="AE116" s="63" t="s">
        <v>108</v>
      </c>
      <c r="AG116" s="67"/>
      <c r="AH116" s="67"/>
      <c r="AI116" s="67"/>
      <c r="AK116" s="67"/>
      <c r="AL116" s="67"/>
      <c r="AM116" s="67"/>
      <c r="AN116" s="64">
        <v>0.2</v>
      </c>
      <c r="AP116" s="37">
        <v>311</v>
      </c>
      <c r="AQ116" s="45">
        <v>0</v>
      </c>
      <c r="AR116" s="45">
        <f t="shared" si="27"/>
        <v>0</v>
      </c>
      <c r="AS116" s="45">
        <f>1*46.6%</f>
        <v>0.46600000000000003</v>
      </c>
      <c r="AT116" s="45"/>
      <c r="AU116" s="45"/>
      <c r="AV116" s="30">
        <v>0.622</v>
      </c>
      <c r="AW116" s="25">
        <v>187</v>
      </c>
      <c r="AX116" s="46" t="s">
        <v>191</v>
      </c>
      <c r="AZ116" s="30">
        <f t="shared" si="691"/>
        <v>0.67999999999999994</v>
      </c>
      <c r="BA116" s="67">
        <v>0.35</v>
      </c>
      <c r="BD116" s="63">
        <f t="shared" si="523"/>
        <v>618</v>
      </c>
      <c r="BE116" s="72">
        <f t="shared" si="692"/>
        <v>311</v>
      </c>
      <c r="BF116" s="72">
        <f t="shared" si="524"/>
        <v>608.11199999999997</v>
      </c>
      <c r="BG116" s="67">
        <f t="shared" si="693"/>
        <v>0.67999999999999994</v>
      </c>
      <c r="BH116" s="63">
        <f t="shared" si="694"/>
        <v>1957.3519999999999</v>
      </c>
      <c r="BI116" s="67">
        <f t="shared" si="695"/>
        <v>0</v>
      </c>
      <c r="BJ116" s="67">
        <f t="shared" si="696"/>
        <v>0</v>
      </c>
      <c r="BK116" s="67">
        <f t="shared" si="697"/>
        <v>0.46600000000000003</v>
      </c>
      <c r="BL116" s="67">
        <f t="shared" si="698"/>
        <v>0</v>
      </c>
      <c r="BM116" s="67">
        <f t="shared" si="699"/>
        <v>0.32</v>
      </c>
      <c r="BN116" s="67">
        <f t="shared" si="700"/>
        <v>0</v>
      </c>
      <c r="BO116" s="67">
        <f t="shared" si="701"/>
        <v>0</v>
      </c>
      <c r="BP116" s="30">
        <f t="shared" si="702"/>
        <v>0.32757403906742283</v>
      </c>
      <c r="BQ116" s="30">
        <f t="shared" si="389"/>
        <v>1.3680841335162321</v>
      </c>
      <c r="BR116" s="67">
        <f t="shared" si="525"/>
        <v>0.6</v>
      </c>
      <c r="BS116" s="67">
        <f t="shared" si="526"/>
        <v>1.1219999999999999</v>
      </c>
      <c r="BT116" s="46">
        <f t="shared" si="703"/>
        <v>187</v>
      </c>
      <c r="BU116" s="67">
        <f t="shared" si="704"/>
        <v>0.72</v>
      </c>
      <c r="BV116" s="115">
        <v>1</v>
      </c>
      <c r="BW116" s="115">
        <v>1</v>
      </c>
      <c r="BX116" s="115">
        <v>0</v>
      </c>
      <c r="BY116" s="72">
        <f t="shared" si="705"/>
        <v>1957.3519999999999</v>
      </c>
      <c r="BZ116" s="72">
        <f t="shared" si="706"/>
        <v>4153.5009439999994</v>
      </c>
      <c r="CA116" s="72">
        <f t="shared" si="707"/>
        <v>3275.0413663999993</v>
      </c>
      <c r="CB116" s="9">
        <f t="shared" si="527"/>
        <v>20435.136915484814</v>
      </c>
      <c r="CC116" s="72">
        <f t="shared" si="708"/>
        <v>43363.360534658772</v>
      </c>
      <c r="CD116" s="72">
        <f t="shared" si="709"/>
        <v>36943.457921290064</v>
      </c>
      <c r="CE116" s="72">
        <f t="shared" si="710"/>
        <v>0</v>
      </c>
      <c r="CF116" s="72">
        <f t="shared" si="687"/>
        <v>6755.1003223366379</v>
      </c>
      <c r="CG116" s="74">
        <v>2</v>
      </c>
      <c r="CH116" s="66">
        <f t="shared" si="711"/>
        <v>21849.27912181335</v>
      </c>
      <c r="CI116" s="72"/>
      <c r="CJ116" s="74"/>
      <c r="CK116" s="72"/>
      <c r="CL116" s="72"/>
      <c r="CM116" s="72"/>
      <c r="CN116" s="72"/>
      <c r="CO116" s="72"/>
    </row>
    <row r="117" spans="1:93" x14ac:dyDescent="0.35">
      <c r="A117" s="15" t="str">
        <f t="shared" si="388"/>
        <v>Aquila Favonia + 4 IceBreaker + Ideal Thrilling Tales + Freeze + 2 Cryo + Noblesse</v>
      </c>
      <c r="B117" s="15" t="s">
        <v>9</v>
      </c>
      <c r="C117" s="15">
        <v>169</v>
      </c>
      <c r="D117" s="30">
        <v>0.2</v>
      </c>
      <c r="E117" s="9">
        <v>6</v>
      </c>
      <c r="F117" s="30">
        <v>0.64749999999999996</v>
      </c>
      <c r="G117" s="30">
        <v>0.62129999999999996</v>
      </c>
      <c r="H117" s="30">
        <v>0.79379999999999995</v>
      </c>
      <c r="I117" s="30">
        <v>0.86750000000000005</v>
      </c>
      <c r="J117" s="30">
        <v>1.0449999999999999</v>
      </c>
      <c r="K117" s="9">
        <v>8</v>
      </c>
      <c r="L117" s="30">
        <v>2.2016</v>
      </c>
      <c r="M117" s="15">
        <v>6</v>
      </c>
      <c r="N117" s="30">
        <f t="shared" si="23"/>
        <v>0.98399999999999999</v>
      </c>
      <c r="O117" s="30">
        <v>0.05</v>
      </c>
      <c r="P117" s="30">
        <v>0.5</v>
      </c>
      <c r="Q117" s="30"/>
      <c r="R117" s="9">
        <v>2155</v>
      </c>
      <c r="S117" s="15" t="s">
        <v>101</v>
      </c>
      <c r="T117" s="15">
        <v>1</v>
      </c>
      <c r="U117" s="15" t="s">
        <v>9</v>
      </c>
      <c r="V117" s="15">
        <v>590</v>
      </c>
      <c r="W117" s="33">
        <v>0.2</v>
      </c>
      <c r="X117" s="30">
        <v>0.377</v>
      </c>
      <c r="AE117" s="15" t="s">
        <v>108</v>
      </c>
      <c r="AN117" s="33">
        <v>0.2</v>
      </c>
      <c r="AP117" s="15">
        <v>311</v>
      </c>
      <c r="AQ117" s="30">
        <f>2*46.6%</f>
        <v>0.93200000000000005</v>
      </c>
      <c r="AR117" s="30">
        <f>0*58.3%</f>
        <v>0</v>
      </c>
      <c r="AS117" s="30">
        <f>0*46.6%</f>
        <v>0</v>
      </c>
      <c r="AT117" s="30"/>
      <c r="AU117" s="30"/>
      <c r="AV117" s="30">
        <v>0.622</v>
      </c>
      <c r="AX117" s="46" t="s">
        <v>191</v>
      </c>
      <c r="AZ117" s="30">
        <f t="shared" si="691"/>
        <v>0.67999999999999994</v>
      </c>
      <c r="BA117" s="30">
        <v>0.35</v>
      </c>
      <c r="BD117" s="15">
        <f t="shared" si="523"/>
        <v>759</v>
      </c>
      <c r="BE117" s="9">
        <f t="shared" si="675"/>
        <v>311</v>
      </c>
      <c r="BF117" s="9">
        <f t="shared" si="524"/>
        <v>746.85599999999999</v>
      </c>
      <c r="BG117" s="30">
        <f t="shared" si="676"/>
        <v>1.8120000000000001</v>
      </c>
      <c r="BH117" s="15">
        <f t="shared" si="677"/>
        <v>3192.1639999999998</v>
      </c>
      <c r="BI117" s="30">
        <f t="shared" si="678"/>
        <v>0.377</v>
      </c>
      <c r="BJ117" s="30">
        <f t="shared" si="679"/>
        <v>0</v>
      </c>
      <c r="BK117" s="30">
        <f t="shared" si="6"/>
        <v>0</v>
      </c>
      <c r="BL117" s="30">
        <f t="shared" si="680"/>
        <v>0</v>
      </c>
      <c r="BM117" s="30">
        <f t="shared" si="681"/>
        <v>0</v>
      </c>
      <c r="BN117" s="30">
        <f t="shared" si="682"/>
        <v>0</v>
      </c>
      <c r="BO117" s="30">
        <f t="shared" si="683"/>
        <v>0</v>
      </c>
      <c r="BP117" s="30">
        <f t="shared" si="30"/>
        <v>0</v>
      </c>
      <c r="BQ117" s="30">
        <f t="shared" si="389"/>
        <v>0</v>
      </c>
      <c r="BR117" s="30">
        <f t="shared" si="525"/>
        <v>0.6</v>
      </c>
      <c r="BS117" s="30">
        <f t="shared" si="526"/>
        <v>1.1219999999999999</v>
      </c>
      <c r="BT117" s="46">
        <f t="shared" si="32"/>
        <v>0</v>
      </c>
      <c r="BU117" s="30">
        <f t="shared" si="13"/>
        <v>0.6</v>
      </c>
      <c r="BV117" s="114">
        <v>1</v>
      </c>
      <c r="BW117" s="114">
        <v>1</v>
      </c>
      <c r="BX117" s="114">
        <v>0</v>
      </c>
      <c r="BY117" s="9">
        <f t="shared" si="14"/>
        <v>3192.1639999999998</v>
      </c>
      <c r="BZ117" s="9">
        <f t="shared" si="15"/>
        <v>6773.772007999999</v>
      </c>
      <c r="CA117" s="9">
        <f t="shared" si="684"/>
        <v>5341.1288047999988</v>
      </c>
      <c r="CB117" s="9">
        <f t="shared" si="527"/>
        <v>14055.736524799999</v>
      </c>
      <c r="CC117" s="9">
        <f t="shared" si="685"/>
        <v>29826.272905625596</v>
      </c>
      <c r="CD117" s="9">
        <f t="shared" si="686"/>
        <v>23518.058353295353</v>
      </c>
      <c r="CE117" s="9">
        <f t="shared" si="19"/>
        <v>0</v>
      </c>
      <c r="CF117" s="9">
        <f t="shared" si="687"/>
        <v>11016.612272780476</v>
      </c>
      <c r="CG117" s="16">
        <v>2</v>
      </c>
      <c r="CH117" s="9">
        <f t="shared" si="688"/>
        <v>17267.335313037915</v>
      </c>
    </row>
    <row r="118" spans="1:93" s="37" customFormat="1" x14ac:dyDescent="0.35">
      <c r="A118" s="15" t="str">
        <f t="shared" si="388"/>
        <v>Aquila Favonia + 4 IceBreaker + Ideal Thrilling Tales + Freeze + 2 Cryo + Noblesse</v>
      </c>
      <c r="B118" s="37" t="s">
        <v>9</v>
      </c>
      <c r="C118" s="37">
        <v>169</v>
      </c>
      <c r="D118" s="45">
        <v>0.2</v>
      </c>
      <c r="E118" s="25">
        <v>6</v>
      </c>
      <c r="F118" s="45">
        <v>0.64749999999999996</v>
      </c>
      <c r="G118" s="45">
        <v>0.62129999999999996</v>
      </c>
      <c r="H118" s="45">
        <v>0.79379999999999995</v>
      </c>
      <c r="I118" s="45">
        <v>0.86750000000000005</v>
      </c>
      <c r="J118" s="45">
        <v>1.0449999999999999</v>
      </c>
      <c r="K118" s="25">
        <v>8</v>
      </c>
      <c r="L118" s="45">
        <v>2.2016</v>
      </c>
      <c r="M118" s="37">
        <v>6</v>
      </c>
      <c r="N118" s="45">
        <f t="shared" si="23"/>
        <v>0.98399999999999999</v>
      </c>
      <c r="O118" s="45">
        <v>0.05</v>
      </c>
      <c r="P118" s="45">
        <v>0.5</v>
      </c>
      <c r="Q118" s="45"/>
      <c r="R118" s="9">
        <v>2155</v>
      </c>
      <c r="S118" s="37" t="s">
        <v>101</v>
      </c>
      <c r="T118" s="37">
        <v>1</v>
      </c>
      <c r="U118" s="37" t="s">
        <v>9</v>
      </c>
      <c r="V118" s="37">
        <v>590</v>
      </c>
      <c r="W118" s="53">
        <v>0.2</v>
      </c>
      <c r="X118" s="45">
        <v>0.377</v>
      </c>
      <c r="AB118" s="45"/>
      <c r="AC118" s="45"/>
      <c r="AD118" s="25"/>
      <c r="AE118" s="37" t="s">
        <v>108</v>
      </c>
      <c r="AG118" s="45"/>
      <c r="AH118" s="45"/>
      <c r="AI118" s="45"/>
      <c r="AK118" s="45"/>
      <c r="AL118" s="45"/>
      <c r="AM118" s="45"/>
      <c r="AN118" s="53">
        <v>0.2</v>
      </c>
      <c r="AP118" s="37">
        <v>311</v>
      </c>
      <c r="AQ118" s="45">
        <f>1*46.6%</f>
        <v>0.46600000000000003</v>
      </c>
      <c r="AR118" s="45">
        <f t="shared" si="27"/>
        <v>0</v>
      </c>
      <c r="AS118" s="45">
        <f>1*46.6%</f>
        <v>0.46600000000000003</v>
      </c>
      <c r="AT118" s="45"/>
      <c r="AU118" s="45"/>
      <c r="AV118" s="30">
        <v>0.622</v>
      </c>
      <c r="AW118" s="25"/>
      <c r="AX118" s="116" t="s">
        <v>191</v>
      </c>
      <c r="AZ118" s="45">
        <f t="shared" si="691"/>
        <v>0.67999999999999994</v>
      </c>
      <c r="BA118" s="45">
        <v>0.35</v>
      </c>
      <c r="BD118" s="37">
        <f t="shared" si="523"/>
        <v>759</v>
      </c>
      <c r="BE118" s="25">
        <f t="shared" si="675"/>
        <v>311</v>
      </c>
      <c r="BF118" s="25">
        <f t="shared" si="524"/>
        <v>746.85599999999999</v>
      </c>
      <c r="BG118" s="45">
        <f t="shared" si="676"/>
        <v>1.3460000000000001</v>
      </c>
      <c r="BH118" s="37">
        <f t="shared" si="677"/>
        <v>2838.4700000000003</v>
      </c>
      <c r="BI118" s="45">
        <f t="shared" si="678"/>
        <v>0.377</v>
      </c>
      <c r="BJ118" s="45">
        <f t="shared" si="679"/>
        <v>0</v>
      </c>
      <c r="BK118" s="45">
        <f t="shared" si="6"/>
        <v>0.46600000000000003</v>
      </c>
      <c r="BL118" s="45">
        <f t="shared" si="680"/>
        <v>0</v>
      </c>
      <c r="BM118" s="45">
        <f t="shared" si="681"/>
        <v>0</v>
      </c>
      <c r="BN118" s="45">
        <f t="shared" si="682"/>
        <v>0</v>
      </c>
      <c r="BO118" s="45">
        <f t="shared" si="683"/>
        <v>0</v>
      </c>
      <c r="BP118" s="45">
        <f t="shared" si="30"/>
        <v>0</v>
      </c>
      <c r="BQ118" s="30">
        <f t="shared" si="389"/>
        <v>0</v>
      </c>
      <c r="BR118" s="45">
        <f t="shared" si="525"/>
        <v>0.6</v>
      </c>
      <c r="BS118" s="45">
        <f t="shared" si="526"/>
        <v>1.1219999999999999</v>
      </c>
      <c r="BT118" s="116">
        <f t="shared" si="32"/>
        <v>0</v>
      </c>
      <c r="BU118" s="45">
        <f t="shared" si="13"/>
        <v>0.6</v>
      </c>
      <c r="BV118" s="58">
        <v>1</v>
      </c>
      <c r="BW118" s="58">
        <v>1</v>
      </c>
      <c r="BX118" s="58">
        <v>0</v>
      </c>
      <c r="BY118" s="25">
        <f t="shared" si="14"/>
        <v>2838.4700000000003</v>
      </c>
      <c r="BZ118" s="25">
        <f t="shared" si="15"/>
        <v>6023.2333399999998</v>
      </c>
      <c r="CA118" s="25">
        <f t="shared" si="684"/>
        <v>4749.328004</v>
      </c>
      <c r="CB118" s="25">
        <f t="shared" si="527"/>
        <v>18322.582718464</v>
      </c>
      <c r="CC118" s="25">
        <f t="shared" si="685"/>
        <v>38880.520528580608</v>
      </c>
      <c r="CD118" s="25">
        <f t="shared" si="686"/>
        <v>30657.345404533964</v>
      </c>
      <c r="CE118" s="25">
        <f t="shared" si="19"/>
        <v>0</v>
      </c>
      <c r="CF118" s="25">
        <f t="shared" si="687"/>
        <v>9795.9639410503987</v>
      </c>
      <c r="CG118" s="81">
        <v>2</v>
      </c>
      <c r="CH118" s="25">
        <f t="shared" si="688"/>
        <v>20226.654672792181</v>
      </c>
      <c r="CI118" s="25"/>
      <c r="CJ118" s="81"/>
      <c r="CK118" s="25"/>
      <c r="CL118" s="25"/>
      <c r="CM118" s="25"/>
      <c r="CN118" s="25"/>
      <c r="CO118" s="25"/>
    </row>
    <row r="119" spans="1:93" x14ac:dyDescent="0.35">
      <c r="A119" s="15" t="str">
        <f t="shared" si="388"/>
        <v>Aquila Favonia + 4 IceBreaker + Ideal Thrilling Tales + Freeze + 2 Cryo + Noblesse</v>
      </c>
      <c r="B119" s="15" t="s">
        <v>9</v>
      </c>
      <c r="C119" s="15">
        <v>169</v>
      </c>
      <c r="D119" s="30">
        <v>0.2</v>
      </c>
      <c r="E119" s="9">
        <v>6</v>
      </c>
      <c r="F119" s="30">
        <v>0.64749999999999996</v>
      </c>
      <c r="G119" s="30">
        <v>0.62129999999999996</v>
      </c>
      <c r="H119" s="30">
        <v>0.79379999999999995</v>
      </c>
      <c r="I119" s="30">
        <v>0.86750000000000005</v>
      </c>
      <c r="J119" s="30">
        <v>1.0449999999999999</v>
      </c>
      <c r="K119" s="9">
        <v>8</v>
      </c>
      <c r="L119" s="30">
        <v>2.2016</v>
      </c>
      <c r="M119" s="15">
        <v>6</v>
      </c>
      <c r="N119" s="30">
        <f t="shared" si="23"/>
        <v>0.98399999999999999</v>
      </c>
      <c r="O119" s="30">
        <v>0.05</v>
      </c>
      <c r="P119" s="30">
        <v>0.5</v>
      </c>
      <c r="Q119" s="30"/>
      <c r="R119" s="9">
        <v>2155</v>
      </c>
      <c r="S119" s="15" t="s">
        <v>101</v>
      </c>
      <c r="T119" s="15">
        <v>1</v>
      </c>
      <c r="U119" s="15" t="s">
        <v>9</v>
      </c>
      <c r="V119" s="15">
        <v>590</v>
      </c>
      <c r="W119" s="33">
        <v>0.2</v>
      </c>
      <c r="X119" s="30">
        <v>0.377</v>
      </c>
      <c r="AE119" s="15" t="s">
        <v>108</v>
      </c>
      <c r="AN119" s="33">
        <v>0.2</v>
      </c>
      <c r="AP119" s="15">
        <v>311</v>
      </c>
      <c r="AQ119" s="30">
        <f>1*46.6%</f>
        <v>0.46600000000000003</v>
      </c>
      <c r="AR119" s="30">
        <f>0*58.3%</f>
        <v>0</v>
      </c>
      <c r="AS119" s="30">
        <f>0*46.6%</f>
        <v>0</v>
      </c>
      <c r="AT119" s="30"/>
      <c r="AU119" s="30"/>
      <c r="AV119" s="30">
        <v>0.622</v>
      </c>
      <c r="AW119" s="9">
        <v>187</v>
      </c>
      <c r="AX119" s="46" t="s">
        <v>191</v>
      </c>
      <c r="AZ119" s="30">
        <f t="shared" si="691"/>
        <v>0.67999999999999994</v>
      </c>
      <c r="BA119" s="30">
        <v>0.35</v>
      </c>
      <c r="BD119" s="15">
        <f t="shared" si="523"/>
        <v>759</v>
      </c>
      <c r="BE119" s="9">
        <f t="shared" ref="BE119:BE122" si="714">AP119+AY119</f>
        <v>311</v>
      </c>
      <c r="BF119" s="9">
        <f t="shared" si="524"/>
        <v>746.85599999999999</v>
      </c>
      <c r="BG119" s="30">
        <f t="shared" ref="BG119:BG122" si="715">W119+AF119+AQ119+AZ119</f>
        <v>1.3460000000000001</v>
      </c>
      <c r="BH119" s="15">
        <f t="shared" ref="BH119:BH122" si="716">(100%+BG119)*BD119+BE119+BF119</f>
        <v>2838.4700000000003</v>
      </c>
      <c r="BI119" s="30">
        <f t="shared" ref="BI119:BI122" si="717">X119+AG119+AR119</f>
        <v>0.377</v>
      </c>
      <c r="BJ119" s="30">
        <f t="shared" ref="BJ119:BJ122" si="718">AH119</f>
        <v>0</v>
      </c>
      <c r="BK119" s="30">
        <f t="shared" ref="BK119:BK122" si="719">AI119+AS119</f>
        <v>0</v>
      </c>
      <c r="BL119" s="30">
        <f t="shared" ref="BL119:BL122" si="720">AT119</f>
        <v>0</v>
      </c>
      <c r="BM119" s="30">
        <f t="shared" ref="BM119:BM122" si="721">AB119</f>
        <v>0</v>
      </c>
      <c r="BN119" s="30">
        <f t="shared" ref="BN119:BN122" si="722">AJ119</f>
        <v>0</v>
      </c>
      <c r="BO119" s="30">
        <f t="shared" ref="BO119:BO122" si="723">AK119</f>
        <v>0</v>
      </c>
      <c r="BP119" s="30">
        <f t="shared" ref="BP119:BP122" si="724">AL119+278*BT119/(1400+BT119)/100</f>
        <v>0.32757403906742283</v>
      </c>
      <c r="BQ119" s="30">
        <f t="shared" si="389"/>
        <v>1.3680841335162321</v>
      </c>
      <c r="BR119" s="30">
        <f t="shared" si="525"/>
        <v>0.6</v>
      </c>
      <c r="BS119" s="30">
        <f t="shared" si="526"/>
        <v>1.1219999999999999</v>
      </c>
      <c r="BT119" s="46">
        <f t="shared" ref="BT119:BT122" si="725">BC119+AW119+AD119+Q119</f>
        <v>187</v>
      </c>
      <c r="BU119" s="30">
        <f t="shared" ref="BU119:BU122" si="726">BR119+AC119</f>
        <v>0.6</v>
      </c>
      <c r="BV119" s="114">
        <v>1</v>
      </c>
      <c r="BW119" s="114">
        <v>1</v>
      </c>
      <c r="BX119" s="114">
        <v>0</v>
      </c>
      <c r="BY119" s="9">
        <f t="shared" ref="BY119:BY122" si="727">(100%+BJ119+(BI119*(1-BV119))+(BL119*BV119)+BN119+BX119*BO119)*BH119</f>
        <v>2838.4700000000003</v>
      </c>
      <c r="BZ119" s="9">
        <f t="shared" ref="BZ119:BZ122" si="728">(100%+$BS119)*BY119</f>
        <v>6023.2333399999998</v>
      </c>
      <c r="CA119" s="9">
        <f t="shared" ref="CA119:CA122" si="729">MIN($BR119, 80%)*BZ119+BY119*MAX(100%-$BR119, 20%)</f>
        <v>4749.328004</v>
      </c>
      <c r="CB119" s="9">
        <f t="shared" si="527"/>
        <v>16592.486456820065</v>
      </c>
      <c r="CC119" s="9">
        <f t="shared" ref="CC119:CC122" si="730">(100%+BS119)*CB119</f>
        <v>35209.256261372175</v>
      </c>
      <c r="CD119" s="9">
        <f t="shared" ref="CD119:CD122" si="731">MIN($BU119, 80%)*CC119+CB119*MAX(100%-$BU119, 20%)</f>
        <v>27762.548339551329</v>
      </c>
      <c r="CE119" s="9">
        <f t="shared" ref="CE119:CE122" si="732">BX119*R119*(100%+BQ119)</f>
        <v>0</v>
      </c>
      <c r="CF119" s="9">
        <f t="shared" si="687"/>
        <v>9795.9639410503987</v>
      </c>
      <c r="CG119" s="16">
        <v>2</v>
      </c>
      <c r="CH119" s="9">
        <f t="shared" ref="CH119:CH122" si="733">(CF119+$CD119)/CG119</f>
        <v>18779.256140300866</v>
      </c>
    </row>
    <row r="120" spans="1:93" s="63" customFormat="1" x14ac:dyDescent="0.35">
      <c r="A120" s="15" t="str">
        <f t="shared" si="388"/>
        <v>Aquila Favonia + 4 IceBreaker + Ideal Thrilling Tales + Freeze + 2 Cryo + Noblesse</v>
      </c>
      <c r="B120" s="63" t="s">
        <v>9</v>
      </c>
      <c r="C120" s="63">
        <v>169</v>
      </c>
      <c r="D120" s="67">
        <v>0.2</v>
      </c>
      <c r="E120" s="72">
        <v>6</v>
      </c>
      <c r="F120" s="67">
        <v>0.64749999999999996</v>
      </c>
      <c r="G120" s="67">
        <v>0.62129999999999996</v>
      </c>
      <c r="H120" s="67">
        <v>0.79379999999999995</v>
      </c>
      <c r="I120" s="67">
        <v>0.86750000000000005</v>
      </c>
      <c r="J120" s="67">
        <v>1.0449999999999999</v>
      </c>
      <c r="K120" s="9">
        <v>8</v>
      </c>
      <c r="L120" s="30">
        <v>2.2016</v>
      </c>
      <c r="M120" s="63">
        <v>6</v>
      </c>
      <c r="N120" s="30">
        <f t="shared" si="23"/>
        <v>0.98399999999999999</v>
      </c>
      <c r="O120" s="67">
        <v>0.05</v>
      </c>
      <c r="P120" s="67">
        <v>0.5</v>
      </c>
      <c r="Q120" s="67"/>
      <c r="R120" s="9">
        <v>2155</v>
      </c>
      <c r="S120" s="63" t="s">
        <v>101</v>
      </c>
      <c r="T120" s="63">
        <v>1</v>
      </c>
      <c r="U120" s="63" t="s">
        <v>9</v>
      </c>
      <c r="V120" s="63">
        <v>590</v>
      </c>
      <c r="W120" s="64">
        <v>0.2</v>
      </c>
      <c r="X120" s="67">
        <v>0.377</v>
      </c>
      <c r="AB120" s="67"/>
      <c r="AC120" s="67"/>
      <c r="AD120" s="72"/>
      <c r="AE120" s="63" t="s">
        <v>108</v>
      </c>
      <c r="AG120" s="67"/>
      <c r="AH120" s="67"/>
      <c r="AI120" s="67"/>
      <c r="AK120" s="67"/>
      <c r="AL120" s="67"/>
      <c r="AM120" s="67"/>
      <c r="AN120" s="64">
        <v>0.2</v>
      </c>
      <c r="AP120" s="37">
        <v>311</v>
      </c>
      <c r="AQ120" s="45">
        <v>0</v>
      </c>
      <c r="AR120" s="45">
        <f t="shared" si="27"/>
        <v>0</v>
      </c>
      <c r="AS120" s="45">
        <f>1*46.6%</f>
        <v>0.46600000000000003</v>
      </c>
      <c r="AT120" s="45"/>
      <c r="AU120" s="45"/>
      <c r="AV120" s="30">
        <v>0.622</v>
      </c>
      <c r="AW120" s="25">
        <v>187</v>
      </c>
      <c r="AX120" s="46" t="s">
        <v>191</v>
      </c>
      <c r="AZ120" s="30">
        <f t="shared" si="691"/>
        <v>0.67999999999999994</v>
      </c>
      <c r="BA120" s="67">
        <v>0.35</v>
      </c>
      <c r="BD120" s="63">
        <f t="shared" si="523"/>
        <v>759</v>
      </c>
      <c r="BE120" s="72">
        <f t="shared" si="714"/>
        <v>311</v>
      </c>
      <c r="BF120" s="72">
        <f t="shared" si="524"/>
        <v>746.85599999999999</v>
      </c>
      <c r="BG120" s="67">
        <f t="shared" si="715"/>
        <v>0.87999999999999989</v>
      </c>
      <c r="BH120" s="63">
        <f t="shared" si="716"/>
        <v>2484.7759999999998</v>
      </c>
      <c r="BI120" s="67">
        <f t="shared" si="717"/>
        <v>0.377</v>
      </c>
      <c r="BJ120" s="67">
        <f t="shared" si="718"/>
        <v>0</v>
      </c>
      <c r="BK120" s="67">
        <f t="shared" si="719"/>
        <v>0.46600000000000003</v>
      </c>
      <c r="BL120" s="67">
        <f t="shared" si="720"/>
        <v>0</v>
      </c>
      <c r="BM120" s="67">
        <f t="shared" si="721"/>
        <v>0</v>
      </c>
      <c r="BN120" s="67">
        <f t="shared" si="722"/>
        <v>0</v>
      </c>
      <c r="BO120" s="67">
        <f t="shared" si="723"/>
        <v>0</v>
      </c>
      <c r="BP120" s="30">
        <f t="shared" si="724"/>
        <v>0.32757403906742283</v>
      </c>
      <c r="BQ120" s="30">
        <f t="shared" si="389"/>
        <v>1.3680841335162321</v>
      </c>
      <c r="BR120" s="67">
        <f t="shared" si="525"/>
        <v>0.6</v>
      </c>
      <c r="BS120" s="67">
        <f t="shared" si="526"/>
        <v>1.1219999999999999</v>
      </c>
      <c r="BT120" s="46">
        <f t="shared" si="725"/>
        <v>187</v>
      </c>
      <c r="BU120" s="67">
        <f t="shared" si="726"/>
        <v>0.6</v>
      </c>
      <c r="BV120" s="115">
        <v>1</v>
      </c>
      <c r="BW120" s="115">
        <v>1</v>
      </c>
      <c r="BX120" s="115">
        <v>0</v>
      </c>
      <c r="BY120" s="72">
        <f t="shared" si="727"/>
        <v>2484.7759999999998</v>
      </c>
      <c r="BZ120" s="72">
        <f t="shared" si="728"/>
        <v>5272.6946719999996</v>
      </c>
      <c r="CA120" s="72">
        <f t="shared" si="729"/>
        <v>4157.5272031999993</v>
      </c>
      <c r="CB120" s="9">
        <f t="shared" si="527"/>
        <v>21293.56497690214</v>
      </c>
      <c r="CC120" s="72">
        <f t="shared" si="730"/>
        <v>45184.944880986339</v>
      </c>
      <c r="CD120" s="72">
        <f t="shared" si="731"/>
        <v>35628.392919352656</v>
      </c>
      <c r="CE120" s="72">
        <f t="shared" si="732"/>
        <v>0</v>
      </c>
      <c r="CF120" s="72">
        <f t="shared" si="687"/>
        <v>8575.3156093203179</v>
      </c>
      <c r="CG120" s="74">
        <v>2</v>
      </c>
      <c r="CH120" s="66">
        <f t="shared" si="733"/>
        <v>22101.854264336485</v>
      </c>
      <c r="CI120" s="72"/>
      <c r="CJ120" s="74"/>
      <c r="CK120" s="72"/>
      <c r="CL120" s="72"/>
      <c r="CM120" s="72"/>
      <c r="CN120" s="72"/>
      <c r="CO120" s="72"/>
    </row>
    <row r="121" spans="1:93" x14ac:dyDescent="0.35">
      <c r="A121" s="15" t="str">
        <f t="shared" si="388"/>
        <v>Iron Sting + 4 IceBreaker + Ideal Thrilling Tales + Freeze + 2 Cryo + Noblesse</v>
      </c>
      <c r="B121" s="15" t="s">
        <v>9</v>
      </c>
      <c r="C121" s="15">
        <v>169</v>
      </c>
      <c r="D121" s="30">
        <v>0.2</v>
      </c>
      <c r="E121" s="9">
        <v>6</v>
      </c>
      <c r="F121" s="30">
        <v>0.64749999999999996</v>
      </c>
      <c r="G121" s="30">
        <v>0.62129999999999996</v>
      </c>
      <c r="H121" s="30">
        <v>0.79379999999999995</v>
      </c>
      <c r="I121" s="30">
        <v>0.86750000000000005</v>
      </c>
      <c r="J121" s="30">
        <v>1.0449999999999999</v>
      </c>
      <c r="K121" s="9">
        <v>8</v>
      </c>
      <c r="L121" s="30">
        <v>2.2016</v>
      </c>
      <c r="M121" s="15">
        <v>6</v>
      </c>
      <c r="N121" s="30">
        <f t="shared" si="23"/>
        <v>0.98399999999999999</v>
      </c>
      <c r="O121" s="30">
        <v>0.05</v>
      </c>
      <c r="P121" s="30">
        <v>0.5</v>
      </c>
      <c r="Q121" s="30"/>
      <c r="R121" s="9">
        <v>2155</v>
      </c>
      <c r="S121" s="15" t="s">
        <v>462</v>
      </c>
      <c r="T121" s="15">
        <v>1</v>
      </c>
      <c r="U121" s="15" t="s">
        <v>9</v>
      </c>
      <c r="V121" s="15">
        <v>449</v>
      </c>
      <c r="W121" s="33"/>
      <c r="X121" s="30">
        <v>0.12</v>
      </c>
      <c r="Y121" s="33"/>
      <c r="AB121" s="30">
        <v>0.12</v>
      </c>
      <c r="AD121" s="9">
        <v>151</v>
      </c>
      <c r="AE121" s="15" t="s">
        <v>108</v>
      </c>
      <c r="AN121" s="33">
        <v>0.2</v>
      </c>
      <c r="AP121" s="15">
        <v>311</v>
      </c>
      <c r="AQ121" s="30">
        <f>2*46.6%</f>
        <v>0.93200000000000005</v>
      </c>
      <c r="AR121" s="30">
        <f>0*58.3%</f>
        <v>0</v>
      </c>
      <c r="AS121" s="30">
        <f>0*46.6%</f>
        <v>0</v>
      </c>
      <c r="AT121" s="30"/>
      <c r="AU121" s="30"/>
      <c r="AV121" s="30">
        <v>0.622</v>
      </c>
      <c r="AX121" s="46" t="s">
        <v>191</v>
      </c>
      <c r="AZ121" s="30">
        <f t="shared" si="691"/>
        <v>0.67999999999999994</v>
      </c>
      <c r="BA121" s="30">
        <v>0.35</v>
      </c>
      <c r="BD121" s="15">
        <f t="shared" ref="BD121:BD124" si="734">C121+V121</f>
        <v>618</v>
      </c>
      <c r="BE121" s="9">
        <f t="shared" si="714"/>
        <v>311</v>
      </c>
      <c r="BF121" s="9">
        <f t="shared" ref="BF121:BF124" si="735">N121*BD121</f>
        <v>608.11199999999997</v>
      </c>
      <c r="BG121" s="30">
        <f t="shared" si="715"/>
        <v>1.6120000000000001</v>
      </c>
      <c r="BH121" s="15">
        <f t="shared" si="716"/>
        <v>2533.328</v>
      </c>
      <c r="BI121" s="30">
        <f t="shared" si="717"/>
        <v>0.12</v>
      </c>
      <c r="BJ121" s="30">
        <f t="shared" si="718"/>
        <v>0</v>
      </c>
      <c r="BK121" s="30">
        <f t="shared" si="719"/>
        <v>0</v>
      </c>
      <c r="BL121" s="30">
        <f t="shared" si="720"/>
        <v>0</v>
      </c>
      <c r="BM121" s="30">
        <f t="shared" si="721"/>
        <v>0.12</v>
      </c>
      <c r="BN121" s="30">
        <f t="shared" si="722"/>
        <v>0</v>
      </c>
      <c r="BO121" s="30">
        <f t="shared" si="723"/>
        <v>0</v>
      </c>
      <c r="BP121" s="30">
        <f t="shared" si="724"/>
        <v>0.27065119277885236</v>
      </c>
      <c r="BQ121" s="30">
        <f t="shared" si="389"/>
        <v>1.1231985123198513</v>
      </c>
      <c r="BR121" s="30">
        <f t="shared" ref="BR121:BR124" si="736">O121+Z121+AN121+AU121+BA121</f>
        <v>0.6</v>
      </c>
      <c r="BS121" s="30">
        <f t="shared" ref="BS121:BS124" si="737">P121+AA121+AO121+AV121+BB121</f>
        <v>1.1219999999999999</v>
      </c>
      <c r="BT121" s="46">
        <f t="shared" si="725"/>
        <v>151</v>
      </c>
      <c r="BU121" s="30">
        <f t="shared" si="726"/>
        <v>0.6</v>
      </c>
      <c r="BV121" s="114">
        <v>1</v>
      </c>
      <c r="BW121" s="114">
        <v>1</v>
      </c>
      <c r="BX121" s="114">
        <v>0</v>
      </c>
      <c r="BY121" s="9">
        <f t="shared" si="727"/>
        <v>2533.328</v>
      </c>
      <c r="BZ121" s="9">
        <f t="shared" si="728"/>
        <v>5375.7220159999997</v>
      </c>
      <c r="CA121" s="9">
        <f t="shared" si="729"/>
        <v>4238.7644096000004</v>
      </c>
      <c r="CB121" s="9">
        <f t="shared" ref="CB121:CB124" si="738">L121*(100%+BK121+BM121+(1-BW121)*BN121+BX121*BO121)*(100%+(BW121*100%))*(100%+(BW121*BP121))*BH121</f>
        <v>15874.651745729243</v>
      </c>
      <c r="CC121" s="9">
        <f t="shared" si="730"/>
        <v>33686.011004437452</v>
      </c>
      <c r="CD121" s="9">
        <f t="shared" si="731"/>
        <v>26561.467300954169</v>
      </c>
      <c r="CE121" s="9">
        <f t="shared" si="732"/>
        <v>0</v>
      </c>
      <c r="CF121" s="9">
        <f t="shared" si="687"/>
        <v>8742.8754712409591</v>
      </c>
      <c r="CG121" s="16">
        <v>2</v>
      </c>
      <c r="CH121" s="9">
        <f t="shared" si="733"/>
        <v>17652.171386097565</v>
      </c>
    </row>
    <row r="122" spans="1:93" s="37" customFormat="1" x14ac:dyDescent="0.35">
      <c r="A122" s="15" t="str">
        <f t="shared" si="388"/>
        <v>Iron Sting + 4 IceBreaker + Ideal Thrilling Tales + Freeze + 2 Cryo + Noblesse</v>
      </c>
      <c r="B122" s="37" t="s">
        <v>9</v>
      </c>
      <c r="C122" s="37">
        <v>169</v>
      </c>
      <c r="D122" s="45">
        <v>0.2</v>
      </c>
      <c r="E122" s="25">
        <v>6</v>
      </c>
      <c r="F122" s="45">
        <v>0.64749999999999996</v>
      </c>
      <c r="G122" s="45">
        <v>0.62129999999999996</v>
      </c>
      <c r="H122" s="45">
        <v>0.79379999999999995</v>
      </c>
      <c r="I122" s="45">
        <v>0.86750000000000005</v>
      </c>
      <c r="J122" s="45">
        <v>1.0449999999999999</v>
      </c>
      <c r="K122" s="25">
        <v>8</v>
      </c>
      <c r="L122" s="45">
        <v>2.2016</v>
      </c>
      <c r="M122" s="37">
        <v>6</v>
      </c>
      <c r="N122" s="45">
        <f t="shared" si="23"/>
        <v>0.98399999999999999</v>
      </c>
      <c r="O122" s="45">
        <v>0.05</v>
      </c>
      <c r="P122" s="45">
        <v>0.5</v>
      </c>
      <c r="Q122" s="45"/>
      <c r="R122" s="9">
        <v>2155</v>
      </c>
      <c r="S122" s="15" t="s">
        <v>462</v>
      </c>
      <c r="T122" s="15">
        <v>1</v>
      </c>
      <c r="U122" s="15" t="s">
        <v>9</v>
      </c>
      <c r="V122" s="15">
        <v>449</v>
      </c>
      <c r="W122" s="33"/>
      <c r="X122" s="30">
        <v>0.12</v>
      </c>
      <c r="Y122" s="33"/>
      <c r="Z122" s="15"/>
      <c r="AA122" s="15"/>
      <c r="AB122" s="30">
        <v>0.12</v>
      </c>
      <c r="AC122" s="30"/>
      <c r="AD122" s="9">
        <v>151</v>
      </c>
      <c r="AE122" s="37" t="s">
        <v>108</v>
      </c>
      <c r="AG122" s="45"/>
      <c r="AH122" s="45"/>
      <c r="AI122" s="45"/>
      <c r="AK122" s="45"/>
      <c r="AL122" s="45"/>
      <c r="AM122" s="45"/>
      <c r="AN122" s="53">
        <v>0.2</v>
      </c>
      <c r="AP122" s="37">
        <v>311</v>
      </c>
      <c r="AQ122" s="45">
        <f>1*46.6%</f>
        <v>0.46600000000000003</v>
      </c>
      <c r="AR122" s="45">
        <f t="shared" si="27"/>
        <v>0</v>
      </c>
      <c r="AS122" s="45">
        <f>1*46.6%</f>
        <v>0.46600000000000003</v>
      </c>
      <c r="AT122" s="45"/>
      <c r="AU122" s="45"/>
      <c r="AV122" s="30">
        <v>0.622</v>
      </c>
      <c r="AW122" s="25"/>
      <c r="AX122" s="116" t="s">
        <v>191</v>
      </c>
      <c r="AZ122" s="45">
        <f t="shared" si="691"/>
        <v>0.67999999999999994</v>
      </c>
      <c r="BA122" s="45">
        <v>0.35</v>
      </c>
      <c r="BD122" s="37">
        <f t="shared" si="734"/>
        <v>618</v>
      </c>
      <c r="BE122" s="25">
        <f t="shared" si="714"/>
        <v>311</v>
      </c>
      <c r="BF122" s="25">
        <f t="shared" si="735"/>
        <v>608.11199999999997</v>
      </c>
      <c r="BG122" s="45">
        <f t="shared" si="715"/>
        <v>1.1459999999999999</v>
      </c>
      <c r="BH122" s="37">
        <f t="shared" si="716"/>
        <v>2245.3399999999997</v>
      </c>
      <c r="BI122" s="45">
        <f t="shared" si="717"/>
        <v>0.12</v>
      </c>
      <c r="BJ122" s="45">
        <f t="shared" si="718"/>
        <v>0</v>
      </c>
      <c r="BK122" s="45">
        <f t="shared" si="719"/>
        <v>0.46600000000000003</v>
      </c>
      <c r="BL122" s="45">
        <f t="shared" si="720"/>
        <v>0</v>
      </c>
      <c r="BM122" s="45">
        <f t="shared" si="721"/>
        <v>0.12</v>
      </c>
      <c r="BN122" s="45">
        <f t="shared" si="722"/>
        <v>0</v>
      </c>
      <c r="BO122" s="45">
        <f t="shared" si="723"/>
        <v>0</v>
      </c>
      <c r="BP122" s="45">
        <f t="shared" si="724"/>
        <v>0.27065119277885236</v>
      </c>
      <c r="BQ122" s="30">
        <f t="shared" si="389"/>
        <v>1.1231985123198513</v>
      </c>
      <c r="BR122" s="45">
        <f t="shared" si="736"/>
        <v>0.6</v>
      </c>
      <c r="BS122" s="45">
        <f t="shared" si="737"/>
        <v>1.1219999999999999</v>
      </c>
      <c r="BT122" s="116">
        <f t="shared" si="725"/>
        <v>151</v>
      </c>
      <c r="BU122" s="45">
        <f t="shared" si="726"/>
        <v>0.6</v>
      </c>
      <c r="BV122" s="58">
        <v>1</v>
      </c>
      <c r="BW122" s="58">
        <v>1</v>
      </c>
      <c r="BX122" s="58">
        <v>0</v>
      </c>
      <c r="BY122" s="25">
        <f t="shared" si="727"/>
        <v>2245.3399999999997</v>
      </c>
      <c r="BZ122" s="25">
        <f t="shared" si="728"/>
        <v>4764.6114799999987</v>
      </c>
      <c r="CA122" s="25">
        <f t="shared" si="729"/>
        <v>3756.9028879999992</v>
      </c>
      <c r="CB122" s="25">
        <f t="shared" si="738"/>
        <v>19924.161663706833</v>
      </c>
      <c r="CC122" s="25">
        <f t="shared" si="730"/>
        <v>42279.071050385894</v>
      </c>
      <c r="CD122" s="25">
        <f t="shared" si="731"/>
        <v>33337.107295714268</v>
      </c>
      <c r="CE122" s="25">
        <f t="shared" si="732"/>
        <v>0</v>
      </c>
      <c r="CF122" s="25">
        <f t="shared" si="687"/>
        <v>7748.9878967887971</v>
      </c>
      <c r="CG122" s="81">
        <v>2</v>
      </c>
      <c r="CH122" s="25">
        <f t="shared" si="733"/>
        <v>20543.047596251534</v>
      </c>
      <c r="CI122" s="25"/>
      <c r="CJ122" s="81"/>
      <c r="CK122" s="25"/>
      <c r="CL122" s="25"/>
      <c r="CM122" s="25"/>
      <c r="CN122" s="25"/>
      <c r="CO122" s="25"/>
    </row>
    <row r="123" spans="1:93" x14ac:dyDescent="0.35">
      <c r="A123" s="15" t="str">
        <f t="shared" si="388"/>
        <v>Iron Sting + 4 IceBreaker + Ideal Thrilling Tales + Freeze + 2 Cryo + Noblesse</v>
      </c>
      <c r="B123" s="15" t="s">
        <v>9</v>
      </c>
      <c r="C123" s="15">
        <v>169</v>
      </c>
      <c r="D123" s="30">
        <v>0.2</v>
      </c>
      <c r="E123" s="9">
        <v>6</v>
      </c>
      <c r="F123" s="30">
        <v>0.64749999999999996</v>
      </c>
      <c r="G123" s="30">
        <v>0.62129999999999996</v>
      </c>
      <c r="H123" s="30">
        <v>0.79379999999999995</v>
      </c>
      <c r="I123" s="30">
        <v>0.86750000000000005</v>
      </c>
      <c r="J123" s="30">
        <v>1.0449999999999999</v>
      </c>
      <c r="K123" s="9">
        <v>8</v>
      </c>
      <c r="L123" s="30">
        <v>2.2016</v>
      </c>
      <c r="M123" s="15">
        <v>6</v>
      </c>
      <c r="N123" s="30">
        <f t="shared" si="23"/>
        <v>0.98399999999999999</v>
      </c>
      <c r="O123" s="30">
        <v>0.05</v>
      </c>
      <c r="P123" s="30">
        <v>0.5</v>
      </c>
      <c r="Q123" s="30"/>
      <c r="R123" s="9">
        <v>2155</v>
      </c>
      <c r="S123" s="15" t="s">
        <v>462</v>
      </c>
      <c r="T123" s="15">
        <v>1</v>
      </c>
      <c r="U123" s="15" t="s">
        <v>9</v>
      </c>
      <c r="V123" s="15">
        <v>449</v>
      </c>
      <c r="W123" s="33"/>
      <c r="X123" s="30">
        <v>0.12</v>
      </c>
      <c r="Y123" s="33"/>
      <c r="AB123" s="30">
        <v>0.12</v>
      </c>
      <c r="AD123" s="9">
        <v>151</v>
      </c>
      <c r="AE123" s="15" t="s">
        <v>108</v>
      </c>
      <c r="AN123" s="33">
        <v>0.2</v>
      </c>
      <c r="AP123" s="15">
        <v>311</v>
      </c>
      <c r="AQ123" s="30">
        <f>1*46.6%</f>
        <v>0.46600000000000003</v>
      </c>
      <c r="AR123" s="30">
        <f>0*58.3%</f>
        <v>0</v>
      </c>
      <c r="AS123" s="30">
        <f>0*46.6%</f>
        <v>0</v>
      </c>
      <c r="AT123" s="30"/>
      <c r="AU123" s="30"/>
      <c r="AV123" s="30">
        <v>0.622</v>
      </c>
      <c r="AW123" s="9">
        <v>187</v>
      </c>
      <c r="AX123" s="46" t="s">
        <v>191</v>
      </c>
      <c r="AZ123" s="30">
        <f t="shared" si="691"/>
        <v>0.67999999999999994</v>
      </c>
      <c r="BA123" s="30">
        <v>0.35</v>
      </c>
      <c r="BD123" s="15">
        <f t="shared" si="734"/>
        <v>618</v>
      </c>
      <c r="BE123" s="9">
        <f t="shared" ref="BE123:BE124" si="739">AP123+AY123</f>
        <v>311</v>
      </c>
      <c r="BF123" s="9">
        <f t="shared" si="735"/>
        <v>608.11199999999997</v>
      </c>
      <c r="BG123" s="30">
        <f t="shared" ref="BG123:BG124" si="740">W123+AF123+AQ123+AZ123</f>
        <v>1.1459999999999999</v>
      </c>
      <c r="BH123" s="15">
        <f t="shared" ref="BH123:BH124" si="741">(100%+BG123)*BD123+BE123+BF123</f>
        <v>2245.3399999999997</v>
      </c>
      <c r="BI123" s="30">
        <f t="shared" ref="BI123:BI124" si="742">X123+AG123+AR123</f>
        <v>0.12</v>
      </c>
      <c r="BJ123" s="30">
        <f t="shared" ref="BJ123:BJ124" si="743">AH123</f>
        <v>0</v>
      </c>
      <c r="BK123" s="30">
        <f t="shared" ref="BK123:BK124" si="744">AI123+AS123</f>
        <v>0</v>
      </c>
      <c r="BL123" s="30">
        <f t="shared" ref="BL123:BL124" si="745">AT123</f>
        <v>0</v>
      </c>
      <c r="BM123" s="30">
        <f t="shared" ref="BM123:BM124" si="746">AB123</f>
        <v>0.12</v>
      </c>
      <c r="BN123" s="30">
        <f t="shared" ref="BN123:BN124" si="747">AJ123</f>
        <v>0</v>
      </c>
      <c r="BO123" s="30">
        <f t="shared" ref="BO123:BO124" si="748">AK123</f>
        <v>0</v>
      </c>
      <c r="BP123" s="30">
        <f t="shared" ref="BP123:BP124" si="749">AL123+278*BT123/(1400+BT123)/100</f>
        <v>0.540644418872267</v>
      </c>
      <c r="BQ123" s="30">
        <f t="shared" si="389"/>
        <v>2.3130881094952951</v>
      </c>
      <c r="BR123" s="30">
        <f t="shared" si="736"/>
        <v>0.6</v>
      </c>
      <c r="BS123" s="30">
        <f t="shared" si="737"/>
        <v>1.1219999999999999</v>
      </c>
      <c r="BT123" s="46">
        <f t="shared" ref="BT123:BT124" si="750">BC123+AW123+AD123+Q123</f>
        <v>338</v>
      </c>
      <c r="BU123" s="30">
        <f t="shared" ref="BU123:BU124" si="751">BR123+AC123</f>
        <v>0.6</v>
      </c>
      <c r="BV123" s="114">
        <v>1</v>
      </c>
      <c r="BW123" s="114">
        <v>1</v>
      </c>
      <c r="BX123" s="114">
        <v>0</v>
      </c>
      <c r="BY123" s="9">
        <f t="shared" ref="BY123:BY124" si="752">(100%+BJ123+(BI123*(1-BV123))+(BL123*BV123)+BN123+BX123*BO123)*BH123</f>
        <v>2245.3399999999997</v>
      </c>
      <c r="BZ123" s="9">
        <f t="shared" ref="BZ123:BZ124" si="753">(100%+$BS123)*BY123</f>
        <v>4764.6114799999987</v>
      </c>
      <c r="CA123" s="9">
        <f t="shared" ref="CA123:CA124" si="754">MIN($BR123, 80%)*BZ123+BY123*MAX(100%-$BR123, 20%)</f>
        <v>3756.9028879999992</v>
      </c>
      <c r="CB123" s="9">
        <f t="shared" si="738"/>
        <v>17059.683244124855</v>
      </c>
      <c r="CC123" s="9">
        <f t="shared" ref="CC123:CC124" si="755">(100%+BS123)*CB123</f>
        <v>36200.647844032937</v>
      </c>
      <c r="CD123" s="9">
        <f t="shared" ref="CD123:CD124" si="756">MIN($BU123, 80%)*CC123+CB123*MAX(100%-$BU123, 20%)</f>
        <v>28544.262004069704</v>
      </c>
      <c r="CE123" s="9">
        <f t="shared" ref="CE123:CE124" si="757">BX123*R123*(100%+BQ123)</f>
        <v>0</v>
      </c>
      <c r="CF123" s="9">
        <f t="shared" si="687"/>
        <v>7748.9878967887971</v>
      </c>
      <c r="CG123" s="16">
        <v>2</v>
      </c>
      <c r="CH123" s="9">
        <f t="shared" ref="CH123:CH124" si="758">(CF123+$CD123)/CG123</f>
        <v>18146.62495042925</v>
      </c>
    </row>
    <row r="124" spans="1:93" s="63" customFormat="1" x14ac:dyDescent="0.35">
      <c r="A124" s="15" t="str">
        <f t="shared" si="388"/>
        <v>Iron Sting + 4 IceBreaker + Ideal Thrilling Tales + Freeze + 2 Cryo + Noblesse</v>
      </c>
      <c r="B124" s="63" t="s">
        <v>9</v>
      </c>
      <c r="C124" s="63">
        <v>169</v>
      </c>
      <c r="D124" s="67">
        <v>0.2</v>
      </c>
      <c r="E124" s="72">
        <v>6</v>
      </c>
      <c r="F124" s="67">
        <v>0.64749999999999996</v>
      </c>
      <c r="G124" s="67">
        <v>0.62129999999999996</v>
      </c>
      <c r="H124" s="67">
        <v>0.79379999999999995</v>
      </c>
      <c r="I124" s="67">
        <v>0.86750000000000005</v>
      </c>
      <c r="J124" s="67">
        <v>1.0449999999999999</v>
      </c>
      <c r="K124" s="9">
        <v>8</v>
      </c>
      <c r="L124" s="30">
        <v>2.2016</v>
      </c>
      <c r="M124" s="63">
        <v>6</v>
      </c>
      <c r="N124" s="30">
        <f t="shared" si="23"/>
        <v>0.98399999999999999</v>
      </c>
      <c r="O124" s="67">
        <v>0.05</v>
      </c>
      <c r="P124" s="67">
        <v>0.5</v>
      </c>
      <c r="Q124" s="67"/>
      <c r="R124" s="9">
        <v>2155</v>
      </c>
      <c r="S124" s="15" t="s">
        <v>462</v>
      </c>
      <c r="T124" s="15">
        <v>1</v>
      </c>
      <c r="U124" s="15" t="s">
        <v>9</v>
      </c>
      <c r="V124" s="15">
        <v>449</v>
      </c>
      <c r="W124" s="33"/>
      <c r="X124" s="30">
        <v>0.12</v>
      </c>
      <c r="Y124" s="33"/>
      <c r="Z124" s="15"/>
      <c r="AA124" s="15"/>
      <c r="AB124" s="30">
        <v>0.12</v>
      </c>
      <c r="AC124" s="30"/>
      <c r="AD124" s="9">
        <v>151</v>
      </c>
      <c r="AE124" s="63" t="s">
        <v>108</v>
      </c>
      <c r="AG124" s="67"/>
      <c r="AH124" s="67"/>
      <c r="AI124" s="67"/>
      <c r="AK124" s="67"/>
      <c r="AL124" s="67"/>
      <c r="AM124" s="67"/>
      <c r="AN124" s="64">
        <v>0.2</v>
      </c>
      <c r="AP124" s="37">
        <v>311</v>
      </c>
      <c r="AQ124" s="45">
        <v>0</v>
      </c>
      <c r="AR124" s="45">
        <f t="shared" si="27"/>
        <v>0</v>
      </c>
      <c r="AS124" s="45">
        <f>1*46.6%</f>
        <v>0.46600000000000003</v>
      </c>
      <c r="AT124" s="45"/>
      <c r="AU124" s="45"/>
      <c r="AV124" s="30">
        <v>0.622</v>
      </c>
      <c r="AW124" s="25">
        <v>187</v>
      </c>
      <c r="AX124" s="46" t="s">
        <v>191</v>
      </c>
      <c r="AZ124" s="30">
        <f t="shared" si="691"/>
        <v>0.67999999999999994</v>
      </c>
      <c r="BA124" s="67">
        <v>0.35</v>
      </c>
      <c r="BD124" s="63">
        <f t="shared" si="734"/>
        <v>618</v>
      </c>
      <c r="BE124" s="72">
        <f t="shared" si="739"/>
        <v>311</v>
      </c>
      <c r="BF124" s="72">
        <f t="shared" si="735"/>
        <v>608.11199999999997</v>
      </c>
      <c r="BG124" s="67">
        <f t="shared" si="740"/>
        <v>0.67999999999999994</v>
      </c>
      <c r="BH124" s="63">
        <f t="shared" si="741"/>
        <v>1957.3519999999999</v>
      </c>
      <c r="BI124" s="67">
        <f t="shared" si="742"/>
        <v>0.12</v>
      </c>
      <c r="BJ124" s="67">
        <f t="shared" si="743"/>
        <v>0</v>
      </c>
      <c r="BK124" s="67">
        <f t="shared" si="744"/>
        <v>0.46600000000000003</v>
      </c>
      <c r="BL124" s="67">
        <f t="shared" si="745"/>
        <v>0</v>
      </c>
      <c r="BM124" s="67">
        <f t="shared" si="746"/>
        <v>0.12</v>
      </c>
      <c r="BN124" s="67">
        <f t="shared" si="747"/>
        <v>0</v>
      </c>
      <c r="BO124" s="67">
        <f t="shared" si="748"/>
        <v>0</v>
      </c>
      <c r="BP124" s="30">
        <f t="shared" si="749"/>
        <v>0.540644418872267</v>
      </c>
      <c r="BQ124" s="30">
        <f t="shared" si="389"/>
        <v>2.3130881094952951</v>
      </c>
      <c r="BR124" s="67">
        <f t="shared" si="736"/>
        <v>0.6</v>
      </c>
      <c r="BS124" s="67">
        <f t="shared" si="737"/>
        <v>1.1219999999999999</v>
      </c>
      <c r="BT124" s="46">
        <f t="shared" si="750"/>
        <v>338</v>
      </c>
      <c r="BU124" s="67">
        <f t="shared" si="751"/>
        <v>0.6</v>
      </c>
      <c r="BV124" s="115">
        <v>1</v>
      </c>
      <c r="BW124" s="115">
        <v>1</v>
      </c>
      <c r="BX124" s="115">
        <v>0</v>
      </c>
      <c r="BY124" s="72">
        <f t="shared" si="752"/>
        <v>1957.3519999999999</v>
      </c>
      <c r="BZ124" s="72">
        <f t="shared" si="753"/>
        <v>4153.5009439999994</v>
      </c>
      <c r="CA124" s="72">
        <f t="shared" si="754"/>
        <v>3275.0413663999993</v>
      </c>
      <c r="CB124" s="9">
        <f t="shared" si="738"/>
        <v>21059.252128839726</v>
      </c>
      <c r="CC124" s="72">
        <f t="shared" si="755"/>
        <v>44687.733017397899</v>
      </c>
      <c r="CD124" s="72">
        <f t="shared" si="756"/>
        <v>35236.340661974624</v>
      </c>
      <c r="CE124" s="72">
        <f t="shared" si="757"/>
        <v>0</v>
      </c>
      <c r="CF124" s="72">
        <f t="shared" si="687"/>
        <v>6755.1003223366379</v>
      </c>
      <c r="CG124" s="74">
        <v>2</v>
      </c>
      <c r="CH124" s="66">
        <f t="shared" si="758"/>
        <v>20995.720492155629</v>
      </c>
      <c r="CI124" s="72"/>
      <c r="CJ124" s="74"/>
      <c r="CK124" s="72"/>
      <c r="CL124" s="72"/>
      <c r="CM124" s="72"/>
      <c r="CN124" s="72"/>
      <c r="CO124" s="72"/>
    </row>
    <row r="125" spans="1:93" x14ac:dyDescent="0.35">
      <c r="A125" s="15" t="str">
        <f t="shared" si="388"/>
        <v>Blackcliff Longsword + 4 IceBreaker + Ideal Thrilling Tales + Freeze + 2 Cryo + Noblesse</v>
      </c>
      <c r="B125" s="15" t="s">
        <v>9</v>
      </c>
      <c r="C125" s="15">
        <v>169</v>
      </c>
      <c r="D125" s="30">
        <v>0.2</v>
      </c>
      <c r="E125" s="9">
        <v>6</v>
      </c>
      <c r="F125" s="30">
        <v>0.64749999999999996</v>
      </c>
      <c r="G125" s="30">
        <v>0.62129999999999996</v>
      </c>
      <c r="H125" s="30">
        <v>0.79379999999999995</v>
      </c>
      <c r="I125" s="30">
        <v>0.86750000000000005</v>
      </c>
      <c r="J125" s="30">
        <v>1.0449999999999999</v>
      </c>
      <c r="K125" s="9">
        <v>8</v>
      </c>
      <c r="L125" s="30">
        <v>2.2016</v>
      </c>
      <c r="M125" s="15">
        <v>6</v>
      </c>
      <c r="N125" s="30">
        <f t="shared" si="23"/>
        <v>0.98399999999999999</v>
      </c>
      <c r="O125" s="30">
        <v>0.05</v>
      </c>
      <c r="P125" s="30">
        <v>0.5</v>
      </c>
      <c r="Q125" s="30"/>
      <c r="R125" s="9">
        <v>2155</v>
      </c>
      <c r="S125" s="15" t="s">
        <v>146</v>
      </c>
      <c r="T125" s="15">
        <v>1</v>
      </c>
      <c r="U125" s="15" t="s">
        <v>9</v>
      </c>
      <c r="V125" s="15">
        <v>497</v>
      </c>
      <c r="W125" s="33"/>
      <c r="X125" s="30"/>
      <c r="Y125" s="6"/>
      <c r="Z125" s="4"/>
      <c r="AA125" s="4">
        <v>0.33500000000000002</v>
      </c>
      <c r="AE125" s="15" t="s">
        <v>108</v>
      </c>
      <c r="AN125" s="33">
        <v>0.2</v>
      </c>
      <c r="AP125" s="15">
        <v>311</v>
      </c>
      <c r="AQ125" s="30">
        <f>2*46.6%</f>
        <v>0.93200000000000005</v>
      </c>
      <c r="AR125" s="30">
        <f>0*58.3%</f>
        <v>0</v>
      </c>
      <c r="AS125" s="30">
        <f>0*46.6%</f>
        <v>0</v>
      </c>
      <c r="AT125" s="30"/>
      <c r="AU125" s="30"/>
      <c r="AV125" s="30">
        <v>0.622</v>
      </c>
      <c r="AX125" s="46" t="s">
        <v>191</v>
      </c>
      <c r="AZ125" s="30">
        <f t="shared" si="691"/>
        <v>0.67999999999999994</v>
      </c>
      <c r="BA125" s="30">
        <v>0.35</v>
      </c>
      <c r="BD125" s="15">
        <f t="shared" si="523"/>
        <v>666</v>
      </c>
      <c r="BE125" s="9">
        <f t="shared" ref="BE125:BE134" si="759">AP125+AY125</f>
        <v>311</v>
      </c>
      <c r="BF125" s="9">
        <f t="shared" si="524"/>
        <v>655.34399999999994</v>
      </c>
      <c r="BG125" s="30">
        <f t="shared" ref="BG125:BG134" si="760">W125+AF125+AQ125+AZ125</f>
        <v>1.6120000000000001</v>
      </c>
      <c r="BH125" s="15">
        <f t="shared" ref="BH125:BH134" si="761">(100%+BG125)*BD125+BE125+BF125</f>
        <v>2705.9360000000001</v>
      </c>
      <c r="BI125" s="30">
        <f t="shared" ref="BI125:BI134" si="762">X125+AG125+AR125</f>
        <v>0</v>
      </c>
      <c r="BJ125" s="30">
        <f t="shared" ref="BJ125:BJ134" si="763">AH125</f>
        <v>0</v>
      </c>
      <c r="BK125" s="30">
        <f t="shared" ref="BK125:BK134" si="764">AI125+AS125</f>
        <v>0</v>
      </c>
      <c r="BL125" s="30">
        <f t="shared" ref="BL125:BL134" si="765">AT125</f>
        <v>0</v>
      </c>
      <c r="BM125" s="30">
        <f t="shared" ref="BM125:BM134" si="766">AB125</f>
        <v>0</v>
      </c>
      <c r="BN125" s="30">
        <f t="shared" ref="BN125:BN134" si="767">AJ125</f>
        <v>0</v>
      </c>
      <c r="BO125" s="30">
        <f t="shared" ref="BO125:BO134" si="768">AK125</f>
        <v>0</v>
      </c>
      <c r="BP125" s="30">
        <f t="shared" si="30"/>
        <v>0</v>
      </c>
      <c r="BQ125" s="30">
        <f t="shared" si="389"/>
        <v>0</v>
      </c>
      <c r="BR125" s="30">
        <f t="shared" si="525"/>
        <v>0.6</v>
      </c>
      <c r="BS125" s="30">
        <f t="shared" si="526"/>
        <v>1.4569999999999999</v>
      </c>
      <c r="BT125" s="46">
        <f t="shared" si="32"/>
        <v>0</v>
      </c>
      <c r="BU125" s="30">
        <f t="shared" ref="BU125:BU134" si="769">BR125+AC125</f>
        <v>0.6</v>
      </c>
      <c r="BV125" s="114">
        <v>1</v>
      </c>
      <c r="BW125" s="114">
        <v>1</v>
      </c>
      <c r="BX125" s="114">
        <v>0</v>
      </c>
      <c r="BY125" s="9">
        <f t="shared" ref="BY125:BY134" si="770">(100%+BJ125+(BI125*(1-BV125))+(BL125*BV125)+BN125+BX125*BO125)*BH125</f>
        <v>2705.9360000000001</v>
      </c>
      <c r="BZ125" s="9">
        <f t="shared" si="15"/>
        <v>6648.4847520000003</v>
      </c>
      <c r="CA125" s="9">
        <f t="shared" ref="CA125:CA134" si="771">MIN($BR125, 80%)*BZ125+BY125*MAX(100%-$BR125, 20%)</f>
        <v>5071.4652512000002</v>
      </c>
      <c r="CB125" s="9">
        <f t="shared" si="527"/>
        <v>11914.777395200001</v>
      </c>
      <c r="CC125" s="9">
        <f t="shared" ref="CC125:CC134" si="772">(100%+BS125)*CB125</f>
        <v>29274.608060006402</v>
      </c>
      <c r="CD125" s="9">
        <f t="shared" ref="CD125:CD134" si="773">MIN($BU125, 80%)*CC125+CB125*MAX(100%-$BU125, 20%)</f>
        <v>22330.67579408384</v>
      </c>
      <c r="CE125" s="9">
        <f t="shared" ref="CE125:CE134" si="774">BX125*R125*(100%+BQ125)</f>
        <v>0</v>
      </c>
      <c r="CF125" s="9">
        <f t="shared" si="687"/>
        <v>10460.40422712512</v>
      </c>
      <c r="CG125" s="16">
        <v>2</v>
      </c>
      <c r="CH125" s="9">
        <f t="shared" ref="CH125:CH134" si="775">(CF125+$CD125)/CG125</f>
        <v>16395.54001060448</v>
      </c>
    </row>
    <row r="126" spans="1:93" s="37" customFormat="1" x14ac:dyDescent="0.35">
      <c r="A126" s="15" t="str">
        <f t="shared" si="388"/>
        <v>Blackcliff Longsword + 4 IceBreaker + Ideal Thrilling Tales + Freeze + 2 Cryo + Noblesse</v>
      </c>
      <c r="B126" s="37" t="s">
        <v>9</v>
      </c>
      <c r="C126" s="37">
        <v>169</v>
      </c>
      <c r="D126" s="45">
        <v>0.2</v>
      </c>
      <c r="E126" s="25">
        <v>6</v>
      </c>
      <c r="F126" s="45">
        <v>0.64749999999999996</v>
      </c>
      <c r="G126" s="45">
        <v>0.62129999999999996</v>
      </c>
      <c r="H126" s="45">
        <v>0.79379999999999995</v>
      </c>
      <c r="I126" s="45">
        <v>0.86750000000000005</v>
      </c>
      <c r="J126" s="45">
        <v>1.0449999999999999</v>
      </c>
      <c r="K126" s="25">
        <v>8</v>
      </c>
      <c r="L126" s="45">
        <v>2.2016</v>
      </c>
      <c r="M126" s="37">
        <v>6</v>
      </c>
      <c r="N126" s="45">
        <f t="shared" si="23"/>
        <v>0.98399999999999999</v>
      </c>
      <c r="O126" s="45">
        <v>0.05</v>
      </c>
      <c r="P126" s="45">
        <v>0.5</v>
      </c>
      <c r="Q126" s="45"/>
      <c r="R126" s="9">
        <v>2155</v>
      </c>
      <c r="S126" s="37" t="s">
        <v>146</v>
      </c>
      <c r="T126" s="37">
        <v>1</v>
      </c>
      <c r="U126" s="37" t="s">
        <v>9</v>
      </c>
      <c r="V126" s="37">
        <v>497</v>
      </c>
      <c r="W126" s="53"/>
      <c r="X126" s="45"/>
      <c r="Y126" s="26"/>
      <c r="Z126" s="24"/>
      <c r="AA126" s="24">
        <v>0.33500000000000002</v>
      </c>
      <c r="AB126" s="45"/>
      <c r="AC126" s="45"/>
      <c r="AD126" s="25"/>
      <c r="AE126" s="37" t="s">
        <v>108</v>
      </c>
      <c r="AG126" s="45"/>
      <c r="AH126" s="45"/>
      <c r="AI126" s="45"/>
      <c r="AK126" s="45"/>
      <c r="AL126" s="45"/>
      <c r="AM126" s="45"/>
      <c r="AN126" s="53">
        <v>0.2</v>
      </c>
      <c r="AP126" s="37">
        <v>311</v>
      </c>
      <c r="AQ126" s="45">
        <f>1*46.6%</f>
        <v>0.46600000000000003</v>
      </c>
      <c r="AR126" s="45">
        <f t="shared" si="27"/>
        <v>0</v>
      </c>
      <c r="AS126" s="45">
        <f>1*46.6%</f>
        <v>0.46600000000000003</v>
      </c>
      <c r="AT126" s="45"/>
      <c r="AU126" s="45"/>
      <c r="AV126" s="30">
        <v>0.622</v>
      </c>
      <c r="AW126" s="25"/>
      <c r="AX126" s="116" t="s">
        <v>191</v>
      </c>
      <c r="AZ126" s="45">
        <f t="shared" si="691"/>
        <v>0.67999999999999994</v>
      </c>
      <c r="BA126" s="45">
        <v>0.35</v>
      </c>
      <c r="BD126" s="37">
        <f t="shared" si="523"/>
        <v>666</v>
      </c>
      <c r="BE126" s="25">
        <f t="shared" si="759"/>
        <v>311</v>
      </c>
      <c r="BF126" s="25">
        <f t="shared" si="524"/>
        <v>655.34399999999994</v>
      </c>
      <c r="BG126" s="45">
        <f t="shared" si="760"/>
        <v>1.1459999999999999</v>
      </c>
      <c r="BH126" s="37">
        <f t="shared" si="761"/>
        <v>2395.58</v>
      </c>
      <c r="BI126" s="45">
        <f t="shared" si="762"/>
        <v>0</v>
      </c>
      <c r="BJ126" s="45">
        <f t="shared" si="763"/>
        <v>0</v>
      </c>
      <c r="BK126" s="45">
        <f t="shared" si="764"/>
        <v>0.46600000000000003</v>
      </c>
      <c r="BL126" s="45">
        <f t="shared" si="765"/>
        <v>0</v>
      </c>
      <c r="BM126" s="45">
        <f t="shared" si="766"/>
        <v>0</v>
      </c>
      <c r="BN126" s="45">
        <f t="shared" si="767"/>
        <v>0</v>
      </c>
      <c r="BO126" s="45">
        <f t="shared" si="768"/>
        <v>0</v>
      </c>
      <c r="BP126" s="45">
        <f t="shared" si="30"/>
        <v>0</v>
      </c>
      <c r="BQ126" s="30">
        <f t="shared" si="389"/>
        <v>0</v>
      </c>
      <c r="BR126" s="45">
        <f t="shared" si="525"/>
        <v>0.6</v>
      </c>
      <c r="BS126" s="45">
        <f t="shared" si="526"/>
        <v>1.4569999999999999</v>
      </c>
      <c r="BT126" s="116">
        <f t="shared" si="32"/>
        <v>0</v>
      </c>
      <c r="BU126" s="45">
        <f t="shared" si="769"/>
        <v>0.6</v>
      </c>
      <c r="BV126" s="58">
        <v>1</v>
      </c>
      <c r="BW126" s="58">
        <v>1</v>
      </c>
      <c r="BX126" s="58">
        <v>0</v>
      </c>
      <c r="BY126" s="25">
        <f t="shared" si="770"/>
        <v>2395.58</v>
      </c>
      <c r="BZ126" s="25">
        <f t="shared" si="15"/>
        <v>5885.9400599999999</v>
      </c>
      <c r="CA126" s="25">
        <f t="shared" si="771"/>
        <v>4489.7960359999997</v>
      </c>
      <c r="CB126" s="25">
        <f t="shared" si="527"/>
        <v>15463.687376895999</v>
      </c>
      <c r="CC126" s="25">
        <f t="shared" si="772"/>
        <v>37994.279885033466</v>
      </c>
      <c r="CD126" s="25">
        <f t="shared" si="773"/>
        <v>28982.042881778478</v>
      </c>
      <c r="CE126" s="25">
        <f t="shared" si="774"/>
        <v>0</v>
      </c>
      <c r="CF126" s="25">
        <f t="shared" si="687"/>
        <v>9260.6533038535981</v>
      </c>
      <c r="CG126" s="81">
        <v>2</v>
      </c>
      <c r="CH126" s="25">
        <f t="shared" si="775"/>
        <v>19121.348092816039</v>
      </c>
      <c r="CI126" s="25"/>
      <c r="CJ126" s="81"/>
      <c r="CK126" s="25"/>
      <c r="CL126" s="25"/>
      <c r="CM126" s="25"/>
      <c r="CN126" s="25"/>
      <c r="CO126" s="25"/>
    </row>
    <row r="127" spans="1:93" x14ac:dyDescent="0.35">
      <c r="A127" s="15" t="str">
        <f t="shared" si="388"/>
        <v>Blackcliff Longsword + 4 IceBreaker + Ideal Thrilling Tales + Freeze + 2 Cryo + Noblesse</v>
      </c>
      <c r="B127" s="15" t="s">
        <v>9</v>
      </c>
      <c r="C127" s="15">
        <v>169</v>
      </c>
      <c r="D127" s="30">
        <v>0.2</v>
      </c>
      <c r="E127" s="9">
        <v>6</v>
      </c>
      <c r="F127" s="30">
        <v>0.64749999999999996</v>
      </c>
      <c r="G127" s="30">
        <v>0.62129999999999996</v>
      </c>
      <c r="H127" s="30">
        <v>0.79379999999999995</v>
      </c>
      <c r="I127" s="30">
        <v>0.86750000000000005</v>
      </c>
      <c r="J127" s="30">
        <v>1.0449999999999999</v>
      </c>
      <c r="K127" s="9">
        <v>8</v>
      </c>
      <c r="L127" s="30">
        <v>2.2016</v>
      </c>
      <c r="M127" s="15">
        <v>6</v>
      </c>
      <c r="N127" s="30">
        <f t="shared" si="23"/>
        <v>0.98399999999999999</v>
      </c>
      <c r="O127" s="30">
        <v>0.05</v>
      </c>
      <c r="P127" s="30">
        <v>0.5</v>
      </c>
      <c r="Q127" s="30"/>
      <c r="R127" s="9">
        <v>2155</v>
      </c>
      <c r="S127" s="15" t="s">
        <v>146</v>
      </c>
      <c r="T127" s="15">
        <v>1</v>
      </c>
      <c r="U127" s="15" t="s">
        <v>9</v>
      </c>
      <c r="V127" s="15">
        <v>497</v>
      </c>
      <c r="W127" s="33"/>
      <c r="X127" s="30"/>
      <c r="Y127" s="6"/>
      <c r="Z127" s="4"/>
      <c r="AA127" s="4">
        <v>0.33500000000000002</v>
      </c>
      <c r="AE127" s="15" t="s">
        <v>108</v>
      </c>
      <c r="AN127" s="33">
        <v>0.2</v>
      </c>
      <c r="AP127" s="15">
        <v>311</v>
      </c>
      <c r="AQ127" s="30">
        <f>1*46.6%</f>
        <v>0.46600000000000003</v>
      </c>
      <c r="AR127" s="30">
        <f>0*58.3%</f>
        <v>0</v>
      </c>
      <c r="AS127" s="30">
        <f>0*46.6%</f>
        <v>0</v>
      </c>
      <c r="AT127" s="30"/>
      <c r="AU127" s="30"/>
      <c r="AV127" s="30">
        <v>0.622</v>
      </c>
      <c r="AW127" s="9">
        <v>187</v>
      </c>
      <c r="AX127" s="46" t="s">
        <v>191</v>
      </c>
      <c r="AZ127" s="30">
        <f t="shared" si="691"/>
        <v>0.67999999999999994</v>
      </c>
      <c r="BA127" s="30">
        <v>0.35</v>
      </c>
      <c r="BD127" s="15">
        <f t="shared" si="523"/>
        <v>666</v>
      </c>
      <c r="BE127" s="9">
        <f t="shared" ref="BE127:BE128" si="776">AP127+AY127</f>
        <v>311</v>
      </c>
      <c r="BF127" s="9">
        <f t="shared" si="524"/>
        <v>655.34399999999994</v>
      </c>
      <c r="BG127" s="30">
        <f t="shared" ref="BG127:BG128" si="777">W127+AF127+AQ127+AZ127</f>
        <v>1.1459999999999999</v>
      </c>
      <c r="BH127" s="15">
        <f t="shared" ref="BH127:BH128" si="778">(100%+BG127)*BD127+BE127+BF127</f>
        <v>2395.58</v>
      </c>
      <c r="BI127" s="30">
        <f t="shared" ref="BI127:BI128" si="779">X127+AG127+AR127</f>
        <v>0</v>
      </c>
      <c r="BJ127" s="30">
        <f t="shared" ref="BJ127:BJ128" si="780">AH127</f>
        <v>0</v>
      </c>
      <c r="BK127" s="30">
        <f t="shared" ref="BK127:BK128" si="781">AI127+AS127</f>
        <v>0</v>
      </c>
      <c r="BL127" s="30">
        <f t="shared" ref="BL127:BL128" si="782">AT127</f>
        <v>0</v>
      </c>
      <c r="BM127" s="30">
        <f t="shared" ref="BM127:BM128" si="783">AB127</f>
        <v>0</v>
      </c>
      <c r="BN127" s="30">
        <f t="shared" ref="BN127:BN128" si="784">AJ127</f>
        <v>0</v>
      </c>
      <c r="BO127" s="30">
        <f t="shared" ref="BO127:BO128" si="785">AK127</f>
        <v>0</v>
      </c>
      <c r="BP127" s="30">
        <f t="shared" ref="BP127:BP128" si="786">AL127+278*BT127/(1400+BT127)/100</f>
        <v>0.32757403906742283</v>
      </c>
      <c r="BQ127" s="30">
        <f t="shared" si="389"/>
        <v>1.3680841335162321</v>
      </c>
      <c r="BR127" s="30">
        <f t="shared" si="525"/>
        <v>0.6</v>
      </c>
      <c r="BS127" s="30">
        <f t="shared" si="526"/>
        <v>1.4569999999999999</v>
      </c>
      <c r="BT127" s="46">
        <f t="shared" ref="BT127:BT128" si="787">BC127+AW127+AD127+Q127</f>
        <v>187</v>
      </c>
      <c r="BU127" s="30">
        <f t="shared" ref="BU127:BU128" si="788">BR127+AC127</f>
        <v>0.6</v>
      </c>
      <c r="BV127" s="114">
        <v>1</v>
      </c>
      <c r="BW127" s="114">
        <v>1</v>
      </c>
      <c r="BX127" s="114">
        <v>0</v>
      </c>
      <c r="BY127" s="9">
        <f t="shared" ref="BY127:BY128" si="789">(100%+BJ127+(BI127*(1-BV127))+(BL127*BV127)+BN127+BX127*BO127)*BH127</f>
        <v>2395.58</v>
      </c>
      <c r="BZ127" s="9">
        <f t="shared" ref="BZ127:BZ128" si="790">(100%+$BS127)*BY127</f>
        <v>5885.9400599999999</v>
      </c>
      <c r="CA127" s="9">
        <f t="shared" ref="CA127:CA128" si="791">MIN($BR127, 80%)*BZ127+BY127*MAX(100%-$BR127, 20%)</f>
        <v>4489.7960359999997</v>
      </c>
      <c r="CB127" s="9">
        <f t="shared" si="527"/>
        <v>14003.540184053032</v>
      </c>
      <c r="CC127" s="9">
        <f t="shared" ref="CC127:CC128" si="792">(100%+BS127)*CB127</f>
        <v>34406.698232218296</v>
      </c>
      <c r="CD127" s="9">
        <f t="shared" ref="CD127:CD128" si="793">MIN($BU127, 80%)*CC127+CB127*MAX(100%-$BU127, 20%)</f>
        <v>26245.435012952192</v>
      </c>
      <c r="CE127" s="9">
        <f t="shared" ref="CE127:CE128" si="794">BX127*R127*(100%+BQ127)</f>
        <v>0</v>
      </c>
      <c r="CF127" s="9">
        <f t="shared" si="687"/>
        <v>9260.6533038535981</v>
      </c>
      <c r="CG127" s="16">
        <v>2</v>
      </c>
      <c r="CH127" s="9">
        <f t="shared" ref="CH127:CH128" si="795">(CF127+$CD127)/CG127</f>
        <v>17753.044158402896</v>
      </c>
    </row>
    <row r="128" spans="1:93" s="31" customFormat="1" x14ac:dyDescent="0.35">
      <c r="A128" s="15" t="str">
        <f t="shared" si="388"/>
        <v>Blackcliff Longsword + 4 IceBreaker + Ideal Thrilling Tales + Freeze + 2 Cryo + Noblesse</v>
      </c>
      <c r="B128" s="31" t="s">
        <v>9</v>
      </c>
      <c r="C128" s="31">
        <v>169</v>
      </c>
      <c r="D128" s="32">
        <v>0.2</v>
      </c>
      <c r="E128" s="17">
        <v>6</v>
      </c>
      <c r="F128" s="32">
        <v>0.64749999999999996</v>
      </c>
      <c r="G128" s="32">
        <v>0.62129999999999996</v>
      </c>
      <c r="H128" s="32">
        <v>0.79379999999999995</v>
      </c>
      <c r="I128" s="32">
        <v>0.86750000000000005</v>
      </c>
      <c r="J128" s="32">
        <v>1.0449999999999999</v>
      </c>
      <c r="K128" s="9">
        <v>8</v>
      </c>
      <c r="L128" s="30">
        <v>2.2016</v>
      </c>
      <c r="M128" s="31">
        <v>6</v>
      </c>
      <c r="N128" s="30">
        <f t="shared" si="23"/>
        <v>0.98399999999999999</v>
      </c>
      <c r="O128" s="32">
        <v>0.05</v>
      </c>
      <c r="P128" s="32">
        <v>0.5</v>
      </c>
      <c r="Q128" s="32"/>
      <c r="R128" s="9">
        <v>2155</v>
      </c>
      <c r="S128" s="15" t="s">
        <v>146</v>
      </c>
      <c r="T128" s="15">
        <v>1</v>
      </c>
      <c r="U128" s="15" t="s">
        <v>9</v>
      </c>
      <c r="V128" s="15">
        <v>497</v>
      </c>
      <c r="W128" s="33"/>
      <c r="X128" s="30"/>
      <c r="Y128" s="6"/>
      <c r="Z128" s="4"/>
      <c r="AA128" s="4">
        <v>0.33500000000000002</v>
      </c>
      <c r="AB128" s="32"/>
      <c r="AC128" s="32"/>
      <c r="AD128" s="17"/>
      <c r="AE128" s="31" t="s">
        <v>108</v>
      </c>
      <c r="AG128" s="32"/>
      <c r="AH128" s="32"/>
      <c r="AI128" s="32"/>
      <c r="AK128" s="32"/>
      <c r="AL128" s="32"/>
      <c r="AM128" s="32"/>
      <c r="AN128" s="35">
        <v>0.2</v>
      </c>
      <c r="AP128" s="37">
        <v>311</v>
      </c>
      <c r="AQ128" s="45">
        <v>0</v>
      </c>
      <c r="AR128" s="45">
        <f t="shared" si="27"/>
        <v>0</v>
      </c>
      <c r="AS128" s="45">
        <f>1*46.6%</f>
        <v>0.46600000000000003</v>
      </c>
      <c r="AT128" s="45"/>
      <c r="AU128" s="45"/>
      <c r="AV128" s="30">
        <v>0.622</v>
      </c>
      <c r="AW128" s="25">
        <v>187</v>
      </c>
      <c r="AX128" s="46" t="s">
        <v>191</v>
      </c>
      <c r="AZ128" s="30">
        <f t="shared" si="691"/>
        <v>0.67999999999999994</v>
      </c>
      <c r="BA128" s="32">
        <v>0.35</v>
      </c>
      <c r="BD128" s="31">
        <f t="shared" si="523"/>
        <v>666</v>
      </c>
      <c r="BE128" s="17">
        <f t="shared" si="776"/>
        <v>311</v>
      </c>
      <c r="BF128" s="17">
        <f t="shared" si="524"/>
        <v>655.34399999999994</v>
      </c>
      <c r="BG128" s="32">
        <f t="shared" si="777"/>
        <v>0.67999999999999994</v>
      </c>
      <c r="BH128" s="31">
        <f t="shared" si="778"/>
        <v>2085.2239999999997</v>
      </c>
      <c r="BI128" s="32">
        <f t="shared" si="779"/>
        <v>0</v>
      </c>
      <c r="BJ128" s="32">
        <f t="shared" si="780"/>
        <v>0</v>
      </c>
      <c r="BK128" s="32">
        <f t="shared" si="781"/>
        <v>0.46600000000000003</v>
      </c>
      <c r="BL128" s="32">
        <f t="shared" si="782"/>
        <v>0</v>
      </c>
      <c r="BM128" s="32">
        <f t="shared" si="783"/>
        <v>0</v>
      </c>
      <c r="BN128" s="32">
        <f t="shared" si="784"/>
        <v>0</v>
      </c>
      <c r="BO128" s="32">
        <f t="shared" si="785"/>
        <v>0</v>
      </c>
      <c r="BP128" s="30">
        <f t="shared" si="786"/>
        <v>0.32757403906742283</v>
      </c>
      <c r="BQ128" s="30">
        <f t="shared" si="389"/>
        <v>1.3680841335162321</v>
      </c>
      <c r="BR128" s="32">
        <f t="shared" si="525"/>
        <v>0.6</v>
      </c>
      <c r="BS128" s="32">
        <f t="shared" si="526"/>
        <v>1.4569999999999999</v>
      </c>
      <c r="BT128" s="46">
        <f t="shared" si="787"/>
        <v>187</v>
      </c>
      <c r="BU128" s="32">
        <f t="shared" si="788"/>
        <v>0.6</v>
      </c>
      <c r="BV128" s="57">
        <v>1</v>
      </c>
      <c r="BW128" s="57">
        <v>1</v>
      </c>
      <c r="BX128" s="57">
        <v>0</v>
      </c>
      <c r="BY128" s="17">
        <f t="shared" si="789"/>
        <v>2085.2239999999997</v>
      </c>
      <c r="BZ128" s="17">
        <f t="shared" si="790"/>
        <v>5123.3953679999986</v>
      </c>
      <c r="CA128" s="17">
        <f t="shared" si="791"/>
        <v>3908.1268207999988</v>
      </c>
      <c r="CB128" s="9">
        <f t="shared" si="527"/>
        <v>17869.559564079733</v>
      </c>
      <c r="CC128" s="17">
        <f t="shared" si="792"/>
        <v>43905.507848943904</v>
      </c>
      <c r="CD128" s="17">
        <f t="shared" si="793"/>
        <v>33491.128534998235</v>
      </c>
      <c r="CE128" s="17">
        <f t="shared" si="794"/>
        <v>0</v>
      </c>
      <c r="CF128" s="17">
        <f t="shared" si="687"/>
        <v>8060.9023805820761</v>
      </c>
      <c r="CG128" s="20">
        <v>2</v>
      </c>
      <c r="CH128" s="18">
        <f t="shared" si="795"/>
        <v>20776.015457790156</v>
      </c>
      <c r="CI128" s="17"/>
      <c r="CJ128" s="20"/>
      <c r="CK128" s="17"/>
      <c r="CL128" s="17"/>
      <c r="CM128" s="17"/>
      <c r="CN128" s="17"/>
      <c r="CO128" s="17"/>
    </row>
    <row r="129" spans="1:93" x14ac:dyDescent="0.35">
      <c r="A129" s="15" t="str">
        <f t="shared" si="388"/>
        <v>Festering Desire + 4 IceBreaker + Ideal Thrilling Tales + Freeze + 2 Cryo + Noblesse</v>
      </c>
      <c r="B129" s="15" t="s">
        <v>9</v>
      </c>
      <c r="C129" s="15">
        <v>169</v>
      </c>
      <c r="D129" s="30">
        <v>0.2</v>
      </c>
      <c r="E129" s="9">
        <v>6</v>
      </c>
      <c r="F129" s="30">
        <v>0.64749999999999996</v>
      </c>
      <c r="G129" s="30">
        <v>0.62129999999999996</v>
      </c>
      <c r="H129" s="30">
        <v>0.79379999999999995</v>
      </c>
      <c r="I129" s="30">
        <v>0.86750000000000005</v>
      </c>
      <c r="J129" s="30">
        <v>1.0449999999999999</v>
      </c>
      <c r="K129" s="9">
        <v>8</v>
      </c>
      <c r="L129" s="30">
        <v>2.2016</v>
      </c>
      <c r="M129" s="15">
        <v>6</v>
      </c>
      <c r="N129" s="30">
        <f t="shared" si="23"/>
        <v>0.98399999999999999</v>
      </c>
      <c r="O129" s="30">
        <v>0.05</v>
      </c>
      <c r="P129" s="30">
        <v>0.5</v>
      </c>
      <c r="Q129" s="30"/>
      <c r="R129" s="9">
        <v>2155</v>
      </c>
      <c r="S129" s="15" t="s">
        <v>98</v>
      </c>
      <c r="T129" s="15">
        <v>5</v>
      </c>
      <c r="U129" s="15" t="s">
        <v>9</v>
      </c>
      <c r="V129" s="15">
        <v>449</v>
      </c>
      <c r="W129" s="30"/>
      <c r="X129" s="30"/>
      <c r="Y129" s="30"/>
      <c r="Z129" s="9"/>
      <c r="AA129" s="9"/>
      <c r="AB129" s="30">
        <f>12%+(T129*4%)</f>
        <v>0.32</v>
      </c>
      <c r="AC129" s="30">
        <f>4.5%+(T129*1.5%)</f>
        <v>0.12</v>
      </c>
      <c r="AE129" s="15" t="s">
        <v>108</v>
      </c>
      <c r="AN129" s="33">
        <v>0.2</v>
      </c>
      <c r="AP129" s="15">
        <v>311</v>
      </c>
      <c r="AQ129" s="30">
        <f>2*46.6%</f>
        <v>0.93200000000000005</v>
      </c>
      <c r="AR129" s="30">
        <f>0*58.3%</f>
        <v>0</v>
      </c>
      <c r="AS129" s="30">
        <f>0*46.6%</f>
        <v>0</v>
      </c>
      <c r="AT129" s="30"/>
      <c r="AU129" s="30"/>
      <c r="AV129" s="30">
        <v>0.622</v>
      </c>
      <c r="AX129" s="46" t="s">
        <v>191</v>
      </c>
      <c r="AZ129" s="30">
        <f>48%+20%</f>
        <v>0.67999999999999994</v>
      </c>
      <c r="BA129" s="30">
        <v>0.35</v>
      </c>
      <c r="BD129" s="15">
        <f t="shared" si="523"/>
        <v>618</v>
      </c>
      <c r="BE129" s="9">
        <f t="shared" si="759"/>
        <v>311</v>
      </c>
      <c r="BF129" s="9">
        <f t="shared" si="524"/>
        <v>608.11199999999997</v>
      </c>
      <c r="BG129" s="30">
        <f t="shared" si="760"/>
        <v>1.6120000000000001</v>
      </c>
      <c r="BH129" s="15">
        <f t="shared" si="761"/>
        <v>2533.328</v>
      </c>
      <c r="BI129" s="30">
        <f t="shared" si="762"/>
        <v>0</v>
      </c>
      <c r="BJ129" s="30">
        <f t="shared" si="763"/>
        <v>0</v>
      </c>
      <c r="BK129" s="30">
        <f t="shared" si="764"/>
        <v>0</v>
      </c>
      <c r="BL129" s="30">
        <f t="shared" si="765"/>
        <v>0</v>
      </c>
      <c r="BM129" s="30">
        <f t="shared" si="766"/>
        <v>0.32</v>
      </c>
      <c r="BN129" s="30">
        <f t="shared" si="767"/>
        <v>0</v>
      </c>
      <c r="BO129" s="30">
        <f t="shared" si="768"/>
        <v>0</v>
      </c>
      <c r="BP129" s="30">
        <f t="shared" si="30"/>
        <v>0</v>
      </c>
      <c r="BQ129" s="30">
        <f t="shared" si="389"/>
        <v>0</v>
      </c>
      <c r="BR129" s="30">
        <f t="shared" si="525"/>
        <v>0.6</v>
      </c>
      <c r="BS129" s="30">
        <f t="shared" si="526"/>
        <v>1.1219999999999999</v>
      </c>
      <c r="BT129" s="46">
        <f t="shared" si="32"/>
        <v>0</v>
      </c>
      <c r="BU129" s="30">
        <f t="shared" si="769"/>
        <v>0.72</v>
      </c>
      <c r="BV129" s="114">
        <v>0</v>
      </c>
      <c r="BW129" s="114">
        <v>1</v>
      </c>
      <c r="BX129" s="114">
        <v>0</v>
      </c>
      <c r="BY129" s="9">
        <f t="shared" si="770"/>
        <v>2533.328</v>
      </c>
      <c r="BZ129" s="9">
        <f t="shared" ref="BZ129:BZ142" si="796">(100%+$BS129)*BY129</f>
        <v>5375.7220159999997</v>
      </c>
      <c r="CA129" s="9">
        <f t="shared" si="771"/>
        <v>4238.7644096000004</v>
      </c>
      <c r="CB129" s="9">
        <f t="shared" si="527"/>
        <v>14724.269801472001</v>
      </c>
      <c r="CC129" s="9">
        <f t="shared" si="772"/>
        <v>31244.900518723585</v>
      </c>
      <c r="CD129" s="9">
        <f t="shared" si="773"/>
        <v>26619.123917893143</v>
      </c>
      <c r="CE129" s="9">
        <f t="shared" si="774"/>
        <v>0</v>
      </c>
      <c r="CF129" s="9">
        <f t="shared" si="687"/>
        <v>8742.8754712409591</v>
      </c>
      <c r="CG129" s="16">
        <v>2</v>
      </c>
      <c r="CH129" s="9">
        <f t="shared" si="775"/>
        <v>17680.99969456705</v>
      </c>
    </row>
    <row r="130" spans="1:93" s="37" customFormat="1" x14ac:dyDescent="0.35">
      <c r="A130" s="15" t="str">
        <f t="shared" si="388"/>
        <v>Festering Desire + 4 IceBreaker + Ideal Thrilling Tales + Freeze + 2 Cryo + Noblesse</v>
      </c>
      <c r="B130" s="37" t="s">
        <v>9</v>
      </c>
      <c r="C130" s="37">
        <v>169</v>
      </c>
      <c r="D130" s="45">
        <v>0.2</v>
      </c>
      <c r="E130" s="25">
        <v>6</v>
      </c>
      <c r="F130" s="45">
        <v>0.64749999999999996</v>
      </c>
      <c r="G130" s="45">
        <v>0.62129999999999996</v>
      </c>
      <c r="H130" s="45">
        <v>0.79379999999999995</v>
      </c>
      <c r="I130" s="45">
        <v>0.86750000000000005</v>
      </c>
      <c r="J130" s="45">
        <v>1.0449999999999999</v>
      </c>
      <c r="K130" s="25">
        <v>8</v>
      </c>
      <c r="L130" s="45">
        <v>2.2016</v>
      </c>
      <c r="M130" s="37">
        <v>6</v>
      </c>
      <c r="N130" s="45">
        <f t="shared" si="23"/>
        <v>0.98399999999999999</v>
      </c>
      <c r="O130" s="45">
        <v>0.05</v>
      </c>
      <c r="P130" s="45">
        <v>0.5</v>
      </c>
      <c r="Q130" s="45"/>
      <c r="R130" s="9">
        <v>2155</v>
      </c>
      <c r="S130" s="37" t="s">
        <v>98</v>
      </c>
      <c r="T130" s="37">
        <v>5</v>
      </c>
      <c r="U130" s="37" t="s">
        <v>9</v>
      </c>
      <c r="V130" s="37">
        <v>449</v>
      </c>
      <c r="W130" s="45"/>
      <c r="X130" s="45"/>
      <c r="Y130" s="45"/>
      <c r="Z130" s="25"/>
      <c r="AA130" s="25"/>
      <c r="AB130" s="45">
        <f t="shared" ref="AB130" si="797">12%+(T130*4%)</f>
        <v>0.32</v>
      </c>
      <c r="AC130" s="45">
        <f t="shared" ref="AC130" si="798">4.5%+(T130*1.5%)</f>
        <v>0.12</v>
      </c>
      <c r="AD130" s="25"/>
      <c r="AE130" s="37" t="s">
        <v>108</v>
      </c>
      <c r="AG130" s="45"/>
      <c r="AH130" s="45"/>
      <c r="AI130" s="45"/>
      <c r="AK130" s="45"/>
      <c r="AL130" s="45"/>
      <c r="AM130" s="45"/>
      <c r="AN130" s="53">
        <v>0.2</v>
      </c>
      <c r="AP130" s="37">
        <v>311</v>
      </c>
      <c r="AQ130" s="45">
        <f>1*46.6%</f>
        <v>0.46600000000000003</v>
      </c>
      <c r="AR130" s="45">
        <f t="shared" si="27"/>
        <v>0</v>
      </c>
      <c r="AS130" s="45">
        <f>1*46.6%</f>
        <v>0.46600000000000003</v>
      </c>
      <c r="AT130" s="45"/>
      <c r="AU130" s="45"/>
      <c r="AV130" s="30">
        <v>0.622</v>
      </c>
      <c r="AW130" s="25"/>
      <c r="AX130" s="116" t="s">
        <v>191</v>
      </c>
      <c r="AZ130" s="45">
        <f t="shared" si="691"/>
        <v>0.67999999999999994</v>
      </c>
      <c r="BA130" s="45">
        <v>0.35</v>
      </c>
      <c r="BD130" s="37">
        <f t="shared" si="523"/>
        <v>618</v>
      </c>
      <c r="BE130" s="25">
        <f t="shared" si="759"/>
        <v>311</v>
      </c>
      <c r="BF130" s="25">
        <f t="shared" si="524"/>
        <v>608.11199999999997</v>
      </c>
      <c r="BG130" s="45">
        <f t="shared" si="760"/>
        <v>1.1459999999999999</v>
      </c>
      <c r="BH130" s="37">
        <f t="shared" si="761"/>
        <v>2245.3399999999997</v>
      </c>
      <c r="BI130" s="45">
        <f t="shared" si="762"/>
        <v>0</v>
      </c>
      <c r="BJ130" s="45">
        <f t="shared" si="763"/>
        <v>0</v>
      </c>
      <c r="BK130" s="45">
        <f t="shared" si="764"/>
        <v>0.46600000000000003</v>
      </c>
      <c r="BL130" s="45">
        <f t="shared" si="765"/>
        <v>0</v>
      </c>
      <c r="BM130" s="45">
        <f t="shared" si="766"/>
        <v>0.32</v>
      </c>
      <c r="BN130" s="45">
        <f t="shared" si="767"/>
        <v>0</v>
      </c>
      <c r="BO130" s="45">
        <f t="shared" si="768"/>
        <v>0</v>
      </c>
      <c r="BP130" s="45">
        <f t="shared" si="30"/>
        <v>0</v>
      </c>
      <c r="BQ130" s="30">
        <f t="shared" si="389"/>
        <v>0</v>
      </c>
      <c r="BR130" s="45">
        <f t="shared" si="525"/>
        <v>0.6</v>
      </c>
      <c r="BS130" s="45">
        <f t="shared" si="526"/>
        <v>1.1219999999999999</v>
      </c>
      <c r="BT130" s="116">
        <f t="shared" si="32"/>
        <v>0</v>
      </c>
      <c r="BU130" s="45">
        <f t="shared" si="769"/>
        <v>0.72</v>
      </c>
      <c r="BV130" s="58">
        <v>0</v>
      </c>
      <c r="BW130" s="58">
        <v>1</v>
      </c>
      <c r="BX130" s="58">
        <v>0</v>
      </c>
      <c r="BY130" s="25">
        <f t="shared" si="770"/>
        <v>2245.3399999999997</v>
      </c>
      <c r="BZ130" s="25">
        <f t="shared" si="796"/>
        <v>4764.6114799999987</v>
      </c>
      <c r="CA130" s="25">
        <f t="shared" si="771"/>
        <v>3756.9028879999992</v>
      </c>
      <c r="CB130" s="25">
        <f t="shared" si="527"/>
        <v>17657.612423168001</v>
      </c>
      <c r="CC130" s="25">
        <f t="shared" si="772"/>
        <v>37469.453561962495</v>
      </c>
      <c r="CD130" s="25">
        <f t="shared" si="773"/>
        <v>31922.138043100036</v>
      </c>
      <c r="CE130" s="25">
        <f t="shared" si="774"/>
        <v>0</v>
      </c>
      <c r="CF130" s="25">
        <f t="shared" si="687"/>
        <v>7748.9878967887971</v>
      </c>
      <c r="CG130" s="81">
        <v>2</v>
      </c>
      <c r="CH130" s="25">
        <f t="shared" si="775"/>
        <v>19835.562969944418</v>
      </c>
      <c r="CI130" s="25"/>
      <c r="CJ130" s="81"/>
      <c r="CK130" s="25"/>
      <c r="CL130" s="25"/>
      <c r="CM130" s="25"/>
      <c r="CN130" s="25"/>
      <c r="CO130" s="25"/>
    </row>
    <row r="131" spans="1:93" x14ac:dyDescent="0.35">
      <c r="A131" s="15" t="str">
        <f t="shared" si="388"/>
        <v>Festering Desire + 4 IceBreaker + Ideal Thrilling Tales + Freeze + 2 Cryo + Noblesse</v>
      </c>
      <c r="B131" s="15" t="s">
        <v>9</v>
      </c>
      <c r="C131" s="15">
        <v>169</v>
      </c>
      <c r="D131" s="30">
        <v>0.2</v>
      </c>
      <c r="E131" s="9">
        <v>6</v>
      </c>
      <c r="F131" s="30">
        <v>0.64749999999999996</v>
      </c>
      <c r="G131" s="30">
        <v>0.62129999999999996</v>
      </c>
      <c r="H131" s="30">
        <v>0.79379999999999995</v>
      </c>
      <c r="I131" s="30">
        <v>0.86750000000000005</v>
      </c>
      <c r="J131" s="30">
        <v>1.0449999999999999</v>
      </c>
      <c r="K131" s="9">
        <v>8</v>
      </c>
      <c r="L131" s="30">
        <v>2.2016</v>
      </c>
      <c r="M131" s="15">
        <v>6</v>
      </c>
      <c r="N131" s="30">
        <f t="shared" si="23"/>
        <v>0.98399999999999999</v>
      </c>
      <c r="O131" s="30">
        <v>0.05</v>
      </c>
      <c r="P131" s="30">
        <v>0.5</v>
      </c>
      <c r="Q131" s="30"/>
      <c r="R131" s="9">
        <v>2155</v>
      </c>
      <c r="S131" s="15" t="s">
        <v>98</v>
      </c>
      <c r="T131" s="15">
        <v>5</v>
      </c>
      <c r="U131" s="15" t="s">
        <v>9</v>
      </c>
      <c r="V131" s="15">
        <v>449</v>
      </c>
      <c r="W131" s="30"/>
      <c r="X131" s="30"/>
      <c r="Y131" s="30"/>
      <c r="Z131" s="9"/>
      <c r="AA131" s="9"/>
      <c r="AB131" s="30">
        <f>12%+(T131*4%)</f>
        <v>0.32</v>
      </c>
      <c r="AC131" s="30">
        <f>4.5%+(T131*1.5%)</f>
        <v>0.12</v>
      </c>
      <c r="AE131" s="15" t="s">
        <v>108</v>
      </c>
      <c r="AN131" s="33">
        <v>0.2</v>
      </c>
      <c r="AP131" s="15">
        <v>311</v>
      </c>
      <c r="AQ131" s="30">
        <f>1*46.6%</f>
        <v>0.46600000000000003</v>
      </c>
      <c r="AR131" s="30">
        <f>0*58.3%</f>
        <v>0</v>
      </c>
      <c r="AS131" s="30">
        <f>0*46.6%</f>
        <v>0</v>
      </c>
      <c r="AT131" s="30"/>
      <c r="AU131" s="30"/>
      <c r="AV131" s="30">
        <v>0.622</v>
      </c>
      <c r="AW131" s="9">
        <v>187</v>
      </c>
      <c r="AX131" s="46" t="s">
        <v>191</v>
      </c>
      <c r="AZ131" s="30">
        <f>48%+20%</f>
        <v>0.67999999999999994</v>
      </c>
      <c r="BA131" s="30">
        <v>0.35</v>
      </c>
      <c r="BD131" s="15">
        <f t="shared" si="523"/>
        <v>618</v>
      </c>
      <c r="BE131" s="9">
        <f t="shared" ref="BE131:BE132" si="799">AP131+AY131</f>
        <v>311</v>
      </c>
      <c r="BF131" s="9">
        <f t="shared" si="524"/>
        <v>608.11199999999997</v>
      </c>
      <c r="BG131" s="30">
        <f t="shared" ref="BG131:BG132" si="800">W131+AF131+AQ131+AZ131</f>
        <v>1.1459999999999999</v>
      </c>
      <c r="BH131" s="15">
        <f t="shared" ref="BH131:BH132" si="801">(100%+BG131)*BD131+BE131+BF131</f>
        <v>2245.3399999999997</v>
      </c>
      <c r="BI131" s="30">
        <f t="shared" ref="BI131:BI132" si="802">X131+AG131+AR131</f>
        <v>0</v>
      </c>
      <c r="BJ131" s="30">
        <f t="shared" ref="BJ131:BJ132" si="803">AH131</f>
        <v>0</v>
      </c>
      <c r="BK131" s="30">
        <f t="shared" ref="BK131:BK132" si="804">AI131+AS131</f>
        <v>0</v>
      </c>
      <c r="BL131" s="30">
        <f t="shared" ref="BL131:BL132" si="805">AT131</f>
        <v>0</v>
      </c>
      <c r="BM131" s="30">
        <f t="shared" ref="BM131:BM132" si="806">AB131</f>
        <v>0.32</v>
      </c>
      <c r="BN131" s="30">
        <f t="shared" ref="BN131:BN132" si="807">AJ131</f>
        <v>0</v>
      </c>
      <c r="BO131" s="30">
        <f t="shared" ref="BO131:BO132" si="808">AK131</f>
        <v>0</v>
      </c>
      <c r="BP131" s="30">
        <f t="shared" ref="BP131:BP132" si="809">AL131+278*BT131/(1400+BT131)/100</f>
        <v>0.32757403906742283</v>
      </c>
      <c r="BQ131" s="30">
        <f t="shared" si="389"/>
        <v>1.3680841335162321</v>
      </c>
      <c r="BR131" s="30">
        <f t="shared" si="525"/>
        <v>0.6</v>
      </c>
      <c r="BS131" s="30">
        <f t="shared" si="526"/>
        <v>1.1219999999999999</v>
      </c>
      <c r="BT131" s="46">
        <f t="shared" ref="BT131:BT132" si="810">BC131+AW131+AD131+Q131</f>
        <v>187</v>
      </c>
      <c r="BU131" s="30">
        <f t="shared" ref="BU131:BU132" si="811">BR131+AC131</f>
        <v>0.72</v>
      </c>
      <c r="BV131" s="114">
        <v>0</v>
      </c>
      <c r="BW131" s="114">
        <v>1</v>
      </c>
      <c r="BX131" s="114">
        <v>0</v>
      </c>
      <c r="BY131" s="9">
        <f t="shared" ref="BY131:BY132" si="812">(100%+BJ131+(BI131*(1-BV131))+(BL131*BV131)+BN131+BX131*BO131)*BH131</f>
        <v>2245.3399999999997</v>
      </c>
      <c r="BZ131" s="9">
        <f t="shared" ref="BZ131:BZ132" si="813">(100%+$BS131)*BY131</f>
        <v>4764.6114799999987</v>
      </c>
      <c r="CA131" s="9">
        <f t="shared" ref="CA131:CA132" si="814">MIN($BR131, 80%)*BZ131+BY131*MAX(100%-$BR131, 20%)</f>
        <v>3756.9028879999992</v>
      </c>
      <c r="CB131" s="9">
        <f t="shared" si="527"/>
        <v>17325.397511357314</v>
      </c>
      <c r="CC131" s="9">
        <f t="shared" ref="CC131:CC132" si="815">(100%+BS131)*CB131</f>
        <v>36764.493519100222</v>
      </c>
      <c r="CD131" s="9">
        <f t="shared" ref="CD131:CD132" si="816">MIN($BU131, 80%)*CC131+CB131*MAX(100%-$BU131, 20%)</f>
        <v>31321.546636932209</v>
      </c>
      <c r="CE131" s="9">
        <f t="shared" ref="CE131:CE132" si="817">BX131*R131*(100%+BQ131)</f>
        <v>0</v>
      </c>
      <c r="CF131" s="9">
        <f t="shared" si="687"/>
        <v>7748.9878967887971</v>
      </c>
      <c r="CG131" s="16">
        <v>2</v>
      </c>
      <c r="CH131" s="9">
        <f t="shared" ref="CH131:CH132" si="818">(CF131+$CD131)/CG131</f>
        <v>19535.267266860505</v>
      </c>
    </row>
    <row r="132" spans="1:93" s="63" customFormat="1" x14ac:dyDescent="0.35">
      <c r="A132" s="15" t="str">
        <f t="shared" si="388"/>
        <v>Festering Desire + 4 IceBreaker + Ideal Thrilling Tales + Freeze + 2 Cryo + Noblesse</v>
      </c>
      <c r="B132" s="63" t="s">
        <v>9</v>
      </c>
      <c r="C132" s="63">
        <v>169</v>
      </c>
      <c r="D132" s="67">
        <v>0.2</v>
      </c>
      <c r="E132" s="72">
        <v>6</v>
      </c>
      <c r="F132" s="67">
        <v>0.64749999999999996</v>
      </c>
      <c r="G132" s="67">
        <v>0.62129999999999996</v>
      </c>
      <c r="H132" s="67">
        <v>0.79379999999999995</v>
      </c>
      <c r="I132" s="67">
        <v>0.86750000000000005</v>
      </c>
      <c r="J132" s="67">
        <v>1.0449999999999999</v>
      </c>
      <c r="K132" s="9">
        <v>8</v>
      </c>
      <c r="L132" s="30">
        <v>2.2016</v>
      </c>
      <c r="M132" s="63">
        <v>6</v>
      </c>
      <c r="N132" s="30">
        <f t="shared" si="23"/>
        <v>0.98399999999999999</v>
      </c>
      <c r="O132" s="67">
        <v>0.05</v>
      </c>
      <c r="P132" s="67">
        <v>0.5</v>
      </c>
      <c r="Q132" s="67"/>
      <c r="R132" s="9">
        <v>2155</v>
      </c>
      <c r="S132" s="63" t="s">
        <v>98</v>
      </c>
      <c r="T132" s="63">
        <v>5</v>
      </c>
      <c r="U132" s="63" t="s">
        <v>9</v>
      </c>
      <c r="V132" s="63">
        <v>449</v>
      </c>
      <c r="W132" s="67"/>
      <c r="X132" s="67"/>
      <c r="Y132" s="67"/>
      <c r="Z132" s="72"/>
      <c r="AA132" s="72"/>
      <c r="AB132" s="67">
        <f t="shared" ref="AB132" si="819">12%+(T132*4%)</f>
        <v>0.32</v>
      </c>
      <c r="AC132" s="67">
        <f t="shared" ref="AC132" si="820">4.5%+(T132*1.5%)</f>
        <v>0.12</v>
      </c>
      <c r="AD132" s="72"/>
      <c r="AE132" s="63" t="s">
        <v>108</v>
      </c>
      <c r="AG132" s="67"/>
      <c r="AH132" s="67"/>
      <c r="AI132" s="67"/>
      <c r="AK132" s="67"/>
      <c r="AL132" s="67"/>
      <c r="AM132" s="67"/>
      <c r="AN132" s="64">
        <v>0.2</v>
      </c>
      <c r="AP132" s="37">
        <v>311</v>
      </c>
      <c r="AQ132" s="45">
        <v>0</v>
      </c>
      <c r="AR132" s="45">
        <f t="shared" si="27"/>
        <v>0</v>
      </c>
      <c r="AS132" s="45">
        <f>1*46.6%</f>
        <v>0.46600000000000003</v>
      </c>
      <c r="AT132" s="45"/>
      <c r="AU132" s="45"/>
      <c r="AV132" s="30">
        <v>0.622</v>
      </c>
      <c r="AW132" s="25">
        <v>187</v>
      </c>
      <c r="AX132" s="46" t="s">
        <v>191</v>
      </c>
      <c r="AZ132" s="30">
        <f t="shared" si="691"/>
        <v>0.67999999999999994</v>
      </c>
      <c r="BA132" s="67">
        <v>0.35</v>
      </c>
      <c r="BD132" s="63">
        <f t="shared" si="523"/>
        <v>618</v>
      </c>
      <c r="BE132" s="72">
        <f t="shared" si="799"/>
        <v>311</v>
      </c>
      <c r="BF132" s="72">
        <f t="shared" si="524"/>
        <v>608.11199999999997</v>
      </c>
      <c r="BG132" s="67">
        <f t="shared" si="800"/>
        <v>0.67999999999999994</v>
      </c>
      <c r="BH132" s="63">
        <f t="shared" si="801"/>
        <v>1957.3519999999999</v>
      </c>
      <c r="BI132" s="67">
        <f t="shared" si="802"/>
        <v>0</v>
      </c>
      <c r="BJ132" s="67">
        <f t="shared" si="803"/>
        <v>0</v>
      </c>
      <c r="BK132" s="67">
        <f t="shared" si="804"/>
        <v>0.46600000000000003</v>
      </c>
      <c r="BL132" s="67">
        <f t="shared" si="805"/>
        <v>0</v>
      </c>
      <c r="BM132" s="67">
        <f t="shared" si="806"/>
        <v>0.32</v>
      </c>
      <c r="BN132" s="67">
        <f t="shared" si="807"/>
        <v>0</v>
      </c>
      <c r="BO132" s="67">
        <f t="shared" si="808"/>
        <v>0</v>
      </c>
      <c r="BP132" s="30">
        <f t="shared" si="809"/>
        <v>0.32757403906742283</v>
      </c>
      <c r="BQ132" s="30">
        <f t="shared" si="389"/>
        <v>1.3680841335162321</v>
      </c>
      <c r="BR132" s="67">
        <f t="shared" si="525"/>
        <v>0.6</v>
      </c>
      <c r="BS132" s="67">
        <f t="shared" si="526"/>
        <v>1.1219999999999999</v>
      </c>
      <c r="BT132" s="46">
        <f t="shared" si="810"/>
        <v>187</v>
      </c>
      <c r="BU132" s="67">
        <f t="shared" si="811"/>
        <v>0.72</v>
      </c>
      <c r="BV132" s="114">
        <v>0</v>
      </c>
      <c r="BW132" s="115">
        <v>1</v>
      </c>
      <c r="BX132" s="115">
        <v>0</v>
      </c>
      <c r="BY132" s="72">
        <f t="shared" si="812"/>
        <v>1957.3519999999999</v>
      </c>
      <c r="BZ132" s="72">
        <f t="shared" si="813"/>
        <v>4153.5009439999994</v>
      </c>
      <c r="CA132" s="72">
        <f t="shared" si="814"/>
        <v>3275.0413663999993</v>
      </c>
      <c r="CB132" s="9">
        <f t="shared" si="527"/>
        <v>20435.136915484814</v>
      </c>
      <c r="CC132" s="72">
        <f t="shared" si="815"/>
        <v>43363.360534658772</v>
      </c>
      <c r="CD132" s="72">
        <f t="shared" si="816"/>
        <v>36943.457921290064</v>
      </c>
      <c r="CE132" s="72">
        <f t="shared" si="817"/>
        <v>0</v>
      </c>
      <c r="CF132" s="72">
        <f t="shared" si="687"/>
        <v>6755.1003223366379</v>
      </c>
      <c r="CG132" s="74">
        <v>2</v>
      </c>
      <c r="CH132" s="66">
        <f t="shared" si="818"/>
        <v>21849.27912181335</v>
      </c>
      <c r="CI132" s="72"/>
      <c r="CJ132" s="74"/>
      <c r="CK132" s="72"/>
      <c r="CL132" s="72"/>
      <c r="CM132" s="72"/>
      <c r="CN132" s="72"/>
      <c r="CO132" s="72"/>
    </row>
    <row r="133" spans="1:93" x14ac:dyDescent="0.35">
      <c r="A133" s="15" t="str">
        <f t="shared" si="388"/>
        <v>Aquila Favonia + 4 IceBreaker + Ideal Thrilling Tales + Freeze + 2 Cryo + Noblesse</v>
      </c>
      <c r="B133" s="15" t="s">
        <v>9</v>
      </c>
      <c r="C133" s="15">
        <v>169</v>
      </c>
      <c r="D133" s="30">
        <v>0.2</v>
      </c>
      <c r="E133" s="9">
        <v>6</v>
      </c>
      <c r="F133" s="30">
        <v>0.64749999999999996</v>
      </c>
      <c r="G133" s="30">
        <v>0.62129999999999996</v>
      </c>
      <c r="H133" s="30">
        <v>0.79379999999999995</v>
      </c>
      <c r="I133" s="30">
        <v>0.86750000000000005</v>
      </c>
      <c r="J133" s="30">
        <v>1.0449999999999999</v>
      </c>
      <c r="K133" s="9">
        <v>8</v>
      </c>
      <c r="L133" s="30">
        <v>2.2016</v>
      </c>
      <c r="M133" s="15">
        <v>6</v>
      </c>
      <c r="N133" s="30">
        <f t="shared" si="23"/>
        <v>0.98399999999999999</v>
      </c>
      <c r="O133" s="30">
        <v>0.05</v>
      </c>
      <c r="P133" s="30">
        <v>0.5</v>
      </c>
      <c r="Q133" s="30"/>
      <c r="R133" s="9">
        <v>2155</v>
      </c>
      <c r="S133" s="15" t="s">
        <v>101</v>
      </c>
      <c r="T133" s="15">
        <v>1</v>
      </c>
      <c r="U133" s="15" t="s">
        <v>9</v>
      </c>
      <c r="V133" s="15">
        <v>590</v>
      </c>
      <c r="W133" s="33">
        <v>0.2</v>
      </c>
      <c r="X133" s="30">
        <v>0.377</v>
      </c>
      <c r="AE133" s="15" t="s">
        <v>108</v>
      </c>
      <c r="AN133" s="33">
        <v>0.2</v>
      </c>
      <c r="AP133" s="15">
        <v>311</v>
      </c>
      <c r="AQ133" s="30">
        <f>2*46.6%</f>
        <v>0.93200000000000005</v>
      </c>
      <c r="AR133" s="30">
        <f>0*58.3%</f>
        <v>0</v>
      </c>
      <c r="AS133" s="30">
        <f>0*46.6%</f>
        <v>0</v>
      </c>
      <c r="AT133" s="30"/>
      <c r="AU133" s="30"/>
      <c r="AV133" s="30">
        <v>0.622</v>
      </c>
      <c r="AX133" s="46" t="s">
        <v>191</v>
      </c>
      <c r="AZ133" s="30">
        <f t="shared" si="691"/>
        <v>0.67999999999999994</v>
      </c>
      <c r="BA133" s="30">
        <v>0.35</v>
      </c>
      <c r="BD133" s="15">
        <f t="shared" si="523"/>
        <v>759</v>
      </c>
      <c r="BE133" s="9">
        <f t="shared" si="759"/>
        <v>311</v>
      </c>
      <c r="BF133" s="9">
        <f t="shared" si="524"/>
        <v>746.85599999999999</v>
      </c>
      <c r="BG133" s="30">
        <f t="shared" si="760"/>
        <v>1.8120000000000001</v>
      </c>
      <c r="BH133" s="15">
        <f t="shared" si="761"/>
        <v>3192.1639999999998</v>
      </c>
      <c r="BI133" s="30">
        <f t="shared" si="762"/>
        <v>0.377</v>
      </c>
      <c r="BJ133" s="30">
        <f t="shared" si="763"/>
        <v>0</v>
      </c>
      <c r="BK133" s="30">
        <f t="shared" si="764"/>
        <v>0</v>
      </c>
      <c r="BL133" s="30">
        <f t="shared" si="765"/>
        <v>0</v>
      </c>
      <c r="BM133" s="30">
        <f t="shared" si="766"/>
        <v>0</v>
      </c>
      <c r="BN133" s="30">
        <f t="shared" si="767"/>
        <v>0</v>
      </c>
      <c r="BO133" s="30">
        <f t="shared" si="768"/>
        <v>0</v>
      </c>
      <c r="BP133" s="30">
        <f t="shared" si="30"/>
        <v>0</v>
      </c>
      <c r="BQ133" s="30">
        <f t="shared" si="389"/>
        <v>0</v>
      </c>
      <c r="BR133" s="30">
        <f t="shared" si="525"/>
        <v>0.6</v>
      </c>
      <c r="BS133" s="30">
        <f t="shared" si="526"/>
        <v>1.1219999999999999</v>
      </c>
      <c r="BT133" s="46">
        <f t="shared" si="32"/>
        <v>0</v>
      </c>
      <c r="BU133" s="30">
        <f t="shared" si="769"/>
        <v>0.6</v>
      </c>
      <c r="BV133" s="114">
        <v>0</v>
      </c>
      <c r="BW133" s="114">
        <v>1</v>
      </c>
      <c r="BX133" s="114">
        <v>0</v>
      </c>
      <c r="BY133" s="9">
        <f t="shared" si="770"/>
        <v>4395.6098279999997</v>
      </c>
      <c r="BZ133" s="9">
        <f t="shared" si="796"/>
        <v>9327.4840550159988</v>
      </c>
      <c r="CA133" s="9">
        <f t="shared" si="771"/>
        <v>7354.7343642095984</v>
      </c>
      <c r="CB133" s="9">
        <f t="shared" si="527"/>
        <v>14055.736524799999</v>
      </c>
      <c r="CC133" s="9">
        <f t="shared" si="772"/>
        <v>29826.272905625596</v>
      </c>
      <c r="CD133" s="9">
        <f t="shared" si="773"/>
        <v>23518.058353295353</v>
      </c>
      <c r="CE133" s="9">
        <f t="shared" si="774"/>
        <v>0</v>
      </c>
      <c r="CF133" s="9">
        <f t="shared" si="687"/>
        <v>15169.875099618715</v>
      </c>
      <c r="CG133" s="16">
        <v>2</v>
      </c>
      <c r="CH133" s="9">
        <f t="shared" si="775"/>
        <v>19343.966726457034</v>
      </c>
    </row>
    <row r="134" spans="1:93" s="37" customFormat="1" x14ac:dyDescent="0.35">
      <c r="A134" s="15" t="str">
        <f t="shared" ref="A134:A197" si="821">S134&amp;" + "&amp;AE134&amp;" + "&amp;AX134</f>
        <v>Aquila Favonia + 4 IceBreaker + Ideal Thrilling Tales + Freeze + 2 Cryo + Noblesse</v>
      </c>
      <c r="B134" s="37" t="s">
        <v>9</v>
      </c>
      <c r="C134" s="37">
        <v>169</v>
      </c>
      <c r="D134" s="45">
        <v>0.2</v>
      </c>
      <c r="E134" s="25">
        <v>6</v>
      </c>
      <c r="F134" s="45">
        <v>0.64749999999999996</v>
      </c>
      <c r="G134" s="45">
        <v>0.62129999999999996</v>
      </c>
      <c r="H134" s="45">
        <v>0.79379999999999995</v>
      </c>
      <c r="I134" s="45">
        <v>0.86750000000000005</v>
      </c>
      <c r="J134" s="45">
        <v>1.0449999999999999</v>
      </c>
      <c r="K134" s="25">
        <v>8</v>
      </c>
      <c r="L134" s="45">
        <v>2.2016</v>
      </c>
      <c r="M134" s="37">
        <v>6</v>
      </c>
      <c r="N134" s="45">
        <f t="shared" si="23"/>
        <v>0.98399999999999999</v>
      </c>
      <c r="O134" s="45">
        <v>0.05</v>
      </c>
      <c r="P134" s="45">
        <v>0.5</v>
      </c>
      <c r="Q134" s="45"/>
      <c r="R134" s="9">
        <v>2155</v>
      </c>
      <c r="S134" s="37" t="s">
        <v>101</v>
      </c>
      <c r="T134" s="37">
        <v>1</v>
      </c>
      <c r="U134" s="37" t="s">
        <v>9</v>
      </c>
      <c r="V134" s="37">
        <v>590</v>
      </c>
      <c r="W134" s="53">
        <v>0.2</v>
      </c>
      <c r="X134" s="45">
        <v>0.377</v>
      </c>
      <c r="AB134" s="45"/>
      <c r="AC134" s="45"/>
      <c r="AD134" s="25"/>
      <c r="AE134" s="37" t="s">
        <v>108</v>
      </c>
      <c r="AG134" s="45"/>
      <c r="AH134" s="45"/>
      <c r="AI134" s="45"/>
      <c r="AK134" s="45"/>
      <c r="AL134" s="45"/>
      <c r="AM134" s="45"/>
      <c r="AN134" s="53">
        <v>0.2</v>
      </c>
      <c r="AP134" s="37">
        <v>311</v>
      </c>
      <c r="AQ134" s="45">
        <f>1*46.6%</f>
        <v>0.46600000000000003</v>
      </c>
      <c r="AR134" s="45">
        <f t="shared" si="27"/>
        <v>0</v>
      </c>
      <c r="AS134" s="45">
        <f>1*46.6%</f>
        <v>0.46600000000000003</v>
      </c>
      <c r="AT134" s="45"/>
      <c r="AU134" s="45"/>
      <c r="AV134" s="30">
        <v>0.622</v>
      </c>
      <c r="AW134" s="25"/>
      <c r="AX134" s="116" t="s">
        <v>191</v>
      </c>
      <c r="AZ134" s="45">
        <f t="shared" si="691"/>
        <v>0.67999999999999994</v>
      </c>
      <c r="BA134" s="45">
        <v>0.35</v>
      </c>
      <c r="BD134" s="37">
        <f t="shared" si="523"/>
        <v>759</v>
      </c>
      <c r="BE134" s="25">
        <f t="shared" si="759"/>
        <v>311</v>
      </c>
      <c r="BF134" s="25">
        <f t="shared" si="524"/>
        <v>746.85599999999999</v>
      </c>
      <c r="BG134" s="45">
        <f t="shared" si="760"/>
        <v>1.3460000000000001</v>
      </c>
      <c r="BH134" s="37">
        <f t="shared" si="761"/>
        <v>2838.4700000000003</v>
      </c>
      <c r="BI134" s="45">
        <f t="shared" si="762"/>
        <v>0.377</v>
      </c>
      <c r="BJ134" s="45">
        <f t="shared" si="763"/>
        <v>0</v>
      </c>
      <c r="BK134" s="45">
        <f t="shared" si="764"/>
        <v>0.46600000000000003</v>
      </c>
      <c r="BL134" s="45">
        <f t="shared" si="765"/>
        <v>0</v>
      </c>
      <c r="BM134" s="45">
        <f t="shared" si="766"/>
        <v>0</v>
      </c>
      <c r="BN134" s="45">
        <f t="shared" si="767"/>
        <v>0</v>
      </c>
      <c r="BO134" s="45">
        <f t="shared" si="768"/>
        <v>0</v>
      </c>
      <c r="BP134" s="45">
        <f t="shared" si="30"/>
        <v>0</v>
      </c>
      <c r="BQ134" s="30">
        <f t="shared" ref="BQ134:BQ197" si="822">AM134+1600*BT134/(2000+BT134)/100</f>
        <v>0</v>
      </c>
      <c r="BR134" s="45">
        <f t="shared" si="525"/>
        <v>0.6</v>
      </c>
      <c r="BS134" s="45">
        <f t="shared" si="526"/>
        <v>1.1219999999999999</v>
      </c>
      <c r="BT134" s="116">
        <f t="shared" si="32"/>
        <v>0</v>
      </c>
      <c r="BU134" s="45">
        <f t="shared" si="769"/>
        <v>0.6</v>
      </c>
      <c r="BV134" s="58">
        <v>0</v>
      </c>
      <c r="BW134" s="58">
        <v>1</v>
      </c>
      <c r="BX134" s="58">
        <v>0</v>
      </c>
      <c r="BY134" s="25">
        <f t="shared" si="770"/>
        <v>3908.5731900000005</v>
      </c>
      <c r="BZ134" s="25">
        <f t="shared" si="796"/>
        <v>8293.992309180001</v>
      </c>
      <c r="CA134" s="25">
        <f t="shared" si="771"/>
        <v>6539.8246615080006</v>
      </c>
      <c r="CB134" s="25">
        <f t="shared" si="527"/>
        <v>18322.582718464</v>
      </c>
      <c r="CC134" s="25">
        <f t="shared" si="772"/>
        <v>38880.520528580608</v>
      </c>
      <c r="CD134" s="25">
        <f t="shared" si="773"/>
        <v>30657.345404533964</v>
      </c>
      <c r="CE134" s="25">
        <f t="shared" si="774"/>
        <v>0</v>
      </c>
      <c r="CF134" s="25">
        <f t="shared" si="687"/>
        <v>13489.0423468264</v>
      </c>
      <c r="CG134" s="81">
        <v>2</v>
      </c>
      <c r="CH134" s="25">
        <f t="shared" si="775"/>
        <v>22073.193875680183</v>
      </c>
      <c r="CI134" s="25"/>
      <c r="CJ134" s="81"/>
      <c r="CK134" s="25"/>
      <c r="CL134" s="25"/>
      <c r="CM134" s="25"/>
      <c r="CN134" s="25"/>
      <c r="CO134" s="25"/>
    </row>
    <row r="135" spans="1:93" x14ac:dyDescent="0.35">
      <c r="A135" s="15" t="str">
        <f t="shared" si="821"/>
        <v>Aquila Favonia + 4 IceBreaker + Ideal Thrilling Tales + Freeze + 2 Cryo + Noblesse</v>
      </c>
      <c r="B135" s="15" t="s">
        <v>9</v>
      </c>
      <c r="C135" s="15">
        <v>169</v>
      </c>
      <c r="D135" s="30">
        <v>0.2</v>
      </c>
      <c r="E135" s="9">
        <v>6</v>
      </c>
      <c r="F135" s="30">
        <v>0.64749999999999996</v>
      </c>
      <c r="G135" s="30">
        <v>0.62129999999999996</v>
      </c>
      <c r="H135" s="30">
        <v>0.79379999999999995</v>
      </c>
      <c r="I135" s="30">
        <v>0.86750000000000005</v>
      </c>
      <c r="J135" s="30">
        <v>1.0449999999999999</v>
      </c>
      <c r="K135" s="9">
        <v>8</v>
      </c>
      <c r="L135" s="30">
        <v>2.2016</v>
      </c>
      <c r="M135" s="15">
        <v>6</v>
      </c>
      <c r="N135" s="30">
        <f t="shared" si="23"/>
        <v>0.98399999999999999</v>
      </c>
      <c r="O135" s="30">
        <v>0.05</v>
      </c>
      <c r="P135" s="30">
        <v>0.5</v>
      </c>
      <c r="Q135" s="30"/>
      <c r="R135" s="9">
        <v>2155</v>
      </c>
      <c r="S135" s="15" t="s">
        <v>101</v>
      </c>
      <c r="T135" s="15">
        <v>1</v>
      </c>
      <c r="U135" s="15" t="s">
        <v>9</v>
      </c>
      <c r="V135" s="15">
        <v>590</v>
      </c>
      <c r="W135" s="33">
        <v>0.2</v>
      </c>
      <c r="X135" s="30">
        <v>0.377</v>
      </c>
      <c r="AE135" s="15" t="s">
        <v>108</v>
      </c>
      <c r="AN135" s="33">
        <v>0.2</v>
      </c>
      <c r="AP135" s="15">
        <v>311</v>
      </c>
      <c r="AQ135" s="30">
        <f>1*46.6%</f>
        <v>0.46600000000000003</v>
      </c>
      <c r="AR135" s="30">
        <f>0*58.3%</f>
        <v>0</v>
      </c>
      <c r="AS135" s="30">
        <f>0*46.6%</f>
        <v>0</v>
      </c>
      <c r="AT135" s="30"/>
      <c r="AU135" s="30"/>
      <c r="AV135" s="30">
        <v>0.622</v>
      </c>
      <c r="AW135" s="9">
        <v>187</v>
      </c>
      <c r="AX135" s="46" t="s">
        <v>191</v>
      </c>
      <c r="AZ135" s="30">
        <f t="shared" si="691"/>
        <v>0.67999999999999994</v>
      </c>
      <c r="BA135" s="30">
        <v>0.35</v>
      </c>
      <c r="BD135" s="15">
        <f t="shared" si="523"/>
        <v>759</v>
      </c>
      <c r="BE135" s="9">
        <f t="shared" ref="BE135:BE138" si="823">AP135+AY135</f>
        <v>311</v>
      </c>
      <c r="BF135" s="9">
        <f t="shared" si="524"/>
        <v>746.85599999999999</v>
      </c>
      <c r="BG135" s="30">
        <f t="shared" ref="BG135:BG138" si="824">W135+AF135+AQ135+AZ135</f>
        <v>1.3460000000000001</v>
      </c>
      <c r="BH135" s="15">
        <f t="shared" ref="BH135:BH138" si="825">(100%+BG135)*BD135+BE135+BF135</f>
        <v>2838.4700000000003</v>
      </c>
      <c r="BI135" s="30">
        <f t="shared" ref="BI135:BI138" si="826">X135+AG135+AR135</f>
        <v>0.377</v>
      </c>
      <c r="BJ135" s="30">
        <f t="shared" ref="BJ135:BJ138" si="827">AH135</f>
        <v>0</v>
      </c>
      <c r="BK135" s="30">
        <f t="shared" ref="BK135:BK138" si="828">AI135+AS135</f>
        <v>0</v>
      </c>
      <c r="BL135" s="30">
        <f t="shared" ref="BL135:BL138" si="829">AT135</f>
        <v>0</v>
      </c>
      <c r="BM135" s="30">
        <f t="shared" ref="BM135:BM138" si="830">AB135</f>
        <v>0</v>
      </c>
      <c r="BN135" s="30">
        <f t="shared" ref="BN135:BN138" si="831">AJ135</f>
        <v>0</v>
      </c>
      <c r="BO135" s="30">
        <f t="shared" ref="BO135:BO138" si="832">AK135</f>
        <v>0</v>
      </c>
      <c r="BP135" s="30">
        <f t="shared" ref="BP135:BP138" si="833">AL135+278*BT135/(1400+BT135)/100</f>
        <v>0.32757403906742283</v>
      </c>
      <c r="BQ135" s="30">
        <f t="shared" si="822"/>
        <v>1.3680841335162321</v>
      </c>
      <c r="BR135" s="30">
        <f t="shared" si="525"/>
        <v>0.6</v>
      </c>
      <c r="BS135" s="30">
        <f t="shared" si="526"/>
        <v>1.1219999999999999</v>
      </c>
      <c r="BT135" s="46">
        <f t="shared" ref="BT135:BT138" si="834">BC135+AW135+AD135+Q135</f>
        <v>187</v>
      </c>
      <c r="BU135" s="30">
        <f t="shared" ref="BU135:BU138" si="835">BR135+AC135</f>
        <v>0.6</v>
      </c>
      <c r="BV135" s="114">
        <v>0</v>
      </c>
      <c r="BW135" s="114">
        <v>1</v>
      </c>
      <c r="BX135" s="114">
        <v>0</v>
      </c>
      <c r="BY135" s="9">
        <f t="shared" ref="BY135:BY138" si="836">(100%+BJ135+(BI135*(1-BV135))+(BL135*BV135)+BN135+BX135*BO135)*BH135</f>
        <v>3908.5731900000005</v>
      </c>
      <c r="BZ135" s="9">
        <f t="shared" ref="BZ135:BZ138" si="837">(100%+$BS135)*BY135</f>
        <v>8293.992309180001</v>
      </c>
      <c r="CA135" s="9">
        <f t="shared" ref="CA135:CA138" si="838">MIN($BR135, 80%)*BZ135+BY135*MAX(100%-$BR135, 20%)</f>
        <v>6539.8246615080006</v>
      </c>
      <c r="CB135" s="9">
        <f t="shared" si="527"/>
        <v>16592.486456820065</v>
      </c>
      <c r="CC135" s="9">
        <f t="shared" ref="CC135:CC138" si="839">(100%+BS135)*CB135</f>
        <v>35209.256261372175</v>
      </c>
      <c r="CD135" s="9">
        <f t="shared" ref="CD135:CD138" si="840">MIN($BU135, 80%)*CC135+CB135*MAX(100%-$BU135, 20%)</f>
        <v>27762.548339551329</v>
      </c>
      <c r="CE135" s="9">
        <f t="shared" ref="CE135:CE138" si="841">BX135*R135*(100%+BQ135)</f>
        <v>0</v>
      </c>
      <c r="CF135" s="9">
        <f t="shared" si="687"/>
        <v>13489.0423468264</v>
      </c>
      <c r="CG135" s="16">
        <v>2</v>
      </c>
      <c r="CH135" s="9">
        <f t="shared" ref="CH135:CH138" si="842">(CF135+$CD135)/CG135</f>
        <v>20625.795343188864</v>
      </c>
    </row>
    <row r="136" spans="1:93" s="63" customFormat="1" x14ac:dyDescent="0.35">
      <c r="A136" s="15" t="str">
        <f t="shared" si="821"/>
        <v>Aquila Favonia + 4 IceBreaker + Ideal Thrilling Tales + Freeze + 2 Cryo + Noblesse</v>
      </c>
      <c r="B136" s="63" t="s">
        <v>9</v>
      </c>
      <c r="C136" s="63">
        <v>169</v>
      </c>
      <c r="D136" s="67">
        <v>0.2</v>
      </c>
      <c r="E136" s="72">
        <v>6</v>
      </c>
      <c r="F136" s="67">
        <v>0.64749999999999996</v>
      </c>
      <c r="G136" s="67">
        <v>0.62129999999999996</v>
      </c>
      <c r="H136" s="67">
        <v>0.79379999999999995</v>
      </c>
      <c r="I136" s="67">
        <v>0.86750000000000005</v>
      </c>
      <c r="J136" s="67">
        <v>1.0449999999999999</v>
      </c>
      <c r="K136" s="9">
        <v>8</v>
      </c>
      <c r="L136" s="30">
        <v>2.2016</v>
      </c>
      <c r="M136" s="63">
        <v>6</v>
      </c>
      <c r="N136" s="30">
        <f t="shared" si="23"/>
        <v>0.98399999999999999</v>
      </c>
      <c r="O136" s="67">
        <v>0.05</v>
      </c>
      <c r="P136" s="67">
        <v>0.5</v>
      </c>
      <c r="Q136" s="67"/>
      <c r="R136" s="9">
        <v>2155</v>
      </c>
      <c r="S136" s="63" t="s">
        <v>101</v>
      </c>
      <c r="T136" s="63">
        <v>1</v>
      </c>
      <c r="U136" s="63" t="s">
        <v>9</v>
      </c>
      <c r="V136" s="63">
        <v>590</v>
      </c>
      <c r="W136" s="64">
        <v>0.2</v>
      </c>
      <c r="X136" s="67">
        <v>0.377</v>
      </c>
      <c r="AB136" s="67"/>
      <c r="AC136" s="67"/>
      <c r="AD136" s="72"/>
      <c r="AE136" s="63" t="s">
        <v>108</v>
      </c>
      <c r="AG136" s="67"/>
      <c r="AH136" s="67"/>
      <c r="AI136" s="67"/>
      <c r="AK136" s="67"/>
      <c r="AL136" s="67"/>
      <c r="AM136" s="67"/>
      <c r="AN136" s="64">
        <v>0.2</v>
      </c>
      <c r="AP136" s="37">
        <v>311</v>
      </c>
      <c r="AQ136" s="45">
        <v>0</v>
      </c>
      <c r="AR136" s="45">
        <f t="shared" si="27"/>
        <v>0</v>
      </c>
      <c r="AS136" s="45">
        <f>1*46.6%</f>
        <v>0.46600000000000003</v>
      </c>
      <c r="AT136" s="45"/>
      <c r="AU136" s="45"/>
      <c r="AV136" s="30">
        <v>0.622</v>
      </c>
      <c r="AW136" s="25">
        <v>187</v>
      </c>
      <c r="AX136" s="46" t="s">
        <v>191</v>
      </c>
      <c r="AZ136" s="30">
        <f t="shared" si="691"/>
        <v>0.67999999999999994</v>
      </c>
      <c r="BA136" s="67">
        <v>0.35</v>
      </c>
      <c r="BD136" s="63">
        <f t="shared" si="523"/>
        <v>759</v>
      </c>
      <c r="BE136" s="72">
        <f t="shared" si="823"/>
        <v>311</v>
      </c>
      <c r="BF136" s="72">
        <f t="shared" si="524"/>
        <v>746.85599999999999</v>
      </c>
      <c r="BG136" s="67">
        <f t="shared" si="824"/>
        <v>0.87999999999999989</v>
      </c>
      <c r="BH136" s="63">
        <f t="shared" si="825"/>
        <v>2484.7759999999998</v>
      </c>
      <c r="BI136" s="67">
        <f t="shared" si="826"/>
        <v>0.377</v>
      </c>
      <c r="BJ136" s="67">
        <f t="shared" si="827"/>
        <v>0</v>
      </c>
      <c r="BK136" s="67">
        <f t="shared" si="828"/>
        <v>0.46600000000000003</v>
      </c>
      <c r="BL136" s="67">
        <f t="shared" si="829"/>
        <v>0</v>
      </c>
      <c r="BM136" s="67">
        <f t="shared" si="830"/>
        <v>0</v>
      </c>
      <c r="BN136" s="67">
        <f t="shared" si="831"/>
        <v>0</v>
      </c>
      <c r="BO136" s="67">
        <f t="shared" si="832"/>
        <v>0</v>
      </c>
      <c r="BP136" s="30">
        <f t="shared" si="833"/>
        <v>0.32757403906742283</v>
      </c>
      <c r="BQ136" s="30">
        <f t="shared" si="822"/>
        <v>1.3680841335162321</v>
      </c>
      <c r="BR136" s="67">
        <f t="shared" si="525"/>
        <v>0.6</v>
      </c>
      <c r="BS136" s="67">
        <f t="shared" si="526"/>
        <v>1.1219999999999999</v>
      </c>
      <c r="BT136" s="46">
        <f t="shared" si="834"/>
        <v>187</v>
      </c>
      <c r="BU136" s="67">
        <f t="shared" si="835"/>
        <v>0.6</v>
      </c>
      <c r="BV136" s="114">
        <v>0</v>
      </c>
      <c r="BW136" s="115">
        <v>1</v>
      </c>
      <c r="BX136" s="115">
        <v>0</v>
      </c>
      <c r="BY136" s="72">
        <f t="shared" si="836"/>
        <v>3421.5365519999996</v>
      </c>
      <c r="BZ136" s="72">
        <f t="shared" si="837"/>
        <v>7260.5005633439987</v>
      </c>
      <c r="CA136" s="72">
        <f t="shared" si="838"/>
        <v>5724.9149588063992</v>
      </c>
      <c r="CB136" s="9">
        <f t="shared" si="527"/>
        <v>21293.56497690214</v>
      </c>
      <c r="CC136" s="72">
        <f t="shared" si="839"/>
        <v>45184.944880986339</v>
      </c>
      <c r="CD136" s="72">
        <f t="shared" si="840"/>
        <v>35628.392919352656</v>
      </c>
      <c r="CE136" s="72">
        <f t="shared" si="841"/>
        <v>0</v>
      </c>
      <c r="CF136" s="72">
        <f t="shared" si="687"/>
        <v>11808.209594034077</v>
      </c>
      <c r="CG136" s="74">
        <v>2</v>
      </c>
      <c r="CH136" s="66">
        <f t="shared" si="842"/>
        <v>23718.301256693368</v>
      </c>
      <c r="CI136" s="72"/>
      <c r="CJ136" s="74"/>
      <c r="CK136" s="72"/>
      <c r="CL136" s="72"/>
      <c r="CM136" s="72"/>
      <c r="CN136" s="72"/>
      <c r="CO136" s="72"/>
    </row>
    <row r="137" spans="1:93" x14ac:dyDescent="0.35">
      <c r="A137" s="15" t="str">
        <f t="shared" si="821"/>
        <v>Iron Sting + 4 IceBreaker + Ideal Thrilling Tales + Freeze + 2 Cryo + Noblesse</v>
      </c>
      <c r="B137" s="15" t="s">
        <v>9</v>
      </c>
      <c r="C137" s="15">
        <v>169</v>
      </c>
      <c r="D137" s="30">
        <v>0.2</v>
      </c>
      <c r="E137" s="9">
        <v>6</v>
      </c>
      <c r="F137" s="30">
        <v>0.64749999999999996</v>
      </c>
      <c r="G137" s="30">
        <v>0.62129999999999996</v>
      </c>
      <c r="H137" s="30">
        <v>0.79379999999999995</v>
      </c>
      <c r="I137" s="30">
        <v>0.86750000000000005</v>
      </c>
      <c r="J137" s="30">
        <v>1.0449999999999999</v>
      </c>
      <c r="K137" s="9">
        <v>8</v>
      </c>
      <c r="L137" s="30">
        <v>2.2016</v>
      </c>
      <c r="M137" s="15">
        <v>6</v>
      </c>
      <c r="N137" s="30">
        <f t="shared" si="23"/>
        <v>0.98399999999999999</v>
      </c>
      <c r="O137" s="30">
        <v>0.05</v>
      </c>
      <c r="P137" s="30">
        <v>0.5</v>
      </c>
      <c r="Q137" s="30"/>
      <c r="R137" s="9">
        <v>2155</v>
      </c>
      <c r="S137" s="15" t="s">
        <v>462</v>
      </c>
      <c r="T137" s="15">
        <v>1</v>
      </c>
      <c r="U137" s="15" t="s">
        <v>9</v>
      </c>
      <c r="V137" s="15">
        <v>449</v>
      </c>
      <c r="W137" s="33"/>
      <c r="X137" s="30">
        <v>0.12</v>
      </c>
      <c r="Y137" s="33"/>
      <c r="AB137" s="30">
        <v>0.12</v>
      </c>
      <c r="AD137" s="9">
        <v>151</v>
      </c>
      <c r="AE137" s="15" t="s">
        <v>108</v>
      </c>
      <c r="AN137" s="33">
        <v>0.2</v>
      </c>
      <c r="AP137" s="15">
        <v>311</v>
      </c>
      <c r="AQ137" s="30">
        <f>2*46.6%</f>
        <v>0.93200000000000005</v>
      </c>
      <c r="AR137" s="30">
        <f>0*58.3%</f>
        <v>0</v>
      </c>
      <c r="AS137" s="30">
        <f>0*46.6%</f>
        <v>0</v>
      </c>
      <c r="AT137" s="30"/>
      <c r="AU137" s="30"/>
      <c r="AV137" s="30">
        <v>0.622</v>
      </c>
      <c r="AX137" s="46" t="s">
        <v>191</v>
      </c>
      <c r="AZ137" s="30">
        <f t="shared" si="691"/>
        <v>0.67999999999999994</v>
      </c>
      <c r="BA137" s="30">
        <v>0.35</v>
      </c>
      <c r="BD137" s="15">
        <f t="shared" ref="BD137:BD140" si="843">C137+V137</f>
        <v>618</v>
      </c>
      <c r="BE137" s="9">
        <f t="shared" si="823"/>
        <v>311</v>
      </c>
      <c r="BF137" s="9">
        <f t="shared" ref="BF137:BF140" si="844">N137*BD137</f>
        <v>608.11199999999997</v>
      </c>
      <c r="BG137" s="30">
        <f t="shared" si="824"/>
        <v>1.6120000000000001</v>
      </c>
      <c r="BH137" s="15">
        <f t="shared" si="825"/>
        <v>2533.328</v>
      </c>
      <c r="BI137" s="30">
        <f t="shared" si="826"/>
        <v>0.12</v>
      </c>
      <c r="BJ137" s="30">
        <f t="shared" si="827"/>
        <v>0</v>
      </c>
      <c r="BK137" s="30">
        <f t="shared" si="828"/>
        <v>0</v>
      </c>
      <c r="BL137" s="30">
        <f t="shared" si="829"/>
        <v>0</v>
      </c>
      <c r="BM137" s="30">
        <f t="shared" si="830"/>
        <v>0.12</v>
      </c>
      <c r="BN137" s="30">
        <f t="shared" si="831"/>
        <v>0</v>
      </c>
      <c r="BO137" s="30">
        <f t="shared" si="832"/>
        <v>0</v>
      </c>
      <c r="BP137" s="30">
        <f t="shared" si="833"/>
        <v>0.27065119277885236</v>
      </c>
      <c r="BQ137" s="30">
        <f t="shared" si="822"/>
        <v>1.1231985123198513</v>
      </c>
      <c r="BR137" s="30">
        <f t="shared" ref="BR137:BR140" si="845">O137+Z137+AN137+AU137+BA137</f>
        <v>0.6</v>
      </c>
      <c r="BS137" s="30">
        <f t="shared" ref="BS137:BS140" si="846">P137+AA137+AO137+AV137+BB137</f>
        <v>1.1219999999999999</v>
      </c>
      <c r="BT137" s="46">
        <f t="shared" si="834"/>
        <v>151</v>
      </c>
      <c r="BU137" s="30">
        <f t="shared" si="835"/>
        <v>0.6</v>
      </c>
      <c r="BV137" s="114">
        <v>0</v>
      </c>
      <c r="BW137" s="114">
        <v>1</v>
      </c>
      <c r="BX137" s="114">
        <v>0</v>
      </c>
      <c r="BY137" s="9">
        <f t="shared" si="836"/>
        <v>2837.3273600000002</v>
      </c>
      <c r="BZ137" s="9">
        <f t="shared" si="837"/>
        <v>6020.8086579199999</v>
      </c>
      <c r="CA137" s="9">
        <f t="shared" si="838"/>
        <v>4747.4161387519998</v>
      </c>
      <c r="CB137" s="9">
        <f t="shared" ref="CB137:CB140" si="847">L137*(100%+BK137+BM137+(1-BW137)*BN137+BX137*BO137)*(100%+(BW137*100%))*(100%+(BW137*BP137))*BH137</f>
        <v>15874.651745729243</v>
      </c>
      <c r="CC137" s="9">
        <f t="shared" si="839"/>
        <v>33686.011004437452</v>
      </c>
      <c r="CD137" s="9">
        <f t="shared" si="840"/>
        <v>26561.467300954169</v>
      </c>
      <c r="CE137" s="9">
        <f t="shared" si="841"/>
        <v>0</v>
      </c>
      <c r="CF137" s="9">
        <f t="shared" si="687"/>
        <v>9792.0205277898731</v>
      </c>
      <c r="CG137" s="16">
        <v>2</v>
      </c>
      <c r="CH137" s="9">
        <f t="shared" si="842"/>
        <v>18176.743914372022</v>
      </c>
    </row>
    <row r="138" spans="1:93" s="37" customFormat="1" x14ac:dyDescent="0.35">
      <c r="A138" s="15" t="str">
        <f t="shared" si="821"/>
        <v>Iron Sting + 4 IceBreaker + Ideal Thrilling Tales + Freeze + 2 Cryo + Noblesse</v>
      </c>
      <c r="B138" s="37" t="s">
        <v>9</v>
      </c>
      <c r="C138" s="37">
        <v>169</v>
      </c>
      <c r="D138" s="45">
        <v>0.2</v>
      </c>
      <c r="E138" s="25">
        <v>6</v>
      </c>
      <c r="F138" s="45">
        <v>0.64749999999999996</v>
      </c>
      <c r="G138" s="45">
        <v>0.62129999999999996</v>
      </c>
      <c r="H138" s="45">
        <v>0.79379999999999995</v>
      </c>
      <c r="I138" s="45">
        <v>0.86750000000000005</v>
      </c>
      <c r="J138" s="45">
        <v>1.0449999999999999</v>
      </c>
      <c r="K138" s="25">
        <v>8</v>
      </c>
      <c r="L138" s="45">
        <v>2.2016</v>
      </c>
      <c r="M138" s="37">
        <v>6</v>
      </c>
      <c r="N138" s="45">
        <f t="shared" si="23"/>
        <v>0.98399999999999999</v>
      </c>
      <c r="O138" s="45">
        <v>0.05</v>
      </c>
      <c r="P138" s="45">
        <v>0.5</v>
      </c>
      <c r="Q138" s="45"/>
      <c r="R138" s="9">
        <v>2155</v>
      </c>
      <c r="S138" s="15" t="s">
        <v>462</v>
      </c>
      <c r="T138" s="15">
        <v>1</v>
      </c>
      <c r="U138" s="15" t="s">
        <v>9</v>
      </c>
      <c r="V138" s="15">
        <v>449</v>
      </c>
      <c r="W138" s="33"/>
      <c r="X138" s="30">
        <v>0.12</v>
      </c>
      <c r="Y138" s="33"/>
      <c r="Z138" s="15"/>
      <c r="AA138" s="15"/>
      <c r="AB138" s="30">
        <v>0.12</v>
      </c>
      <c r="AC138" s="30"/>
      <c r="AD138" s="9">
        <v>151</v>
      </c>
      <c r="AE138" s="37" t="s">
        <v>108</v>
      </c>
      <c r="AG138" s="45"/>
      <c r="AH138" s="45"/>
      <c r="AI138" s="45"/>
      <c r="AK138" s="45"/>
      <c r="AL138" s="45"/>
      <c r="AM138" s="45"/>
      <c r="AN138" s="53">
        <v>0.2</v>
      </c>
      <c r="AP138" s="37">
        <v>311</v>
      </c>
      <c r="AQ138" s="45">
        <f>1*46.6%</f>
        <v>0.46600000000000003</v>
      </c>
      <c r="AR138" s="45">
        <f t="shared" si="27"/>
        <v>0</v>
      </c>
      <c r="AS138" s="45">
        <f>1*46.6%</f>
        <v>0.46600000000000003</v>
      </c>
      <c r="AT138" s="45"/>
      <c r="AU138" s="45"/>
      <c r="AV138" s="30">
        <v>0.622</v>
      </c>
      <c r="AW138" s="25"/>
      <c r="AX138" s="116" t="s">
        <v>191</v>
      </c>
      <c r="AZ138" s="45">
        <f t="shared" si="691"/>
        <v>0.67999999999999994</v>
      </c>
      <c r="BA138" s="45">
        <v>0.35</v>
      </c>
      <c r="BD138" s="37">
        <f t="shared" si="843"/>
        <v>618</v>
      </c>
      <c r="BE138" s="25">
        <f t="shared" si="823"/>
        <v>311</v>
      </c>
      <c r="BF138" s="25">
        <f t="shared" si="844"/>
        <v>608.11199999999997</v>
      </c>
      <c r="BG138" s="45">
        <f t="shared" si="824"/>
        <v>1.1459999999999999</v>
      </c>
      <c r="BH138" s="37">
        <f t="shared" si="825"/>
        <v>2245.3399999999997</v>
      </c>
      <c r="BI138" s="45">
        <f t="shared" si="826"/>
        <v>0.12</v>
      </c>
      <c r="BJ138" s="45">
        <f t="shared" si="827"/>
        <v>0</v>
      </c>
      <c r="BK138" s="45">
        <f t="shared" si="828"/>
        <v>0.46600000000000003</v>
      </c>
      <c r="BL138" s="45">
        <f t="shared" si="829"/>
        <v>0</v>
      </c>
      <c r="BM138" s="45">
        <f t="shared" si="830"/>
        <v>0.12</v>
      </c>
      <c r="BN138" s="45">
        <f t="shared" si="831"/>
        <v>0</v>
      </c>
      <c r="BO138" s="45">
        <f t="shared" si="832"/>
        <v>0</v>
      </c>
      <c r="BP138" s="45">
        <f t="shared" si="833"/>
        <v>0.27065119277885236</v>
      </c>
      <c r="BQ138" s="30">
        <f t="shared" si="822"/>
        <v>1.1231985123198513</v>
      </c>
      <c r="BR138" s="45">
        <f t="shared" si="845"/>
        <v>0.6</v>
      </c>
      <c r="BS138" s="45">
        <f t="shared" si="846"/>
        <v>1.1219999999999999</v>
      </c>
      <c r="BT138" s="116">
        <f t="shared" si="834"/>
        <v>151</v>
      </c>
      <c r="BU138" s="45">
        <f t="shared" si="835"/>
        <v>0.6</v>
      </c>
      <c r="BV138" s="58">
        <v>0</v>
      </c>
      <c r="BW138" s="58">
        <v>1</v>
      </c>
      <c r="BX138" s="58">
        <v>0</v>
      </c>
      <c r="BY138" s="25">
        <f t="shared" si="836"/>
        <v>2514.7808</v>
      </c>
      <c r="BZ138" s="25">
        <f t="shared" si="837"/>
        <v>5336.3648575999996</v>
      </c>
      <c r="CA138" s="25">
        <f t="shared" si="838"/>
        <v>4207.7312345599994</v>
      </c>
      <c r="CB138" s="25">
        <f t="shared" si="847"/>
        <v>19924.161663706833</v>
      </c>
      <c r="CC138" s="25">
        <f t="shared" si="839"/>
        <v>42279.071050385894</v>
      </c>
      <c r="CD138" s="25">
        <f t="shared" si="840"/>
        <v>33337.107295714268</v>
      </c>
      <c r="CE138" s="25">
        <f t="shared" si="841"/>
        <v>0</v>
      </c>
      <c r="CF138" s="25">
        <f t="shared" si="687"/>
        <v>8678.866444403453</v>
      </c>
      <c r="CG138" s="81">
        <v>2</v>
      </c>
      <c r="CH138" s="25">
        <f t="shared" si="842"/>
        <v>21007.986870058859</v>
      </c>
      <c r="CI138" s="25"/>
      <c r="CJ138" s="81"/>
      <c r="CK138" s="25"/>
      <c r="CL138" s="25"/>
      <c r="CM138" s="25"/>
      <c r="CN138" s="25"/>
      <c r="CO138" s="25"/>
    </row>
    <row r="139" spans="1:93" x14ac:dyDescent="0.35">
      <c r="A139" s="15" t="str">
        <f t="shared" si="821"/>
        <v>Iron Sting + 4 IceBreaker + Ideal Thrilling Tales + Freeze + 2 Cryo + Noblesse</v>
      </c>
      <c r="B139" s="15" t="s">
        <v>9</v>
      </c>
      <c r="C139" s="15">
        <v>169</v>
      </c>
      <c r="D139" s="30">
        <v>0.2</v>
      </c>
      <c r="E139" s="9">
        <v>6</v>
      </c>
      <c r="F139" s="30">
        <v>0.64749999999999996</v>
      </c>
      <c r="G139" s="30">
        <v>0.62129999999999996</v>
      </c>
      <c r="H139" s="30">
        <v>0.79379999999999995</v>
      </c>
      <c r="I139" s="30">
        <v>0.86750000000000005</v>
      </c>
      <c r="J139" s="30">
        <v>1.0449999999999999</v>
      </c>
      <c r="K139" s="9">
        <v>8</v>
      </c>
      <c r="L139" s="30">
        <v>2.2016</v>
      </c>
      <c r="M139" s="15">
        <v>6</v>
      </c>
      <c r="N139" s="30">
        <f t="shared" si="23"/>
        <v>0.98399999999999999</v>
      </c>
      <c r="O139" s="30">
        <v>0.05</v>
      </c>
      <c r="P139" s="30">
        <v>0.5</v>
      </c>
      <c r="Q139" s="30"/>
      <c r="R139" s="9">
        <v>2155</v>
      </c>
      <c r="S139" s="15" t="s">
        <v>462</v>
      </c>
      <c r="T139" s="15">
        <v>1</v>
      </c>
      <c r="U139" s="15" t="s">
        <v>9</v>
      </c>
      <c r="V139" s="15">
        <v>449</v>
      </c>
      <c r="W139" s="33"/>
      <c r="X139" s="30">
        <v>0.12</v>
      </c>
      <c r="Y139" s="33"/>
      <c r="AB139" s="30">
        <v>0.12</v>
      </c>
      <c r="AD139" s="9">
        <v>151</v>
      </c>
      <c r="AE139" s="15" t="s">
        <v>108</v>
      </c>
      <c r="AN139" s="33">
        <v>0.2</v>
      </c>
      <c r="AP139" s="15">
        <v>311</v>
      </c>
      <c r="AQ139" s="30">
        <f>1*46.6%</f>
        <v>0.46600000000000003</v>
      </c>
      <c r="AR139" s="30">
        <f>0*58.3%</f>
        <v>0</v>
      </c>
      <c r="AS139" s="30">
        <f>0*46.6%</f>
        <v>0</v>
      </c>
      <c r="AT139" s="30"/>
      <c r="AU139" s="30"/>
      <c r="AV139" s="30">
        <v>0.622</v>
      </c>
      <c r="AW139" s="9">
        <v>187</v>
      </c>
      <c r="AX139" s="46" t="s">
        <v>191</v>
      </c>
      <c r="AZ139" s="30">
        <f t="shared" si="691"/>
        <v>0.67999999999999994</v>
      </c>
      <c r="BA139" s="30">
        <v>0.35</v>
      </c>
      <c r="BD139" s="15">
        <f t="shared" si="843"/>
        <v>618</v>
      </c>
      <c r="BE139" s="9">
        <f t="shared" ref="BE139:BE140" si="848">AP139+AY139</f>
        <v>311</v>
      </c>
      <c r="BF139" s="9">
        <f t="shared" si="844"/>
        <v>608.11199999999997</v>
      </c>
      <c r="BG139" s="30">
        <f t="shared" ref="BG139:BG140" si="849">W139+AF139+AQ139+AZ139</f>
        <v>1.1459999999999999</v>
      </c>
      <c r="BH139" s="15">
        <f t="shared" ref="BH139:BH140" si="850">(100%+BG139)*BD139+BE139+BF139</f>
        <v>2245.3399999999997</v>
      </c>
      <c r="BI139" s="30">
        <f t="shared" ref="BI139:BI140" si="851">X139+AG139+AR139</f>
        <v>0.12</v>
      </c>
      <c r="BJ139" s="30">
        <f t="shared" ref="BJ139:BJ140" si="852">AH139</f>
        <v>0</v>
      </c>
      <c r="BK139" s="30">
        <f t="shared" ref="BK139:BK140" si="853">AI139+AS139</f>
        <v>0</v>
      </c>
      <c r="BL139" s="30">
        <f t="shared" ref="BL139:BL140" si="854">AT139</f>
        <v>0</v>
      </c>
      <c r="BM139" s="30">
        <f t="shared" ref="BM139:BM140" si="855">AB139</f>
        <v>0.12</v>
      </c>
      <c r="BN139" s="30">
        <f t="shared" ref="BN139:BN140" si="856">AJ139</f>
        <v>0</v>
      </c>
      <c r="BO139" s="30">
        <f t="shared" ref="BO139:BO140" si="857">AK139</f>
        <v>0</v>
      </c>
      <c r="BP139" s="30">
        <f t="shared" ref="BP139:BP140" si="858">AL139+278*BT139/(1400+BT139)/100</f>
        <v>0.540644418872267</v>
      </c>
      <c r="BQ139" s="30">
        <f t="shared" si="822"/>
        <v>2.3130881094952951</v>
      </c>
      <c r="BR139" s="30">
        <f t="shared" si="845"/>
        <v>0.6</v>
      </c>
      <c r="BS139" s="30">
        <f t="shared" si="846"/>
        <v>1.1219999999999999</v>
      </c>
      <c r="BT139" s="46">
        <f t="shared" ref="BT139:BT140" si="859">BC139+AW139+AD139+Q139</f>
        <v>338</v>
      </c>
      <c r="BU139" s="30">
        <f t="shared" ref="BU139:BU140" si="860">BR139+AC139</f>
        <v>0.6</v>
      </c>
      <c r="BV139" s="114">
        <v>0</v>
      </c>
      <c r="BW139" s="114">
        <v>1</v>
      </c>
      <c r="BX139" s="114">
        <v>0</v>
      </c>
      <c r="BY139" s="9">
        <f t="shared" ref="BY139:BY140" si="861">(100%+BJ139+(BI139*(1-BV139))+(BL139*BV139)+BN139+BX139*BO139)*BH139</f>
        <v>2514.7808</v>
      </c>
      <c r="BZ139" s="9">
        <f t="shared" ref="BZ139:BZ140" si="862">(100%+$BS139)*BY139</f>
        <v>5336.3648575999996</v>
      </c>
      <c r="CA139" s="9">
        <f t="shared" ref="CA139:CA140" si="863">MIN($BR139, 80%)*BZ139+BY139*MAX(100%-$BR139, 20%)</f>
        <v>4207.7312345599994</v>
      </c>
      <c r="CB139" s="9">
        <f t="shared" si="847"/>
        <v>17059.683244124855</v>
      </c>
      <c r="CC139" s="9">
        <f t="shared" ref="CC139:CC140" si="864">(100%+BS139)*CB139</f>
        <v>36200.647844032937</v>
      </c>
      <c r="CD139" s="9">
        <f t="shared" ref="CD139:CD140" si="865">MIN($BU139, 80%)*CC139+CB139*MAX(100%-$BU139, 20%)</f>
        <v>28544.262004069704</v>
      </c>
      <c r="CE139" s="9">
        <f t="shared" ref="CE139:CE140" si="866">BX139*R139*(100%+BQ139)</f>
        <v>0</v>
      </c>
      <c r="CF139" s="9">
        <f t="shared" si="687"/>
        <v>8678.866444403453</v>
      </c>
      <c r="CG139" s="16">
        <v>2</v>
      </c>
      <c r="CH139" s="9">
        <f t="shared" ref="CH139:CH140" si="867">(CF139+$CD139)/CG139</f>
        <v>18611.564224236579</v>
      </c>
    </row>
    <row r="140" spans="1:93" s="63" customFormat="1" x14ac:dyDescent="0.35">
      <c r="A140" s="15" t="str">
        <f t="shared" si="821"/>
        <v>Iron Sting + 4 IceBreaker + Ideal Thrilling Tales + Freeze + 2 Cryo + Noblesse</v>
      </c>
      <c r="B140" s="63" t="s">
        <v>9</v>
      </c>
      <c r="C140" s="63">
        <v>169</v>
      </c>
      <c r="D140" s="67">
        <v>0.2</v>
      </c>
      <c r="E140" s="72">
        <v>6</v>
      </c>
      <c r="F140" s="67">
        <v>0.64749999999999996</v>
      </c>
      <c r="G140" s="67">
        <v>0.62129999999999996</v>
      </c>
      <c r="H140" s="67">
        <v>0.79379999999999995</v>
      </c>
      <c r="I140" s="67">
        <v>0.86750000000000005</v>
      </c>
      <c r="J140" s="67">
        <v>1.0449999999999999</v>
      </c>
      <c r="K140" s="9">
        <v>8</v>
      </c>
      <c r="L140" s="30">
        <v>2.2016</v>
      </c>
      <c r="M140" s="63">
        <v>6</v>
      </c>
      <c r="N140" s="30">
        <f t="shared" si="23"/>
        <v>0.98399999999999999</v>
      </c>
      <c r="O140" s="67">
        <v>0.05</v>
      </c>
      <c r="P140" s="67">
        <v>0.5</v>
      </c>
      <c r="Q140" s="67"/>
      <c r="R140" s="9">
        <v>2155</v>
      </c>
      <c r="S140" s="15" t="s">
        <v>462</v>
      </c>
      <c r="T140" s="15">
        <v>1</v>
      </c>
      <c r="U140" s="15" t="s">
        <v>9</v>
      </c>
      <c r="V140" s="15">
        <v>449</v>
      </c>
      <c r="W140" s="33"/>
      <c r="X140" s="30">
        <v>0.12</v>
      </c>
      <c r="Y140" s="33"/>
      <c r="Z140" s="15"/>
      <c r="AA140" s="15"/>
      <c r="AB140" s="30">
        <v>0.12</v>
      </c>
      <c r="AC140" s="30"/>
      <c r="AD140" s="9">
        <v>151</v>
      </c>
      <c r="AE140" s="63" t="s">
        <v>108</v>
      </c>
      <c r="AG140" s="67"/>
      <c r="AH140" s="67"/>
      <c r="AI140" s="67"/>
      <c r="AK140" s="67"/>
      <c r="AL140" s="67"/>
      <c r="AM140" s="67"/>
      <c r="AN140" s="64">
        <v>0.2</v>
      </c>
      <c r="AP140" s="37">
        <v>311</v>
      </c>
      <c r="AQ140" s="45">
        <v>0</v>
      </c>
      <c r="AR140" s="45">
        <f t="shared" si="27"/>
        <v>0</v>
      </c>
      <c r="AS140" s="45">
        <f>1*46.6%</f>
        <v>0.46600000000000003</v>
      </c>
      <c r="AT140" s="45"/>
      <c r="AU140" s="45"/>
      <c r="AV140" s="30">
        <v>0.622</v>
      </c>
      <c r="AW140" s="25">
        <v>187</v>
      </c>
      <c r="AX140" s="46" t="s">
        <v>191</v>
      </c>
      <c r="AZ140" s="30">
        <f t="shared" si="691"/>
        <v>0.67999999999999994</v>
      </c>
      <c r="BA140" s="67">
        <v>0.35</v>
      </c>
      <c r="BD140" s="63">
        <f t="shared" si="843"/>
        <v>618</v>
      </c>
      <c r="BE140" s="72">
        <f t="shared" si="848"/>
        <v>311</v>
      </c>
      <c r="BF140" s="72">
        <f t="shared" si="844"/>
        <v>608.11199999999997</v>
      </c>
      <c r="BG140" s="67">
        <f t="shared" si="849"/>
        <v>0.67999999999999994</v>
      </c>
      <c r="BH140" s="63">
        <f t="shared" si="850"/>
        <v>1957.3519999999999</v>
      </c>
      <c r="BI140" s="67">
        <f t="shared" si="851"/>
        <v>0.12</v>
      </c>
      <c r="BJ140" s="67">
        <f t="shared" si="852"/>
        <v>0</v>
      </c>
      <c r="BK140" s="67">
        <f t="shared" si="853"/>
        <v>0.46600000000000003</v>
      </c>
      <c r="BL140" s="67">
        <f t="shared" si="854"/>
        <v>0</v>
      </c>
      <c r="BM140" s="67">
        <f t="shared" si="855"/>
        <v>0.12</v>
      </c>
      <c r="BN140" s="67">
        <f t="shared" si="856"/>
        <v>0</v>
      </c>
      <c r="BO140" s="67">
        <f t="shared" si="857"/>
        <v>0</v>
      </c>
      <c r="BP140" s="30">
        <f t="shared" si="858"/>
        <v>0.540644418872267</v>
      </c>
      <c r="BQ140" s="30">
        <f t="shared" si="822"/>
        <v>2.3130881094952951</v>
      </c>
      <c r="BR140" s="67">
        <f t="shared" si="845"/>
        <v>0.6</v>
      </c>
      <c r="BS140" s="67">
        <f t="shared" si="846"/>
        <v>1.1219999999999999</v>
      </c>
      <c r="BT140" s="46">
        <f t="shared" si="859"/>
        <v>338</v>
      </c>
      <c r="BU140" s="67">
        <f t="shared" si="860"/>
        <v>0.6</v>
      </c>
      <c r="BV140" s="114">
        <v>0</v>
      </c>
      <c r="BW140" s="115">
        <v>1</v>
      </c>
      <c r="BX140" s="115">
        <v>0</v>
      </c>
      <c r="BY140" s="72">
        <f t="shared" si="861"/>
        <v>2192.2342400000002</v>
      </c>
      <c r="BZ140" s="72">
        <f t="shared" si="862"/>
        <v>4651.9210572800002</v>
      </c>
      <c r="CA140" s="72">
        <f t="shared" si="863"/>
        <v>3668.0463303680003</v>
      </c>
      <c r="CB140" s="9">
        <f t="shared" si="847"/>
        <v>21059.252128839726</v>
      </c>
      <c r="CC140" s="72">
        <f t="shared" si="864"/>
        <v>44687.733017397899</v>
      </c>
      <c r="CD140" s="72">
        <f t="shared" si="865"/>
        <v>35236.340661974624</v>
      </c>
      <c r="CE140" s="72">
        <f t="shared" si="866"/>
        <v>0</v>
      </c>
      <c r="CF140" s="72">
        <f t="shared" si="687"/>
        <v>7565.7123610170365</v>
      </c>
      <c r="CG140" s="74">
        <v>2</v>
      </c>
      <c r="CH140" s="66">
        <f t="shared" si="867"/>
        <v>21401.026511495831</v>
      </c>
      <c r="CI140" s="72"/>
      <c r="CJ140" s="74"/>
      <c r="CK140" s="72"/>
      <c r="CL140" s="72"/>
      <c r="CM140" s="72"/>
      <c r="CN140" s="72"/>
      <c r="CO140" s="72"/>
    </row>
    <row r="141" spans="1:93" x14ac:dyDescent="0.35">
      <c r="A141" s="15" t="str">
        <f t="shared" si="821"/>
        <v>Blackcliff Longsword + 4 IceBreaker + Ideal Thrilling Tales + Freeze + 2 Cryo + Noblesse</v>
      </c>
      <c r="B141" s="15" t="s">
        <v>9</v>
      </c>
      <c r="C141" s="15">
        <v>169</v>
      </c>
      <c r="D141" s="30">
        <v>0.2</v>
      </c>
      <c r="E141" s="9">
        <v>6</v>
      </c>
      <c r="F141" s="30">
        <v>0.64749999999999996</v>
      </c>
      <c r="G141" s="30">
        <v>0.62129999999999996</v>
      </c>
      <c r="H141" s="30">
        <v>0.79379999999999995</v>
      </c>
      <c r="I141" s="30">
        <v>0.86750000000000005</v>
      </c>
      <c r="J141" s="30">
        <v>1.0449999999999999</v>
      </c>
      <c r="K141" s="9">
        <v>8</v>
      </c>
      <c r="L141" s="30">
        <v>2.2016</v>
      </c>
      <c r="M141" s="15">
        <v>6</v>
      </c>
      <c r="N141" s="30">
        <f t="shared" si="23"/>
        <v>0.98399999999999999</v>
      </c>
      <c r="O141" s="30">
        <v>0.05</v>
      </c>
      <c r="P141" s="30">
        <v>0.5</v>
      </c>
      <c r="Q141" s="30"/>
      <c r="R141" s="9">
        <v>2155</v>
      </c>
      <c r="S141" s="15" t="s">
        <v>146</v>
      </c>
      <c r="T141" s="15">
        <v>1</v>
      </c>
      <c r="U141" s="15" t="s">
        <v>9</v>
      </c>
      <c r="V141" s="15">
        <v>497</v>
      </c>
      <c r="W141" s="33"/>
      <c r="X141" s="30"/>
      <c r="Y141" s="6"/>
      <c r="Z141" s="4"/>
      <c r="AA141" s="4">
        <v>0.33500000000000002</v>
      </c>
      <c r="AE141" s="15" t="s">
        <v>108</v>
      </c>
      <c r="AN141" s="33">
        <v>0.2</v>
      </c>
      <c r="AP141" s="15">
        <v>311</v>
      </c>
      <c r="AQ141" s="30">
        <f>2*46.6%</f>
        <v>0.93200000000000005</v>
      </c>
      <c r="AR141" s="30">
        <f>0*58.3%</f>
        <v>0</v>
      </c>
      <c r="AS141" s="30">
        <f>0*46.6%</f>
        <v>0</v>
      </c>
      <c r="AT141" s="30"/>
      <c r="AU141" s="30"/>
      <c r="AV141" s="30">
        <v>0.622</v>
      </c>
      <c r="AX141" s="46" t="s">
        <v>191</v>
      </c>
      <c r="AZ141" s="30">
        <f t="shared" si="691"/>
        <v>0.67999999999999994</v>
      </c>
      <c r="BA141" s="30">
        <v>0.35</v>
      </c>
      <c r="BD141" s="15">
        <f t="shared" si="523"/>
        <v>666</v>
      </c>
      <c r="BE141" s="9">
        <f t="shared" ref="BE141:BE142" si="868">AP141+AY141</f>
        <v>311</v>
      </c>
      <c r="BF141" s="9">
        <f t="shared" si="524"/>
        <v>655.34399999999994</v>
      </c>
      <c r="BG141" s="30">
        <f t="shared" ref="BG141:BG142" si="869">W141+AF141+AQ141+AZ141</f>
        <v>1.6120000000000001</v>
      </c>
      <c r="BH141" s="15">
        <f t="shared" ref="BH141:BH142" si="870">(100%+BG141)*BD141+BE141+BF141</f>
        <v>2705.9360000000001</v>
      </c>
      <c r="BI141" s="30">
        <f t="shared" ref="BI141:BI142" si="871">X141+AG141+AR141</f>
        <v>0</v>
      </c>
      <c r="BJ141" s="30">
        <f t="shared" ref="BJ141:BJ142" si="872">AH141</f>
        <v>0</v>
      </c>
      <c r="BK141" s="30">
        <f t="shared" ref="BK141:BK142" si="873">AI141+AS141</f>
        <v>0</v>
      </c>
      <c r="BL141" s="30">
        <f t="shared" ref="BL141:BL142" si="874">AT141</f>
        <v>0</v>
      </c>
      <c r="BM141" s="30">
        <f t="shared" ref="BM141:BM142" si="875">AB141</f>
        <v>0</v>
      </c>
      <c r="BN141" s="30">
        <f t="shared" ref="BN141:BN142" si="876">AJ141</f>
        <v>0</v>
      </c>
      <c r="BO141" s="30">
        <f t="shared" ref="BO141:BO142" si="877">AK141</f>
        <v>0</v>
      </c>
      <c r="BP141" s="30">
        <f t="shared" si="30"/>
        <v>0</v>
      </c>
      <c r="BQ141" s="30">
        <f t="shared" si="822"/>
        <v>0</v>
      </c>
      <c r="BR141" s="30">
        <f t="shared" si="525"/>
        <v>0.6</v>
      </c>
      <c r="BS141" s="30">
        <f t="shared" si="526"/>
        <v>1.4569999999999999</v>
      </c>
      <c r="BT141" s="46">
        <f t="shared" si="32"/>
        <v>0</v>
      </c>
      <c r="BU141" s="30">
        <f t="shared" ref="BU141:BU142" si="878">BR141+AC141</f>
        <v>0.6</v>
      </c>
      <c r="BV141" s="114">
        <v>0</v>
      </c>
      <c r="BW141" s="114">
        <v>1</v>
      </c>
      <c r="BX141" s="114">
        <v>0</v>
      </c>
      <c r="BY141" s="9">
        <f t="shared" ref="BY141:BY142" si="879">(100%+BJ141+(BI141*(1-BV141))+(BL141*BV141)+BN141+BX141*BO141)*BH141</f>
        <v>2705.9360000000001</v>
      </c>
      <c r="BZ141" s="9">
        <f t="shared" si="796"/>
        <v>6648.4847520000003</v>
      </c>
      <c r="CA141" s="9">
        <f t="shared" ref="CA141:CA142" si="880">MIN($BR141, 80%)*BZ141+BY141*MAX(100%-$BR141, 20%)</f>
        <v>5071.4652512000002</v>
      </c>
      <c r="CB141" s="9">
        <f t="shared" si="527"/>
        <v>11914.777395200001</v>
      </c>
      <c r="CC141" s="9">
        <f t="shared" ref="CC141:CC142" si="881">(100%+BS141)*CB141</f>
        <v>29274.608060006402</v>
      </c>
      <c r="CD141" s="9">
        <f t="shared" ref="CD141:CD142" si="882">MIN($BU141, 80%)*CC141+CB141*MAX(100%-$BU141, 20%)</f>
        <v>22330.67579408384</v>
      </c>
      <c r="CE141" s="9">
        <f t="shared" ref="CE141:CE142" si="883">BX141*R141*(100%+BQ141)</f>
        <v>0</v>
      </c>
      <c r="CF141" s="9">
        <f t="shared" si="687"/>
        <v>10460.40422712512</v>
      </c>
      <c r="CG141" s="16">
        <v>2</v>
      </c>
      <c r="CH141" s="9">
        <f t="shared" ref="CH141:CH142" si="884">(CF141+$CD141)/CG141</f>
        <v>16395.54001060448</v>
      </c>
    </row>
    <row r="142" spans="1:93" s="37" customFormat="1" x14ac:dyDescent="0.35">
      <c r="A142" s="15" t="str">
        <f t="shared" si="821"/>
        <v>Blackcliff Longsword + 4 IceBreaker + Ideal Thrilling Tales + Freeze + 2 Cryo + Noblesse</v>
      </c>
      <c r="B142" s="37" t="s">
        <v>9</v>
      </c>
      <c r="C142" s="37">
        <v>169</v>
      </c>
      <c r="D142" s="45">
        <v>0.2</v>
      </c>
      <c r="E142" s="25">
        <v>6</v>
      </c>
      <c r="F142" s="45">
        <v>0.64749999999999996</v>
      </c>
      <c r="G142" s="45">
        <v>0.62129999999999996</v>
      </c>
      <c r="H142" s="45">
        <v>0.79379999999999995</v>
      </c>
      <c r="I142" s="45">
        <v>0.86750000000000005</v>
      </c>
      <c r="J142" s="45">
        <v>1.0449999999999999</v>
      </c>
      <c r="K142" s="25">
        <v>8</v>
      </c>
      <c r="L142" s="45">
        <v>2.2016</v>
      </c>
      <c r="M142" s="37">
        <v>6</v>
      </c>
      <c r="N142" s="45">
        <f t="shared" si="23"/>
        <v>0.98399999999999999</v>
      </c>
      <c r="O142" s="45">
        <v>0.05</v>
      </c>
      <c r="P142" s="45">
        <v>0.5</v>
      </c>
      <c r="Q142" s="45"/>
      <c r="R142" s="9">
        <v>2155</v>
      </c>
      <c r="S142" s="37" t="s">
        <v>146</v>
      </c>
      <c r="T142" s="37">
        <v>1</v>
      </c>
      <c r="U142" s="37" t="s">
        <v>9</v>
      </c>
      <c r="V142" s="37">
        <v>497</v>
      </c>
      <c r="W142" s="53"/>
      <c r="X142" s="45"/>
      <c r="Y142" s="26"/>
      <c r="Z142" s="24"/>
      <c r="AA142" s="24">
        <v>0.33500000000000002</v>
      </c>
      <c r="AB142" s="45"/>
      <c r="AC142" s="45"/>
      <c r="AD142" s="25"/>
      <c r="AE142" s="37" t="s">
        <v>108</v>
      </c>
      <c r="AG142" s="45"/>
      <c r="AH142" s="45"/>
      <c r="AI142" s="45"/>
      <c r="AK142" s="45"/>
      <c r="AL142" s="45"/>
      <c r="AM142" s="45"/>
      <c r="AN142" s="53">
        <v>0.2</v>
      </c>
      <c r="AP142" s="37">
        <v>311</v>
      </c>
      <c r="AQ142" s="45">
        <f>1*46.6%</f>
        <v>0.46600000000000003</v>
      </c>
      <c r="AR142" s="45">
        <f t="shared" si="27"/>
        <v>0</v>
      </c>
      <c r="AS142" s="45">
        <f>1*46.6%</f>
        <v>0.46600000000000003</v>
      </c>
      <c r="AT142" s="45"/>
      <c r="AU142" s="45"/>
      <c r="AV142" s="30">
        <v>0.622</v>
      </c>
      <c r="AW142" s="25"/>
      <c r="AX142" s="116" t="s">
        <v>191</v>
      </c>
      <c r="AZ142" s="45">
        <f t="shared" si="691"/>
        <v>0.67999999999999994</v>
      </c>
      <c r="BA142" s="45">
        <v>0.35</v>
      </c>
      <c r="BD142" s="37">
        <f t="shared" si="523"/>
        <v>666</v>
      </c>
      <c r="BE142" s="25">
        <f t="shared" si="868"/>
        <v>311</v>
      </c>
      <c r="BF142" s="25">
        <f t="shared" si="524"/>
        <v>655.34399999999994</v>
      </c>
      <c r="BG142" s="45">
        <f t="shared" si="869"/>
        <v>1.1459999999999999</v>
      </c>
      <c r="BH142" s="37">
        <f t="shared" si="870"/>
        <v>2395.58</v>
      </c>
      <c r="BI142" s="45">
        <f t="shared" si="871"/>
        <v>0</v>
      </c>
      <c r="BJ142" s="45">
        <f t="shared" si="872"/>
        <v>0</v>
      </c>
      <c r="BK142" s="45">
        <f t="shared" si="873"/>
        <v>0.46600000000000003</v>
      </c>
      <c r="BL142" s="45">
        <f t="shared" si="874"/>
        <v>0</v>
      </c>
      <c r="BM142" s="45">
        <f t="shared" si="875"/>
        <v>0</v>
      </c>
      <c r="BN142" s="45">
        <f t="shared" si="876"/>
        <v>0</v>
      </c>
      <c r="BO142" s="45">
        <f t="shared" si="877"/>
        <v>0</v>
      </c>
      <c r="BP142" s="45">
        <f t="shared" si="30"/>
        <v>0</v>
      </c>
      <c r="BQ142" s="30">
        <f t="shared" si="822"/>
        <v>0</v>
      </c>
      <c r="BR142" s="45">
        <f t="shared" si="525"/>
        <v>0.6</v>
      </c>
      <c r="BS142" s="45">
        <f t="shared" si="526"/>
        <v>1.4569999999999999</v>
      </c>
      <c r="BT142" s="116">
        <f t="shared" si="32"/>
        <v>0</v>
      </c>
      <c r="BU142" s="45">
        <f t="shared" si="878"/>
        <v>0.6</v>
      </c>
      <c r="BV142" s="58">
        <v>0</v>
      </c>
      <c r="BW142" s="58">
        <v>1</v>
      </c>
      <c r="BX142" s="58">
        <v>0</v>
      </c>
      <c r="BY142" s="25">
        <f t="shared" si="879"/>
        <v>2395.58</v>
      </c>
      <c r="BZ142" s="25">
        <f t="shared" si="796"/>
        <v>5885.9400599999999</v>
      </c>
      <c r="CA142" s="25">
        <f t="shared" si="880"/>
        <v>4489.7960359999997</v>
      </c>
      <c r="CB142" s="25">
        <f t="shared" si="527"/>
        <v>15463.687376895999</v>
      </c>
      <c r="CC142" s="25">
        <f t="shared" si="881"/>
        <v>37994.279885033466</v>
      </c>
      <c r="CD142" s="25">
        <f t="shared" si="882"/>
        <v>28982.042881778478</v>
      </c>
      <c r="CE142" s="25">
        <f t="shared" si="883"/>
        <v>0</v>
      </c>
      <c r="CF142" s="25">
        <f t="shared" si="687"/>
        <v>9260.6533038535981</v>
      </c>
      <c r="CG142" s="81">
        <v>2</v>
      </c>
      <c r="CH142" s="25">
        <f t="shared" si="884"/>
        <v>19121.348092816039</v>
      </c>
      <c r="CI142" s="25"/>
      <c r="CJ142" s="81"/>
      <c r="CK142" s="25"/>
      <c r="CL142" s="25"/>
      <c r="CM142" s="25"/>
      <c r="CN142" s="25"/>
      <c r="CO142" s="25"/>
    </row>
    <row r="143" spans="1:93" x14ac:dyDescent="0.35">
      <c r="A143" s="15" t="str">
        <f t="shared" si="821"/>
        <v>Blackcliff Longsword + 4 IceBreaker + Ideal Thrilling Tales + Freeze + 2 Cryo + Noblesse</v>
      </c>
      <c r="B143" s="15" t="s">
        <v>9</v>
      </c>
      <c r="C143" s="15">
        <v>169</v>
      </c>
      <c r="D143" s="30">
        <v>0.2</v>
      </c>
      <c r="E143" s="9">
        <v>6</v>
      </c>
      <c r="F143" s="30">
        <v>0.64749999999999996</v>
      </c>
      <c r="G143" s="30">
        <v>0.62129999999999996</v>
      </c>
      <c r="H143" s="30">
        <v>0.79379999999999995</v>
      </c>
      <c r="I143" s="30">
        <v>0.86750000000000005</v>
      </c>
      <c r="J143" s="30">
        <v>1.0449999999999999</v>
      </c>
      <c r="K143" s="9">
        <v>8</v>
      </c>
      <c r="L143" s="30">
        <v>2.2016</v>
      </c>
      <c r="M143" s="15">
        <v>6</v>
      </c>
      <c r="N143" s="30">
        <f t="shared" si="23"/>
        <v>0.98399999999999999</v>
      </c>
      <c r="O143" s="30">
        <v>0.05</v>
      </c>
      <c r="P143" s="30">
        <v>0.5</v>
      </c>
      <c r="Q143" s="30"/>
      <c r="R143" s="9">
        <v>2155</v>
      </c>
      <c r="S143" s="15" t="s">
        <v>146</v>
      </c>
      <c r="T143" s="15">
        <v>1</v>
      </c>
      <c r="U143" s="15" t="s">
        <v>9</v>
      </c>
      <c r="V143" s="15">
        <v>497</v>
      </c>
      <c r="W143" s="33"/>
      <c r="X143" s="30"/>
      <c r="Y143" s="6"/>
      <c r="Z143" s="4"/>
      <c r="AA143" s="4">
        <v>0.33500000000000002</v>
      </c>
      <c r="AE143" s="15" t="s">
        <v>108</v>
      </c>
      <c r="AN143" s="33">
        <v>0.2</v>
      </c>
      <c r="AP143" s="15">
        <v>311</v>
      </c>
      <c r="AQ143" s="30">
        <f>1*46.6%</f>
        <v>0.46600000000000003</v>
      </c>
      <c r="AR143" s="30">
        <f>0*58.3%</f>
        <v>0</v>
      </c>
      <c r="AS143" s="30">
        <f>0*46.6%</f>
        <v>0</v>
      </c>
      <c r="AT143" s="30"/>
      <c r="AU143" s="30"/>
      <c r="AV143" s="30">
        <v>0.622</v>
      </c>
      <c r="AW143" s="9">
        <v>187</v>
      </c>
      <c r="AX143" s="46" t="s">
        <v>191</v>
      </c>
      <c r="AZ143" s="30">
        <f t="shared" si="691"/>
        <v>0.67999999999999994</v>
      </c>
      <c r="BA143" s="30">
        <v>0.35</v>
      </c>
      <c r="BD143" s="15">
        <f t="shared" si="523"/>
        <v>666</v>
      </c>
      <c r="BE143" s="9">
        <f t="shared" ref="BE143:BE144" si="885">AP143+AY143</f>
        <v>311</v>
      </c>
      <c r="BF143" s="9">
        <f t="shared" si="524"/>
        <v>655.34399999999994</v>
      </c>
      <c r="BG143" s="30">
        <f t="shared" ref="BG143:BG144" si="886">W143+AF143+AQ143+AZ143</f>
        <v>1.1459999999999999</v>
      </c>
      <c r="BH143" s="15">
        <f t="shared" ref="BH143:BH144" si="887">(100%+BG143)*BD143+BE143+BF143</f>
        <v>2395.58</v>
      </c>
      <c r="BI143" s="30">
        <f t="shared" ref="BI143:BI144" si="888">X143+AG143+AR143</f>
        <v>0</v>
      </c>
      <c r="BJ143" s="30">
        <f t="shared" ref="BJ143:BJ144" si="889">AH143</f>
        <v>0</v>
      </c>
      <c r="BK143" s="30">
        <f t="shared" ref="BK143:BK144" si="890">AI143+AS143</f>
        <v>0</v>
      </c>
      <c r="BL143" s="30">
        <f t="shared" ref="BL143:BL144" si="891">AT143</f>
        <v>0</v>
      </c>
      <c r="BM143" s="30">
        <f t="shared" ref="BM143:BM144" si="892">AB143</f>
        <v>0</v>
      </c>
      <c r="BN143" s="30">
        <f t="shared" ref="BN143:BN144" si="893">AJ143</f>
        <v>0</v>
      </c>
      <c r="BO143" s="30">
        <f t="shared" ref="BO143:BO144" si="894">AK143</f>
        <v>0</v>
      </c>
      <c r="BP143" s="30">
        <f t="shared" ref="BP143:BP144" si="895">AL143+278*BT143/(1400+BT143)/100</f>
        <v>0.32757403906742283</v>
      </c>
      <c r="BQ143" s="30">
        <f t="shared" si="822"/>
        <v>1.3680841335162321</v>
      </c>
      <c r="BR143" s="30">
        <f t="shared" si="525"/>
        <v>0.6</v>
      </c>
      <c r="BS143" s="30">
        <f t="shared" si="526"/>
        <v>1.4569999999999999</v>
      </c>
      <c r="BT143" s="46">
        <f t="shared" ref="BT143:BT144" si="896">BC143+AW143+AD143+Q143</f>
        <v>187</v>
      </c>
      <c r="BU143" s="30">
        <f t="shared" ref="BU143:BU144" si="897">BR143+AC143</f>
        <v>0.6</v>
      </c>
      <c r="BV143" s="114">
        <v>0</v>
      </c>
      <c r="BW143" s="114">
        <v>1</v>
      </c>
      <c r="BX143" s="114">
        <v>0</v>
      </c>
      <c r="BY143" s="9">
        <f t="shared" ref="BY143:BY144" si="898">(100%+BJ143+(BI143*(1-BV143))+(BL143*BV143)+BN143+BX143*BO143)*BH143</f>
        <v>2395.58</v>
      </c>
      <c r="BZ143" s="9">
        <f t="shared" ref="BZ143:BZ144" si="899">(100%+$BS143)*BY143</f>
        <v>5885.9400599999999</v>
      </c>
      <c r="CA143" s="9">
        <f t="shared" ref="CA143:CA144" si="900">MIN($BR143, 80%)*BZ143+BY143*MAX(100%-$BR143, 20%)</f>
        <v>4489.7960359999997</v>
      </c>
      <c r="CB143" s="9">
        <f t="shared" si="527"/>
        <v>14003.540184053032</v>
      </c>
      <c r="CC143" s="9">
        <f t="shared" ref="CC143:CC144" si="901">(100%+BS143)*CB143</f>
        <v>34406.698232218296</v>
      </c>
      <c r="CD143" s="9">
        <f t="shared" ref="CD143:CD144" si="902">MIN($BU143, 80%)*CC143+CB143*MAX(100%-$BU143, 20%)</f>
        <v>26245.435012952192</v>
      </c>
      <c r="CE143" s="9">
        <f t="shared" ref="CE143:CE144" si="903">BX143*R143*(100%+BQ143)</f>
        <v>0</v>
      </c>
      <c r="CF143" s="9">
        <f t="shared" si="687"/>
        <v>9260.6533038535981</v>
      </c>
      <c r="CG143" s="16">
        <v>2</v>
      </c>
      <c r="CH143" s="9">
        <f t="shared" ref="CH143:CH144" si="904">(CF143+$CD143)/CG143</f>
        <v>17753.044158402896</v>
      </c>
    </row>
    <row r="144" spans="1:93" s="31" customFormat="1" x14ac:dyDescent="0.35">
      <c r="A144" s="15" t="str">
        <f t="shared" si="821"/>
        <v>Blackcliff Longsword + 4 IceBreaker + Ideal Thrilling Tales + Freeze + 2 Cryo + Noblesse</v>
      </c>
      <c r="B144" s="31" t="s">
        <v>9</v>
      </c>
      <c r="C144" s="31">
        <v>169</v>
      </c>
      <c r="D144" s="32">
        <v>0.2</v>
      </c>
      <c r="E144" s="17">
        <v>6</v>
      </c>
      <c r="F144" s="32">
        <v>0.64749999999999996</v>
      </c>
      <c r="G144" s="32">
        <v>0.62129999999999996</v>
      </c>
      <c r="H144" s="32">
        <v>0.79379999999999995</v>
      </c>
      <c r="I144" s="32">
        <v>0.86750000000000005</v>
      </c>
      <c r="J144" s="32">
        <v>1.0449999999999999</v>
      </c>
      <c r="K144" s="9">
        <v>8</v>
      </c>
      <c r="L144" s="30">
        <v>2.2016</v>
      </c>
      <c r="M144" s="31">
        <v>6</v>
      </c>
      <c r="N144" s="30">
        <f t="shared" si="23"/>
        <v>0.98399999999999999</v>
      </c>
      <c r="O144" s="32">
        <v>0.05</v>
      </c>
      <c r="P144" s="32">
        <v>0.5</v>
      </c>
      <c r="Q144" s="32"/>
      <c r="R144" s="9">
        <v>2155</v>
      </c>
      <c r="S144" s="15" t="s">
        <v>146</v>
      </c>
      <c r="T144" s="15">
        <v>1</v>
      </c>
      <c r="U144" s="15" t="s">
        <v>9</v>
      </c>
      <c r="V144" s="15">
        <v>497</v>
      </c>
      <c r="W144" s="33"/>
      <c r="X144" s="30"/>
      <c r="Y144" s="6"/>
      <c r="Z144" s="4"/>
      <c r="AA144" s="4">
        <v>0.33500000000000002</v>
      </c>
      <c r="AB144" s="32"/>
      <c r="AC144" s="32"/>
      <c r="AD144" s="17"/>
      <c r="AE144" s="31" t="s">
        <v>108</v>
      </c>
      <c r="AG144" s="32"/>
      <c r="AH144" s="32"/>
      <c r="AI144" s="32"/>
      <c r="AK144" s="32"/>
      <c r="AL144" s="32"/>
      <c r="AM144" s="32"/>
      <c r="AN144" s="35">
        <v>0.2</v>
      </c>
      <c r="AP144" s="37">
        <v>311</v>
      </c>
      <c r="AQ144" s="45">
        <v>0</v>
      </c>
      <c r="AR144" s="45">
        <f t="shared" si="27"/>
        <v>0</v>
      </c>
      <c r="AS144" s="45">
        <f>1*46.6%</f>
        <v>0.46600000000000003</v>
      </c>
      <c r="AT144" s="45"/>
      <c r="AU144" s="45"/>
      <c r="AV144" s="30">
        <v>0.622</v>
      </c>
      <c r="AW144" s="25">
        <v>187</v>
      </c>
      <c r="AX144" s="46" t="s">
        <v>191</v>
      </c>
      <c r="AZ144" s="30">
        <f t="shared" si="691"/>
        <v>0.67999999999999994</v>
      </c>
      <c r="BA144" s="32">
        <v>0.35</v>
      </c>
      <c r="BD144" s="31">
        <f t="shared" si="523"/>
        <v>666</v>
      </c>
      <c r="BE144" s="17">
        <f t="shared" si="885"/>
        <v>311</v>
      </c>
      <c r="BF144" s="17">
        <f t="shared" si="524"/>
        <v>655.34399999999994</v>
      </c>
      <c r="BG144" s="32">
        <f t="shared" si="886"/>
        <v>0.67999999999999994</v>
      </c>
      <c r="BH144" s="31">
        <f t="shared" si="887"/>
        <v>2085.2239999999997</v>
      </c>
      <c r="BI144" s="32">
        <f t="shared" si="888"/>
        <v>0</v>
      </c>
      <c r="BJ144" s="32">
        <f t="shared" si="889"/>
        <v>0</v>
      </c>
      <c r="BK144" s="32">
        <f t="shared" si="890"/>
        <v>0.46600000000000003</v>
      </c>
      <c r="BL144" s="32">
        <f t="shared" si="891"/>
        <v>0</v>
      </c>
      <c r="BM144" s="32">
        <f t="shared" si="892"/>
        <v>0</v>
      </c>
      <c r="BN144" s="32">
        <f t="shared" si="893"/>
        <v>0</v>
      </c>
      <c r="BO144" s="32">
        <f t="shared" si="894"/>
        <v>0</v>
      </c>
      <c r="BP144" s="30">
        <f t="shared" si="895"/>
        <v>0.32757403906742283</v>
      </c>
      <c r="BQ144" s="30">
        <f t="shared" si="822"/>
        <v>1.3680841335162321</v>
      </c>
      <c r="BR144" s="32">
        <f t="shared" si="525"/>
        <v>0.6</v>
      </c>
      <c r="BS144" s="32">
        <f t="shared" si="526"/>
        <v>1.4569999999999999</v>
      </c>
      <c r="BT144" s="46">
        <f t="shared" si="896"/>
        <v>187</v>
      </c>
      <c r="BU144" s="32">
        <f t="shared" si="897"/>
        <v>0.6</v>
      </c>
      <c r="BV144" s="114">
        <v>0</v>
      </c>
      <c r="BW144" s="57">
        <v>1</v>
      </c>
      <c r="BX144" s="57">
        <v>0</v>
      </c>
      <c r="BY144" s="17">
        <f t="shared" si="898"/>
        <v>2085.2239999999997</v>
      </c>
      <c r="BZ144" s="17">
        <f t="shared" si="899"/>
        <v>5123.3953679999986</v>
      </c>
      <c r="CA144" s="17">
        <f t="shared" si="900"/>
        <v>3908.1268207999988</v>
      </c>
      <c r="CB144" s="9">
        <f t="shared" si="527"/>
        <v>17869.559564079733</v>
      </c>
      <c r="CC144" s="17">
        <f t="shared" si="901"/>
        <v>43905.507848943904</v>
      </c>
      <c r="CD144" s="17">
        <f t="shared" si="902"/>
        <v>33491.128534998235</v>
      </c>
      <c r="CE144" s="17">
        <f t="shared" si="903"/>
        <v>0</v>
      </c>
      <c r="CF144" s="17">
        <f t="shared" si="687"/>
        <v>8060.9023805820761</v>
      </c>
      <c r="CG144" s="20">
        <v>2</v>
      </c>
      <c r="CH144" s="18">
        <f t="shared" si="904"/>
        <v>20776.015457790156</v>
      </c>
      <c r="CI144" s="17"/>
      <c r="CJ144" s="20"/>
      <c r="CK144" s="17"/>
      <c r="CL144" s="17"/>
      <c r="CM144" s="17"/>
      <c r="CN144" s="17"/>
      <c r="CO144" s="17"/>
    </row>
    <row r="145" spans="1:93" x14ac:dyDescent="0.35">
      <c r="A145" s="15" t="str">
        <f t="shared" si="821"/>
        <v>Festering Desire + 4 IceBreaker + Freeze + 2 Cryo + Noblesse</v>
      </c>
      <c r="B145" s="15" t="s">
        <v>9</v>
      </c>
      <c r="C145" s="15">
        <v>169</v>
      </c>
      <c r="D145" s="30">
        <v>0.2</v>
      </c>
      <c r="E145" s="9">
        <v>6</v>
      </c>
      <c r="F145" s="30">
        <v>0.64749999999999996</v>
      </c>
      <c r="G145" s="30">
        <v>0.62129999999999996</v>
      </c>
      <c r="H145" s="30">
        <v>0.79379999999999995</v>
      </c>
      <c r="I145" s="30">
        <v>0.86750000000000005</v>
      </c>
      <c r="J145" s="30">
        <v>1.0449999999999999</v>
      </c>
      <c r="K145" s="9">
        <v>8</v>
      </c>
      <c r="L145" s="30">
        <v>2.2016</v>
      </c>
      <c r="M145" s="15">
        <v>6</v>
      </c>
      <c r="N145" s="30">
        <f t="shared" si="23"/>
        <v>0.98399999999999999</v>
      </c>
      <c r="O145" s="30">
        <v>0.05</v>
      </c>
      <c r="P145" s="30">
        <v>0.5</v>
      </c>
      <c r="Q145" s="30"/>
      <c r="R145" s="9">
        <v>2155</v>
      </c>
      <c r="S145" s="15" t="s">
        <v>98</v>
      </c>
      <c r="T145" s="15">
        <v>5</v>
      </c>
      <c r="U145" s="15" t="s">
        <v>9</v>
      </c>
      <c r="V145" s="15">
        <v>449</v>
      </c>
      <c r="W145" s="30"/>
      <c r="X145" s="30"/>
      <c r="Y145" s="30"/>
      <c r="Z145" s="9"/>
      <c r="AA145" s="9"/>
      <c r="AB145" s="30">
        <f>12%+(T145*4%)</f>
        <v>0.32</v>
      </c>
      <c r="AC145" s="30">
        <f>4.5%+(T145*1.5%)</f>
        <v>0.12</v>
      </c>
      <c r="AE145" s="15" t="s">
        <v>108</v>
      </c>
      <c r="AN145" s="33">
        <v>0.2</v>
      </c>
      <c r="AP145" s="15">
        <v>311</v>
      </c>
      <c r="AQ145" s="30">
        <f>2*46.6%</f>
        <v>0.93200000000000005</v>
      </c>
      <c r="AR145" s="30">
        <f>0*58.3%</f>
        <v>0</v>
      </c>
      <c r="AS145" s="30">
        <f>0*46.6%</f>
        <v>0</v>
      </c>
      <c r="AT145" s="30"/>
      <c r="AU145" s="30"/>
      <c r="AV145" s="30">
        <v>0.622</v>
      </c>
      <c r="AX145" s="46" t="s">
        <v>192</v>
      </c>
      <c r="AZ145" s="30">
        <v>0.2</v>
      </c>
      <c r="BA145" s="30">
        <v>0.35</v>
      </c>
      <c r="BD145" s="15">
        <f t="shared" si="523"/>
        <v>618</v>
      </c>
      <c r="BE145" s="9">
        <f t="shared" ref="BE145:BE182" si="905">AP145+AY145</f>
        <v>311</v>
      </c>
      <c r="BF145" s="9">
        <f t="shared" si="524"/>
        <v>608.11199999999997</v>
      </c>
      <c r="BG145" s="30">
        <f t="shared" ref="BG145:BG182" si="906">W145+AF145+AQ145+AZ145</f>
        <v>1.1320000000000001</v>
      </c>
      <c r="BH145" s="15">
        <f t="shared" ref="BH145:BH182" si="907">(100%+BG145)*BD145+BE145+BF145</f>
        <v>2236.6880000000001</v>
      </c>
      <c r="BI145" s="30">
        <f t="shared" ref="BI145:BI182" si="908">X145+AG145+AR145</f>
        <v>0</v>
      </c>
      <c r="BJ145" s="30">
        <f t="shared" ref="BJ145:BJ182" si="909">AH145</f>
        <v>0</v>
      </c>
      <c r="BK145" s="30">
        <f t="shared" si="6"/>
        <v>0</v>
      </c>
      <c r="BL145" s="30">
        <f t="shared" ref="BL145:BL182" si="910">AT145</f>
        <v>0</v>
      </c>
      <c r="BM145" s="30">
        <f t="shared" ref="BM145:BM182" si="911">AB145</f>
        <v>0.32</v>
      </c>
      <c r="BN145" s="30">
        <f t="shared" ref="BN145:BN182" si="912">AJ145</f>
        <v>0</v>
      </c>
      <c r="BO145" s="30">
        <f t="shared" ref="BO145:BO182" si="913">AK145</f>
        <v>0</v>
      </c>
      <c r="BP145" s="30">
        <f t="shared" si="30"/>
        <v>0</v>
      </c>
      <c r="BQ145" s="30">
        <f t="shared" si="822"/>
        <v>0</v>
      </c>
      <c r="BR145" s="30">
        <f t="shared" si="525"/>
        <v>0.6</v>
      </c>
      <c r="BS145" s="30">
        <f t="shared" si="526"/>
        <v>1.1219999999999999</v>
      </c>
      <c r="BT145" s="46">
        <f t="shared" si="32"/>
        <v>0</v>
      </c>
      <c r="BU145" s="30">
        <f t="shared" si="13"/>
        <v>0.72</v>
      </c>
      <c r="BV145" s="114">
        <v>1</v>
      </c>
      <c r="BW145" s="114">
        <v>1</v>
      </c>
      <c r="BX145" s="114">
        <v>0</v>
      </c>
      <c r="BY145" s="9">
        <f t="shared" si="14"/>
        <v>2236.6880000000001</v>
      </c>
      <c r="BZ145" s="9">
        <f t="shared" si="15"/>
        <v>4746.2519359999997</v>
      </c>
      <c r="CA145" s="9">
        <f t="shared" ref="CA145:CA182" si="914">MIN($BR145, 80%)*BZ145+BY145*MAX(100%-$BR145, 20%)</f>
        <v>3742.4263615999998</v>
      </c>
      <c r="CB145" s="9">
        <f t="shared" si="527"/>
        <v>13000.131674112001</v>
      </c>
      <c r="CC145" s="9">
        <f t="shared" ref="CC145:CC182" si="915">(100%+BS145)*CB145</f>
        <v>27586.279412465665</v>
      </c>
      <c r="CD145" s="9">
        <f t="shared" ref="CD145:CD182" si="916">MIN($BU145, 80%)*CC145+CB145*MAX(100%-$BU145, 20%)</f>
        <v>23502.158045726639</v>
      </c>
      <c r="CE145" s="9">
        <f t="shared" si="19"/>
        <v>0</v>
      </c>
      <c r="CF145" s="9">
        <f t="shared" si="687"/>
        <v>7719.128613436159</v>
      </c>
      <c r="CG145" s="16">
        <v>2</v>
      </c>
      <c r="CH145" s="9">
        <f t="shared" ref="CH145:CH182" si="917">(CF145+$CD145)/CG145</f>
        <v>15610.643329581399</v>
      </c>
    </row>
    <row r="146" spans="1:93" s="37" customFormat="1" x14ac:dyDescent="0.35">
      <c r="A146" s="15" t="str">
        <f t="shared" si="821"/>
        <v>Festering Desire + 4 IceBreaker + Freeze + 2 Cryo + Noblesse</v>
      </c>
      <c r="B146" s="37" t="s">
        <v>9</v>
      </c>
      <c r="C146" s="37">
        <v>169</v>
      </c>
      <c r="D146" s="45">
        <v>0.2</v>
      </c>
      <c r="E146" s="25">
        <v>6</v>
      </c>
      <c r="F146" s="45">
        <v>0.64749999999999996</v>
      </c>
      <c r="G146" s="45">
        <v>0.62129999999999996</v>
      </c>
      <c r="H146" s="45">
        <v>0.79379999999999995</v>
      </c>
      <c r="I146" s="45">
        <v>0.86750000000000005</v>
      </c>
      <c r="J146" s="45">
        <v>1.0449999999999999</v>
      </c>
      <c r="K146" s="25">
        <v>8</v>
      </c>
      <c r="L146" s="45">
        <v>2.2016</v>
      </c>
      <c r="M146" s="37">
        <v>6</v>
      </c>
      <c r="N146" s="45">
        <f t="shared" si="23"/>
        <v>0.98399999999999999</v>
      </c>
      <c r="O146" s="45">
        <v>0.05</v>
      </c>
      <c r="P146" s="45">
        <v>0.5</v>
      </c>
      <c r="Q146" s="45"/>
      <c r="R146" s="9">
        <v>2155</v>
      </c>
      <c r="S146" s="37" t="s">
        <v>98</v>
      </c>
      <c r="T146" s="37">
        <v>5</v>
      </c>
      <c r="U146" s="37" t="s">
        <v>9</v>
      </c>
      <c r="V146" s="37">
        <v>449</v>
      </c>
      <c r="W146" s="45"/>
      <c r="X146" s="45"/>
      <c r="Y146" s="45"/>
      <c r="Z146" s="25"/>
      <c r="AA146" s="25"/>
      <c r="AB146" s="45">
        <f t="shared" ref="AB146" si="918">12%+(T146*4%)</f>
        <v>0.32</v>
      </c>
      <c r="AC146" s="45">
        <f t="shared" ref="AC146" si="919">4.5%+(T146*1.5%)</f>
        <v>0.12</v>
      </c>
      <c r="AD146" s="25"/>
      <c r="AE146" s="37" t="s">
        <v>108</v>
      </c>
      <c r="AG146" s="45"/>
      <c r="AH146" s="45"/>
      <c r="AI146" s="45"/>
      <c r="AK146" s="45"/>
      <c r="AL146" s="45"/>
      <c r="AM146" s="45"/>
      <c r="AN146" s="53">
        <v>0.2</v>
      </c>
      <c r="AP146" s="37">
        <v>311</v>
      </c>
      <c r="AQ146" s="45">
        <f>1*46.6%</f>
        <v>0.46600000000000003</v>
      </c>
      <c r="AR146" s="45">
        <f t="shared" si="27"/>
        <v>0</v>
      </c>
      <c r="AS146" s="45">
        <f>1*46.6%</f>
        <v>0.46600000000000003</v>
      </c>
      <c r="AT146" s="45"/>
      <c r="AU146" s="45"/>
      <c r="AV146" s="30">
        <v>0.622</v>
      </c>
      <c r="AW146" s="25"/>
      <c r="AX146" s="116" t="s">
        <v>192</v>
      </c>
      <c r="AZ146" s="45">
        <v>0.2</v>
      </c>
      <c r="BA146" s="45">
        <v>0.35</v>
      </c>
      <c r="BD146" s="37">
        <f t="shared" si="523"/>
        <v>618</v>
      </c>
      <c r="BE146" s="25">
        <f t="shared" si="905"/>
        <v>311</v>
      </c>
      <c r="BF146" s="25">
        <f t="shared" si="524"/>
        <v>608.11199999999997</v>
      </c>
      <c r="BG146" s="45">
        <f t="shared" si="906"/>
        <v>0.66600000000000004</v>
      </c>
      <c r="BH146" s="37">
        <f t="shared" si="907"/>
        <v>1948.6999999999998</v>
      </c>
      <c r="BI146" s="45">
        <f t="shared" si="908"/>
        <v>0</v>
      </c>
      <c r="BJ146" s="45">
        <f t="shared" si="909"/>
        <v>0</v>
      </c>
      <c r="BK146" s="45">
        <f t="shared" si="6"/>
        <v>0.46600000000000003</v>
      </c>
      <c r="BL146" s="45">
        <f t="shared" si="910"/>
        <v>0</v>
      </c>
      <c r="BM146" s="45">
        <f t="shared" si="911"/>
        <v>0.32</v>
      </c>
      <c r="BN146" s="45">
        <f t="shared" si="912"/>
        <v>0</v>
      </c>
      <c r="BO146" s="45">
        <f t="shared" si="913"/>
        <v>0</v>
      </c>
      <c r="BP146" s="45">
        <f t="shared" si="30"/>
        <v>0</v>
      </c>
      <c r="BQ146" s="30">
        <f t="shared" si="822"/>
        <v>0</v>
      </c>
      <c r="BR146" s="45">
        <f t="shared" si="525"/>
        <v>0.6</v>
      </c>
      <c r="BS146" s="45">
        <f t="shared" si="526"/>
        <v>1.1219999999999999</v>
      </c>
      <c r="BT146" s="116">
        <f t="shared" si="32"/>
        <v>0</v>
      </c>
      <c r="BU146" s="45">
        <f t="shared" si="13"/>
        <v>0.72</v>
      </c>
      <c r="BV146" s="58">
        <v>1</v>
      </c>
      <c r="BW146" s="58">
        <v>1</v>
      </c>
      <c r="BX146" s="58">
        <v>0</v>
      </c>
      <c r="BY146" s="25">
        <f t="shared" si="14"/>
        <v>1948.6999999999998</v>
      </c>
      <c r="BZ146" s="25">
        <f t="shared" si="15"/>
        <v>4135.1413999999995</v>
      </c>
      <c r="CA146" s="25">
        <f t="shared" si="914"/>
        <v>3260.5648399999995</v>
      </c>
      <c r="CB146" s="25">
        <f t="shared" si="527"/>
        <v>15324.801290239999</v>
      </c>
      <c r="CC146" s="25">
        <f t="shared" si="915"/>
        <v>32519.228337889275</v>
      </c>
      <c r="CD146" s="25">
        <f t="shared" si="916"/>
        <v>27704.788764547477</v>
      </c>
      <c r="CE146" s="25">
        <f t="shared" si="19"/>
        <v>0</v>
      </c>
      <c r="CF146" s="25">
        <f t="shared" si="687"/>
        <v>6725.2410389839979</v>
      </c>
      <c r="CG146" s="81">
        <v>2</v>
      </c>
      <c r="CH146" s="25">
        <f t="shared" si="917"/>
        <v>17215.014901765739</v>
      </c>
      <c r="CI146" s="25"/>
      <c r="CJ146" s="81"/>
      <c r="CK146" s="25"/>
      <c r="CL146" s="25"/>
      <c r="CM146" s="25"/>
      <c r="CN146" s="25"/>
      <c r="CO146" s="25"/>
    </row>
    <row r="147" spans="1:93" x14ac:dyDescent="0.35">
      <c r="A147" s="15" t="str">
        <f t="shared" si="821"/>
        <v>Festering Desire + 4 IceBreaker + Freeze + 2 Cryo + Noblesse</v>
      </c>
      <c r="B147" s="15" t="s">
        <v>9</v>
      </c>
      <c r="C147" s="15">
        <v>169</v>
      </c>
      <c r="D147" s="30">
        <v>0.2</v>
      </c>
      <c r="E147" s="9">
        <v>6</v>
      </c>
      <c r="F147" s="30">
        <v>0.64749999999999996</v>
      </c>
      <c r="G147" s="30">
        <v>0.62129999999999996</v>
      </c>
      <c r="H147" s="30">
        <v>0.79379999999999995</v>
      </c>
      <c r="I147" s="30">
        <v>0.86750000000000005</v>
      </c>
      <c r="J147" s="30">
        <v>1.0449999999999999</v>
      </c>
      <c r="K147" s="9">
        <v>8</v>
      </c>
      <c r="L147" s="30">
        <v>2.2016</v>
      </c>
      <c r="M147" s="15">
        <v>6</v>
      </c>
      <c r="N147" s="30">
        <f t="shared" si="23"/>
        <v>0.98399999999999999</v>
      </c>
      <c r="O147" s="30">
        <v>0.05</v>
      </c>
      <c r="P147" s="30">
        <v>0.5</v>
      </c>
      <c r="Q147" s="30"/>
      <c r="R147" s="9">
        <v>2155</v>
      </c>
      <c r="S147" s="15" t="s">
        <v>98</v>
      </c>
      <c r="T147" s="15">
        <v>5</v>
      </c>
      <c r="U147" s="15" t="s">
        <v>9</v>
      </c>
      <c r="V147" s="15">
        <v>449</v>
      </c>
      <c r="W147" s="30"/>
      <c r="X147" s="30"/>
      <c r="Y147" s="30"/>
      <c r="Z147" s="9"/>
      <c r="AA147" s="9"/>
      <c r="AB147" s="30">
        <f>12%+(T147*4%)</f>
        <v>0.32</v>
      </c>
      <c r="AC147" s="30">
        <f>4.5%+(T147*1.5%)</f>
        <v>0.12</v>
      </c>
      <c r="AE147" s="15" t="s">
        <v>108</v>
      </c>
      <c r="AN147" s="33">
        <v>0.2</v>
      </c>
      <c r="AP147" s="15">
        <v>311</v>
      </c>
      <c r="AQ147" s="30">
        <f>1*46.6%</f>
        <v>0.46600000000000003</v>
      </c>
      <c r="AR147" s="30">
        <f>0*58.3%</f>
        <v>0</v>
      </c>
      <c r="AS147" s="30">
        <f>0*46.6%</f>
        <v>0</v>
      </c>
      <c r="AT147" s="30"/>
      <c r="AU147" s="30"/>
      <c r="AV147" s="30">
        <v>0.622</v>
      </c>
      <c r="AW147" s="9">
        <v>187</v>
      </c>
      <c r="AX147" s="46" t="s">
        <v>192</v>
      </c>
      <c r="AZ147" s="30">
        <v>0.2</v>
      </c>
      <c r="BA147" s="30">
        <v>0.35</v>
      </c>
      <c r="BD147" s="15">
        <f t="shared" si="523"/>
        <v>618</v>
      </c>
      <c r="BE147" s="9">
        <f t="shared" ref="BE147:BE148" si="920">AP147+AY147</f>
        <v>311</v>
      </c>
      <c r="BF147" s="9">
        <f t="shared" si="524"/>
        <v>608.11199999999997</v>
      </c>
      <c r="BG147" s="30">
        <f t="shared" ref="BG147:BG148" si="921">W147+AF147+AQ147+AZ147</f>
        <v>0.66600000000000004</v>
      </c>
      <c r="BH147" s="15">
        <f t="shared" ref="BH147:BH148" si="922">(100%+BG147)*BD147+BE147+BF147</f>
        <v>1948.6999999999998</v>
      </c>
      <c r="BI147" s="30">
        <f t="shared" ref="BI147:BI148" si="923">X147+AG147+AR147</f>
        <v>0</v>
      </c>
      <c r="BJ147" s="30">
        <f t="shared" ref="BJ147:BJ148" si="924">AH147</f>
        <v>0</v>
      </c>
      <c r="BK147" s="30">
        <f t="shared" ref="BK147:BK148" si="925">AI147+AS147</f>
        <v>0</v>
      </c>
      <c r="BL147" s="30">
        <f t="shared" ref="BL147:BL148" si="926">AT147</f>
        <v>0</v>
      </c>
      <c r="BM147" s="30">
        <f t="shared" ref="BM147:BM148" si="927">AB147</f>
        <v>0.32</v>
      </c>
      <c r="BN147" s="30">
        <f t="shared" ref="BN147:BN148" si="928">AJ147</f>
        <v>0</v>
      </c>
      <c r="BO147" s="30">
        <f t="shared" ref="BO147:BO148" si="929">AK147</f>
        <v>0</v>
      </c>
      <c r="BP147" s="30">
        <f t="shared" ref="BP147:BP148" si="930">AL147+278*BT147/(1400+BT147)/100</f>
        <v>0.32757403906742283</v>
      </c>
      <c r="BQ147" s="30">
        <f t="shared" si="822"/>
        <v>1.3680841335162321</v>
      </c>
      <c r="BR147" s="30">
        <f t="shared" si="525"/>
        <v>0.6</v>
      </c>
      <c r="BS147" s="30">
        <f t="shared" si="526"/>
        <v>1.1219999999999999</v>
      </c>
      <c r="BT147" s="46">
        <f t="shared" ref="BT147:BT148" si="931">BC147+AW147+AD147+Q147</f>
        <v>187</v>
      </c>
      <c r="BU147" s="30">
        <f t="shared" ref="BU147:BU148" si="932">BR147+AC147</f>
        <v>0.72</v>
      </c>
      <c r="BV147" s="114">
        <v>1</v>
      </c>
      <c r="BW147" s="114">
        <v>1</v>
      </c>
      <c r="BX147" s="114">
        <v>0</v>
      </c>
      <c r="BY147" s="9">
        <f t="shared" ref="BY147:BY148" si="933">(100%+BJ147+(BI147*(1-BV147))+(BL147*BV147)+BN147+BX147*BO147)*BH147</f>
        <v>1948.6999999999998</v>
      </c>
      <c r="BZ147" s="9">
        <f t="shared" ref="BZ147:BZ148" si="934">(100%+$BS147)*BY147</f>
        <v>4135.1413999999995</v>
      </c>
      <c r="CA147" s="9">
        <f t="shared" ref="CA147:CA148" si="935">MIN($BR147, 80%)*BZ147+BY147*MAX(100%-$BR147, 20%)</f>
        <v>3260.5648399999995</v>
      </c>
      <c r="CB147" s="9">
        <f t="shared" si="527"/>
        <v>15036.476493707856</v>
      </c>
      <c r="CC147" s="9">
        <f t="shared" ref="CC147:CC148" si="936">(100%+BS147)*CB147</f>
        <v>31907.403119648068</v>
      </c>
      <c r="CD147" s="9">
        <f t="shared" ref="CD147:CD148" si="937">MIN($BU147, 80%)*CC147+CB147*MAX(100%-$BU147, 20%)</f>
        <v>27183.543664384808</v>
      </c>
      <c r="CE147" s="9">
        <f t="shared" ref="CE147:CE148" si="938">BX147*R147*(100%+BQ147)</f>
        <v>0</v>
      </c>
      <c r="CF147" s="9">
        <f t="shared" si="687"/>
        <v>6725.2410389839979</v>
      </c>
      <c r="CG147" s="16">
        <v>2</v>
      </c>
      <c r="CH147" s="9">
        <f t="shared" ref="CH147:CH148" si="939">(CF147+$CD147)/CG147</f>
        <v>16954.392351684404</v>
      </c>
    </row>
    <row r="148" spans="1:93" s="63" customFormat="1" x14ac:dyDescent="0.35">
      <c r="A148" s="15" t="str">
        <f t="shared" si="821"/>
        <v>Festering Desire + 4 IceBreaker + Freeze + 2 Cryo + Noblesse</v>
      </c>
      <c r="B148" s="63" t="s">
        <v>9</v>
      </c>
      <c r="C148" s="63">
        <v>169</v>
      </c>
      <c r="D148" s="67">
        <v>0.2</v>
      </c>
      <c r="E148" s="72">
        <v>6</v>
      </c>
      <c r="F148" s="67">
        <v>0.64749999999999996</v>
      </c>
      <c r="G148" s="67">
        <v>0.62129999999999996</v>
      </c>
      <c r="H148" s="67">
        <v>0.79379999999999995</v>
      </c>
      <c r="I148" s="67">
        <v>0.86750000000000005</v>
      </c>
      <c r="J148" s="67">
        <v>1.0449999999999999</v>
      </c>
      <c r="K148" s="9">
        <v>8</v>
      </c>
      <c r="L148" s="30">
        <v>2.2016</v>
      </c>
      <c r="M148" s="63">
        <v>6</v>
      </c>
      <c r="N148" s="30">
        <f t="shared" si="23"/>
        <v>0.98399999999999999</v>
      </c>
      <c r="O148" s="67">
        <v>0.05</v>
      </c>
      <c r="P148" s="67">
        <v>0.5</v>
      </c>
      <c r="Q148" s="67"/>
      <c r="R148" s="9">
        <v>2155</v>
      </c>
      <c r="S148" s="63" t="s">
        <v>98</v>
      </c>
      <c r="T148" s="63">
        <v>5</v>
      </c>
      <c r="U148" s="63" t="s">
        <v>9</v>
      </c>
      <c r="V148" s="63">
        <v>449</v>
      </c>
      <c r="W148" s="67"/>
      <c r="X148" s="67"/>
      <c r="Y148" s="67"/>
      <c r="Z148" s="72"/>
      <c r="AA148" s="72"/>
      <c r="AB148" s="67">
        <f t="shared" ref="AB148" si="940">12%+(T148*4%)</f>
        <v>0.32</v>
      </c>
      <c r="AC148" s="67">
        <f t="shared" ref="AC148" si="941">4.5%+(T148*1.5%)</f>
        <v>0.12</v>
      </c>
      <c r="AD148" s="72"/>
      <c r="AE148" s="63" t="s">
        <v>108</v>
      </c>
      <c r="AG148" s="67"/>
      <c r="AH148" s="67"/>
      <c r="AI148" s="67"/>
      <c r="AK148" s="67"/>
      <c r="AL148" s="67"/>
      <c r="AM148" s="67"/>
      <c r="AN148" s="64">
        <v>0.2</v>
      </c>
      <c r="AP148" s="37">
        <v>311</v>
      </c>
      <c r="AQ148" s="45">
        <v>0</v>
      </c>
      <c r="AR148" s="45">
        <f t="shared" si="27"/>
        <v>0</v>
      </c>
      <c r="AS148" s="45">
        <f>1*46.6%</f>
        <v>0.46600000000000003</v>
      </c>
      <c r="AT148" s="45"/>
      <c r="AU148" s="45"/>
      <c r="AV148" s="30">
        <v>0.622</v>
      </c>
      <c r="AW148" s="25">
        <v>187</v>
      </c>
      <c r="AX148" s="46" t="s">
        <v>192</v>
      </c>
      <c r="AZ148" s="30">
        <v>0.2</v>
      </c>
      <c r="BA148" s="67">
        <v>0.35</v>
      </c>
      <c r="BD148" s="63">
        <f t="shared" ref="BD148:BD191" si="942">C148+V148</f>
        <v>618</v>
      </c>
      <c r="BE148" s="72">
        <f t="shared" si="920"/>
        <v>311</v>
      </c>
      <c r="BF148" s="72">
        <f t="shared" ref="BF148:BF191" si="943">N148*BD148</f>
        <v>608.11199999999997</v>
      </c>
      <c r="BG148" s="67">
        <f t="shared" si="921"/>
        <v>0.2</v>
      </c>
      <c r="BH148" s="63">
        <f t="shared" si="922"/>
        <v>1660.712</v>
      </c>
      <c r="BI148" s="67">
        <f t="shared" si="923"/>
        <v>0</v>
      </c>
      <c r="BJ148" s="67">
        <f t="shared" si="924"/>
        <v>0</v>
      </c>
      <c r="BK148" s="67">
        <f t="shared" si="925"/>
        <v>0.46600000000000003</v>
      </c>
      <c r="BL148" s="67">
        <f t="shared" si="926"/>
        <v>0</v>
      </c>
      <c r="BM148" s="67">
        <f t="shared" si="927"/>
        <v>0.32</v>
      </c>
      <c r="BN148" s="67">
        <f t="shared" si="928"/>
        <v>0</v>
      </c>
      <c r="BO148" s="67">
        <f t="shared" si="929"/>
        <v>0</v>
      </c>
      <c r="BP148" s="30">
        <f t="shared" si="930"/>
        <v>0.32757403906742283</v>
      </c>
      <c r="BQ148" s="30">
        <f t="shared" si="822"/>
        <v>1.3680841335162321</v>
      </c>
      <c r="BR148" s="67">
        <f t="shared" ref="BR148:BR191" si="944">O148+Z148+AN148+AU148+BA148</f>
        <v>0.6</v>
      </c>
      <c r="BS148" s="67">
        <f t="shared" ref="BS148:BS191" si="945">P148+AA148+AO148+AV148+BB148</f>
        <v>1.1219999999999999</v>
      </c>
      <c r="BT148" s="46">
        <f t="shared" si="931"/>
        <v>187</v>
      </c>
      <c r="BU148" s="67">
        <f t="shared" si="932"/>
        <v>0.72</v>
      </c>
      <c r="BV148" s="115">
        <v>1</v>
      </c>
      <c r="BW148" s="115">
        <v>1</v>
      </c>
      <c r="BX148" s="115">
        <v>0</v>
      </c>
      <c r="BY148" s="72">
        <f t="shared" si="933"/>
        <v>1660.712</v>
      </c>
      <c r="BZ148" s="72">
        <f t="shared" si="934"/>
        <v>3524.0308639999998</v>
      </c>
      <c r="CA148" s="72">
        <f t="shared" si="935"/>
        <v>2778.7033183999997</v>
      </c>
      <c r="CB148" s="9">
        <f t="shared" ref="CB148:CB191" si="946">L148*(100%+BK148+BM148+(1-BW148)*BN148+BX148*BO148)*(100%+(BW148*100%))*(100%+(BW148*BP148))*BH148</f>
        <v>17338.157417362141</v>
      </c>
      <c r="CC148" s="72">
        <f t="shared" si="936"/>
        <v>36791.570039642458</v>
      </c>
      <c r="CD148" s="72">
        <f t="shared" si="937"/>
        <v>31344.614505403966</v>
      </c>
      <c r="CE148" s="72">
        <f t="shared" si="938"/>
        <v>0</v>
      </c>
      <c r="CF148" s="72">
        <f t="shared" si="687"/>
        <v>5731.3534645318387</v>
      </c>
      <c r="CG148" s="74">
        <v>2</v>
      </c>
      <c r="CH148" s="66">
        <f t="shared" si="939"/>
        <v>18537.983984967901</v>
      </c>
      <c r="CI148" s="72"/>
      <c r="CJ148" s="74"/>
      <c r="CK148" s="72"/>
      <c r="CL148" s="72"/>
      <c r="CM148" s="72"/>
      <c r="CN148" s="72"/>
      <c r="CO148" s="72"/>
    </row>
    <row r="149" spans="1:93" x14ac:dyDescent="0.35">
      <c r="A149" s="15" t="str">
        <f t="shared" si="821"/>
        <v>Aquila Favonia + 4 IceBreaker + Freeze + 2 Cryo + Noblesse</v>
      </c>
      <c r="B149" s="15" t="s">
        <v>9</v>
      </c>
      <c r="C149" s="15">
        <v>169</v>
      </c>
      <c r="D149" s="30">
        <v>0.2</v>
      </c>
      <c r="E149" s="9">
        <v>6</v>
      </c>
      <c r="F149" s="30">
        <v>0.64749999999999996</v>
      </c>
      <c r="G149" s="30">
        <v>0.62129999999999996</v>
      </c>
      <c r="H149" s="30">
        <v>0.79379999999999995</v>
      </c>
      <c r="I149" s="30">
        <v>0.86750000000000005</v>
      </c>
      <c r="J149" s="30">
        <v>1.0449999999999999</v>
      </c>
      <c r="K149" s="9">
        <v>8</v>
      </c>
      <c r="L149" s="30">
        <v>2.2016</v>
      </c>
      <c r="M149" s="15">
        <v>6</v>
      </c>
      <c r="N149" s="30">
        <f t="shared" si="23"/>
        <v>0.98399999999999999</v>
      </c>
      <c r="O149" s="30">
        <v>0.05</v>
      </c>
      <c r="P149" s="30">
        <v>0.5</v>
      </c>
      <c r="Q149" s="30"/>
      <c r="R149" s="9">
        <v>2155</v>
      </c>
      <c r="S149" s="15" t="s">
        <v>101</v>
      </c>
      <c r="T149" s="15">
        <v>1</v>
      </c>
      <c r="U149" s="15" t="s">
        <v>9</v>
      </c>
      <c r="V149" s="15">
        <v>590</v>
      </c>
      <c r="W149" s="33">
        <v>0.2</v>
      </c>
      <c r="X149" s="30">
        <v>0.377</v>
      </c>
      <c r="AE149" s="15" t="s">
        <v>108</v>
      </c>
      <c r="AN149" s="33">
        <v>0.2</v>
      </c>
      <c r="AP149" s="15">
        <v>311</v>
      </c>
      <c r="AQ149" s="30">
        <f>2*46.6%</f>
        <v>0.93200000000000005</v>
      </c>
      <c r="AR149" s="30">
        <f>0*58.3%</f>
        <v>0</v>
      </c>
      <c r="AS149" s="30">
        <f>0*46.6%</f>
        <v>0</v>
      </c>
      <c r="AT149" s="30"/>
      <c r="AU149" s="30"/>
      <c r="AV149" s="30">
        <v>0.622</v>
      </c>
      <c r="AX149" s="46" t="s">
        <v>192</v>
      </c>
      <c r="AZ149" s="30">
        <v>0.2</v>
      </c>
      <c r="BA149" s="30">
        <v>0.35</v>
      </c>
      <c r="BD149" s="15">
        <f t="shared" si="942"/>
        <v>759</v>
      </c>
      <c r="BE149" s="9">
        <f t="shared" si="905"/>
        <v>311</v>
      </c>
      <c r="BF149" s="9">
        <f t="shared" si="943"/>
        <v>746.85599999999999</v>
      </c>
      <c r="BG149" s="30">
        <f t="shared" si="906"/>
        <v>1.3320000000000001</v>
      </c>
      <c r="BH149" s="15">
        <f t="shared" si="907"/>
        <v>2827.8440000000001</v>
      </c>
      <c r="BI149" s="30">
        <f t="shared" si="908"/>
        <v>0.377</v>
      </c>
      <c r="BJ149" s="30">
        <f t="shared" si="909"/>
        <v>0</v>
      </c>
      <c r="BK149" s="30">
        <f t="shared" si="6"/>
        <v>0</v>
      </c>
      <c r="BL149" s="30">
        <f t="shared" si="910"/>
        <v>0</v>
      </c>
      <c r="BM149" s="30">
        <f t="shared" si="911"/>
        <v>0</v>
      </c>
      <c r="BN149" s="30">
        <f t="shared" si="912"/>
        <v>0</v>
      </c>
      <c r="BO149" s="30">
        <f t="shared" si="913"/>
        <v>0</v>
      </c>
      <c r="BP149" s="30">
        <f t="shared" si="30"/>
        <v>0</v>
      </c>
      <c r="BQ149" s="30">
        <f t="shared" si="822"/>
        <v>0</v>
      </c>
      <c r="BR149" s="30">
        <f t="shared" si="944"/>
        <v>0.6</v>
      </c>
      <c r="BS149" s="30">
        <f t="shared" si="945"/>
        <v>1.1219999999999999</v>
      </c>
      <c r="BT149" s="46">
        <f t="shared" si="32"/>
        <v>0</v>
      </c>
      <c r="BU149" s="30">
        <f t="shared" si="13"/>
        <v>0.6</v>
      </c>
      <c r="BV149" s="114">
        <v>1</v>
      </c>
      <c r="BW149" s="114">
        <v>1</v>
      </c>
      <c r="BX149" s="114">
        <v>0</v>
      </c>
      <c r="BY149" s="9">
        <f t="shared" si="14"/>
        <v>2827.8440000000001</v>
      </c>
      <c r="BZ149" s="9">
        <f t="shared" si="15"/>
        <v>6000.6849679999996</v>
      </c>
      <c r="CA149" s="9">
        <f t="shared" si="914"/>
        <v>4731.5485807999994</v>
      </c>
      <c r="CB149" s="9">
        <f t="shared" si="946"/>
        <v>12451.562700800001</v>
      </c>
      <c r="CC149" s="9">
        <f t="shared" si="915"/>
        <v>26422.216051097599</v>
      </c>
      <c r="CD149" s="9">
        <f t="shared" si="916"/>
        <v>20833.95471097856</v>
      </c>
      <c r="CE149" s="9">
        <f t="shared" si="19"/>
        <v>0</v>
      </c>
      <c r="CF149" s="9">
        <f t="shared" si="687"/>
        <v>9759.2921027580778</v>
      </c>
      <c r="CG149" s="16">
        <v>2</v>
      </c>
      <c r="CH149" s="9">
        <f t="shared" si="917"/>
        <v>15296.623406868319</v>
      </c>
    </row>
    <row r="150" spans="1:93" s="37" customFormat="1" x14ac:dyDescent="0.35">
      <c r="A150" s="15" t="str">
        <f t="shared" si="821"/>
        <v>Aquila Favonia + 4 IceBreaker + Freeze + 2 Cryo + Noblesse</v>
      </c>
      <c r="B150" s="37" t="s">
        <v>9</v>
      </c>
      <c r="C150" s="37">
        <v>169</v>
      </c>
      <c r="D150" s="45">
        <v>0.2</v>
      </c>
      <c r="E150" s="25">
        <v>6</v>
      </c>
      <c r="F150" s="45">
        <v>0.64749999999999996</v>
      </c>
      <c r="G150" s="45">
        <v>0.62129999999999996</v>
      </c>
      <c r="H150" s="45">
        <v>0.79379999999999995</v>
      </c>
      <c r="I150" s="45">
        <v>0.86750000000000005</v>
      </c>
      <c r="J150" s="45">
        <v>1.0449999999999999</v>
      </c>
      <c r="K150" s="25">
        <v>8</v>
      </c>
      <c r="L150" s="45">
        <v>2.2016</v>
      </c>
      <c r="M150" s="37">
        <v>6</v>
      </c>
      <c r="N150" s="45">
        <f t="shared" si="23"/>
        <v>0.98399999999999999</v>
      </c>
      <c r="O150" s="45">
        <v>0.05</v>
      </c>
      <c r="P150" s="45">
        <v>0.5</v>
      </c>
      <c r="Q150" s="45"/>
      <c r="R150" s="9">
        <v>2155</v>
      </c>
      <c r="S150" s="37" t="s">
        <v>101</v>
      </c>
      <c r="T150" s="37">
        <v>1</v>
      </c>
      <c r="U150" s="37" t="s">
        <v>9</v>
      </c>
      <c r="V150" s="37">
        <v>590</v>
      </c>
      <c r="W150" s="53">
        <v>0.2</v>
      </c>
      <c r="X150" s="45">
        <v>0.377</v>
      </c>
      <c r="AB150" s="45"/>
      <c r="AC150" s="45"/>
      <c r="AD150" s="25"/>
      <c r="AE150" s="37" t="s">
        <v>108</v>
      </c>
      <c r="AG150" s="45"/>
      <c r="AH150" s="45"/>
      <c r="AI150" s="45"/>
      <c r="AK150" s="45"/>
      <c r="AL150" s="45"/>
      <c r="AM150" s="45"/>
      <c r="AN150" s="53">
        <v>0.2</v>
      </c>
      <c r="AP150" s="37">
        <v>311</v>
      </c>
      <c r="AQ150" s="45">
        <f>1*46.6%</f>
        <v>0.46600000000000003</v>
      </c>
      <c r="AR150" s="45">
        <f t="shared" si="27"/>
        <v>0</v>
      </c>
      <c r="AS150" s="45">
        <f>1*46.6%</f>
        <v>0.46600000000000003</v>
      </c>
      <c r="AT150" s="45"/>
      <c r="AU150" s="45"/>
      <c r="AV150" s="30">
        <v>0.622</v>
      </c>
      <c r="AW150" s="25"/>
      <c r="AX150" s="116" t="s">
        <v>192</v>
      </c>
      <c r="AZ150" s="45">
        <v>0.2</v>
      </c>
      <c r="BA150" s="45">
        <v>0.35</v>
      </c>
      <c r="BD150" s="37">
        <f t="shared" si="942"/>
        <v>759</v>
      </c>
      <c r="BE150" s="25">
        <f t="shared" si="905"/>
        <v>311</v>
      </c>
      <c r="BF150" s="25">
        <f t="shared" si="943"/>
        <v>746.85599999999999</v>
      </c>
      <c r="BG150" s="45">
        <f t="shared" si="906"/>
        <v>0.8660000000000001</v>
      </c>
      <c r="BH150" s="37">
        <f t="shared" si="907"/>
        <v>2474.15</v>
      </c>
      <c r="BI150" s="45">
        <f t="shared" si="908"/>
        <v>0.377</v>
      </c>
      <c r="BJ150" s="45">
        <f t="shared" si="909"/>
        <v>0</v>
      </c>
      <c r="BK150" s="45">
        <f t="shared" si="6"/>
        <v>0.46600000000000003</v>
      </c>
      <c r="BL150" s="45">
        <f t="shared" si="910"/>
        <v>0</v>
      </c>
      <c r="BM150" s="45">
        <f t="shared" si="911"/>
        <v>0</v>
      </c>
      <c r="BN150" s="45">
        <f t="shared" si="912"/>
        <v>0</v>
      </c>
      <c r="BO150" s="45">
        <f t="shared" si="913"/>
        <v>0</v>
      </c>
      <c r="BP150" s="45">
        <f t="shared" si="30"/>
        <v>0</v>
      </c>
      <c r="BQ150" s="30">
        <f t="shared" si="822"/>
        <v>0</v>
      </c>
      <c r="BR150" s="45">
        <f t="shared" si="944"/>
        <v>0.6</v>
      </c>
      <c r="BS150" s="45">
        <f t="shared" si="945"/>
        <v>1.1219999999999999</v>
      </c>
      <c r="BT150" s="116">
        <f t="shared" si="32"/>
        <v>0</v>
      </c>
      <c r="BU150" s="45">
        <f t="shared" si="13"/>
        <v>0.6</v>
      </c>
      <c r="BV150" s="58">
        <v>1</v>
      </c>
      <c r="BW150" s="58">
        <v>1</v>
      </c>
      <c r="BX150" s="58">
        <v>0</v>
      </c>
      <c r="BY150" s="25">
        <f t="shared" si="14"/>
        <v>2474.15</v>
      </c>
      <c r="BZ150" s="25">
        <f t="shared" si="15"/>
        <v>5250.1463000000003</v>
      </c>
      <c r="CA150" s="25">
        <f t="shared" si="914"/>
        <v>4139.7477800000006</v>
      </c>
      <c r="CB150" s="25">
        <f t="shared" si="946"/>
        <v>15970.86389248</v>
      </c>
      <c r="CC150" s="25">
        <f t="shared" si="915"/>
        <v>33890.173179842561</v>
      </c>
      <c r="CD150" s="25">
        <f t="shared" si="916"/>
        <v>26722.449464897538</v>
      </c>
      <c r="CE150" s="25">
        <f t="shared" si="19"/>
        <v>0</v>
      </c>
      <c r="CF150" s="25">
        <f t="shared" si="687"/>
        <v>8538.6437710280006</v>
      </c>
      <c r="CG150" s="81">
        <v>2</v>
      </c>
      <c r="CH150" s="25">
        <f t="shared" si="917"/>
        <v>17630.546617962769</v>
      </c>
      <c r="CI150" s="25"/>
      <c r="CJ150" s="81"/>
      <c r="CK150" s="25"/>
      <c r="CL150" s="25"/>
      <c r="CM150" s="25"/>
      <c r="CN150" s="25"/>
      <c r="CO150" s="25"/>
    </row>
    <row r="151" spans="1:93" x14ac:dyDescent="0.35">
      <c r="A151" s="15" t="str">
        <f t="shared" si="821"/>
        <v>Aquila Favonia + 4 IceBreaker + Freeze + 2 Cryo + Noblesse</v>
      </c>
      <c r="B151" s="15" t="s">
        <v>9</v>
      </c>
      <c r="C151" s="15">
        <v>169</v>
      </c>
      <c r="D151" s="30">
        <v>0.2</v>
      </c>
      <c r="E151" s="9">
        <v>6</v>
      </c>
      <c r="F151" s="30">
        <v>0.64749999999999996</v>
      </c>
      <c r="G151" s="30">
        <v>0.62129999999999996</v>
      </c>
      <c r="H151" s="30">
        <v>0.79379999999999995</v>
      </c>
      <c r="I151" s="30">
        <v>0.86750000000000005</v>
      </c>
      <c r="J151" s="30">
        <v>1.0449999999999999</v>
      </c>
      <c r="K151" s="9">
        <v>8</v>
      </c>
      <c r="L151" s="30">
        <v>2.2016</v>
      </c>
      <c r="M151" s="15">
        <v>6</v>
      </c>
      <c r="N151" s="30">
        <f t="shared" si="23"/>
        <v>0.98399999999999999</v>
      </c>
      <c r="O151" s="30">
        <v>0.05</v>
      </c>
      <c r="P151" s="30">
        <v>0.5</v>
      </c>
      <c r="Q151" s="30"/>
      <c r="R151" s="9">
        <v>2155</v>
      </c>
      <c r="S151" s="15" t="s">
        <v>101</v>
      </c>
      <c r="T151" s="15">
        <v>1</v>
      </c>
      <c r="U151" s="15" t="s">
        <v>9</v>
      </c>
      <c r="V151" s="15">
        <v>590</v>
      </c>
      <c r="W151" s="33">
        <v>0.2</v>
      </c>
      <c r="X151" s="30">
        <v>0.377</v>
      </c>
      <c r="AE151" s="15" t="s">
        <v>108</v>
      </c>
      <c r="AN151" s="33">
        <v>0.2</v>
      </c>
      <c r="AP151" s="15">
        <v>311</v>
      </c>
      <c r="AQ151" s="30">
        <f>1*46.6%</f>
        <v>0.46600000000000003</v>
      </c>
      <c r="AR151" s="30">
        <f>0*58.3%</f>
        <v>0</v>
      </c>
      <c r="AS151" s="30">
        <f>0*46.6%</f>
        <v>0</v>
      </c>
      <c r="AT151" s="30"/>
      <c r="AU151" s="30"/>
      <c r="AV151" s="30">
        <v>0.622</v>
      </c>
      <c r="AW151" s="9">
        <v>187</v>
      </c>
      <c r="AX151" s="46" t="s">
        <v>192</v>
      </c>
      <c r="AZ151" s="30">
        <v>0.2</v>
      </c>
      <c r="BA151" s="30">
        <v>0.35</v>
      </c>
      <c r="BD151" s="15">
        <f t="shared" si="942"/>
        <v>759</v>
      </c>
      <c r="BE151" s="9">
        <f t="shared" ref="BE151:BE154" si="947">AP151+AY151</f>
        <v>311</v>
      </c>
      <c r="BF151" s="9">
        <f t="shared" si="943"/>
        <v>746.85599999999999</v>
      </c>
      <c r="BG151" s="30">
        <f t="shared" ref="BG151:BG154" si="948">W151+AF151+AQ151+AZ151</f>
        <v>0.8660000000000001</v>
      </c>
      <c r="BH151" s="15">
        <f t="shared" ref="BH151:BH154" si="949">(100%+BG151)*BD151+BE151+BF151</f>
        <v>2474.15</v>
      </c>
      <c r="BI151" s="30">
        <f t="shared" ref="BI151:BI154" si="950">X151+AG151+AR151</f>
        <v>0.377</v>
      </c>
      <c r="BJ151" s="30">
        <f t="shared" ref="BJ151:BJ154" si="951">AH151</f>
        <v>0</v>
      </c>
      <c r="BK151" s="30">
        <f t="shared" ref="BK151:BK154" si="952">AI151+AS151</f>
        <v>0</v>
      </c>
      <c r="BL151" s="30">
        <f t="shared" ref="BL151:BL154" si="953">AT151</f>
        <v>0</v>
      </c>
      <c r="BM151" s="30">
        <f t="shared" ref="BM151:BM154" si="954">AB151</f>
        <v>0</v>
      </c>
      <c r="BN151" s="30">
        <f t="shared" ref="BN151:BN154" si="955">AJ151</f>
        <v>0</v>
      </c>
      <c r="BO151" s="30">
        <f t="shared" ref="BO151:BO154" si="956">AK151</f>
        <v>0</v>
      </c>
      <c r="BP151" s="30">
        <f t="shared" ref="BP151:BP154" si="957">AL151+278*BT151/(1400+BT151)/100</f>
        <v>0.32757403906742283</v>
      </c>
      <c r="BQ151" s="30">
        <f t="shared" si="822"/>
        <v>1.3680841335162321</v>
      </c>
      <c r="BR151" s="30">
        <f t="shared" si="944"/>
        <v>0.6</v>
      </c>
      <c r="BS151" s="30">
        <f t="shared" si="945"/>
        <v>1.1219999999999999</v>
      </c>
      <c r="BT151" s="46">
        <f t="shared" ref="BT151:BT154" si="958">BC151+AW151+AD151+Q151</f>
        <v>187</v>
      </c>
      <c r="BU151" s="30">
        <f t="shared" ref="BU151:BU154" si="959">BR151+AC151</f>
        <v>0.6</v>
      </c>
      <c r="BV151" s="114">
        <v>1</v>
      </c>
      <c r="BW151" s="114">
        <v>1</v>
      </c>
      <c r="BX151" s="114">
        <v>0</v>
      </c>
      <c r="BY151" s="9">
        <f t="shared" ref="BY151:BY154" si="960">(100%+BJ151+(BI151*(1-BV151))+(BL151*BV151)+BN151+BX151*BO151)*BH151</f>
        <v>2474.15</v>
      </c>
      <c r="BZ151" s="9">
        <f t="shared" ref="BZ151:BZ154" si="961">(100%+$BS151)*BY151</f>
        <v>5250.1463000000003</v>
      </c>
      <c r="CA151" s="9">
        <f t="shared" ref="CA151:CA154" si="962">MIN($BR151, 80%)*BZ151+BY151*MAX(100%-$BR151, 20%)</f>
        <v>4139.7477800000006</v>
      </c>
      <c r="CB151" s="9">
        <f t="shared" si="946"/>
        <v>14462.826933926151</v>
      </c>
      <c r="CC151" s="9">
        <f t="shared" ref="CC151:CC154" si="963">(100%+BS151)*CB151</f>
        <v>30690.118753791292</v>
      </c>
      <c r="CD151" s="9">
        <f t="shared" ref="CD151:CD154" si="964">MIN($BU151, 80%)*CC151+CB151*MAX(100%-$BU151, 20%)</f>
        <v>24199.202025845236</v>
      </c>
      <c r="CE151" s="9">
        <f t="shared" ref="CE151:CE154" si="965">BX151*R151*(100%+BQ151)</f>
        <v>0</v>
      </c>
      <c r="CF151" s="9">
        <f t="shared" si="687"/>
        <v>8538.6437710280006</v>
      </c>
      <c r="CG151" s="16">
        <v>2</v>
      </c>
      <c r="CH151" s="9">
        <f t="shared" ref="CH151:CH154" si="966">(CF151+$CD151)/CG151</f>
        <v>16368.922898436618</v>
      </c>
    </row>
    <row r="152" spans="1:93" s="63" customFormat="1" x14ac:dyDescent="0.35">
      <c r="A152" s="15" t="str">
        <f t="shared" si="821"/>
        <v>Aquila Favonia + 4 IceBreaker + Freeze + 2 Cryo + Noblesse</v>
      </c>
      <c r="B152" s="63" t="s">
        <v>9</v>
      </c>
      <c r="C152" s="63">
        <v>169</v>
      </c>
      <c r="D152" s="67">
        <v>0.2</v>
      </c>
      <c r="E152" s="72">
        <v>6</v>
      </c>
      <c r="F152" s="67">
        <v>0.64749999999999996</v>
      </c>
      <c r="G152" s="67">
        <v>0.62129999999999996</v>
      </c>
      <c r="H152" s="67">
        <v>0.79379999999999995</v>
      </c>
      <c r="I152" s="67">
        <v>0.86750000000000005</v>
      </c>
      <c r="J152" s="67">
        <v>1.0449999999999999</v>
      </c>
      <c r="K152" s="9">
        <v>8</v>
      </c>
      <c r="L152" s="30">
        <v>2.2016</v>
      </c>
      <c r="M152" s="63">
        <v>6</v>
      </c>
      <c r="N152" s="30">
        <f t="shared" si="23"/>
        <v>0.98399999999999999</v>
      </c>
      <c r="O152" s="67">
        <v>0.05</v>
      </c>
      <c r="P152" s="67">
        <v>0.5</v>
      </c>
      <c r="Q152" s="67"/>
      <c r="R152" s="9">
        <v>2155</v>
      </c>
      <c r="S152" s="63" t="s">
        <v>101</v>
      </c>
      <c r="T152" s="63">
        <v>1</v>
      </c>
      <c r="U152" s="63" t="s">
        <v>9</v>
      </c>
      <c r="V152" s="63">
        <v>590</v>
      </c>
      <c r="W152" s="64">
        <v>0.2</v>
      </c>
      <c r="X152" s="67">
        <v>0.377</v>
      </c>
      <c r="AB152" s="67"/>
      <c r="AC152" s="67"/>
      <c r="AD152" s="72"/>
      <c r="AE152" s="63" t="s">
        <v>108</v>
      </c>
      <c r="AG152" s="67"/>
      <c r="AH152" s="67"/>
      <c r="AI152" s="67"/>
      <c r="AK152" s="67"/>
      <c r="AL152" s="67"/>
      <c r="AM152" s="67"/>
      <c r="AN152" s="64">
        <v>0.2</v>
      </c>
      <c r="AP152" s="37">
        <v>311</v>
      </c>
      <c r="AQ152" s="45">
        <v>0</v>
      </c>
      <c r="AR152" s="45">
        <f t="shared" si="27"/>
        <v>0</v>
      </c>
      <c r="AS152" s="45">
        <f>1*46.6%</f>
        <v>0.46600000000000003</v>
      </c>
      <c r="AT152" s="45"/>
      <c r="AU152" s="45"/>
      <c r="AV152" s="30">
        <v>0.622</v>
      </c>
      <c r="AW152" s="25">
        <v>187</v>
      </c>
      <c r="AX152" s="46" t="s">
        <v>192</v>
      </c>
      <c r="AZ152" s="30">
        <v>0.2</v>
      </c>
      <c r="BA152" s="67">
        <v>0.35</v>
      </c>
      <c r="BD152" s="63">
        <f t="shared" si="942"/>
        <v>759</v>
      </c>
      <c r="BE152" s="72">
        <f t="shared" si="947"/>
        <v>311</v>
      </c>
      <c r="BF152" s="72">
        <f t="shared" si="943"/>
        <v>746.85599999999999</v>
      </c>
      <c r="BG152" s="67">
        <f t="shared" si="948"/>
        <v>0.4</v>
      </c>
      <c r="BH152" s="63">
        <f t="shared" si="949"/>
        <v>2120.4560000000001</v>
      </c>
      <c r="BI152" s="67">
        <f t="shared" si="950"/>
        <v>0.377</v>
      </c>
      <c r="BJ152" s="67">
        <f t="shared" si="951"/>
        <v>0</v>
      </c>
      <c r="BK152" s="67">
        <f t="shared" si="952"/>
        <v>0.46600000000000003</v>
      </c>
      <c r="BL152" s="67">
        <f t="shared" si="953"/>
        <v>0</v>
      </c>
      <c r="BM152" s="67">
        <f t="shared" si="954"/>
        <v>0</v>
      </c>
      <c r="BN152" s="67">
        <f t="shared" si="955"/>
        <v>0</v>
      </c>
      <c r="BO152" s="67">
        <f t="shared" si="956"/>
        <v>0</v>
      </c>
      <c r="BP152" s="30">
        <f t="shared" si="957"/>
        <v>0.32757403906742283</v>
      </c>
      <c r="BQ152" s="30">
        <f t="shared" si="822"/>
        <v>1.3680841335162321</v>
      </c>
      <c r="BR152" s="67">
        <f t="shared" si="944"/>
        <v>0.6</v>
      </c>
      <c r="BS152" s="67">
        <f t="shared" si="945"/>
        <v>1.1219999999999999</v>
      </c>
      <c r="BT152" s="46">
        <f t="shared" si="958"/>
        <v>187</v>
      </c>
      <c r="BU152" s="67">
        <f t="shared" si="959"/>
        <v>0.6</v>
      </c>
      <c r="BV152" s="115">
        <v>1</v>
      </c>
      <c r="BW152" s="115">
        <v>1</v>
      </c>
      <c r="BX152" s="115">
        <v>0</v>
      </c>
      <c r="BY152" s="72">
        <f t="shared" si="960"/>
        <v>2120.4560000000001</v>
      </c>
      <c r="BZ152" s="72">
        <f t="shared" si="961"/>
        <v>4499.6076320000002</v>
      </c>
      <c r="CA152" s="72">
        <f t="shared" si="962"/>
        <v>3547.9469792</v>
      </c>
      <c r="CB152" s="9">
        <f t="shared" si="946"/>
        <v>18171.484116339667</v>
      </c>
      <c r="CC152" s="72">
        <f t="shared" si="963"/>
        <v>38559.889294872773</v>
      </c>
      <c r="CD152" s="72">
        <f t="shared" si="964"/>
        <v>30404.527223459532</v>
      </c>
      <c r="CE152" s="72">
        <f t="shared" si="965"/>
        <v>0</v>
      </c>
      <c r="CF152" s="72">
        <f t="shared" si="687"/>
        <v>7317.9954392979189</v>
      </c>
      <c r="CG152" s="74">
        <v>2</v>
      </c>
      <c r="CH152" s="66">
        <f t="shared" si="966"/>
        <v>18861.261331378726</v>
      </c>
      <c r="CI152" s="72"/>
      <c r="CJ152" s="74"/>
      <c r="CK152" s="72"/>
      <c r="CL152" s="72"/>
      <c r="CM152" s="72"/>
      <c r="CN152" s="72"/>
      <c r="CO152" s="72"/>
    </row>
    <row r="153" spans="1:93" x14ac:dyDescent="0.35">
      <c r="A153" s="15" t="str">
        <f t="shared" si="821"/>
        <v>Iron Sting + 4 IceBreaker + Freeze + 2 Cryo + Noblesse</v>
      </c>
      <c r="B153" s="15" t="s">
        <v>9</v>
      </c>
      <c r="C153" s="15">
        <v>169</v>
      </c>
      <c r="D153" s="30">
        <v>0.2</v>
      </c>
      <c r="E153" s="9">
        <v>6</v>
      </c>
      <c r="F153" s="30">
        <v>0.64749999999999996</v>
      </c>
      <c r="G153" s="30">
        <v>0.62129999999999996</v>
      </c>
      <c r="H153" s="30">
        <v>0.79379999999999995</v>
      </c>
      <c r="I153" s="30">
        <v>0.86750000000000005</v>
      </c>
      <c r="J153" s="30">
        <v>1.0449999999999999</v>
      </c>
      <c r="K153" s="9">
        <v>8</v>
      </c>
      <c r="L153" s="30">
        <v>2.2016</v>
      </c>
      <c r="M153" s="15">
        <v>6</v>
      </c>
      <c r="N153" s="30">
        <f t="shared" si="23"/>
        <v>0.98399999999999999</v>
      </c>
      <c r="O153" s="30">
        <v>0.05</v>
      </c>
      <c r="P153" s="30">
        <v>0.5</v>
      </c>
      <c r="Q153" s="30"/>
      <c r="R153" s="9">
        <v>2155</v>
      </c>
      <c r="S153" s="15" t="s">
        <v>462</v>
      </c>
      <c r="T153" s="15">
        <v>1</v>
      </c>
      <c r="U153" s="15" t="s">
        <v>9</v>
      </c>
      <c r="V153" s="15">
        <v>449</v>
      </c>
      <c r="W153" s="33"/>
      <c r="X153" s="30">
        <v>0.12</v>
      </c>
      <c r="Y153" s="33"/>
      <c r="AB153" s="30">
        <v>0.12</v>
      </c>
      <c r="AD153" s="9">
        <v>151</v>
      </c>
      <c r="AE153" s="15" t="s">
        <v>108</v>
      </c>
      <c r="AN153" s="33">
        <v>0.2</v>
      </c>
      <c r="AP153" s="15">
        <v>311</v>
      </c>
      <c r="AQ153" s="30">
        <f>2*46.6%</f>
        <v>0.93200000000000005</v>
      </c>
      <c r="AR153" s="30">
        <f>0*58.3%</f>
        <v>0</v>
      </c>
      <c r="AS153" s="30">
        <f>0*46.6%</f>
        <v>0</v>
      </c>
      <c r="AT153" s="30"/>
      <c r="AU153" s="30"/>
      <c r="AV153" s="30">
        <v>0.622</v>
      </c>
      <c r="AX153" s="46" t="s">
        <v>192</v>
      </c>
      <c r="AZ153" s="30">
        <v>0.2</v>
      </c>
      <c r="BA153" s="30">
        <v>0.35</v>
      </c>
      <c r="BD153" s="15">
        <f t="shared" ref="BD153:BD156" si="967">C153+V153</f>
        <v>618</v>
      </c>
      <c r="BE153" s="9">
        <f t="shared" si="947"/>
        <v>311</v>
      </c>
      <c r="BF153" s="9">
        <f t="shared" ref="BF153:BF156" si="968">N153*BD153</f>
        <v>608.11199999999997</v>
      </c>
      <c r="BG153" s="30">
        <f t="shared" si="948"/>
        <v>1.1320000000000001</v>
      </c>
      <c r="BH153" s="15">
        <f t="shared" si="949"/>
        <v>2236.6880000000001</v>
      </c>
      <c r="BI153" s="30">
        <f t="shared" si="950"/>
        <v>0.12</v>
      </c>
      <c r="BJ153" s="30">
        <f t="shared" si="951"/>
        <v>0</v>
      </c>
      <c r="BK153" s="30">
        <f t="shared" si="952"/>
        <v>0</v>
      </c>
      <c r="BL153" s="30">
        <f t="shared" si="953"/>
        <v>0</v>
      </c>
      <c r="BM153" s="30">
        <f t="shared" si="954"/>
        <v>0.12</v>
      </c>
      <c r="BN153" s="30">
        <f t="shared" si="955"/>
        <v>0</v>
      </c>
      <c r="BO153" s="30">
        <f t="shared" si="956"/>
        <v>0</v>
      </c>
      <c r="BP153" s="30">
        <f t="shared" si="957"/>
        <v>0.27065119277885236</v>
      </c>
      <c r="BQ153" s="30">
        <f t="shared" si="822"/>
        <v>1.1231985123198513</v>
      </c>
      <c r="BR153" s="30">
        <f t="shared" ref="BR153:BR156" si="969">O153+Z153+AN153+AU153+BA153</f>
        <v>0.6</v>
      </c>
      <c r="BS153" s="30">
        <f t="shared" ref="BS153:BS156" si="970">P153+AA153+AO153+AV153+BB153</f>
        <v>1.1219999999999999</v>
      </c>
      <c r="BT153" s="46">
        <f t="shared" si="958"/>
        <v>151</v>
      </c>
      <c r="BU153" s="30">
        <f t="shared" si="959"/>
        <v>0.6</v>
      </c>
      <c r="BV153" s="114">
        <v>1</v>
      </c>
      <c r="BW153" s="114">
        <v>1</v>
      </c>
      <c r="BX153" s="114">
        <v>0</v>
      </c>
      <c r="BY153" s="9">
        <f t="shared" si="960"/>
        <v>2236.6880000000001</v>
      </c>
      <c r="BZ153" s="9">
        <f t="shared" si="961"/>
        <v>4746.2519359999997</v>
      </c>
      <c r="CA153" s="9">
        <f t="shared" si="962"/>
        <v>3742.4263615999998</v>
      </c>
      <c r="CB153" s="9">
        <f t="shared" ref="CB153:CB156" si="971">L153*(100%+BK153+BM153+(1-BW153)*BN153+BX153*BO153)*(100%+(BW153*100%))*(100%+(BW153*BP153))*BH153</f>
        <v>14015.809663751259</v>
      </c>
      <c r="CC153" s="9">
        <f t="shared" si="963"/>
        <v>29741.548106480172</v>
      </c>
      <c r="CD153" s="9">
        <f t="shared" si="964"/>
        <v>23451.252729388605</v>
      </c>
      <c r="CE153" s="9">
        <f t="shared" si="965"/>
        <v>0</v>
      </c>
      <c r="CF153" s="9">
        <f t="shared" si="687"/>
        <v>7719.128613436159</v>
      </c>
      <c r="CG153" s="16">
        <v>2</v>
      </c>
      <c r="CH153" s="9">
        <f t="shared" si="966"/>
        <v>15585.190671412382</v>
      </c>
    </row>
    <row r="154" spans="1:93" s="37" customFormat="1" x14ac:dyDescent="0.35">
      <c r="A154" s="15" t="str">
        <f t="shared" si="821"/>
        <v>Iron Sting + 4 IceBreaker + Freeze + 2 Cryo + Noblesse</v>
      </c>
      <c r="B154" s="37" t="s">
        <v>9</v>
      </c>
      <c r="C154" s="37">
        <v>169</v>
      </c>
      <c r="D154" s="45">
        <v>0.2</v>
      </c>
      <c r="E154" s="25">
        <v>6</v>
      </c>
      <c r="F154" s="45">
        <v>0.64749999999999996</v>
      </c>
      <c r="G154" s="45">
        <v>0.62129999999999996</v>
      </c>
      <c r="H154" s="45">
        <v>0.79379999999999995</v>
      </c>
      <c r="I154" s="45">
        <v>0.86750000000000005</v>
      </c>
      <c r="J154" s="45">
        <v>1.0449999999999999</v>
      </c>
      <c r="K154" s="25">
        <v>8</v>
      </c>
      <c r="L154" s="45">
        <v>2.2016</v>
      </c>
      <c r="M154" s="37">
        <v>6</v>
      </c>
      <c r="N154" s="45">
        <f t="shared" si="23"/>
        <v>0.98399999999999999</v>
      </c>
      <c r="O154" s="45">
        <v>0.05</v>
      </c>
      <c r="P154" s="45">
        <v>0.5</v>
      </c>
      <c r="Q154" s="45"/>
      <c r="R154" s="9">
        <v>2155</v>
      </c>
      <c r="S154" s="15" t="s">
        <v>462</v>
      </c>
      <c r="T154" s="15">
        <v>1</v>
      </c>
      <c r="U154" s="15" t="s">
        <v>9</v>
      </c>
      <c r="V154" s="15">
        <v>449</v>
      </c>
      <c r="W154" s="33"/>
      <c r="X154" s="30">
        <v>0.12</v>
      </c>
      <c r="Y154" s="33"/>
      <c r="Z154" s="15"/>
      <c r="AA154" s="15"/>
      <c r="AB154" s="30">
        <v>0.12</v>
      </c>
      <c r="AC154" s="30"/>
      <c r="AD154" s="9">
        <v>151</v>
      </c>
      <c r="AE154" s="37" t="s">
        <v>108</v>
      </c>
      <c r="AG154" s="45"/>
      <c r="AH154" s="45"/>
      <c r="AI154" s="45"/>
      <c r="AK154" s="45"/>
      <c r="AL154" s="45"/>
      <c r="AM154" s="45"/>
      <c r="AN154" s="53">
        <v>0.2</v>
      </c>
      <c r="AP154" s="37">
        <v>311</v>
      </c>
      <c r="AQ154" s="45">
        <f>1*46.6%</f>
        <v>0.46600000000000003</v>
      </c>
      <c r="AR154" s="45">
        <f t="shared" si="27"/>
        <v>0</v>
      </c>
      <c r="AS154" s="45">
        <f>1*46.6%</f>
        <v>0.46600000000000003</v>
      </c>
      <c r="AT154" s="45"/>
      <c r="AU154" s="45"/>
      <c r="AV154" s="30">
        <v>0.622</v>
      </c>
      <c r="AW154" s="25"/>
      <c r="AX154" s="116" t="s">
        <v>192</v>
      </c>
      <c r="AZ154" s="45">
        <v>0.2</v>
      </c>
      <c r="BA154" s="45">
        <v>0.35</v>
      </c>
      <c r="BD154" s="37">
        <f t="shared" si="967"/>
        <v>618</v>
      </c>
      <c r="BE154" s="25">
        <f t="shared" si="947"/>
        <v>311</v>
      </c>
      <c r="BF154" s="25">
        <f t="shared" si="968"/>
        <v>608.11199999999997</v>
      </c>
      <c r="BG154" s="45">
        <f t="shared" si="948"/>
        <v>0.66600000000000004</v>
      </c>
      <c r="BH154" s="37">
        <f t="shared" si="949"/>
        <v>1948.6999999999998</v>
      </c>
      <c r="BI154" s="45">
        <f t="shared" si="950"/>
        <v>0.12</v>
      </c>
      <c r="BJ154" s="45">
        <f t="shared" si="951"/>
        <v>0</v>
      </c>
      <c r="BK154" s="45">
        <f t="shared" si="952"/>
        <v>0.46600000000000003</v>
      </c>
      <c r="BL154" s="45">
        <f t="shared" si="953"/>
        <v>0</v>
      </c>
      <c r="BM154" s="45">
        <f t="shared" si="954"/>
        <v>0.12</v>
      </c>
      <c r="BN154" s="45">
        <f t="shared" si="955"/>
        <v>0</v>
      </c>
      <c r="BO154" s="45">
        <f t="shared" si="956"/>
        <v>0</v>
      </c>
      <c r="BP154" s="45">
        <f t="shared" si="957"/>
        <v>0.27065119277885236</v>
      </c>
      <c r="BQ154" s="30">
        <f t="shared" si="822"/>
        <v>1.1231985123198513</v>
      </c>
      <c r="BR154" s="45">
        <f t="shared" si="969"/>
        <v>0.6</v>
      </c>
      <c r="BS154" s="45">
        <f t="shared" si="970"/>
        <v>1.1219999999999999</v>
      </c>
      <c r="BT154" s="116">
        <f t="shared" si="958"/>
        <v>151</v>
      </c>
      <c r="BU154" s="45">
        <f t="shared" si="959"/>
        <v>0.6</v>
      </c>
      <c r="BV154" s="58">
        <v>1</v>
      </c>
      <c r="BW154" s="58">
        <v>1</v>
      </c>
      <c r="BX154" s="58">
        <v>0</v>
      </c>
      <c r="BY154" s="25">
        <f t="shared" si="960"/>
        <v>1948.6999999999998</v>
      </c>
      <c r="BZ154" s="25">
        <f t="shared" si="961"/>
        <v>4135.1413999999995</v>
      </c>
      <c r="CA154" s="25">
        <f t="shared" si="962"/>
        <v>3260.5648399999995</v>
      </c>
      <c r="CB154" s="25">
        <f t="shared" si="971"/>
        <v>17291.908501191581</v>
      </c>
      <c r="CC154" s="25">
        <f t="shared" si="963"/>
        <v>36693.429839528537</v>
      </c>
      <c r="CD154" s="25">
        <f t="shared" si="964"/>
        <v>28932.821304193756</v>
      </c>
      <c r="CE154" s="25">
        <f t="shared" si="965"/>
        <v>0</v>
      </c>
      <c r="CF154" s="25">
        <f t="shared" si="687"/>
        <v>6725.2410389839979</v>
      </c>
      <c r="CG154" s="81">
        <v>2</v>
      </c>
      <c r="CH154" s="25">
        <f t="shared" si="966"/>
        <v>17829.031171588878</v>
      </c>
      <c r="CI154" s="25"/>
      <c r="CJ154" s="81"/>
      <c r="CK154" s="25"/>
      <c r="CL154" s="25"/>
      <c r="CM154" s="25"/>
      <c r="CN154" s="25"/>
      <c r="CO154" s="25"/>
    </row>
    <row r="155" spans="1:93" x14ac:dyDescent="0.35">
      <c r="A155" s="15" t="str">
        <f t="shared" si="821"/>
        <v>Iron Sting + 4 IceBreaker + Freeze + 2 Cryo + Noblesse</v>
      </c>
      <c r="B155" s="15" t="s">
        <v>9</v>
      </c>
      <c r="C155" s="15">
        <v>169</v>
      </c>
      <c r="D155" s="30">
        <v>0.2</v>
      </c>
      <c r="E155" s="9">
        <v>6</v>
      </c>
      <c r="F155" s="30">
        <v>0.64749999999999996</v>
      </c>
      <c r="G155" s="30">
        <v>0.62129999999999996</v>
      </c>
      <c r="H155" s="30">
        <v>0.79379999999999995</v>
      </c>
      <c r="I155" s="30">
        <v>0.86750000000000005</v>
      </c>
      <c r="J155" s="30">
        <v>1.0449999999999999</v>
      </c>
      <c r="K155" s="9">
        <v>8</v>
      </c>
      <c r="L155" s="30">
        <v>2.2016</v>
      </c>
      <c r="M155" s="15">
        <v>6</v>
      </c>
      <c r="N155" s="30">
        <f t="shared" si="23"/>
        <v>0.98399999999999999</v>
      </c>
      <c r="O155" s="30">
        <v>0.05</v>
      </c>
      <c r="P155" s="30">
        <v>0.5</v>
      </c>
      <c r="Q155" s="30"/>
      <c r="R155" s="9">
        <v>2155</v>
      </c>
      <c r="S155" s="15" t="s">
        <v>462</v>
      </c>
      <c r="T155" s="15">
        <v>1</v>
      </c>
      <c r="U155" s="15" t="s">
        <v>9</v>
      </c>
      <c r="V155" s="15">
        <v>449</v>
      </c>
      <c r="W155" s="33"/>
      <c r="X155" s="30">
        <v>0.12</v>
      </c>
      <c r="Y155" s="33"/>
      <c r="AB155" s="30">
        <v>0.12</v>
      </c>
      <c r="AD155" s="9">
        <v>151</v>
      </c>
      <c r="AE155" s="15" t="s">
        <v>108</v>
      </c>
      <c r="AN155" s="33">
        <v>0.2</v>
      </c>
      <c r="AP155" s="15">
        <v>311</v>
      </c>
      <c r="AQ155" s="30">
        <f>1*46.6%</f>
        <v>0.46600000000000003</v>
      </c>
      <c r="AR155" s="30">
        <f>0*58.3%</f>
        <v>0</v>
      </c>
      <c r="AS155" s="30">
        <f>0*46.6%</f>
        <v>0</v>
      </c>
      <c r="AT155" s="30"/>
      <c r="AU155" s="30"/>
      <c r="AV155" s="30">
        <v>0.622</v>
      </c>
      <c r="AW155" s="9">
        <v>187</v>
      </c>
      <c r="AX155" s="46" t="s">
        <v>192</v>
      </c>
      <c r="AZ155" s="30">
        <v>0.2</v>
      </c>
      <c r="BA155" s="30">
        <v>0.35</v>
      </c>
      <c r="BD155" s="15">
        <f t="shared" si="967"/>
        <v>618</v>
      </c>
      <c r="BE155" s="9">
        <f t="shared" ref="BE155:BE156" si="972">AP155+AY155</f>
        <v>311</v>
      </c>
      <c r="BF155" s="9">
        <f t="shared" si="968"/>
        <v>608.11199999999997</v>
      </c>
      <c r="BG155" s="30">
        <f t="shared" ref="BG155:BG156" si="973">W155+AF155+AQ155+AZ155</f>
        <v>0.66600000000000004</v>
      </c>
      <c r="BH155" s="15">
        <f t="shared" ref="BH155:BH156" si="974">(100%+BG155)*BD155+BE155+BF155</f>
        <v>1948.6999999999998</v>
      </c>
      <c r="BI155" s="30">
        <f t="shared" ref="BI155:BI156" si="975">X155+AG155+AR155</f>
        <v>0.12</v>
      </c>
      <c r="BJ155" s="30">
        <f t="shared" ref="BJ155:BJ156" si="976">AH155</f>
        <v>0</v>
      </c>
      <c r="BK155" s="30">
        <f t="shared" ref="BK155:BK156" si="977">AI155+AS155</f>
        <v>0</v>
      </c>
      <c r="BL155" s="30">
        <f t="shared" ref="BL155:BL156" si="978">AT155</f>
        <v>0</v>
      </c>
      <c r="BM155" s="30">
        <f t="shared" ref="BM155:BM156" si="979">AB155</f>
        <v>0.12</v>
      </c>
      <c r="BN155" s="30">
        <f t="shared" ref="BN155:BN156" si="980">AJ155</f>
        <v>0</v>
      </c>
      <c r="BO155" s="30">
        <f t="shared" ref="BO155:BO156" si="981">AK155</f>
        <v>0</v>
      </c>
      <c r="BP155" s="30">
        <f t="shared" ref="BP155:BP156" si="982">AL155+278*BT155/(1400+BT155)/100</f>
        <v>0.540644418872267</v>
      </c>
      <c r="BQ155" s="30">
        <f t="shared" si="822"/>
        <v>2.3130881094952951</v>
      </c>
      <c r="BR155" s="30">
        <f t="shared" si="969"/>
        <v>0.6</v>
      </c>
      <c r="BS155" s="30">
        <f t="shared" si="970"/>
        <v>1.1219999999999999</v>
      </c>
      <c r="BT155" s="46">
        <f t="shared" ref="BT155:BT156" si="983">BC155+AW155+AD155+Q155</f>
        <v>338</v>
      </c>
      <c r="BU155" s="30">
        <f t="shared" ref="BU155:BU156" si="984">BR155+AC155</f>
        <v>0.6</v>
      </c>
      <c r="BV155" s="114">
        <v>1</v>
      </c>
      <c r="BW155" s="114">
        <v>1</v>
      </c>
      <c r="BX155" s="114">
        <v>0</v>
      </c>
      <c r="BY155" s="9">
        <f t="shared" ref="BY155:BY156" si="985">(100%+BJ155+(BI155*(1-BV155))+(BL155*BV155)+BN155+BX155*BO155)*BH155</f>
        <v>1948.6999999999998</v>
      </c>
      <c r="BZ155" s="9">
        <f t="shared" ref="BZ155:BZ156" si="986">(100%+$BS155)*BY155</f>
        <v>4135.1413999999995</v>
      </c>
      <c r="CA155" s="9">
        <f t="shared" ref="CA155:CA156" si="987">MIN($BR155, 80%)*BZ155+BY155*MAX(100%-$BR155, 20%)</f>
        <v>3260.5648399999995</v>
      </c>
      <c r="CB155" s="9">
        <f t="shared" si="971"/>
        <v>14805.866700734012</v>
      </c>
      <c r="CC155" s="9">
        <f t="shared" ref="CC155:CC156" si="988">(100%+BS155)*CB155</f>
        <v>31418.049138957573</v>
      </c>
      <c r="CD155" s="9">
        <f t="shared" ref="CD155:CD156" si="989">MIN($BU155, 80%)*CC155+CB155*MAX(100%-$BU155, 20%)</f>
        <v>24773.176163668148</v>
      </c>
      <c r="CE155" s="9">
        <f t="shared" ref="CE155:CE156" si="990">BX155*R155*(100%+BQ155)</f>
        <v>0</v>
      </c>
      <c r="CF155" s="9">
        <f t="shared" si="687"/>
        <v>6725.2410389839979</v>
      </c>
      <c r="CG155" s="16">
        <v>2</v>
      </c>
      <c r="CH155" s="9">
        <f t="shared" ref="CH155:CH156" si="991">(CF155+$CD155)/CG155</f>
        <v>15749.208601326072</v>
      </c>
    </row>
    <row r="156" spans="1:93" s="63" customFormat="1" x14ac:dyDescent="0.35">
      <c r="A156" s="15" t="str">
        <f t="shared" si="821"/>
        <v>Iron Sting + 4 IceBreaker + Freeze + 2 Cryo + Noblesse</v>
      </c>
      <c r="B156" s="63" t="s">
        <v>9</v>
      </c>
      <c r="C156" s="63">
        <v>169</v>
      </c>
      <c r="D156" s="67">
        <v>0.2</v>
      </c>
      <c r="E156" s="72">
        <v>6</v>
      </c>
      <c r="F156" s="67">
        <v>0.64749999999999996</v>
      </c>
      <c r="G156" s="67">
        <v>0.62129999999999996</v>
      </c>
      <c r="H156" s="67">
        <v>0.79379999999999995</v>
      </c>
      <c r="I156" s="67">
        <v>0.86750000000000005</v>
      </c>
      <c r="J156" s="67">
        <v>1.0449999999999999</v>
      </c>
      <c r="K156" s="9">
        <v>8</v>
      </c>
      <c r="L156" s="30">
        <v>2.2016</v>
      </c>
      <c r="M156" s="63">
        <v>6</v>
      </c>
      <c r="N156" s="30">
        <f t="shared" si="23"/>
        <v>0.98399999999999999</v>
      </c>
      <c r="O156" s="67">
        <v>0.05</v>
      </c>
      <c r="P156" s="67">
        <v>0.5</v>
      </c>
      <c r="Q156" s="67"/>
      <c r="R156" s="9">
        <v>2155</v>
      </c>
      <c r="S156" s="15" t="s">
        <v>462</v>
      </c>
      <c r="T156" s="15">
        <v>1</v>
      </c>
      <c r="U156" s="15" t="s">
        <v>9</v>
      </c>
      <c r="V156" s="15">
        <v>449</v>
      </c>
      <c r="W156" s="33"/>
      <c r="X156" s="30">
        <v>0.12</v>
      </c>
      <c r="Y156" s="33"/>
      <c r="Z156" s="15"/>
      <c r="AA156" s="15"/>
      <c r="AB156" s="30">
        <v>0.12</v>
      </c>
      <c r="AC156" s="30"/>
      <c r="AD156" s="9">
        <v>151</v>
      </c>
      <c r="AE156" s="63" t="s">
        <v>108</v>
      </c>
      <c r="AG156" s="67"/>
      <c r="AH156" s="67"/>
      <c r="AI156" s="67"/>
      <c r="AK156" s="67"/>
      <c r="AL156" s="67"/>
      <c r="AM156" s="67"/>
      <c r="AN156" s="64">
        <v>0.2</v>
      </c>
      <c r="AP156" s="37">
        <v>311</v>
      </c>
      <c r="AQ156" s="45">
        <v>0</v>
      </c>
      <c r="AR156" s="45">
        <f t="shared" si="27"/>
        <v>0</v>
      </c>
      <c r="AS156" s="45">
        <f>1*46.6%</f>
        <v>0.46600000000000003</v>
      </c>
      <c r="AT156" s="45"/>
      <c r="AU156" s="45"/>
      <c r="AV156" s="30">
        <v>0.622</v>
      </c>
      <c r="AW156" s="25">
        <v>187</v>
      </c>
      <c r="AX156" s="46" t="s">
        <v>192</v>
      </c>
      <c r="AZ156" s="30">
        <v>0.2</v>
      </c>
      <c r="BA156" s="67">
        <v>0.35</v>
      </c>
      <c r="BD156" s="63">
        <f t="shared" si="967"/>
        <v>618</v>
      </c>
      <c r="BE156" s="72">
        <f t="shared" si="972"/>
        <v>311</v>
      </c>
      <c r="BF156" s="72">
        <f t="shared" si="968"/>
        <v>608.11199999999997</v>
      </c>
      <c r="BG156" s="67">
        <f t="shared" si="973"/>
        <v>0.2</v>
      </c>
      <c r="BH156" s="63">
        <f t="shared" si="974"/>
        <v>1660.712</v>
      </c>
      <c r="BI156" s="67">
        <f t="shared" si="975"/>
        <v>0.12</v>
      </c>
      <c r="BJ156" s="67">
        <f t="shared" si="976"/>
        <v>0</v>
      </c>
      <c r="BK156" s="67">
        <f t="shared" si="977"/>
        <v>0.46600000000000003</v>
      </c>
      <c r="BL156" s="67">
        <f t="shared" si="978"/>
        <v>0</v>
      </c>
      <c r="BM156" s="67">
        <f t="shared" si="979"/>
        <v>0.12</v>
      </c>
      <c r="BN156" s="67">
        <f t="shared" si="980"/>
        <v>0</v>
      </c>
      <c r="BO156" s="67">
        <f t="shared" si="981"/>
        <v>0</v>
      </c>
      <c r="BP156" s="30">
        <f t="shared" si="982"/>
        <v>0.540644418872267</v>
      </c>
      <c r="BQ156" s="30">
        <f t="shared" si="822"/>
        <v>2.3130881094952951</v>
      </c>
      <c r="BR156" s="67">
        <f t="shared" si="969"/>
        <v>0.6</v>
      </c>
      <c r="BS156" s="67">
        <f t="shared" si="970"/>
        <v>1.1219999999999999</v>
      </c>
      <c r="BT156" s="46">
        <f t="shared" si="983"/>
        <v>338</v>
      </c>
      <c r="BU156" s="67">
        <f t="shared" si="984"/>
        <v>0.6</v>
      </c>
      <c r="BV156" s="115">
        <v>1</v>
      </c>
      <c r="BW156" s="115">
        <v>1</v>
      </c>
      <c r="BX156" s="115">
        <v>0</v>
      </c>
      <c r="BY156" s="72">
        <f t="shared" si="985"/>
        <v>1660.712</v>
      </c>
      <c r="BZ156" s="72">
        <f t="shared" si="986"/>
        <v>3524.0308639999998</v>
      </c>
      <c r="CA156" s="72">
        <f t="shared" si="987"/>
        <v>2778.7033183999997</v>
      </c>
      <c r="CB156" s="9">
        <f t="shared" si="971"/>
        <v>17867.686916502334</v>
      </c>
      <c r="CC156" s="72">
        <f t="shared" si="988"/>
        <v>37915.231636817953</v>
      </c>
      <c r="CD156" s="72">
        <f t="shared" si="989"/>
        <v>29896.213748691705</v>
      </c>
      <c r="CE156" s="72">
        <f t="shared" si="990"/>
        <v>0</v>
      </c>
      <c r="CF156" s="72">
        <f t="shared" si="687"/>
        <v>5731.3534645318387</v>
      </c>
      <c r="CG156" s="74">
        <v>2</v>
      </c>
      <c r="CH156" s="66">
        <f t="shared" si="991"/>
        <v>17813.783606611771</v>
      </c>
      <c r="CI156" s="72"/>
      <c r="CJ156" s="74"/>
      <c r="CK156" s="72"/>
      <c r="CL156" s="72"/>
      <c r="CM156" s="72"/>
      <c r="CN156" s="72"/>
      <c r="CO156" s="72"/>
    </row>
    <row r="157" spans="1:93" x14ac:dyDescent="0.35">
      <c r="A157" s="15" t="str">
        <f t="shared" si="821"/>
        <v>Blackcliff Longsword + 4 IceBreaker + Freeze + 2 Cryo + Noblesse</v>
      </c>
      <c r="B157" s="15" t="s">
        <v>9</v>
      </c>
      <c r="C157" s="15">
        <v>169</v>
      </c>
      <c r="D157" s="30">
        <v>0.2</v>
      </c>
      <c r="E157" s="9">
        <v>6</v>
      </c>
      <c r="F157" s="30">
        <v>0.64749999999999996</v>
      </c>
      <c r="G157" s="30">
        <v>0.62129999999999996</v>
      </c>
      <c r="H157" s="30">
        <v>0.79379999999999995</v>
      </c>
      <c r="I157" s="30">
        <v>0.86750000000000005</v>
      </c>
      <c r="J157" s="30">
        <v>1.0449999999999999</v>
      </c>
      <c r="K157" s="9">
        <v>8</v>
      </c>
      <c r="L157" s="30">
        <v>2.2016</v>
      </c>
      <c r="M157" s="15">
        <v>6</v>
      </c>
      <c r="N157" s="30">
        <f t="shared" si="23"/>
        <v>0.98399999999999999</v>
      </c>
      <c r="O157" s="30">
        <v>0.05</v>
      </c>
      <c r="P157" s="30">
        <v>0.5</v>
      </c>
      <c r="Q157" s="30"/>
      <c r="R157" s="9">
        <v>2155</v>
      </c>
      <c r="S157" s="15" t="s">
        <v>146</v>
      </c>
      <c r="T157" s="15">
        <v>1</v>
      </c>
      <c r="U157" s="15" t="s">
        <v>9</v>
      </c>
      <c r="V157" s="15">
        <v>497</v>
      </c>
      <c r="W157" s="33"/>
      <c r="X157" s="30"/>
      <c r="Y157" s="6"/>
      <c r="Z157" s="4"/>
      <c r="AA157" s="4">
        <v>0.33500000000000002</v>
      </c>
      <c r="AE157" s="15" t="s">
        <v>108</v>
      </c>
      <c r="AN157" s="33">
        <v>0.2</v>
      </c>
      <c r="AP157" s="15">
        <v>311</v>
      </c>
      <c r="AQ157" s="30">
        <f>2*46.6%</f>
        <v>0.93200000000000005</v>
      </c>
      <c r="AR157" s="30">
        <f>0*58.3%</f>
        <v>0</v>
      </c>
      <c r="AS157" s="30">
        <f>0*46.6%</f>
        <v>0</v>
      </c>
      <c r="AT157" s="30"/>
      <c r="AU157" s="30"/>
      <c r="AV157" s="30">
        <v>0.622</v>
      </c>
      <c r="AX157" s="46" t="s">
        <v>192</v>
      </c>
      <c r="AZ157" s="30">
        <v>0.2</v>
      </c>
      <c r="BA157" s="30">
        <v>0.35</v>
      </c>
      <c r="BD157" s="15">
        <f t="shared" si="942"/>
        <v>666</v>
      </c>
      <c r="BE157" s="9">
        <f t="shared" ref="BE157:BE166" si="992">AP157+AY157</f>
        <v>311</v>
      </c>
      <c r="BF157" s="9">
        <f t="shared" si="943"/>
        <v>655.34399999999994</v>
      </c>
      <c r="BG157" s="30">
        <f t="shared" ref="BG157:BG166" si="993">W157+AF157+AQ157+AZ157</f>
        <v>1.1320000000000001</v>
      </c>
      <c r="BH157" s="15">
        <f t="shared" ref="BH157:BH166" si="994">(100%+BG157)*BD157+BE157+BF157</f>
        <v>2386.2559999999999</v>
      </c>
      <c r="BI157" s="30">
        <f t="shared" ref="BI157:BI166" si="995">X157+AG157+AR157</f>
        <v>0</v>
      </c>
      <c r="BJ157" s="30">
        <f t="shared" ref="BJ157:BJ166" si="996">AH157</f>
        <v>0</v>
      </c>
      <c r="BK157" s="30">
        <f t="shared" ref="BK157:BK166" si="997">AI157+AS157</f>
        <v>0</v>
      </c>
      <c r="BL157" s="30">
        <f t="shared" ref="BL157:BL166" si="998">AT157</f>
        <v>0</v>
      </c>
      <c r="BM157" s="30">
        <f t="shared" ref="BM157:BM166" si="999">AB157</f>
        <v>0</v>
      </c>
      <c r="BN157" s="30">
        <f t="shared" ref="BN157:BN166" si="1000">AJ157</f>
        <v>0</v>
      </c>
      <c r="BO157" s="30">
        <f t="shared" ref="BO157:BO166" si="1001">AK157</f>
        <v>0</v>
      </c>
      <c r="BP157" s="30">
        <f t="shared" si="30"/>
        <v>0</v>
      </c>
      <c r="BQ157" s="30">
        <f t="shared" si="822"/>
        <v>0</v>
      </c>
      <c r="BR157" s="30">
        <f t="shared" si="944"/>
        <v>0.6</v>
      </c>
      <c r="BS157" s="30">
        <f t="shared" si="945"/>
        <v>1.4569999999999999</v>
      </c>
      <c r="BT157" s="46">
        <f t="shared" si="32"/>
        <v>0</v>
      </c>
      <c r="BU157" s="30">
        <f t="shared" ref="BU157:BU166" si="1002">BR157+AC157</f>
        <v>0.6</v>
      </c>
      <c r="BV157" s="114">
        <v>1</v>
      </c>
      <c r="BW157" s="114">
        <v>1</v>
      </c>
      <c r="BX157" s="114">
        <v>0</v>
      </c>
      <c r="BY157" s="9">
        <f t="shared" ref="BY157:BY166" si="1003">(100%+BJ157+(BI157*(1-BV157))+(BL157*BV157)+BN157+BX157*BO157)*BH157</f>
        <v>2386.2559999999999</v>
      </c>
      <c r="BZ157" s="9">
        <f t="shared" si="15"/>
        <v>5863.0309919999991</v>
      </c>
      <c r="CA157" s="9">
        <f t="shared" ref="CA157:CA166" si="1004">MIN($BR157, 80%)*BZ157+BY157*MAX(100%-$BR157, 20%)</f>
        <v>4472.3209951999997</v>
      </c>
      <c r="CB157" s="9">
        <f t="shared" si="946"/>
        <v>10507.1624192</v>
      </c>
      <c r="CC157" s="9">
        <f t="shared" ref="CC157:CC166" si="1005">(100%+BS157)*CB157</f>
        <v>25816.098063974398</v>
      </c>
      <c r="CD157" s="9">
        <f t="shared" ref="CD157:CD166" si="1006">MIN($BU157, 80%)*CC157+CB157*MAX(100%-$BU157, 20%)</f>
        <v>19692.523806064637</v>
      </c>
      <c r="CE157" s="9">
        <f t="shared" ref="CE157:CE166" si="1007">BX157*R157*(100%+BQ157)</f>
        <v>0</v>
      </c>
      <c r="CF157" s="9">
        <f t="shared" ref="CF157:CF196" si="1008">($F157+$G157+$H157)*$CA157</f>
        <v>9224.609284699518</v>
      </c>
      <c r="CG157" s="16">
        <v>2</v>
      </c>
      <c r="CH157" s="9">
        <f t="shared" ref="CH157:CH166" si="1009">(CF157+$CD157)/CG157</f>
        <v>14458.566545382077</v>
      </c>
    </row>
    <row r="158" spans="1:93" s="37" customFormat="1" x14ac:dyDescent="0.35">
      <c r="A158" s="15" t="str">
        <f t="shared" si="821"/>
        <v>Blackcliff Longsword + 4 IceBreaker + Freeze + 2 Cryo + Noblesse</v>
      </c>
      <c r="B158" s="37" t="s">
        <v>9</v>
      </c>
      <c r="C158" s="37">
        <v>169</v>
      </c>
      <c r="D158" s="45">
        <v>0.2</v>
      </c>
      <c r="E158" s="25">
        <v>6</v>
      </c>
      <c r="F158" s="45">
        <v>0.64749999999999996</v>
      </c>
      <c r="G158" s="45">
        <v>0.62129999999999996</v>
      </c>
      <c r="H158" s="45">
        <v>0.79379999999999995</v>
      </c>
      <c r="I158" s="45">
        <v>0.86750000000000005</v>
      </c>
      <c r="J158" s="45">
        <v>1.0449999999999999</v>
      </c>
      <c r="K158" s="25">
        <v>8</v>
      </c>
      <c r="L158" s="45">
        <v>2.2016</v>
      </c>
      <c r="M158" s="37">
        <v>6</v>
      </c>
      <c r="N158" s="45">
        <f t="shared" si="23"/>
        <v>0.98399999999999999</v>
      </c>
      <c r="O158" s="45">
        <v>0.05</v>
      </c>
      <c r="P158" s="45">
        <v>0.5</v>
      </c>
      <c r="Q158" s="45"/>
      <c r="R158" s="9">
        <v>2155</v>
      </c>
      <c r="S158" s="37" t="s">
        <v>146</v>
      </c>
      <c r="T158" s="37">
        <v>1</v>
      </c>
      <c r="U158" s="37" t="s">
        <v>9</v>
      </c>
      <c r="V158" s="37">
        <v>497</v>
      </c>
      <c r="W158" s="53"/>
      <c r="X158" s="45"/>
      <c r="Y158" s="26"/>
      <c r="Z158" s="24"/>
      <c r="AA158" s="24">
        <v>0.33500000000000002</v>
      </c>
      <c r="AB158" s="45"/>
      <c r="AC158" s="45"/>
      <c r="AD158" s="25"/>
      <c r="AE158" s="37" t="s">
        <v>108</v>
      </c>
      <c r="AG158" s="45"/>
      <c r="AH158" s="45"/>
      <c r="AI158" s="45"/>
      <c r="AK158" s="45"/>
      <c r="AL158" s="45"/>
      <c r="AM158" s="45"/>
      <c r="AN158" s="53">
        <v>0.2</v>
      </c>
      <c r="AP158" s="37">
        <v>311</v>
      </c>
      <c r="AQ158" s="45">
        <f>1*46.6%</f>
        <v>0.46600000000000003</v>
      </c>
      <c r="AR158" s="45">
        <f t="shared" si="27"/>
        <v>0</v>
      </c>
      <c r="AS158" s="45">
        <f>1*46.6%</f>
        <v>0.46600000000000003</v>
      </c>
      <c r="AT158" s="45"/>
      <c r="AU158" s="45"/>
      <c r="AV158" s="30">
        <v>0.622</v>
      </c>
      <c r="AW158" s="25"/>
      <c r="AX158" s="116" t="s">
        <v>192</v>
      </c>
      <c r="AZ158" s="45">
        <v>0.2</v>
      </c>
      <c r="BA158" s="45">
        <v>0.35</v>
      </c>
      <c r="BD158" s="37">
        <f t="shared" si="942"/>
        <v>666</v>
      </c>
      <c r="BE158" s="25">
        <f t="shared" si="992"/>
        <v>311</v>
      </c>
      <c r="BF158" s="25">
        <f t="shared" si="943"/>
        <v>655.34399999999994</v>
      </c>
      <c r="BG158" s="45">
        <f t="shared" si="993"/>
        <v>0.66600000000000004</v>
      </c>
      <c r="BH158" s="37">
        <f t="shared" si="994"/>
        <v>2075.9</v>
      </c>
      <c r="BI158" s="45">
        <f t="shared" si="995"/>
        <v>0</v>
      </c>
      <c r="BJ158" s="45">
        <f t="shared" si="996"/>
        <v>0</v>
      </c>
      <c r="BK158" s="45">
        <f t="shared" si="997"/>
        <v>0.46600000000000003</v>
      </c>
      <c r="BL158" s="45">
        <f t="shared" si="998"/>
        <v>0</v>
      </c>
      <c r="BM158" s="45">
        <f t="shared" si="999"/>
        <v>0</v>
      </c>
      <c r="BN158" s="45">
        <f t="shared" si="1000"/>
        <v>0</v>
      </c>
      <c r="BO158" s="45">
        <f t="shared" si="1001"/>
        <v>0</v>
      </c>
      <c r="BP158" s="45">
        <f t="shared" si="30"/>
        <v>0</v>
      </c>
      <c r="BQ158" s="30">
        <f t="shared" si="822"/>
        <v>0</v>
      </c>
      <c r="BR158" s="45">
        <f t="shared" si="944"/>
        <v>0.6</v>
      </c>
      <c r="BS158" s="45">
        <f t="shared" si="945"/>
        <v>1.4569999999999999</v>
      </c>
      <c r="BT158" s="116">
        <f t="shared" si="32"/>
        <v>0</v>
      </c>
      <c r="BU158" s="45">
        <f t="shared" si="1002"/>
        <v>0.6</v>
      </c>
      <c r="BV158" s="58">
        <v>1</v>
      </c>
      <c r="BW158" s="58">
        <v>1</v>
      </c>
      <c r="BX158" s="58">
        <v>0</v>
      </c>
      <c r="BY158" s="25">
        <f t="shared" si="1003"/>
        <v>2075.9</v>
      </c>
      <c r="BZ158" s="25">
        <f t="shared" si="15"/>
        <v>5100.4862999999996</v>
      </c>
      <c r="CA158" s="25">
        <f t="shared" si="1004"/>
        <v>3890.6517799999997</v>
      </c>
      <c r="CB158" s="25">
        <f t="shared" si="946"/>
        <v>13400.123822080001</v>
      </c>
      <c r="CC158" s="25">
        <f t="shared" si="1005"/>
        <v>32924.104230850557</v>
      </c>
      <c r="CD158" s="25">
        <f t="shared" si="1006"/>
        <v>25114.512067342333</v>
      </c>
      <c r="CE158" s="25">
        <f t="shared" si="1007"/>
        <v>0</v>
      </c>
      <c r="CF158" s="25">
        <f t="shared" si="1008"/>
        <v>8024.8583614279987</v>
      </c>
      <c r="CG158" s="81">
        <v>2</v>
      </c>
      <c r="CH158" s="25">
        <f t="shared" si="1009"/>
        <v>16569.685214385165</v>
      </c>
      <c r="CI158" s="25"/>
      <c r="CJ158" s="81"/>
      <c r="CK158" s="25"/>
      <c r="CL158" s="25"/>
      <c r="CM158" s="25"/>
      <c r="CN158" s="25"/>
      <c r="CO158" s="25"/>
    </row>
    <row r="159" spans="1:93" x14ac:dyDescent="0.35">
      <c r="A159" s="15" t="str">
        <f t="shared" si="821"/>
        <v>Blackcliff Longsword + 4 IceBreaker + Freeze + 2 Cryo + Noblesse</v>
      </c>
      <c r="B159" s="15" t="s">
        <v>9</v>
      </c>
      <c r="C159" s="15">
        <v>169</v>
      </c>
      <c r="D159" s="30">
        <v>0.2</v>
      </c>
      <c r="E159" s="9">
        <v>6</v>
      </c>
      <c r="F159" s="30">
        <v>0.64749999999999996</v>
      </c>
      <c r="G159" s="30">
        <v>0.62129999999999996</v>
      </c>
      <c r="H159" s="30">
        <v>0.79379999999999995</v>
      </c>
      <c r="I159" s="30">
        <v>0.86750000000000005</v>
      </c>
      <c r="J159" s="30">
        <v>1.0449999999999999</v>
      </c>
      <c r="K159" s="9">
        <v>8</v>
      </c>
      <c r="L159" s="30">
        <v>2.2016</v>
      </c>
      <c r="M159" s="15">
        <v>6</v>
      </c>
      <c r="N159" s="30">
        <f t="shared" si="23"/>
        <v>0.98399999999999999</v>
      </c>
      <c r="O159" s="30">
        <v>0.05</v>
      </c>
      <c r="P159" s="30">
        <v>0.5</v>
      </c>
      <c r="Q159" s="30"/>
      <c r="R159" s="9">
        <v>2155</v>
      </c>
      <c r="S159" s="15" t="s">
        <v>146</v>
      </c>
      <c r="T159" s="15">
        <v>1</v>
      </c>
      <c r="U159" s="15" t="s">
        <v>9</v>
      </c>
      <c r="V159" s="15">
        <v>497</v>
      </c>
      <c r="W159" s="33"/>
      <c r="X159" s="30"/>
      <c r="Y159" s="6"/>
      <c r="Z159" s="4"/>
      <c r="AA159" s="4">
        <v>0.33500000000000002</v>
      </c>
      <c r="AE159" s="15" t="s">
        <v>108</v>
      </c>
      <c r="AN159" s="33">
        <v>0.2</v>
      </c>
      <c r="AP159" s="15">
        <v>311</v>
      </c>
      <c r="AQ159" s="30">
        <f>1*46.6%</f>
        <v>0.46600000000000003</v>
      </c>
      <c r="AR159" s="30">
        <f>0*58.3%</f>
        <v>0</v>
      </c>
      <c r="AS159" s="30">
        <f>0*46.6%</f>
        <v>0</v>
      </c>
      <c r="AT159" s="30"/>
      <c r="AU159" s="30"/>
      <c r="AV159" s="30">
        <v>0.622</v>
      </c>
      <c r="AW159" s="9">
        <v>187</v>
      </c>
      <c r="AX159" s="46" t="s">
        <v>192</v>
      </c>
      <c r="AZ159" s="30">
        <v>0.2</v>
      </c>
      <c r="BA159" s="30">
        <v>0.35</v>
      </c>
      <c r="BD159" s="15">
        <f t="shared" si="942"/>
        <v>666</v>
      </c>
      <c r="BE159" s="9">
        <f t="shared" ref="BE159:BE160" si="1010">AP159+AY159</f>
        <v>311</v>
      </c>
      <c r="BF159" s="9">
        <f t="shared" si="943"/>
        <v>655.34399999999994</v>
      </c>
      <c r="BG159" s="30">
        <f t="shared" ref="BG159:BG160" si="1011">W159+AF159+AQ159+AZ159</f>
        <v>0.66600000000000004</v>
      </c>
      <c r="BH159" s="15">
        <f t="shared" ref="BH159:BH160" si="1012">(100%+BG159)*BD159+BE159+BF159</f>
        <v>2075.9</v>
      </c>
      <c r="BI159" s="30">
        <f t="shared" ref="BI159:BI160" si="1013">X159+AG159+AR159</f>
        <v>0</v>
      </c>
      <c r="BJ159" s="30">
        <f t="shared" ref="BJ159:BJ160" si="1014">AH159</f>
        <v>0</v>
      </c>
      <c r="BK159" s="30">
        <f t="shared" ref="BK159:BK160" si="1015">AI159+AS159</f>
        <v>0</v>
      </c>
      <c r="BL159" s="30">
        <f t="shared" ref="BL159:BL160" si="1016">AT159</f>
        <v>0</v>
      </c>
      <c r="BM159" s="30">
        <f t="shared" ref="BM159:BM160" si="1017">AB159</f>
        <v>0</v>
      </c>
      <c r="BN159" s="30">
        <f t="shared" ref="BN159:BN160" si="1018">AJ159</f>
        <v>0</v>
      </c>
      <c r="BO159" s="30">
        <f t="shared" ref="BO159:BO160" si="1019">AK159</f>
        <v>0</v>
      </c>
      <c r="BP159" s="30">
        <f t="shared" ref="BP159:BP160" si="1020">AL159+278*BT159/(1400+BT159)/100</f>
        <v>0.32757403906742283</v>
      </c>
      <c r="BQ159" s="30">
        <f t="shared" si="822"/>
        <v>1.3680841335162321</v>
      </c>
      <c r="BR159" s="30">
        <f t="shared" si="944"/>
        <v>0.6</v>
      </c>
      <c r="BS159" s="30">
        <f t="shared" si="945"/>
        <v>1.4569999999999999</v>
      </c>
      <c r="BT159" s="46">
        <f t="shared" ref="BT159:BT160" si="1021">BC159+AW159+AD159+Q159</f>
        <v>187</v>
      </c>
      <c r="BU159" s="30">
        <f t="shared" ref="BU159:BU160" si="1022">BR159+AC159</f>
        <v>0.6</v>
      </c>
      <c r="BV159" s="114">
        <v>1</v>
      </c>
      <c r="BW159" s="114">
        <v>1</v>
      </c>
      <c r="BX159" s="114">
        <v>0</v>
      </c>
      <c r="BY159" s="9">
        <f t="shared" ref="BY159:BY160" si="1023">(100%+BJ159+(BI159*(1-BV159))+(BL159*BV159)+BN159+BX159*BO159)*BH159</f>
        <v>2075.9</v>
      </c>
      <c r="BZ159" s="9">
        <f t="shared" ref="BZ159:BZ160" si="1024">(100%+$BS159)*BY159</f>
        <v>5100.4862999999996</v>
      </c>
      <c r="CA159" s="9">
        <f t="shared" ref="CA159:CA160" si="1025">MIN($BR159, 80%)*BZ159+BY159*MAX(100%-$BR159, 20%)</f>
        <v>3890.6517799999997</v>
      </c>
      <c r="CB159" s="9">
        <f t="shared" si="946"/>
        <v>12134.827084912919</v>
      </c>
      <c r="CC159" s="9">
        <f t="shared" ref="CC159:CC160" si="1026">(100%+BS159)*CB159</f>
        <v>29815.270147631039</v>
      </c>
      <c r="CD159" s="9">
        <f t="shared" ref="CD159:CD160" si="1027">MIN($BU159, 80%)*CC159+CB159*MAX(100%-$BU159, 20%)</f>
        <v>22743.09292254379</v>
      </c>
      <c r="CE159" s="9">
        <f t="shared" ref="CE159:CE160" si="1028">BX159*R159*(100%+BQ159)</f>
        <v>0</v>
      </c>
      <c r="CF159" s="9">
        <f t="shared" si="1008"/>
        <v>8024.8583614279987</v>
      </c>
      <c r="CG159" s="16">
        <v>2</v>
      </c>
      <c r="CH159" s="9">
        <f t="shared" ref="CH159:CH160" si="1029">(CF159+$CD159)/CG159</f>
        <v>15383.975641985895</v>
      </c>
    </row>
    <row r="160" spans="1:93" s="31" customFormat="1" x14ac:dyDescent="0.35">
      <c r="A160" s="15" t="str">
        <f t="shared" si="821"/>
        <v>Blackcliff Longsword + 4 IceBreaker + Freeze + 2 Cryo + Noblesse</v>
      </c>
      <c r="B160" s="31" t="s">
        <v>9</v>
      </c>
      <c r="C160" s="31">
        <v>169</v>
      </c>
      <c r="D160" s="32">
        <v>0.2</v>
      </c>
      <c r="E160" s="17">
        <v>6</v>
      </c>
      <c r="F160" s="32">
        <v>0.64749999999999996</v>
      </c>
      <c r="G160" s="32">
        <v>0.62129999999999996</v>
      </c>
      <c r="H160" s="32">
        <v>0.79379999999999995</v>
      </c>
      <c r="I160" s="32">
        <v>0.86750000000000005</v>
      </c>
      <c r="J160" s="32">
        <v>1.0449999999999999</v>
      </c>
      <c r="K160" s="9">
        <v>8</v>
      </c>
      <c r="L160" s="30">
        <v>2.2016</v>
      </c>
      <c r="M160" s="31">
        <v>6</v>
      </c>
      <c r="N160" s="30">
        <f t="shared" si="23"/>
        <v>0.98399999999999999</v>
      </c>
      <c r="O160" s="32">
        <v>0.05</v>
      </c>
      <c r="P160" s="32">
        <v>0.5</v>
      </c>
      <c r="Q160" s="32"/>
      <c r="R160" s="9">
        <v>2155</v>
      </c>
      <c r="S160" s="15" t="s">
        <v>146</v>
      </c>
      <c r="T160" s="15">
        <v>1</v>
      </c>
      <c r="U160" s="15" t="s">
        <v>9</v>
      </c>
      <c r="V160" s="15">
        <v>497</v>
      </c>
      <c r="W160" s="33"/>
      <c r="X160" s="30"/>
      <c r="Y160" s="6"/>
      <c r="Z160" s="4"/>
      <c r="AA160" s="4">
        <v>0.33500000000000002</v>
      </c>
      <c r="AB160" s="32"/>
      <c r="AC160" s="32"/>
      <c r="AD160" s="17"/>
      <c r="AE160" s="31" t="s">
        <v>108</v>
      </c>
      <c r="AG160" s="32"/>
      <c r="AH160" s="32"/>
      <c r="AI160" s="32"/>
      <c r="AK160" s="32"/>
      <c r="AL160" s="32"/>
      <c r="AM160" s="32"/>
      <c r="AN160" s="35">
        <v>0.2</v>
      </c>
      <c r="AP160" s="37">
        <v>311</v>
      </c>
      <c r="AQ160" s="45">
        <v>0</v>
      </c>
      <c r="AR160" s="45">
        <f t="shared" si="27"/>
        <v>0</v>
      </c>
      <c r="AS160" s="45">
        <f>1*46.6%</f>
        <v>0.46600000000000003</v>
      </c>
      <c r="AT160" s="45"/>
      <c r="AU160" s="45"/>
      <c r="AV160" s="30">
        <v>0.622</v>
      </c>
      <c r="AW160" s="25">
        <v>187</v>
      </c>
      <c r="AX160" s="46" t="s">
        <v>192</v>
      </c>
      <c r="AZ160" s="30">
        <v>0.2</v>
      </c>
      <c r="BA160" s="32">
        <v>0.35</v>
      </c>
      <c r="BD160" s="31">
        <f t="shared" si="942"/>
        <v>666</v>
      </c>
      <c r="BE160" s="17">
        <f t="shared" si="1010"/>
        <v>311</v>
      </c>
      <c r="BF160" s="17">
        <f t="shared" si="943"/>
        <v>655.34399999999994</v>
      </c>
      <c r="BG160" s="32">
        <f t="shared" si="1011"/>
        <v>0.2</v>
      </c>
      <c r="BH160" s="31">
        <f t="shared" si="1012"/>
        <v>1765.5439999999999</v>
      </c>
      <c r="BI160" s="32">
        <f t="shared" si="1013"/>
        <v>0</v>
      </c>
      <c r="BJ160" s="32">
        <f t="shared" si="1014"/>
        <v>0</v>
      </c>
      <c r="BK160" s="32">
        <f t="shared" si="1015"/>
        <v>0.46600000000000003</v>
      </c>
      <c r="BL160" s="32">
        <f t="shared" si="1016"/>
        <v>0</v>
      </c>
      <c r="BM160" s="32">
        <f t="shared" si="1017"/>
        <v>0</v>
      </c>
      <c r="BN160" s="32">
        <f t="shared" si="1018"/>
        <v>0</v>
      </c>
      <c r="BO160" s="32">
        <f t="shared" si="1019"/>
        <v>0</v>
      </c>
      <c r="BP160" s="30">
        <f t="shared" si="1020"/>
        <v>0.32757403906742283</v>
      </c>
      <c r="BQ160" s="30">
        <f t="shared" si="822"/>
        <v>1.3680841335162321</v>
      </c>
      <c r="BR160" s="32">
        <f t="shared" si="944"/>
        <v>0.6</v>
      </c>
      <c r="BS160" s="32">
        <f t="shared" si="945"/>
        <v>1.4569999999999999</v>
      </c>
      <c r="BT160" s="46">
        <f t="shared" si="1021"/>
        <v>187</v>
      </c>
      <c r="BU160" s="32">
        <f t="shared" si="1022"/>
        <v>0.6</v>
      </c>
      <c r="BV160" s="57">
        <v>1</v>
      </c>
      <c r="BW160" s="57">
        <v>1</v>
      </c>
      <c r="BX160" s="57">
        <v>0</v>
      </c>
      <c r="BY160" s="17">
        <f t="shared" si="1023"/>
        <v>1765.5439999999999</v>
      </c>
      <c r="BZ160" s="17">
        <f t="shared" si="1024"/>
        <v>4337.9416079999992</v>
      </c>
      <c r="CA160" s="17">
        <f t="shared" si="1025"/>
        <v>3308.9825647999992</v>
      </c>
      <c r="CB160" s="9">
        <f t="shared" si="946"/>
        <v>15130.026160740328</v>
      </c>
      <c r="CC160" s="17">
        <f t="shared" si="1026"/>
        <v>37174.474276938985</v>
      </c>
      <c r="CD160" s="17">
        <f t="shared" si="1027"/>
        <v>28356.695030459519</v>
      </c>
      <c r="CE160" s="17">
        <f t="shared" si="1028"/>
        <v>0</v>
      </c>
      <c r="CF160" s="17">
        <f t="shared" si="1008"/>
        <v>6825.1074381564777</v>
      </c>
      <c r="CG160" s="20">
        <v>2</v>
      </c>
      <c r="CH160" s="18">
        <f t="shared" si="1029"/>
        <v>17590.901234307999</v>
      </c>
      <c r="CI160" s="17"/>
      <c r="CJ160" s="20"/>
      <c r="CK160" s="17"/>
      <c r="CL160" s="17"/>
      <c r="CM160" s="17"/>
      <c r="CN160" s="17"/>
      <c r="CO160" s="17"/>
    </row>
    <row r="161" spans="1:93" x14ac:dyDescent="0.35">
      <c r="A161" s="15" t="str">
        <f t="shared" si="821"/>
        <v>Festering Desire + 4 IceBreaker + Freeze + 2 Cryo + Noblesse</v>
      </c>
      <c r="B161" s="15" t="s">
        <v>9</v>
      </c>
      <c r="C161" s="15">
        <v>169</v>
      </c>
      <c r="D161" s="30">
        <v>0.2</v>
      </c>
      <c r="E161" s="9">
        <v>6</v>
      </c>
      <c r="F161" s="30">
        <v>0.64749999999999996</v>
      </c>
      <c r="G161" s="30">
        <v>0.62129999999999996</v>
      </c>
      <c r="H161" s="30">
        <v>0.79379999999999995</v>
      </c>
      <c r="I161" s="30">
        <v>0.86750000000000005</v>
      </c>
      <c r="J161" s="30">
        <v>1.0449999999999999</v>
      </c>
      <c r="K161" s="9">
        <v>8</v>
      </c>
      <c r="L161" s="30">
        <v>2.2016</v>
      </c>
      <c r="M161" s="15">
        <v>6</v>
      </c>
      <c r="N161" s="30">
        <f t="shared" si="23"/>
        <v>0.98399999999999999</v>
      </c>
      <c r="O161" s="30">
        <v>0.05</v>
      </c>
      <c r="P161" s="30">
        <v>0.5</v>
      </c>
      <c r="Q161" s="30"/>
      <c r="R161" s="9">
        <v>2155</v>
      </c>
      <c r="S161" s="15" t="s">
        <v>98</v>
      </c>
      <c r="T161" s="15">
        <v>5</v>
      </c>
      <c r="U161" s="15" t="s">
        <v>9</v>
      </c>
      <c r="V161" s="15">
        <v>449</v>
      </c>
      <c r="W161" s="30"/>
      <c r="X161" s="30"/>
      <c r="Y161" s="30"/>
      <c r="Z161" s="9"/>
      <c r="AA161" s="9"/>
      <c r="AB161" s="30">
        <f>12%+(T161*4%)</f>
        <v>0.32</v>
      </c>
      <c r="AC161" s="30">
        <f>4.5%+(T161*1.5%)</f>
        <v>0.12</v>
      </c>
      <c r="AE161" s="15" t="s">
        <v>108</v>
      </c>
      <c r="AN161" s="33">
        <v>0.2</v>
      </c>
      <c r="AP161" s="15">
        <v>311</v>
      </c>
      <c r="AQ161" s="30">
        <f>2*46.6%</f>
        <v>0.93200000000000005</v>
      </c>
      <c r="AR161" s="30">
        <f>0*58.3%</f>
        <v>0</v>
      </c>
      <c r="AS161" s="30">
        <f>0*46.6%</f>
        <v>0</v>
      </c>
      <c r="AT161" s="30"/>
      <c r="AU161" s="30"/>
      <c r="AV161" s="30">
        <v>0.622</v>
      </c>
      <c r="AX161" s="46" t="s">
        <v>192</v>
      </c>
      <c r="AZ161" s="30">
        <v>0.2</v>
      </c>
      <c r="BA161" s="30">
        <v>0.35</v>
      </c>
      <c r="BD161" s="15">
        <f t="shared" si="942"/>
        <v>618</v>
      </c>
      <c r="BE161" s="9">
        <f t="shared" si="992"/>
        <v>311</v>
      </c>
      <c r="BF161" s="9">
        <f t="shared" si="943"/>
        <v>608.11199999999997</v>
      </c>
      <c r="BG161" s="30">
        <f t="shared" si="993"/>
        <v>1.1320000000000001</v>
      </c>
      <c r="BH161" s="15">
        <f t="shared" si="994"/>
        <v>2236.6880000000001</v>
      </c>
      <c r="BI161" s="30">
        <f t="shared" si="995"/>
        <v>0</v>
      </c>
      <c r="BJ161" s="30">
        <f t="shared" si="996"/>
        <v>0</v>
      </c>
      <c r="BK161" s="30">
        <f t="shared" si="997"/>
        <v>0</v>
      </c>
      <c r="BL161" s="30">
        <f t="shared" si="998"/>
        <v>0</v>
      </c>
      <c r="BM161" s="30">
        <f t="shared" si="999"/>
        <v>0.32</v>
      </c>
      <c r="BN161" s="30">
        <f t="shared" si="1000"/>
        <v>0</v>
      </c>
      <c r="BO161" s="30">
        <f t="shared" si="1001"/>
        <v>0</v>
      </c>
      <c r="BP161" s="30">
        <f t="shared" si="30"/>
        <v>0</v>
      </c>
      <c r="BQ161" s="30">
        <f t="shared" si="822"/>
        <v>0</v>
      </c>
      <c r="BR161" s="30">
        <f t="shared" si="944"/>
        <v>0.6</v>
      </c>
      <c r="BS161" s="30">
        <f t="shared" si="945"/>
        <v>1.1219999999999999</v>
      </c>
      <c r="BT161" s="46">
        <f t="shared" si="32"/>
        <v>0</v>
      </c>
      <c r="BU161" s="30">
        <f t="shared" si="1002"/>
        <v>0.72</v>
      </c>
      <c r="BV161" s="114">
        <v>0</v>
      </c>
      <c r="BW161" s="114">
        <v>1</v>
      </c>
      <c r="BX161" s="114">
        <v>0</v>
      </c>
      <c r="BY161" s="9">
        <f t="shared" si="1003"/>
        <v>2236.6880000000001</v>
      </c>
      <c r="BZ161" s="9">
        <f t="shared" ref="BZ161:BZ174" si="1030">(100%+$BS161)*BY161</f>
        <v>4746.2519359999997</v>
      </c>
      <c r="CA161" s="9">
        <f t="shared" si="1004"/>
        <v>3742.4263615999998</v>
      </c>
      <c r="CB161" s="9">
        <f t="shared" si="946"/>
        <v>13000.131674112001</v>
      </c>
      <c r="CC161" s="9">
        <f t="shared" si="1005"/>
        <v>27586.279412465665</v>
      </c>
      <c r="CD161" s="9">
        <f t="shared" si="1006"/>
        <v>23502.158045726639</v>
      </c>
      <c r="CE161" s="9">
        <f t="shared" si="1007"/>
        <v>0</v>
      </c>
      <c r="CF161" s="9">
        <f t="shared" si="1008"/>
        <v>7719.128613436159</v>
      </c>
      <c r="CG161" s="16">
        <v>2</v>
      </c>
      <c r="CH161" s="9">
        <f t="shared" si="1009"/>
        <v>15610.643329581399</v>
      </c>
    </row>
    <row r="162" spans="1:93" s="37" customFormat="1" x14ac:dyDescent="0.35">
      <c r="A162" s="15" t="str">
        <f t="shared" si="821"/>
        <v>Festering Desire + 4 IceBreaker + Freeze + 2 Cryo + Noblesse</v>
      </c>
      <c r="B162" s="37" t="s">
        <v>9</v>
      </c>
      <c r="C162" s="37">
        <v>169</v>
      </c>
      <c r="D162" s="45">
        <v>0.2</v>
      </c>
      <c r="E162" s="25">
        <v>6</v>
      </c>
      <c r="F162" s="45">
        <v>0.64749999999999996</v>
      </c>
      <c r="G162" s="45">
        <v>0.62129999999999996</v>
      </c>
      <c r="H162" s="45">
        <v>0.79379999999999995</v>
      </c>
      <c r="I162" s="45">
        <v>0.86750000000000005</v>
      </c>
      <c r="J162" s="45">
        <v>1.0449999999999999</v>
      </c>
      <c r="K162" s="25">
        <v>8</v>
      </c>
      <c r="L162" s="45">
        <v>2.2016</v>
      </c>
      <c r="M162" s="37">
        <v>6</v>
      </c>
      <c r="N162" s="45">
        <f t="shared" si="23"/>
        <v>0.98399999999999999</v>
      </c>
      <c r="O162" s="45">
        <v>0.05</v>
      </c>
      <c r="P162" s="45">
        <v>0.5</v>
      </c>
      <c r="Q162" s="45"/>
      <c r="R162" s="9">
        <v>2155</v>
      </c>
      <c r="S162" s="37" t="s">
        <v>98</v>
      </c>
      <c r="T162" s="37">
        <v>5</v>
      </c>
      <c r="U162" s="37" t="s">
        <v>9</v>
      </c>
      <c r="V162" s="37">
        <v>449</v>
      </c>
      <c r="W162" s="45"/>
      <c r="X162" s="45"/>
      <c r="Y162" s="45"/>
      <c r="Z162" s="25"/>
      <c r="AA162" s="25"/>
      <c r="AB162" s="45">
        <f t="shared" ref="AB162" si="1031">12%+(T162*4%)</f>
        <v>0.32</v>
      </c>
      <c r="AC162" s="45">
        <f t="shared" ref="AC162" si="1032">4.5%+(T162*1.5%)</f>
        <v>0.12</v>
      </c>
      <c r="AD162" s="25"/>
      <c r="AE162" s="37" t="s">
        <v>108</v>
      </c>
      <c r="AG162" s="45"/>
      <c r="AH162" s="45"/>
      <c r="AI162" s="45"/>
      <c r="AK162" s="45"/>
      <c r="AL162" s="45"/>
      <c r="AM162" s="45"/>
      <c r="AN162" s="53">
        <v>0.2</v>
      </c>
      <c r="AP162" s="37">
        <v>311</v>
      </c>
      <c r="AQ162" s="45">
        <f>1*46.6%</f>
        <v>0.46600000000000003</v>
      </c>
      <c r="AR162" s="45">
        <f t="shared" si="27"/>
        <v>0</v>
      </c>
      <c r="AS162" s="45">
        <f>1*46.6%</f>
        <v>0.46600000000000003</v>
      </c>
      <c r="AT162" s="45"/>
      <c r="AU162" s="45"/>
      <c r="AV162" s="30">
        <v>0.622</v>
      </c>
      <c r="AW162" s="25"/>
      <c r="AX162" s="116" t="s">
        <v>192</v>
      </c>
      <c r="AZ162" s="45">
        <v>0.2</v>
      </c>
      <c r="BA162" s="45">
        <v>0.35</v>
      </c>
      <c r="BD162" s="37">
        <f t="shared" si="942"/>
        <v>618</v>
      </c>
      <c r="BE162" s="25">
        <f t="shared" si="992"/>
        <v>311</v>
      </c>
      <c r="BF162" s="25">
        <f t="shared" si="943"/>
        <v>608.11199999999997</v>
      </c>
      <c r="BG162" s="45">
        <f t="shared" si="993"/>
        <v>0.66600000000000004</v>
      </c>
      <c r="BH162" s="37">
        <f t="shared" si="994"/>
        <v>1948.6999999999998</v>
      </c>
      <c r="BI162" s="45">
        <f t="shared" si="995"/>
        <v>0</v>
      </c>
      <c r="BJ162" s="45">
        <f t="shared" si="996"/>
        <v>0</v>
      </c>
      <c r="BK162" s="45">
        <f t="shared" si="997"/>
        <v>0.46600000000000003</v>
      </c>
      <c r="BL162" s="45">
        <f t="shared" si="998"/>
        <v>0</v>
      </c>
      <c r="BM162" s="45">
        <f t="shared" si="999"/>
        <v>0.32</v>
      </c>
      <c r="BN162" s="45">
        <f t="shared" si="1000"/>
        <v>0</v>
      </c>
      <c r="BO162" s="45">
        <f t="shared" si="1001"/>
        <v>0</v>
      </c>
      <c r="BP162" s="45">
        <f t="shared" si="30"/>
        <v>0</v>
      </c>
      <c r="BQ162" s="30">
        <f t="shared" si="822"/>
        <v>0</v>
      </c>
      <c r="BR162" s="45">
        <f t="shared" si="944"/>
        <v>0.6</v>
      </c>
      <c r="BS162" s="45">
        <f t="shared" si="945"/>
        <v>1.1219999999999999</v>
      </c>
      <c r="BT162" s="116">
        <f t="shared" si="32"/>
        <v>0</v>
      </c>
      <c r="BU162" s="45">
        <f t="shared" si="1002"/>
        <v>0.72</v>
      </c>
      <c r="BV162" s="58">
        <v>0</v>
      </c>
      <c r="BW162" s="58">
        <v>1</v>
      </c>
      <c r="BX162" s="58">
        <v>0</v>
      </c>
      <c r="BY162" s="25">
        <f t="shared" si="1003"/>
        <v>1948.6999999999998</v>
      </c>
      <c r="BZ162" s="25">
        <f t="shared" si="1030"/>
        <v>4135.1413999999995</v>
      </c>
      <c r="CA162" s="25">
        <f t="shared" si="1004"/>
        <v>3260.5648399999995</v>
      </c>
      <c r="CB162" s="25">
        <f t="shared" si="946"/>
        <v>15324.801290239999</v>
      </c>
      <c r="CC162" s="25">
        <f t="shared" si="1005"/>
        <v>32519.228337889275</v>
      </c>
      <c r="CD162" s="25">
        <f t="shared" si="1006"/>
        <v>27704.788764547477</v>
      </c>
      <c r="CE162" s="25">
        <f t="shared" si="1007"/>
        <v>0</v>
      </c>
      <c r="CF162" s="25">
        <f t="shared" si="1008"/>
        <v>6725.2410389839979</v>
      </c>
      <c r="CG162" s="81">
        <v>2</v>
      </c>
      <c r="CH162" s="25">
        <f t="shared" si="1009"/>
        <v>17215.014901765739</v>
      </c>
      <c r="CI162" s="25"/>
      <c r="CJ162" s="81"/>
      <c r="CK162" s="25"/>
      <c r="CL162" s="25"/>
      <c r="CM162" s="25"/>
      <c r="CN162" s="25"/>
      <c r="CO162" s="25"/>
    </row>
    <row r="163" spans="1:93" x14ac:dyDescent="0.35">
      <c r="A163" s="15" t="str">
        <f t="shared" si="821"/>
        <v>Festering Desire + 4 IceBreaker + Freeze + 2 Cryo + Noblesse</v>
      </c>
      <c r="B163" s="15" t="s">
        <v>9</v>
      </c>
      <c r="C163" s="15">
        <v>169</v>
      </c>
      <c r="D163" s="30">
        <v>0.2</v>
      </c>
      <c r="E163" s="9">
        <v>6</v>
      </c>
      <c r="F163" s="30">
        <v>0.64749999999999996</v>
      </c>
      <c r="G163" s="30">
        <v>0.62129999999999996</v>
      </c>
      <c r="H163" s="30">
        <v>0.79379999999999995</v>
      </c>
      <c r="I163" s="30">
        <v>0.86750000000000005</v>
      </c>
      <c r="J163" s="30">
        <v>1.0449999999999999</v>
      </c>
      <c r="K163" s="9">
        <v>8</v>
      </c>
      <c r="L163" s="30">
        <v>2.2016</v>
      </c>
      <c r="M163" s="15">
        <v>6</v>
      </c>
      <c r="N163" s="30">
        <f t="shared" si="23"/>
        <v>0.98399999999999999</v>
      </c>
      <c r="O163" s="30">
        <v>0.05</v>
      </c>
      <c r="P163" s="30">
        <v>0.5</v>
      </c>
      <c r="Q163" s="30"/>
      <c r="R163" s="9">
        <v>2155</v>
      </c>
      <c r="S163" s="15" t="s">
        <v>98</v>
      </c>
      <c r="T163" s="15">
        <v>5</v>
      </c>
      <c r="U163" s="15" t="s">
        <v>9</v>
      </c>
      <c r="V163" s="15">
        <v>449</v>
      </c>
      <c r="W163" s="30"/>
      <c r="X163" s="30"/>
      <c r="Y163" s="30"/>
      <c r="Z163" s="9"/>
      <c r="AA163" s="9"/>
      <c r="AB163" s="30">
        <f>12%+(T163*4%)</f>
        <v>0.32</v>
      </c>
      <c r="AC163" s="30">
        <f>4.5%+(T163*1.5%)</f>
        <v>0.12</v>
      </c>
      <c r="AE163" s="15" t="s">
        <v>108</v>
      </c>
      <c r="AN163" s="33">
        <v>0.2</v>
      </c>
      <c r="AP163" s="15">
        <v>311</v>
      </c>
      <c r="AQ163" s="30">
        <f>1*46.6%</f>
        <v>0.46600000000000003</v>
      </c>
      <c r="AR163" s="30">
        <f>0*58.3%</f>
        <v>0</v>
      </c>
      <c r="AS163" s="30">
        <f>0*46.6%</f>
        <v>0</v>
      </c>
      <c r="AT163" s="30"/>
      <c r="AU163" s="30"/>
      <c r="AV163" s="30">
        <v>0.622</v>
      </c>
      <c r="AW163" s="9">
        <v>187</v>
      </c>
      <c r="AX163" s="46" t="s">
        <v>192</v>
      </c>
      <c r="AZ163" s="30">
        <v>0.2</v>
      </c>
      <c r="BA163" s="30">
        <v>0.35</v>
      </c>
      <c r="BD163" s="15">
        <f t="shared" si="942"/>
        <v>618</v>
      </c>
      <c r="BE163" s="9">
        <f t="shared" ref="BE163:BE164" si="1033">AP163+AY163</f>
        <v>311</v>
      </c>
      <c r="BF163" s="9">
        <f t="shared" si="943"/>
        <v>608.11199999999997</v>
      </c>
      <c r="BG163" s="30">
        <f t="shared" ref="BG163:BG164" si="1034">W163+AF163+AQ163+AZ163</f>
        <v>0.66600000000000004</v>
      </c>
      <c r="BH163" s="15">
        <f t="shared" ref="BH163:BH164" si="1035">(100%+BG163)*BD163+BE163+BF163</f>
        <v>1948.6999999999998</v>
      </c>
      <c r="BI163" s="30">
        <f t="shared" ref="BI163:BI164" si="1036">X163+AG163+AR163</f>
        <v>0</v>
      </c>
      <c r="BJ163" s="30">
        <f t="shared" ref="BJ163:BJ164" si="1037">AH163</f>
        <v>0</v>
      </c>
      <c r="BK163" s="30">
        <f t="shared" ref="BK163:BK164" si="1038">AI163+AS163</f>
        <v>0</v>
      </c>
      <c r="BL163" s="30">
        <f t="shared" ref="BL163:BL164" si="1039">AT163</f>
        <v>0</v>
      </c>
      <c r="BM163" s="30">
        <f t="shared" ref="BM163:BM164" si="1040">AB163</f>
        <v>0.32</v>
      </c>
      <c r="BN163" s="30">
        <f t="shared" ref="BN163:BN164" si="1041">AJ163</f>
        <v>0</v>
      </c>
      <c r="BO163" s="30">
        <f t="shared" ref="BO163:BO164" si="1042">AK163</f>
        <v>0</v>
      </c>
      <c r="BP163" s="30">
        <f t="shared" ref="BP163:BP164" si="1043">AL163+278*BT163/(1400+BT163)/100</f>
        <v>0.32757403906742283</v>
      </c>
      <c r="BQ163" s="30">
        <f t="shared" si="822"/>
        <v>1.3680841335162321</v>
      </c>
      <c r="BR163" s="30">
        <f t="shared" si="944"/>
        <v>0.6</v>
      </c>
      <c r="BS163" s="30">
        <f t="shared" si="945"/>
        <v>1.1219999999999999</v>
      </c>
      <c r="BT163" s="46">
        <f t="shared" ref="BT163:BT164" si="1044">BC163+AW163+AD163+Q163</f>
        <v>187</v>
      </c>
      <c r="BU163" s="30">
        <f t="shared" ref="BU163:BU164" si="1045">BR163+AC163</f>
        <v>0.72</v>
      </c>
      <c r="BV163" s="114">
        <v>0</v>
      </c>
      <c r="BW163" s="114">
        <v>1</v>
      </c>
      <c r="BX163" s="114">
        <v>0</v>
      </c>
      <c r="BY163" s="9">
        <f t="shared" ref="BY163:BY164" si="1046">(100%+BJ163+(BI163*(1-BV163))+(BL163*BV163)+BN163+BX163*BO163)*BH163</f>
        <v>1948.6999999999998</v>
      </c>
      <c r="BZ163" s="9">
        <f t="shared" ref="BZ163:BZ164" si="1047">(100%+$BS163)*BY163</f>
        <v>4135.1413999999995</v>
      </c>
      <c r="CA163" s="9">
        <f t="shared" ref="CA163:CA164" si="1048">MIN($BR163, 80%)*BZ163+BY163*MAX(100%-$BR163, 20%)</f>
        <v>3260.5648399999995</v>
      </c>
      <c r="CB163" s="9">
        <f t="shared" si="946"/>
        <v>15036.476493707856</v>
      </c>
      <c r="CC163" s="9">
        <f t="shared" ref="CC163:CC164" si="1049">(100%+BS163)*CB163</f>
        <v>31907.403119648068</v>
      </c>
      <c r="CD163" s="9">
        <f t="shared" ref="CD163:CD164" si="1050">MIN($BU163, 80%)*CC163+CB163*MAX(100%-$BU163, 20%)</f>
        <v>27183.543664384808</v>
      </c>
      <c r="CE163" s="9">
        <f t="shared" ref="CE163:CE164" si="1051">BX163*R163*(100%+BQ163)</f>
        <v>0</v>
      </c>
      <c r="CF163" s="9">
        <f t="shared" si="1008"/>
        <v>6725.2410389839979</v>
      </c>
      <c r="CG163" s="16">
        <v>2</v>
      </c>
      <c r="CH163" s="9">
        <f t="shared" ref="CH163:CH164" si="1052">(CF163+$CD163)/CG163</f>
        <v>16954.392351684404</v>
      </c>
    </row>
    <row r="164" spans="1:93" s="63" customFormat="1" x14ac:dyDescent="0.35">
      <c r="A164" s="15" t="str">
        <f t="shared" si="821"/>
        <v>Festering Desire + 4 IceBreaker + Freeze + 2 Cryo + Noblesse</v>
      </c>
      <c r="B164" s="63" t="s">
        <v>9</v>
      </c>
      <c r="C164" s="63">
        <v>169</v>
      </c>
      <c r="D164" s="67">
        <v>0.2</v>
      </c>
      <c r="E164" s="72">
        <v>6</v>
      </c>
      <c r="F164" s="67">
        <v>0.64749999999999996</v>
      </c>
      <c r="G164" s="67">
        <v>0.62129999999999996</v>
      </c>
      <c r="H164" s="67">
        <v>0.79379999999999995</v>
      </c>
      <c r="I164" s="67">
        <v>0.86750000000000005</v>
      </c>
      <c r="J164" s="67">
        <v>1.0449999999999999</v>
      </c>
      <c r="K164" s="9">
        <v>8</v>
      </c>
      <c r="L164" s="30">
        <v>2.2016</v>
      </c>
      <c r="M164" s="63">
        <v>6</v>
      </c>
      <c r="N164" s="30">
        <f t="shared" si="23"/>
        <v>0.98399999999999999</v>
      </c>
      <c r="O164" s="67">
        <v>0.05</v>
      </c>
      <c r="P164" s="67">
        <v>0.5</v>
      </c>
      <c r="Q164" s="67"/>
      <c r="R164" s="9">
        <v>2155</v>
      </c>
      <c r="S164" s="63" t="s">
        <v>98</v>
      </c>
      <c r="T164" s="63">
        <v>5</v>
      </c>
      <c r="U164" s="63" t="s">
        <v>9</v>
      </c>
      <c r="V164" s="63">
        <v>449</v>
      </c>
      <c r="W164" s="67"/>
      <c r="X164" s="67"/>
      <c r="Y164" s="67"/>
      <c r="Z164" s="72"/>
      <c r="AA164" s="72"/>
      <c r="AB164" s="67">
        <f t="shared" ref="AB164" si="1053">12%+(T164*4%)</f>
        <v>0.32</v>
      </c>
      <c r="AC164" s="67">
        <f t="shared" ref="AC164" si="1054">4.5%+(T164*1.5%)</f>
        <v>0.12</v>
      </c>
      <c r="AD164" s="72"/>
      <c r="AE164" s="63" t="s">
        <v>108</v>
      </c>
      <c r="AG164" s="67"/>
      <c r="AH164" s="67"/>
      <c r="AI164" s="67"/>
      <c r="AK164" s="67"/>
      <c r="AL164" s="67"/>
      <c r="AM164" s="67"/>
      <c r="AN164" s="64">
        <v>0.2</v>
      </c>
      <c r="AP164" s="37">
        <v>311</v>
      </c>
      <c r="AQ164" s="45">
        <v>0</v>
      </c>
      <c r="AR164" s="45">
        <f t="shared" si="27"/>
        <v>0</v>
      </c>
      <c r="AS164" s="45">
        <f>1*46.6%</f>
        <v>0.46600000000000003</v>
      </c>
      <c r="AT164" s="45"/>
      <c r="AU164" s="45"/>
      <c r="AV164" s="30">
        <v>0.622</v>
      </c>
      <c r="AW164" s="25">
        <v>187</v>
      </c>
      <c r="AX164" s="46" t="s">
        <v>192</v>
      </c>
      <c r="AZ164" s="30">
        <v>0.2</v>
      </c>
      <c r="BA164" s="67">
        <v>0.35</v>
      </c>
      <c r="BD164" s="63">
        <f t="shared" si="942"/>
        <v>618</v>
      </c>
      <c r="BE164" s="72">
        <f t="shared" si="1033"/>
        <v>311</v>
      </c>
      <c r="BF164" s="72">
        <f t="shared" si="943"/>
        <v>608.11199999999997</v>
      </c>
      <c r="BG164" s="67">
        <f t="shared" si="1034"/>
        <v>0.2</v>
      </c>
      <c r="BH164" s="63">
        <f t="shared" si="1035"/>
        <v>1660.712</v>
      </c>
      <c r="BI164" s="67">
        <f t="shared" si="1036"/>
        <v>0</v>
      </c>
      <c r="BJ164" s="67">
        <f t="shared" si="1037"/>
        <v>0</v>
      </c>
      <c r="BK164" s="67">
        <f t="shared" si="1038"/>
        <v>0.46600000000000003</v>
      </c>
      <c r="BL164" s="67">
        <f t="shared" si="1039"/>
        <v>0</v>
      </c>
      <c r="BM164" s="67">
        <f t="shared" si="1040"/>
        <v>0.32</v>
      </c>
      <c r="BN164" s="67">
        <f t="shared" si="1041"/>
        <v>0</v>
      </c>
      <c r="BO164" s="67">
        <f t="shared" si="1042"/>
        <v>0</v>
      </c>
      <c r="BP164" s="30">
        <f t="shared" si="1043"/>
        <v>0.32757403906742283</v>
      </c>
      <c r="BQ164" s="30">
        <f t="shared" si="822"/>
        <v>1.3680841335162321</v>
      </c>
      <c r="BR164" s="67">
        <f t="shared" si="944"/>
        <v>0.6</v>
      </c>
      <c r="BS164" s="67">
        <f t="shared" si="945"/>
        <v>1.1219999999999999</v>
      </c>
      <c r="BT164" s="46">
        <f t="shared" si="1044"/>
        <v>187</v>
      </c>
      <c r="BU164" s="67">
        <f t="shared" si="1045"/>
        <v>0.72</v>
      </c>
      <c r="BV164" s="114">
        <v>0</v>
      </c>
      <c r="BW164" s="115">
        <v>1</v>
      </c>
      <c r="BX164" s="115">
        <v>0</v>
      </c>
      <c r="BY164" s="72">
        <f t="shared" si="1046"/>
        <v>1660.712</v>
      </c>
      <c r="BZ164" s="72">
        <f t="shared" si="1047"/>
        <v>3524.0308639999998</v>
      </c>
      <c r="CA164" s="72">
        <f t="shared" si="1048"/>
        <v>2778.7033183999997</v>
      </c>
      <c r="CB164" s="9">
        <f t="shared" si="946"/>
        <v>17338.157417362141</v>
      </c>
      <c r="CC164" s="72">
        <f t="shared" si="1049"/>
        <v>36791.570039642458</v>
      </c>
      <c r="CD164" s="72">
        <f t="shared" si="1050"/>
        <v>31344.614505403966</v>
      </c>
      <c r="CE164" s="72">
        <f t="shared" si="1051"/>
        <v>0</v>
      </c>
      <c r="CF164" s="72">
        <f t="shared" si="1008"/>
        <v>5731.3534645318387</v>
      </c>
      <c r="CG164" s="74">
        <v>2</v>
      </c>
      <c r="CH164" s="66">
        <f t="shared" si="1052"/>
        <v>18537.983984967901</v>
      </c>
      <c r="CI164" s="72"/>
      <c r="CJ164" s="74"/>
      <c r="CK164" s="72"/>
      <c r="CL164" s="72"/>
      <c r="CM164" s="72"/>
      <c r="CN164" s="72"/>
      <c r="CO164" s="72"/>
    </row>
    <row r="165" spans="1:93" x14ac:dyDescent="0.35">
      <c r="A165" s="15" t="str">
        <f t="shared" si="821"/>
        <v>Aquila Favonia + 4 IceBreaker + Freeze + 2 Cryo + Noblesse</v>
      </c>
      <c r="B165" s="15" t="s">
        <v>9</v>
      </c>
      <c r="C165" s="15">
        <v>169</v>
      </c>
      <c r="D165" s="30">
        <v>0.2</v>
      </c>
      <c r="E165" s="9">
        <v>6</v>
      </c>
      <c r="F165" s="30">
        <v>0.64749999999999996</v>
      </c>
      <c r="G165" s="30">
        <v>0.62129999999999996</v>
      </c>
      <c r="H165" s="30">
        <v>0.79379999999999995</v>
      </c>
      <c r="I165" s="30">
        <v>0.86750000000000005</v>
      </c>
      <c r="J165" s="30">
        <v>1.0449999999999999</v>
      </c>
      <c r="K165" s="9">
        <v>8</v>
      </c>
      <c r="L165" s="30">
        <v>2.2016</v>
      </c>
      <c r="M165" s="15">
        <v>6</v>
      </c>
      <c r="N165" s="30">
        <f t="shared" si="23"/>
        <v>0.98399999999999999</v>
      </c>
      <c r="O165" s="30">
        <v>0.05</v>
      </c>
      <c r="P165" s="30">
        <v>0.5</v>
      </c>
      <c r="Q165" s="30"/>
      <c r="R165" s="9">
        <v>2155</v>
      </c>
      <c r="S165" s="15" t="s">
        <v>101</v>
      </c>
      <c r="T165" s="15">
        <v>1</v>
      </c>
      <c r="U165" s="15" t="s">
        <v>9</v>
      </c>
      <c r="V165" s="15">
        <v>590</v>
      </c>
      <c r="W165" s="33">
        <v>0.2</v>
      </c>
      <c r="X165" s="30">
        <v>0.377</v>
      </c>
      <c r="AE165" s="15" t="s">
        <v>108</v>
      </c>
      <c r="AN165" s="33">
        <v>0.2</v>
      </c>
      <c r="AP165" s="15">
        <v>311</v>
      </c>
      <c r="AQ165" s="30">
        <f>2*46.6%</f>
        <v>0.93200000000000005</v>
      </c>
      <c r="AR165" s="30">
        <f>0*58.3%</f>
        <v>0</v>
      </c>
      <c r="AS165" s="30">
        <f>0*46.6%</f>
        <v>0</v>
      </c>
      <c r="AT165" s="30"/>
      <c r="AU165" s="30"/>
      <c r="AV165" s="30">
        <v>0.622</v>
      </c>
      <c r="AX165" s="46" t="s">
        <v>192</v>
      </c>
      <c r="AZ165" s="30">
        <v>0.2</v>
      </c>
      <c r="BA165" s="30">
        <v>0.35</v>
      </c>
      <c r="BD165" s="15">
        <f t="shared" si="942"/>
        <v>759</v>
      </c>
      <c r="BE165" s="9">
        <f t="shared" si="992"/>
        <v>311</v>
      </c>
      <c r="BF165" s="9">
        <f t="shared" si="943"/>
        <v>746.85599999999999</v>
      </c>
      <c r="BG165" s="30">
        <f t="shared" si="993"/>
        <v>1.3320000000000001</v>
      </c>
      <c r="BH165" s="15">
        <f t="shared" si="994"/>
        <v>2827.8440000000001</v>
      </c>
      <c r="BI165" s="30">
        <f t="shared" si="995"/>
        <v>0.377</v>
      </c>
      <c r="BJ165" s="30">
        <f t="shared" si="996"/>
        <v>0</v>
      </c>
      <c r="BK165" s="30">
        <f t="shared" si="997"/>
        <v>0</v>
      </c>
      <c r="BL165" s="30">
        <f t="shared" si="998"/>
        <v>0</v>
      </c>
      <c r="BM165" s="30">
        <f t="shared" si="999"/>
        <v>0</v>
      </c>
      <c r="BN165" s="30">
        <f t="shared" si="1000"/>
        <v>0</v>
      </c>
      <c r="BO165" s="30">
        <f t="shared" si="1001"/>
        <v>0</v>
      </c>
      <c r="BP165" s="30">
        <f t="shared" si="30"/>
        <v>0</v>
      </c>
      <c r="BQ165" s="30">
        <f t="shared" si="822"/>
        <v>0</v>
      </c>
      <c r="BR165" s="30">
        <f t="shared" si="944"/>
        <v>0.6</v>
      </c>
      <c r="BS165" s="30">
        <f t="shared" si="945"/>
        <v>1.1219999999999999</v>
      </c>
      <c r="BT165" s="46">
        <f t="shared" si="32"/>
        <v>0</v>
      </c>
      <c r="BU165" s="30">
        <f t="shared" si="1002"/>
        <v>0.6</v>
      </c>
      <c r="BV165" s="114">
        <v>0</v>
      </c>
      <c r="BW165" s="114">
        <v>1</v>
      </c>
      <c r="BX165" s="114">
        <v>0</v>
      </c>
      <c r="BY165" s="9">
        <f t="shared" si="1003"/>
        <v>3893.9411880000002</v>
      </c>
      <c r="BZ165" s="9">
        <f t="shared" si="1030"/>
        <v>8262.9432009360007</v>
      </c>
      <c r="CA165" s="9">
        <f t="shared" si="1004"/>
        <v>6515.3423957616005</v>
      </c>
      <c r="CB165" s="9">
        <f t="shared" si="946"/>
        <v>12451.562700800001</v>
      </c>
      <c r="CC165" s="9">
        <f t="shared" si="1005"/>
        <v>26422.216051097599</v>
      </c>
      <c r="CD165" s="9">
        <f t="shared" si="1006"/>
        <v>20833.95471097856</v>
      </c>
      <c r="CE165" s="9">
        <f t="shared" si="1007"/>
        <v>0</v>
      </c>
      <c r="CF165" s="9">
        <f t="shared" si="1008"/>
        <v>13438.545225497875</v>
      </c>
      <c r="CG165" s="16">
        <v>2</v>
      </c>
      <c r="CH165" s="9">
        <f t="shared" si="1009"/>
        <v>17136.249968238219</v>
      </c>
    </row>
    <row r="166" spans="1:93" s="37" customFormat="1" x14ac:dyDescent="0.35">
      <c r="A166" s="15" t="str">
        <f t="shared" si="821"/>
        <v>Aquila Favonia + 4 IceBreaker + Freeze + 2 Cryo + Noblesse</v>
      </c>
      <c r="B166" s="37" t="s">
        <v>9</v>
      </c>
      <c r="C166" s="37">
        <v>169</v>
      </c>
      <c r="D166" s="45">
        <v>0.2</v>
      </c>
      <c r="E166" s="25">
        <v>6</v>
      </c>
      <c r="F166" s="45">
        <v>0.64749999999999996</v>
      </c>
      <c r="G166" s="45">
        <v>0.62129999999999996</v>
      </c>
      <c r="H166" s="45">
        <v>0.79379999999999995</v>
      </c>
      <c r="I166" s="45">
        <v>0.86750000000000005</v>
      </c>
      <c r="J166" s="45">
        <v>1.0449999999999999</v>
      </c>
      <c r="K166" s="25">
        <v>8</v>
      </c>
      <c r="L166" s="45">
        <v>2.2016</v>
      </c>
      <c r="M166" s="37">
        <v>6</v>
      </c>
      <c r="N166" s="45">
        <f t="shared" si="23"/>
        <v>0.98399999999999999</v>
      </c>
      <c r="O166" s="45">
        <v>0.05</v>
      </c>
      <c r="P166" s="45">
        <v>0.5</v>
      </c>
      <c r="Q166" s="45"/>
      <c r="R166" s="9">
        <v>2155</v>
      </c>
      <c r="S166" s="37" t="s">
        <v>101</v>
      </c>
      <c r="T166" s="37">
        <v>1</v>
      </c>
      <c r="U166" s="37" t="s">
        <v>9</v>
      </c>
      <c r="V166" s="37">
        <v>590</v>
      </c>
      <c r="W166" s="53">
        <v>0.2</v>
      </c>
      <c r="X166" s="45">
        <v>0.377</v>
      </c>
      <c r="AB166" s="45"/>
      <c r="AC166" s="45"/>
      <c r="AD166" s="25"/>
      <c r="AE166" s="37" t="s">
        <v>108</v>
      </c>
      <c r="AG166" s="45"/>
      <c r="AH166" s="45"/>
      <c r="AI166" s="45"/>
      <c r="AK166" s="45"/>
      <c r="AL166" s="45"/>
      <c r="AM166" s="45"/>
      <c r="AN166" s="53">
        <v>0.2</v>
      </c>
      <c r="AP166" s="37">
        <v>311</v>
      </c>
      <c r="AQ166" s="45">
        <f>1*46.6%</f>
        <v>0.46600000000000003</v>
      </c>
      <c r="AR166" s="45">
        <f t="shared" si="27"/>
        <v>0</v>
      </c>
      <c r="AS166" s="45">
        <f>1*46.6%</f>
        <v>0.46600000000000003</v>
      </c>
      <c r="AT166" s="45"/>
      <c r="AU166" s="45"/>
      <c r="AV166" s="30">
        <v>0.622</v>
      </c>
      <c r="AW166" s="25"/>
      <c r="AX166" s="116" t="s">
        <v>192</v>
      </c>
      <c r="AZ166" s="45">
        <v>0.2</v>
      </c>
      <c r="BA166" s="45">
        <v>0.35</v>
      </c>
      <c r="BD166" s="37">
        <f t="shared" si="942"/>
        <v>759</v>
      </c>
      <c r="BE166" s="25">
        <f t="shared" si="992"/>
        <v>311</v>
      </c>
      <c r="BF166" s="25">
        <f t="shared" si="943"/>
        <v>746.85599999999999</v>
      </c>
      <c r="BG166" s="45">
        <f t="shared" si="993"/>
        <v>0.8660000000000001</v>
      </c>
      <c r="BH166" s="37">
        <f t="shared" si="994"/>
        <v>2474.15</v>
      </c>
      <c r="BI166" s="45">
        <f t="shared" si="995"/>
        <v>0.377</v>
      </c>
      <c r="BJ166" s="45">
        <f t="shared" si="996"/>
        <v>0</v>
      </c>
      <c r="BK166" s="45">
        <f t="shared" si="997"/>
        <v>0.46600000000000003</v>
      </c>
      <c r="BL166" s="45">
        <f t="shared" si="998"/>
        <v>0</v>
      </c>
      <c r="BM166" s="45">
        <f t="shared" si="999"/>
        <v>0</v>
      </c>
      <c r="BN166" s="45">
        <f t="shared" si="1000"/>
        <v>0</v>
      </c>
      <c r="BO166" s="45">
        <f t="shared" si="1001"/>
        <v>0</v>
      </c>
      <c r="BP166" s="45">
        <f t="shared" si="30"/>
        <v>0</v>
      </c>
      <c r="BQ166" s="30">
        <f t="shared" si="822"/>
        <v>0</v>
      </c>
      <c r="BR166" s="45">
        <f t="shared" si="944"/>
        <v>0.6</v>
      </c>
      <c r="BS166" s="45">
        <f t="shared" si="945"/>
        <v>1.1219999999999999</v>
      </c>
      <c r="BT166" s="116">
        <f t="shared" si="32"/>
        <v>0</v>
      </c>
      <c r="BU166" s="45">
        <f t="shared" si="1002"/>
        <v>0.6</v>
      </c>
      <c r="BV166" s="58">
        <v>0</v>
      </c>
      <c r="BW166" s="58">
        <v>1</v>
      </c>
      <c r="BX166" s="58">
        <v>0</v>
      </c>
      <c r="BY166" s="25">
        <f t="shared" si="1003"/>
        <v>3406.9045500000002</v>
      </c>
      <c r="BZ166" s="25">
        <f t="shared" si="1030"/>
        <v>7229.4514551000002</v>
      </c>
      <c r="CA166" s="25">
        <f t="shared" si="1004"/>
        <v>5700.43269306</v>
      </c>
      <c r="CB166" s="25">
        <f t="shared" si="946"/>
        <v>15970.86389248</v>
      </c>
      <c r="CC166" s="25">
        <f t="shared" si="1005"/>
        <v>33890.173179842561</v>
      </c>
      <c r="CD166" s="25">
        <f t="shared" si="1006"/>
        <v>26722.449464897538</v>
      </c>
      <c r="CE166" s="25">
        <f t="shared" si="1007"/>
        <v>0</v>
      </c>
      <c r="CF166" s="25">
        <f t="shared" si="1008"/>
        <v>11757.712472705554</v>
      </c>
      <c r="CG166" s="81">
        <v>2</v>
      </c>
      <c r="CH166" s="25">
        <f t="shared" si="1009"/>
        <v>19240.080968801547</v>
      </c>
      <c r="CI166" s="25"/>
      <c r="CJ166" s="81"/>
      <c r="CK166" s="25"/>
      <c r="CL166" s="25"/>
      <c r="CM166" s="25"/>
      <c r="CN166" s="25"/>
      <c r="CO166" s="25"/>
    </row>
    <row r="167" spans="1:93" x14ac:dyDescent="0.35">
      <c r="A167" s="15" t="str">
        <f t="shared" si="821"/>
        <v>Aquila Favonia + 4 IceBreaker + Freeze + 2 Cryo + Noblesse</v>
      </c>
      <c r="B167" s="15" t="s">
        <v>9</v>
      </c>
      <c r="C167" s="15">
        <v>169</v>
      </c>
      <c r="D167" s="30">
        <v>0.2</v>
      </c>
      <c r="E167" s="9">
        <v>6</v>
      </c>
      <c r="F167" s="30">
        <v>0.64749999999999996</v>
      </c>
      <c r="G167" s="30">
        <v>0.62129999999999996</v>
      </c>
      <c r="H167" s="30">
        <v>0.79379999999999995</v>
      </c>
      <c r="I167" s="30">
        <v>0.86750000000000005</v>
      </c>
      <c r="J167" s="30">
        <v>1.0449999999999999</v>
      </c>
      <c r="K167" s="9">
        <v>8</v>
      </c>
      <c r="L167" s="30">
        <v>2.2016</v>
      </c>
      <c r="M167" s="15">
        <v>6</v>
      </c>
      <c r="N167" s="30">
        <f t="shared" si="23"/>
        <v>0.98399999999999999</v>
      </c>
      <c r="O167" s="30">
        <v>0.05</v>
      </c>
      <c r="P167" s="30">
        <v>0.5</v>
      </c>
      <c r="Q167" s="30"/>
      <c r="R167" s="9">
        <v>2155</v>
      </c>
      <c r="S167" s="15" t="s">
        <v>101</v>
      </c>
      <c r="T167" s="15">
        <v>1</v>
      </c>
      <c r="U167" s="15" t="s">
        <v>9</v>
      </c>
      <c r="V167" s="15">
        <v>590</v>
      </c>
      <c r="W167" s="33">
        <v>0.2</v>
      </c>
      <c r="X167" s="30">
        <v>0.377</v>
      </c>
      <c r="AE167" s="15" t="s">
        <v>108</v>
      </c>
      <c r="AN167" s="33">
        <v>0.2</v>
      </c>
      <c r="AP167" s="15">
        <v>311</v>
      </c>
      <c r="AQ167" s="30">
        <f>1*46.6%</f>
        <v>0.46600000000000003</v>
      </c>
      <c r="AR167" s="30">
        <f>0*58.3%</f>
        <v>0</v>
      </c>
      <c r="AS167" s="30">
        <f>0*46.6%</f>
        <v>0</v>
      </c>
      <c r="AT167" s="30"/>
      <c r="AU167" s="30"/>
      <c r="AV167" s="30">
        <v>0.622</v>
      </c>
      <c r="AW167" s="9">
        <v>187</v>
      </c>
      <c r="AX167" s="46" t="s">
        <v>192</v>
      </c>
      <c r="AZ167" s="30">
        <v>0.2</v>
      </c>
      <c r="BA167" s="30">
        <v>0.35</v>
      </c>
      <c r="BD167" s="15">
        <f t="shared" si="942"/>
        <v>759</v>
      </c>
      <c r="BE167" s="9">
        <f t="shared" ref="BE167:BE170" si="1055">AP167+AY167</f>
        <v>311</v>
      </c>
      <c r="BF167" s="9">
        <f t="shared" si="943"/>
        <v>746.85599999999999</v>
      </c>
      <c r="BG167" s="30">
        <f t="shared" ref="BG167:BG170" si="1056">W167+AF167+AQ167+AZ167</f>
        <v>0.8660000000000001</v>
      </c>
      <c r="BH167" s="15">
        <f t="shared" ref="BH167:BH170" si="1057">(100%+BG167)*BD167+BE167+BF167</f>
        <v>2474.15</v>
      </c>
      <c r="BI167" s="30">
        <f t="shared" ref="BI167:BI170" si="1058">X167+AG167+AR167</f>
        <v>0.377</v>
      </c>
      <c r="BJ167" s="30">
        <f t="shared" ref="BJ167:BJ170" si="1059">AH167</f>
        <v>0</v>
      </c>
      <c r="BK167" s="30">
        <f t="shared" ref="BK167:BK170" si="1060">AI167+AS167</f>
        <v>0</v>
      </c>
      <c r="BL167" s="30">
        <f t="shared" ref="BL167:BL170" si="1061">AT167</f>
        <v>0</v>
      </c>
      <c r="BM167" s="30">
        <f t="shared" ref="BM167:BM170" si="1062">AB167</f>
        <v>0</v>
      </c>
      <c r="BN167" s="30">
        <f t="shared" ref="BN167:BN170" si="1063">AJ167</f>
        <v>0</v>
      </c>
      <c r="BO167" s="30">
        <f t="shared" ref="BO167:BO170" si="1064">AK167</f>
        <v>0</v>
      </c>
      <c r="BP167" s="30">
        <f t="shared" ref="BP167:BP170" si="1065">AL167+278*BT167/(1400+BT167)/100</f>
        <v>0.32757403906742283</v>
      </c>
      <c r="BQ167" s="30">
        <f t="shared" si="822"/>
        <v>1.3680841335162321</v>
      </c>
      <c r="BR167" s="30">
        <f t="shared" si="944"/>
        <v>0.6</v>
      </c>
      <c r="BS167" s="30">
        <f t="shared" si="945"/>
        <v>1.1219999999999999</v>
      </c>
      <c r="BT167" s="46">
        <f t="shared" ref="BT167:BT170" si="1066">BC167+AW167+AD167+Q167</f>
        <v>187</v>
      </c>
      <c r="BU167" s="30">
        <f t="shared" ref="BU167:BU170" si="1067">BR167+AC167</f>
        <v>0.6</v>
      </c>
      <c r="BV167" s="114">
        <v>0</v>
      </c>
      <c r="BW167" s="114">
        <v>1</v>
      </c>
      <c r="BX167" s="114">
        <v>0</v>
      </c>
      <c r="BY167" s="9">
        <f t="shared" ref="BY167:BY170" si="1068">(100%+BJ167+(BI167*(1-BV167))+(BL167*BV167)+BN167+BX167*BO167)*BH167</f>
        <v>3406.9045500000002</v>
      </c>
      <c r="BZ167" s="9">
        <f t="shared" ref="BZ167:BZ170" si="1069">(100%+$BS167)*BY167</f>
        <v>7229.4514551000002</v>
      </c>
      <c r="CA167" s="9">
        <f t="shared" ref="CA167:CA170" si="1070">MIN($BR167, 80%)*BZ167+BY167*MAX(100%-$BR167, 20%)</f>
        <v>5700.43269306</v>
      </c>
      <c r="CB167" s="9">
        <f t="shared" si="946"/>
        <v>14462.826933926151</v>
      </c>
      <c r="CC167" s="9">
        <f t="shared" ref="CC167:CC170" si="1071">(100%+BS167)*CB167</f>
        <v>30690.118753791292</v>
      </c>
      <c r="CD167" s="9">
        <f t="shared" ref="CD167:CD170" si="1072">MIN($BU167, 80%)*CC167+CB167*MAX(100%-$BU167, 20%)</f>
        <v>24199.202025845236</v>
      </c>
      <c r="CE167" s="9">
        <f t="shared" ref="CE167:CE170" si="1073">BX167*R167*(100%+BQ167)</f>
        <v>0</v>
      </c>
      <c r="CF167" s="9">
        <f t="shared" si="1008"/>
        <v>11757.712472705554</v>
      </c>
      <c r="CG167" s="16">
        <v>2</v>
      </c>
      <c r="CH167" s="9">
        <f t="shared" ref="CH167:CH170" si="1074">(CF167+$CD167)/CG167</f>
        <v>17978.457249275394</v>
      </c>
    </row>
    <row r="168" spans="1:93" s="63" customFormat="1" x14ac:dyDescent="0.35">
      <c r="A168" s="15" t="str">
        <f t="shared" si="821"/>
        <v>Aquila Favonia + 4 IceBreaker + Freeze + 2 Cryo + Noblesse</v>
      </c>
      <c r="B168" s="63" t="s">
        <v>9</v>
      </c>
      <c r="C168" s="63">
        <v>169</v>
      </c>
      <c r="D168" s="67">
        <v>0.2</v>
      </c>
      <c r="E168" s="72">
        <v>6</v>
      </c>
      <c r="F168" s="67">
        <v>0.64749999999999996</v>
      </c>
      <c r="G168" s="67">
        <v>0.62129999999999996</v>
      </c>
      <c r="H168" s="67">
        <v>0.79379999999999995</v>
      </c>
      <c r="I168" s="67">
        <v>0.86750000000000005</v>
      </c>
      <c r="J168" s="67">
        <v>1.0449999999999999</v>
      </c>
      <c r="K168" s="9">
        <v>8</v>
      </c>
      <c r="L168" s="30">
        <v>2.2016</v>
      </c>
      <c r="M168" s="63">
        <v>6</v>
      </c>
      <c r="N168" s="30">
        <f t="shared" si="23"/>
        <v>0.98399999999999999</v>
      </c>
      <c r="O168" s="67">
        <v>0.05</v>
      </c>
      <c r="P168" s="67">
        <v>0.5</v>
      </c>
      <c r="Q168" s="67"/>
      <c r="R168" s="9">
        <v>2155</v>
      </c>
      <c r="S168" s="63" t="s">
        <v>101</v>
      </c>
      <c r="T168" s="63">
        <v>1</v>
      </c>
      <c r="U168" s="63" t="s">
        <v>9</v>
      </c>
      <c r="V168" s="63">
        <v>590</v>
      </c>
      <c r="W168" s="64">
        <v>0.2</v>
      </c>
      <c r="X168" s="67">
        <v>0.377</v>
      </c>
      <c r="AB168" s="67"/>
      <c r="AC168" s="67"/>
      <c r="AD168" s="72"/>
      <c r="AE168" s="63" t="s">
        <v>108</v>
      </c>
      <c r="AG168" s="67"/>
      <c r="AH168" s="67"/>
      <c r="AI168" s="67"/>
      <c r="AK168" s="67"/>
      <c r="AL168" s="67"/>
      <c r="AM168" s="67"/>
      <c r="AN168" s="64">
        <v>0.2</v>
      </c>
      <c r="AP168" s="37">
        <v>311</v>
      </c>
      <c r="AQ168" s="45">
        <v>0</v>
      </c>
      <c r="AR168" s="45">
        <f t="shared" si="27"/>
        <v>0</v>
      </c>
      <c r="AS168" s="45">
        <f>1*46.6%</f>
        <v>0.46600000000000003</v>
      </c>
      <c r="AT168" s="45"/>
      <c r="AU168" s="45"/>
      <c r="AV168" s="30">
        <v>0.622</v>
      </c>
      <c r="AW168" s="25">
        <v>187</v>
      </c>
      <c r="AX168" s="46" t="s">
        <v>192</v>
      </c>
      <c r="AZ168" s="30">
        <v>0.2</v>
      </c>
      <c r="BA168" s="67">
        <v>0.35</v>
      </c>
      <c r="BD168" s="63">
        <f t="shared" si="942"/>
        <v>759</v>
      </c>
      <c r="BE168" s="72">
        <f t="shared" si="1055"/>
        <v>311</v>
      </c>
      <c r="BF168" s="72">
        <f t="shared" si="943"/>
        <v>746.85599999999999</v>
      </c>
      <c r="BG168" s="67">
        <f t="shared" si="1056"/>
        <v>0.4</v>
      </c>
      <c r="BH168" s="63">
        <f t="shared" si="1057"/>
        <v>2120.4560000000001</v>
      </c>
      <c r="BI168" s="67">
        <f t="shared" si="1058"/>
        <v>0.377</v>
      </c>
      <c r="BJ168" s="67">
        <f t="shared" si="1059"/>
        <v>0</v>
      </c>
      <c r="BK168" s="67">
        <f t="shared" si="1060"/>
        <v>0.46600000000000003</v>
      </c>
      <c r="BL168" s="67">
        <f t="shared" si="1061"/>
        <v>0</v>
      </c>
      <c r="BM168" s="67">
        <f t="shared" si="1062"/>
        <v>0</v>
      </c>
      <c r="BN168" s="67">
        <f t="shared" si="1063"/>
        <v>0</v>
      </c>
      <c r="BO168" s="67">
        <f t="shared" si="1064"/>
        <v>0</v>
      </c>
      <c r="BP168" s="30">
        <f t="shared" si="1065"/>
        <v>0.32757403906742283</v>
      </c>
      <c r="BQ168" s="30">
        <f t="shared" si="822"/>
        <v>1.3680841335162321</v>
      </c>
      <c r="BR168" s="67">
        <f t="shared" si="944"/>
        <v>0.6</v>
      </c>
      <c r="BS168" s="67">
        <f t="shared" si="945"/>
        <v>1.1219999999999999</v>
      </c>
      <c r="BT168" s="46">
        <f t="shared" si="1066"/>
        <v>187</v>
      </c>
      <c r="BU168" s="67">
        <f t="shared" si="1067"/>
        <v>0.6</v>
      </c>
      <c r="BV168" s="114">
        <v>0</v>
      </c>
      <c r="BW168" s="115">
        <v>1</v>
      </c>
      <c r="BX168" s="115">
        <v>0</v>
      </c>
      <c r="BY168" s="72">
        <f t="shared" si="1068"/>
        <v>2919.8679120000002</v>
      </c>
      <c r="BZ168" s="72">
        <f t="shared" si="1069"/>
        <v>6195.9597092639997</v>
      </c>
      <c r="CA168" s="72">
        <f t="shared" si="1070"/>
        <v>4885.5229903583995</v>
      </c>
      <c r="CB168" s="9">
        <f t="shared" si="946"/>
        <v>18171.484116339667</v>
      </c>
      <c r="CC168" s="72">
        <f t="shared" si="1071"/>
        <v>38559.889294872773</v>
      </c>
      <c r="CD168" s="72">
        <f t="shared" si="1072"/>
        <v>30404.527223459532</v>
      </c>
      <c r="CE168" s="72">
        <f t="shared" si="1073"/>
        <v>0</v>
      </c>
      <c r="CF168" s="72">
        <f t="shared" si="1008"/>
        <v>10076.879719913233</v>
      </c>
      <c r="CG168" s="74">
        <v>2</v>
      </c>
      <c r="CH168" s="66">
        <f t="shared" si="1074"/>
        <v>20240.703471686382</v>
      </c>
      <c r="CI168" s="72"/>
      <c r="CJ168" s="74"/>
      <c r="CK168" s="72"/>
      <c r="CL168" s="72"/>
      <c r="CM168" s="72"/>
      <c r="CN168" s="72"/>
      <c r="CO168" s="72"/>
    </row>
    <row r="169" spans="1:93" x14ac:dyDescent="0.35">
      <c r="A169" s="15" t="str">
        <f t="shared" si="821"/>
        <v>Iron Sting + 4 IceBreaker + Freeze + 2 Cryo + Noblesse</v>
      </c>
      <c r="B169" s="15" t="s">
        <v>9</v>
      </c>
      <c r="C169" s="15">
        <v>169</v>
      </c>
      <c r="D169" s="30">
        <v>0.2</v>
      </c>
      <c r="E169" s="9">
        <v>6</v>
      </c>
      <c r="F169" s="30">
        <v>0.64749999999999996</v>
      </c>
      <c r="G169" s="30">
        <v>0.62129999999999996</v>
      </c>
      <c r="H169" s="30">
        <v>0.79379999999999995</v>
      </c>
      <c r="I169" s="30">
        <v>0.86750000000000005</v>
      </c>
      <c r="J169" s="30">
        <v>1.0449999999999999</v>
      </c>
      <c r="K169" s="9">
        <v>8</v>
      </c>
      <c r="L169" s="30">
        <v>2.2016</v>
      </c>
      <c r="M169" s="15">
        <v>6</v>
      </c>
      <c r="N169" s="30">
        <f t="shared" si="23"/>
        <v>0.98399999999999999</v>
      </c>
      <c r="O169" s="30">
        <v>0.05</v>
      </c>
      <c r="P169" s="30">
        <v>0.5</v>
      </c>
      <c r="Q169" s="30"/>
      <c r="R169" s="9">
        <v>2155</v>
      </c>
      <c r="S169" s="15" t="s">
        <v>462</v>
      </c>
      <c r="T169" s="15">
        <v>1</v>
      </c>
      <c r="U169" s="15" t="s">
        <v>9</v>
      </c>
      <c r="V169" s="15">
        <v>449</v>
      </c>
      <c r="W169" s="33"/>
      <c r="X169" s="30">
        <v>0.12</v>
      </c>
      <c r="Y169" s="33"/>
      <c r="AB169" s="30">
        <v>0.12</v>
      </c>
      <c r="AD169" s="9">
        <v>151</v>
      </c>
      <c r="AE169" s="15" t="s">
        <v>108</v>
      </c>
      <c r="AN169" s="33">
        <v>0.2</v>
      </c>
      <c r="AP169" s="15">
        <v>311</v>
      </c>
      <c r="AQ169" s="30">
        <f>2*46.6%</f>
        <v>0.93200000000000005</v>
      </c>
      <c r="AR169" s="30">
        <f>0*58.3%</f>
        <v>0</v>
      </c>
      <c r="AS169" s="30">
        <f>0*46.6%</f>
        <v>0</v>
      </c>
      <c r="AT169" s="30"/>
      <c r="AU169" s="30"/>
      <c r="AV169" s="30">
        <v>0.622</v>
      </c>
      <c r="AX169" s="46" t="s">
        <v>192</v>
      </c>
      <c r="AZ169" s="30">
        <v>0.2</v>
      </c>
      <c r="BA169" s="30">
        <v>0.35</v>
      </c>
      <c r="BD169" s="15">
        <f t="shared" ref="BD169:BD172" si="1075">C169+V169</f>
        <v>618</v>
      </c>
      <c r="BE169" s="9">
        <f t="shared" si="1055"/>
        <v>311</v>
      </c>
      <c r="BF169" s="9">
        <f t="shared" ref="BF169:BF172" si="1076">N169*BD169</f>
        <v>608.11199999999997</v>
      </c>
      <c r="BG169" s="30">
        <f t="shared" si="1056"/>
        <v>1.1320000000000001</v>
      </c>
      <c r="BH169" s="15">
        <f t="shared" si="1057"/>
        <v>2236.6880000000001</v>
      </c>
      <c r="BI169" s="30">
        <f t="shared" si="1058"/>
        <v>0.12</v>
      </c>
      <c r="BJ169" s="30">
        <f t="shared" si="1059"/>
        <v>0</v>
      </c>
      <c r="BK169" s="30">
        <f t="shared" si="1060"/>
        <v>0</v>
      </c>
      <c r="BL169" s="30">
        <f t="shared" si="1061"/>
        <v>0</v>
      </c>
      <c r="BM169" s="30">
        <f t="shared" si="1062"/>
        <v>0.12</v>
      </c>
      <c r="BN169" s="30">
        <f t="shared" si="1063"/>
        <v>0</v>
      </c>
      <c r="BO169" s="30">
        <f t="shared" si="1064"/>
        <v>0</v>
      </c>
      <c r="BP169" s="30">
        <f t="shared" si="1065"/>
        <v>0.27065119277885236</v>
      </c>
      <c r="BQ169" s="30">
        <f t="shared" si="822"/>
        <v>1.1231985123198513</v>
      </c>
      <c r="BR169" s="30">
        <f t="shared" ref="BR169:BR172" si="1077">O169+Z169+AN169+AU169+BA169</f>
        <v>0.6</v>
      </c>
      <c r="BS169" s="30">
        <f t="shared" ref="BS169:BS172" si="1078">P169+AA169+AO169+AV169+BB169</f>
        <v>1.1219999999999999</v>
      </c>
      <c r="BT169" s="46">
        <f t="shared" si="1066"/>
        <v>151</v>
      </c>
      <c r="BU169" s="30">
        <f t="shared" si="1067"/>
        <v>0.6</v>
      </c>
      <c r="BV169" s="114">
        <v>0</v>
      </c>
      <c r="BW169" s="114">
        <v>1</v>
      </c>
      <c r="BX169" s="114">
        <v>0</v>
      </c>
      <c r="BY169" s="9">
        <f t="shared" si="1068"/>
        <v>2505.0905600000006</v>
      </c>
      <c r="BZ169" s="9">
        <f t="shared" si="1069"/>
        <v>5315.8021683200013</v>
      </c>
      <c r="CA169" s="9">
        <f t="shared" si="1070"/>
        <v>4191.5175249920012</v>
      </c>
      <c r="CB169" s="9">
        <f t="shared" ref="CB169:CB172" si="1079">L169*(100%+BK169+BM169+(1-BW169)*BN169+BX169*BO169)*(100%+(BW169*100%))*(100%+(BW169*BP169))*BH169</f>
        <v>14015.809663751259</v>
      </c>
      <c r="CC169" s="9">
        <f t="shared" si="1071"/>
        <v>29741.548106480172</v>
      </c>
      <c r="CD169" s="9">
        <f t="shared" si="1072"/>
        <v>23451.252729388605</v>
      </c>
      <c r="CE169" s="9">
        <f t="shared" si="1073"/>
        <v>0</v>
      </c>
      <c r="CF169" s="9">
        <f t="shared" si="1008"/>
        <v>8645.4240470485001</v>
      </c>
      <c r="CG169" s="16">
        <v>2</v>
      </c>
      <c r="CH169" s="9">
        <f t="shared" si="1074"/>
        <v>16048.338388218552</v>
      </c>
    </row>
    <row r="170" spans="1:93" s="37" customFormat="1" x14ac:dyDescent="0.35">
      <c r="A170" s="15" t="str">
        <f t="shared" si="821"/>
        <v>Iron Sting + 4 IceBreaker + Freeze + 2 Cryo + Noblesse</v>
      </c>
      <c r="B170" s="37" t="s">
        <v>9</v>
      </c>
      <c r="C170" s="37">
        <v>169</v>
      </c>
      <c r="D170" s="45">
        <v>0.2</v>
      </c>
      <c r="E170" s="25">
        <v>6</v>
      </c>
      <c r="F170" s="45">
        <v>0.64749999999999996</v>
      </c>
      <c r="G170" s="45">
        <v>0.62129999999999996</v>
      </c>
      <c r="H170" s="45">
        <v>0.79379999999999995</v>
      </c>
      <c r="I170" s="45">
        <v>0.86750000000000005</v>
      </c>
      <c r="J170" s="45">
        <v>1.0449999999999999</v>
      </c>
      <c r="K170" s="25">
        <v>8</v>
      </c>
      <c r="L170" s="45">
        <v>2.2016</v>
      </c>
      <c r="M170" s="37">
        <v>6</v>
      </c>
      <c r="N170" s="45">
        <f t="shared" si="23"/>
        <v>0.98399999999999999</v>
      </c>
      <c r="O170" s="45">
        <v>0.05</v>
      </c>
      <c r="P170" s="45">
        <v>0.5</v>
      </c>
      <c r="Q170" s="45"/>
      <c r="R170" s="9">
        <v>2155</v>
      </c>
      <c r="S170" s="15" t="s">
        <v>462</v>
      </c>
      <c r="T170" s="15">
        <v>1</v>
      </c>
      <c r="U170" s="15" t="s">
        <v>9</v>
      </c>
      <c r="V170" s="15">
        <v>449</v>
      </c>
      <c r="W170" s="33"/>
      <c r="X170" s="30">
        <v>0.12</v>
      </c>
      <c r="Y170" s="33"/>
      <c r="Z170" s="15"/>
      <c r="AA170" s="15"/>
      <c r="AB170" s="30">
        <v>0.12</v>
      </c>
      <c r="AC170" s="30"/>
      <c r="AD170" s="9">
        <v>151</v>
      </c>
      <c r="AE170" s="37" t="s">
        <v>108</v>
      </c>
      <c r="AG170" s="45"/>
      <c r="AH170" s="45"/>
      <c r="AI170" s="45"/>
      <c r="AK170" s="45"/>
      <c r="AL170" s="45"/>
      <c r="AM170" s="45"/>
      <c r="AN170" s="53">
        <v>0.2</v>
      </c>
      <c r="AP170" s="37">
        <v>311</v>
      </c>
      <c r="AQ170" s="45">
        <f>1*46.6%</f>
        <v>0.46600000000000003</v>
      </c>
      <c r="AR170" s="45">
        <f t="shared" si="27"/>
        <v>0</v>
      </c>
      <c r="AS170" s="45">
        <f>1*46.6%</f>
        <v>0.46600000000000003</v>
      </c>
      <c r="AT170" s="45"/>
      <c r="AU170" s="45"/>
      <c r="AV170" s="30">
        <v>0.622</v>
      </c>
      <c r="AW170" s="25"/>
      <c r="AX170" s="116" t="s">
        <v>192</v>
      </c>
      <c r="AZ170" s="45">
        <v>0.2</v>
      </c>
      <c r="BA170" s="45">
        <v>0.35</v>
      </c>
      <c r="BD170" s="37">
        <f t="shared" si="1075"/>
        <v>618</v>
      </c>
      <c r="BE170" s="25">
        <f t="shared" si="1055"/>
        <v>311</v>
      </c>
      <c r="BF170" s="25">
        <f t="shared" si="1076"/>
        <v>608.11199999999997</v>
      </c>
      <c r="BG170" s="45">
        <f t="shared" si="1056"/>
        <v>0.66600000000000004</v>
      </c>
      <c r="BH170" s="37">
        <f t="shared" si="1057"/>
        <v>1948.6999999999998</v>
      </c>
      <c r="BI170" s="45">
        <f t="shared" si="1058"/>
        <v>0.12</v>
      </c>
      <c r="BJ170" s="45">
        <f t="shared" si="1059"/>
        <v>0</v>
      </c>
      <c r="BK170" s="45">
        <f t="shared" si="1060"/>
        <v>0.46600000000000003</v>
      </c>
      <c r="BL170" s="45">
        <f t="shared" si="1061"/>
        <v>0</v>
      </c>
      <c r="BM170" s="45">
        <f t="shared" si="1062"/>
        <v>0.12</v>
      </c>
      <c r="BN170" s="45">
        <f t="shared" si="1063"/>
        <v>0</v>
      </c>
      <c r="BO170" s="45">
        <f t="shared" si="1064"/>
        <v>0</v>
      </c>
      <c r="BP170" s="45">
        <f t="shared" si="1065"/>
        <v>0.27065119277885236</v>
      </c>
      <c r="BQ170" s="30">
        <f t="shared" si="822"/>
        <v>1.1231985123198513</v>
      </c>
      <c r="BR170" s="45">
        <f t="shared" si="1077"/>
        <v>0.6</v>
      </c>
      <c r="BS170" s="45">
        <f t="shared" si="1078"/>
        <v>1.1219999999999999</v>
      </c>
      <c r="BT170" s="116">
        <f t="shared" si="1066"/>
        <v>151</v>
      </c>
      <c r="BU170" s="45">
        <f t="shared" si="1067"/>
        <v>0.6</v>
      </c>
      <c r="BV170" s="58">
        <v>0</v>
      </c>
      <c r="BW170" s="58">
        <v>1</v>
      </c>
      <c r="BX170" s="58">
        <v>0</v>
      </c>
      <c r="BY170" s="25">
        <f t="shared" si="1068"/>
        <v>2182.5439999999999</v>
      </c>
      <c r="BZ170" s="25">
        <f t="shared" si="1069"/>
        <v>4631.3583679999992</v>
      </c>
      <c r="CA170" s="25">
        <f t="shared" si="1070"/>
        <v>3651.8326207999994</v>
      </c>
      <c r="CB170" s="25">
        <f t="shared" si="1079"/>
        <v>17291.908501191581</v>
      </c>
      <c r="CC170" s="25">
        <f t="shared" si="1071"/>
        <v>36693.429839528537</v>
      </c>
      <c r="CD170" s="25">
        <f t="shared" si="1072"/>
        <v>28932.821304193756</v>
      </c>
      <c r="CE170" s="25">
        <f t="shared" si="1073"/>
        <v>0</v>
      </c>
      <c r="CF170" s="25">
        <f t="shared" si="1008"/>
        <v>7532.2699636620782</v>
      </c>
      <c r="CG170" s="81">
        <v>2</v>
      </c>
      <c r="CH170" s="25">
        <f t="shared" si="1074"/>
        <v>18232.545633927919</v>
      </c>
      <c r="CI170" s="25"/>
      <c r="CJ170" s="81"/>
      <c r="CK170" s="25"/>
      <c r="CL170" s="25"/>
      <c r="CM170" s="25"/>
      <c r="CN170" s="25"/>
      <c r="CO170" s="25"/>
    </row>
    <row r="171" spans="1:93" x14ac:dyDescent="0.35">
      <c r="A171" s="15" t="str">
        <f t="shared" si="821"/>
        <v>Iron Sting + 4 IceBreaker + Freeze + 2 Cryo + Noblesse</v>
      </c>
      <c r="B171" s="15" t="s">
        <v>9</v>
      </c>
      <c r="C171" s="15">
        <v>169</v>
      </c>
      <c r="D171" s="30">
        <v>0.2</v>
      </c>
      <c r="E171" s="9">
        <v>6</v>
      </c>
      <c r="F171" s="30">
        <v>0.64749999999999996</v>
      </c>
      <c r="G171" s="30">
        <v>0.62129999999999996</v>
      </c>
      <c r="H171" s="30">
        <v>0.79379999999999995</v>
      </c>
      <c r="I171" s="30">
        <v>0.86750000000000005</v>
      </c>
      <c r="J171" s="30">
        <v>1.0449999999999999</v>
      </c>
      <c r="K171" s="9">
        <v>8</v>
      </c>
      <c r="L171" s="30">
        <v>2.2016</v>
      </c>
      <c r="M171" s="15">
        <v>6</v>
      </c>
      <c r="N171" s="30">
        <f t="shared" si="23"/>
        <v>0.98399999999999999</v>
      </c>
      <c r="O171" s="30">
        <v>0.05</v>
      </c>
      <c r="P171" s="30">
        <v>0.5</v>
      </c>
      <c r="Q171" s="30"/>
      <c r="R171" s="9">
        <v>2155</v>
      </c>
      <c r="S171" s="15" t="s">
        <v>462</v>
      </c>
      <c r="T171" s="15">
        <v>1</v>
      </c>
      <c r="U171" s="15" t="s">
        <v>9</v>
      </c>
      <c r="V171" s="15">
        <v>449</v>
      </c>
      <c r="W171" s="33"/>
      <c r="X171" s="30">
        <v>0.12</v>
      </c>
      <c r="Y171" s="33"/>
      <c r="AB171" s="30">
        <v>0.12</v>
      </c>
      <c r="AD171" s="9">
        <v>151</v>
      </c>
      <c r="AE171" s="15" t="s">
        <v>108</v>
      </c>
      <c r="AN171" s="33">
        <v>0.2</v>
      </c>
      <c r="AP171" s="15">
        <v>311</v>
      </c>
      <c r="AQ171" s="30">
        <f>1*46.6%</f>
        <v>0.46600000000000003</v>
      </c>
      <c r="AR171" s="30">
        <f>0*58.3%</f>
        <v>0</v>
      </c>
      <c r="AS171" s="30">
        <f>0*46.6%</f>
        <v>0</v>
      </c>
      <c r="AT171" s="30"/>
      <c r="AU171" s="30"/>
      <c r="AV171" s="30">
        <v>0.622</v>
      </c>
      <c r="AW171" s="9">
        <v>187</v>
      </c>
      <c r="AX171" s="46" t="s">
        <v>192</v>
      </c>
      <c r="AZ171" s="30">
        <v>0.2</v>
      </c>
      <c r="BA171" s="30">
        <v>0.35</v>
      </c>
      <c r="BD171" s="15">
        <f t="shared" si="1075"/>
        <v>618</v>
      </c>
      <c r="BE171" s="9">
        <f t="shared" ref="BE171:BE172" si="1080">AP171+AY171</f>
        <v>311</v>
      </c>
      <c r="BF171" s="9">
        <f t="shared" si="1076"/>
        <v>608.11199999999997</v>
      </c>
      <c r="BG171" s="30">
        <f t="shared" ref="BG171:BG172" si="1081">W171+AF171+AQ171+AZ171</f>
        <v>0.66600000000000004</v>
      </c>
      <c r="BH171" s="15">
        <f t="shared" ref="BH171:BH172" si="1082">(100%+BG171)*BD171+BE171+BF171</f>
        <v>1948.6999999999998</v>
      </c>
      <c r="BI171" s="30">
        <f t="shared" ref="BI171:BI172" si="1083">X171+AG171+AR171</f>
        <v>0.12</v>
      </c>
      <c r="BJ171" s="30">
        <f t="shared" ref="BJ171:BJ172" si="1084">AH171</f>
        <v>0</v>
      </c>
      <c r="BK171" s="30">
        <f t="shared" ref="BK171:BK172" si="1085">AI171+AS171</f>
        <v>0</v>
      </c>
      <c r="BL171" s="30">
        <f t="shared" ref="BL171:BL172" si="1086">AT171</f>
        <v>0</v>
      </c>
      <c r="BM171" s="30">
        <f t="shared" ref="BM171:BM172" si="1087">AB171</f>
        <v>0.12</v>
      </c>
      <c r="BN171" s="30">
        <f t="shared" ref="BN171:BN172" si="1088">AJ171</f>
        <v>0</v>
      </c>
      <c r="BO171" s="30">
        <f t="shared" ref="BO171:BO172" si="1089">AK171</f>
        <v>0</v>
      </c>
      <c r="BP171" s="30">
        <f t="shared" ref="BP171:BP172" si="1090">AL171+278*BT171/(1400+BT171)/100</f>
        <v>0.540644418872267</v>
      </c>
      <c r="BQ171" s="30">
        <f t="shared" si="822"/>
        <v>2.3130881094952951</v>
      </c>
      <c r="BR171" s="30">
        <f t="shared" si="1077"/>
        <v>0.6</v>
      </c>
      <c r="BS171" s="30">
        <f t="shared" si="1078"/>
        <v>1.1219999999999999</v>
      </c>
      <c r="BT171" s="46">
        <f t="shared" ref="BT171:BT172" si="1091">BC171+AW171+AD171+Q171</f>
        <v>338</v>
      </c>
      <c r="BU171" s="30">
        <f t="shared" ref="BU171:BU172" si="1092">BR171+AC171</f>
        <v>0.6</v>
      </c>
      <c r="BV171" s="114">
        <v>0</v>
      </c>
      <c r="BW171" s="114">
        <v>1</v>
      </c>
      <c r="BX171" s="114">
        <v>0</v>
      </c>
      <c r="BY171" s="9">
        <f t="shared" ref="BY171:BY172" si="1093">(100%+BJ171+(BI171*(1-BV171))+(BL171*BV171)+BN171+BX171*BO171)*BH171</f>
        <v>2182.5439999999999</v>
      </c>
      <c r="BZ171" s="9">
        <f t="shared" ref="BZ171:BZ172" si="1094">(100%+$BS171)*BY171</f>
        <v>4631.3583679999992</v>
      </c>
      <c r="CA171" s="9">
        <f t="shared" ref="CA171:CA172" si="1095">MIN($BR171, 80%)*BZ171+BY171*MAX(100%-$BR171, 20%)</f>
        <v>3651.8326207999994</v>
      </c>
      <c r="CB171" s="9">
        <f t="shared" si="1079"/>
        <v>14805.866700734012</v>
      </c>
      <c r="CC171" s="9">
        <f t="shared" ref="CC171:CC172" si="1096">(100%+BS171)*CB171</f>
        <v>31418.049138957573</v>
      </c>
      <c r="CD171" s="9">
        <f t="shared" ref="CD171:CD172" si="1097">MIN($BU171, 80%)*CC171+CB171*MAX(100%-$BU171, 20%)</f>
        <v>24773.176163668148</v>
      </c>
      <c r="CE171" s="9">
        <f t="shared" ref="CE171:CE172" si="1098">BX171*R171*(100%+BQ171)</f>
        <v>0</v>
      </c>
      <c r="CF171" s="9">
        <f t="shared" si="1008"/>
        <v>7532.2699636620782</v>
      </c>
      <c r="CG171" s="16">
        <v>2</v>
      </c>
      <c r="CH171" s="9">
        <f t="shared" ref="CH171:CH172" si="1099">(CF171+$CD171)/CG171</f>
        <v>16152.723063665113</v>
      </c>
    </row>
    <row r="172" spans="1:93" s="63" customFormat="1" x14ac:dyDescent="0.35">
      <c r="A172" s="15" t="str">
        <f t="shared" si="821"/>
        <v>Iron Sting + 4 IceBreaker + Freeze + 2 Cryo + Noblesse</v>
      </c>
      <c r="B172" s="63" t="s">
        <v>9</v>
      </c>
      <c r="C172" s="63">
        <v>169</v>
      </c>
      <c r="D172" s="67">
        <v>0.2</v>
      </c>
      <c r="E172" s="72">
        <v>6</v>
      </c>
      <c r="F172" s="67">
        <v>0.64749999999999996</v>
      </c>
      <c r="G172" s="67">
        <v>0.62129999999999996</v>
      </c>
      <c r="H172" s="67">
        <v>0.79379999999999995</v>
      </c>
      <c r="I172" s="67">
        <v>0.86750000000000005</v>
      </c>
      <c r="J172" s="67">
        <v>1.0449999999999999</v>
      </c>
      <c r="K172" s="9">
        <v>8</v>
      </c>
      <c r="L172" s="30">
        <v>2.2016</v>
      </c>
      <c r="M172" s="63">
        <v>6</v>
      </c>
      <c r="N172" s="30">
        <f t="shared" si="23"/>
        <v>0.98399999999999999</v>
      </c>
      <c r="O172" s="67">
        <v>0.05</v>
      </c>
      <c r="P172" s="67">
        <v>0.5</v>
      </c>
      <c r="Q172" s="67"/>
      <c r="R172" s="9">
        <v>2155</v>
      </c>
      <c r="S172" s="15" t="s">
        <v>462</v>
      </c>
      <c r="T172" s="15">
        <v>1</v>
      </c>
      <c r="U172" s="15" t="s">
        <v>9</v>
      </c>
      <c r="V172" s="15">
        <v>449</v>
      </c>
      <c r="W172" s="33"/>
      <c r="X172" s="30">
        <v>0.12</v>
      </c>
      <c r="Y172" s="33"/>
      <c r="Z172" s="15"/>
      <c r="AA172" s="15"/>
      <c r="AB172" s="30">
        <v>0.12</v>
      </c>
      <c r="AC172" s="30"/>
      <c r="AD172" s="9">
        <v>151</v>
      </c>
      <c r="AE172" s="63" t="s">
        <v>108</v>
      </c>
      <c r="AG172" s="67"/>
      <c r="AH172" s="67"/>
      <c r="AI172" s="67"/>
      <c r="AK172" s="67"/>
      <c r="AL172" s="67"/>
      <c r="AM172" s="67"/>
      <c r="AN172" s="64">
        <v>0.2</v>
      </c>
      <c r="AP172" s="37">
        <v>311</v>
      </c>
      <c r="AQ172" s="45">
        <v>0</v>
      </c>
      <c r="AR172" s="45">
        <f t="shared" si="27"/>
        <v>0</v>
      </c>
      <c r="AS172" s="45">
        <f>1*46.6%</f>
        <v>0.46600000000000003</v>
      </c>
      <c r="AT172" s="45"/>
      <c r="AU172" s="45"/>
      <c r="AV172" s="30">
        <v>0.622</v>
      </c>
      <c r="AW172" s="25">
        <v>187</v>
      </c>
      <c r="AX172" s="46" t="s">
        <v>192</v>
      </c>
      <c r="AZ172" s="30">
        <v>0.2</v>
      </c>
      <c r="BA172" s="67">
        <v>0.35</v>
      </c>
      <c r="BD172" s="63">
        <f t="shared" si="1075"/>
        <v>618</v>
      </c>
      <c r="BE172" s="72">
        <f t="shared" si="1080"/>
        <v>311</v>
      </c>
      <c r="BF172" s="72">
        <f t="shared" si="1076"/>
        <v>608.11199999999997</v>
      </c>
      <c r="BG172" s="67">
        <f t="shared" si="1081"/>
        <v>0.2</v>
      </c>
      <c r="BH172" s="63">
        <f t="shared" si="1082"/>
        <v>1660.712</v>
      </c>
      <c r="BI172" s="67">
        <f t="shared" si="1083"/>
        <v>0.12</v>
      </c>
      <c r="BJ172" s="67">
        <f t="shared" si="1084"/>
        <v>0</v>
      </c>
      <c r="BK172" s="67">
        <f t="shared" si="1085"/>
        <v>0.46600000000000003</v>
      </c>
      <c r="BL172" s="67">
        <f t="shared" si="1086"/>
        <v>0</v>
      </c>
      <c r="BM172" s="67">
        <f t="shared" si="1087"/>
        <v>0.12</v>
      </c>
      <c r="BN172" s="67">
        <f t="shared" si="1088"/>
        <v>0</v>
      </c>
      <c r="BO172" s="67">
        <f t="shared" si="1089"/>
        <v>0</v>
      </c>
      <c r="BP172" s="30">
        <f t="shared" si="1090"/>
        <v>0.540644418872267</v>
      </c>
      <c r="BQ172" s="30">
        <f t="shared" si="822"/>
        <v>2.3130881094952951</v>
      </c>
      <c r="BR172" s="67">
        <f t="shared" si="1077"/>
        <v>0.6</v>
      </c>
      <c r="BS172" s="67">
        <f t="shared" si="1078"/>
        <v>1.1219999999999999</v>
      </c>
      <c r="BT172" s="46">
        <f t="shared" si="1091"/>
        <v>338</v>
      </c>
      <c r="BU172" s="67">
        <f t="shared" si="1092"/>
        <v>0.6</v>
      </c>
      <c r="BV172" s="114">
        <v>0</v>
      </c>
      <c r="BW172" s="115">
        <v>1</v>
      </c>
      <c r="BX172" s="115">
        <v>0</v>
      </c>
      <c r="BY172" s="72">
        <f t="shared" si="1093"/>
        <v>1859.9974400000001</v>
      </c>
      <c r="BZ172" s="72">
        <f t="shared" si="1094"/>
        <v>3946.9145676799999</v>
      </c>
      <c r="CA172" s="72">
        <f t="shared" si="1095"/>
        <v>3112.1477166080003</v>
      </c>
      <c r="CB172" s="9">
        <f t="shared" si="1079"/>
        <v>17867.686916502334</v>
      </c>
      <c r="CC172" s="72">
        <f t="shared" si="1096"/>
        <v>37915.231636817953</v>
      </c>
      <c r="CD172" s="72">
        <f t="shared" si="1097"/>
        <v>29896.213748691705</v>
      </c>
      <c r="CE172" s="72">
        <f t="shared" si="1098"/>
        <v>0</v>
      </c>
      <c r="CF172" s="72">
        <f t="shared" si="1008"/>
        <v>6419.1158802756609</v>
      </c>
      <c r="CG172" s="74">
        <v>2</v>
      </c>
      <c r="CH172" s="66">
        <f t="shared" si="1099"/>
        <v>18157.664814483684</v>
      </c>
      <c r="CI172" s="72"/>
      <c r="CJ172" s="74"/>
      <c r="CK172" s="72"/>
      <c r="CL172" s="72"/>
      <c r="CM172" s="72"/>
      <c r="CN172" s="72"/>
      <c r="CO172" s="72"/>
    </row>
    <row r="173" spans="1:93" x14ac:dyDescent="0.35">
      <c r="A173" s="15" t="str">
        <f t="shared" si="821"/>
        <v>Blackcliff Longsword + 4 IceBreaker + Freeze + 2 Cryo + Noblesse</v>
      </c>
      <c r="B173" s="15" t="s">
        <v>9</v>
      </c>
      <c r="C173" s="15">
        <v>169</v>
      </c>
      <c r="D173" s="30">
        <v>0.2</v>
      </c>
      <c r="E173" s="9">
        <v>6</v>
      </c>
      <c r="F173" s="30">
        <v>0.64749999999999996</v>
      </c>
      <c r="G173" s="30">
        <v>0.62129999999999996</v>
      </c>
      <c r="H173" s="30">
        <v>0.79379999999999995</v>
      </c>
      <c r="I173" s="30">
        <v>0.86750000000000005</v>
      </c>
      <c r="J173" s="30">
        <v>1.0449999999999999</v>
      </c>
      <c r="K173" s="9">
        <v>8</v>
      </c>
      <c r="L173" s="30">
        <v>2.2016</v>
      </c>
      <c r="M173" s="15">
        <v>6</v>
      </c>
      <c r="N173" s="30">
        <f t="shared" si="23"/>
        <v>0.98399999999999999</v>
      </c>
      <c r="O173" s="30">
        <v>0.05</v>
      </c>
      <c r="P173" s="30">
        <v>0.5</v>
      </c>
      <c r="Q173" s="30"/>
      <c r="R173" s="9">
        <v>2155</v>
      </c>
      <c r="S173" s="15" t="s">
        <v>146</v>
      </c>
      <c r="T173" s="15">
        <v>1</v>
      </c>
      <c r="U173" s="15" t="s">
        <v>9</v>
      </c>
      <c r="V173" s="15">
        <v>497</v>
      </c>
      <c r="W173" s="33"/>
      <c r="X173" s="30"/>
      <c r="Y173" s="6"/>
      <c r="Z173" s="4"/>
      <c r="AA173" s="4">
        <v>0.33500000000000002</v>
      </c>
      <c r="AE173" s="15" t="s">
        <v>108</v>
      </c>
      <c r="AN173" s="33">
        <v>0.2</v>
      </c>
      <c r="AP173" s="15">
        <v>311</v>
      </c>
      <c r="AQ173" s="30">
        <f>2*46.6%</f>
        <v>0.93200000000000005</v>
      </c>
      <c r="AR173" s="30">
        <f>0*58.3%</f>
        <v>0</v>
      </c>
      <c r="AS173" s="30">
        <f>0*46.6%</f>
        <v>0</v>
      </c>
      <c r="AT173" s="30"/>
      <c r="AU173" s="30"/>
      <c r="AV173" s="30">
        <v>0.622</v>
      </c>
      <c r="AX173" s="46" t="s">
        <v>192</v>
      </c>
      <c r="AZ173" s="30">
        <v>0.2</v>
      </c>
      <c r="BA173" s="30">
        <v>0.35</v>
      </c>
      <c r="BD173" s="15">
        <f t="shared" si="942"/>
        <v>666</v>
      </c>
      <c r="BE173" s="9">
        <f t="shared" ref="BE173:BE174" si="1100">AP173+AY173</f>
        <v>311</v>
      </c>
      <c r="BF173" s="9">
        <f t="shared" si="943"/>
        <v>655.34399999999994</v>
      </c>
      <c r="BG173" s="30">
        <f t="shared" ref="BG173:BG174" si="1101">W173+AF173+AQ173+AZ173</f>
        <v>1.1320000000000001</v>
      </c>
      <c r="BH173" s="15">
        <f t="shared" ref="BH173:BH174" si="1102">(100%+BG173)*BD173+BE173+BF173</f>
        <v>2386.2559999999999</v>
      </c>
      <c r="BI173" s="30">
        <f t="shared" ref="BI173:BI174" si="1103">X173+AG173+AR173</f>
        <v>0</v>
      </c>
      <c r="BJ173" s="30">
        <f t="shared" ref="BJ173:BJ174" si="1104">AH173</f>
        <v>0</v>
      </c>
      <c r="BK173" s="30">
        <f t="shared" ref="BK173:BK174" si="1105">AI173+AS173</f>
        <v>0</v>
      </c>
      <c r="BL173" s="30">
        <f t="shared" ref="BL173:BL174" si="1106">AT173</f>
        <v>0</v>
      </c>
      <c r="BM173" s="30">
        <f t="shared" ref="BM173:BM174" si="1107">AB173</f>
        <v>0</v>
      </c>
      <c r="BN173" s="30">
        <f t="shared" ref="BN173:BN174" si="1108">AJ173</f>
        <v>0</v>
      </c>
      <c r="BO173" s="30">
        <f t="shared" ref="BO173:BO174" si="1109">AK173</f>
        <v>0</v>
      </c>
      <c r="BP173" s="30">
        <f t="shared" si="30"/>
        <v>0</v>
      </c>
      <c r="BQ173" s="30">
        <f t="shared" si="822"/>
        <v>0</v>
      </c>
      <c r="BR173" s="30">
        <f t="shared" si="944"/>
        <v>0.6</v>
      </c>
      <c r="BS173" s="30">
        <f t="shared" si="945"/>
        <v>1.4569999999999999</v>
      </c>
      <c r="BT173" s="46">
        <f t="shared" si="32"/>
        <v>0</v>
      </c>
      <c r="BU173" s="30">
        <f t="shared" ref="BU173:BU174" si="1110">BR173+AC173</f>
        <v>0.6</v>
      </c>
      <c r="BV173" s="114">
        <v>0</v>
      </c>
      <c r="BW173" s="114">
        <v>1</v>
      </c>
      <c r="BX173" s="114">
        <v>0</v>
      </c>
      <c r="BY173" s="9">
        <f t="shared" ref="BY173:BY174" si="1111">(100%+BJ173+(BI173*(1-BV173))+(BL173*BV173)+BN173+BX173*BO173)*BH173</f>
        <v>2386.2559999999999</v>
      </c>
      <c r="BZ173" s="9">
        <f t="shared" si="1030"/>
        <v>5863.0309919999991</v>
      </c>
      <c r="CA173" s="9">
        <f t="shared" ref="CA173:CA174" si="1112">MIN($BR173, 80%)*BZ173+BY173*MAX(100%-$BR173, 20%)</f>
        <v>4472.3209951999997</v>
      </c>
      <c r="CB173" s="9">
        <f t="shared" si="946"/>
        <v>10507.1624192</v>
      </c>
      <c r="CC173" s="9">
        <f t="shared" ref="CC173:CC174" si="1113">(100%+BS173)*CB173</f>
        <v>25816.098063974398</v>
      </c>
      <c r="CD173" s="9">
        <f t="shared" ref="CD173:CD174" si="1114">MIN($BU173, 80%)*CC173+CB173*MAX(100%-$BU173, 20%)</f>
        <v>19692.523806064637</v>
      </c>
      <c r="CE173" s="9">
        <f t="shared" ref="CE173:CE174" si="1115">BX173*R173*(100%+BQ173)</f>
        <v>0</v>
      </c>
      <c r="CF173" s="9">
        <f t="shared" si="1008"/>
        <v>9224.609284699518</v>
      </c>
      <c r="CG173" s="16">
        <v>2</v>
      </c>
      <c r="CH173" s="9">
        <f t="shared" ref="CH173:CH174" si="1116">(CF173+$CD173)/CG173</f>
        <v>14458.566545382077</v>
      </c>
    </row>
    <row r="174" spans="1:93" s="37" customFormat="1" x14ac:dyDescent="0.35">
      <c r="A174" s="15" t="str">
        <f t="shared" si="821"/>
        <v>Blackcliff Longsword + 4 IceBreaker + Freeze + 2 Cryo + Noblesse</v>
      </c>
      <c r="B174" s="37" t="s">
        <v>9</v>
      </c>
      <c r="C174" s="37">
        <v>169</v>
      </c>
      <c r="D174" s="45">
        <v>0.2</v>
      </c>
      <c r="E174" s="25">
        <v>6</v>
      </c>
      <c r="F174" s="45">
        <v>0.64749999999999996</v>
      </c>
      <c r="G174" s="45">
        <v>0.62129999999999996</v>
      </c>
      <c r="H174" s="45">
        <v>0.79379999999999995</v>
      </c>
      <c r="I174" s="45">
        <v>0.86750000000000005</v>
      </c>
      <c r="J174" s="45">
        <v>1.0449999999999999</v>
      </c>
      <c r="K174" s="25">
        <v>8</v>
      </c>
      <c r="L174" s="45">
        <v>2.2016</v>
      </c>
      <c r="M174" s="37">
        <v>6</v>
      </c>
      <c r="N174" s="45">
        <f t="shared" si="23"/>
        <v>0.98399999999999999</v>
      </c>
      <c r="O174" s="45">
        <v>0.05</v>
      </c>
      <c r="P174" s="45">
        <v>0.5</v>
      </c>
      <c r="Q174" s="45"/>
      <c r="R174" s="9">
        <v>2155</v>
      </c>
      <c r="S174" s="37" t="s">
        <v>146</v>
      </c>
      <c r="T174" s="37">
        <v>1</v>
      </c>
      <c r="U174" s="37" t="s">
        <v>9</v>
      </c>
      <c r="V174" s="37">
        <v>497</v>
      </c>
      <c r="W174" s="53"/>
      <c r="X174" s="45"/>
      <c r="Y174" s="26"/>
      <c r="Z174" s="24"/>
      <c r="AA174" s="24">
        <v>0.33500000000000002</v>
      </c>
      <c r="AB174" s="45"/>
      <c r="AC174" s="45"/>
      <c r="AD174" s="25"/>
      <c r="AE174" s="37" t="s">
        <v>108</v>
      </c>
      <c r="AG174" s="45"/>
      <c r="AH174" s="45"/>
      <c r="AI174" s="45"/>
      <c r="AK174" s="45"/>
      <c r="AL174" s="45"/>
      <c r="AM174" s="45"/>
      <c r="AN174" s="53">
        <v>0.2</v>
      </c>
      <c r="AP174" s="37">
        <v>311</v>
      </c>
      <c r="AQ174" s="45">
        <f>1*46.6%</f>
        <v>0.46600000000000003</v>
      </c>
      <c r="AR174" s="45">
        <f t="shared" si="27"/>
        <v>0</v>
      </c>
      <c r="AS174" s="45">
        <f>1*46.6%</f>
        <v>0.46600000000000003</v>
      </c>
      <c r="AT174" s="45"/>
      <c r="AU174" s="45"/>
      <c r="AV174" s="30">
        <v>0.622</v>
      </c>
      <c r="AW174" s="25"/>
      <c r="AX174" s="116" t="s">
        <v>192</v>
      </c>
      <c r="AZ174" s="45">
        <v>0.2</v>
      </c>
      <c r="BA174" s="45">
        <v>0.35</v>
      </c>
      <c r="BD174" s="37">
        <f t="shared" si="942"/>
        <v>666</v>
      </c>
      <c r="BE174" s="25">
        <f t="shared" si="1100"/>
        <v>311</v>
      </c>
      <c r="BF174" s="25">
        <f t="shared" si="943"/>
        <v>655.34399999999994</v>
      </c>
      <c r="BG174" s="45">
        <f t="shared" si="1101"/>
        <v>0.66600000000000004</v>
      </c>
      <c r="BH174" s="37">
        <f t="shared" si="1102"/>
        <v>2075.9</v>
      </c>
      <c r="BI174" s="45">
        <f t="shared" si="1103"/>
        <v>0</v>
      </c>
      <c r="BJ174" s="45">
        <f t="shared" si="1104"/>
        <v>0</v>
      </c>
      <c r="BK174" s="45">
        <f t="shared" si="1105"/>
        <v>0.46600000000000003</v>
      </c>
      <c r="BL174" s="45">
        <f t="shared" si="1106"/>
        <v>0</v>
      </c>
      <c r="BM174" s="45">
        <f t="shared" si="1107"/>
        <v>0</v>
      </c>
      <c r="BN174" s="45">
        <f t="shared" si="1108"/>
        <v>0</v>
      </c>
      <c r="BO174" s="45">
        <f t="shared" si="1109"/>
        <v>0</v>
      </c>
      <c r="BP174" s="45">
        <f t="shared" si="30"/>
        <v>0</v>
      </c>
      <c r="BQ174" s="30">
        <f t="shared" si="822"/>
        <v>0</v>
      </c>
      <c r="BR174" s="45">
        <f t="shared" si="944"/>
        <v>0.6</v>
      </c>
      <c r="BS174" s="45">
        <f t="shared" si="945"/>
        <v>1.4569999999999999</v>
      </c>
      <c r="BT174" s="116">
        <f t="shared" si="32"/>
        <v>0</v>
      </c>
      <c r="BU174" s="45">
        <f t="shared" si="1110"/>
        <v>0.6</v>
      </c>
      <c r="BV174" s="58">
        <v>0</v>
      </c>
      <c r="BW174" s="58">
        <v>1</v>
      </c>
      <c r="BX174" s="58">
        <v>0</v>
      </c>
      <c r="BY174" s="25">
        <f t="shared" si="1111"/>
        <v>2075.9</v>
      </c>
      <c r="BZ174" s="25">
        <f t="shared" si="1030"/>
        <v>5100.4862999999996</v>
      </c>
      <c r="CA174" s="25">
        <f t="shared" si="1112"/>
        <v>3890.6517799999997</v>
      </c>
      <c r="CB174" s="25">
        <f t="shared" si="946"/>
        <v>13400.123822080001</v>
      </c>
      <c r="CC174" s="25">
        <f t="shared" si="1113"/>
        <v>32924.104230850557</v>
      </c>
      <c r="CD174" s="25">
        <f t="shared" si="1114"/>
        <v>25114.512067342333</v>
      </c>
      <c r="CE174" s="25">
        <f t="shared" si="1115"/>
        <v>0</v>
      </c>
      <c r="CF174" s="25">
        <f t="shared" si="1008"/>
        <v>8024.8583614279987</v>
      </c>
      <c r="CG174" s="81">
        <v>2</v>
      </c>
      <c r="CH174" s="25">
        <f t="shared" si="1116"/>
        <v>16569.685214385165</v>
      </c>
      <c r="CI174" s="25"/>
      <c r="CJ174" s="81"/>
      <c r="CK174" s="25"/>
      <c r="CL174" s="25"/>
      <c r="CM174" s="25"/>
      <c r="CN174" s="25"/>
      <c r="CO174" s="25"/>
    </row>
    <row r="175" spans="1:93" x14ac:dyDescent="0.35">
      <c r="A175" s="15" t="str">
        <f t="shared" si="821"/>
        <v>Blackcliff Longsword + 4 IceBreaker + Freeze + 2 Cryo + Noblesse</v>
      </c>
      <c r="B175" s="15" t="s">
        <v>9</v>
      </c>
      <c r="C175" s="15">
        <v>169</v>
      </c>
      <c r="D175" s="30">
        <v>0.2</v>
      </c>
      <c r="E175" s="9">
        <v>6</v>
      </c>
      <c r="F175" s="30">
        <v>0.64749999999999996</v>
      </c>
      <c r="G175" s="30">
        <v>0.62129999999999996</v>
      </c>
      <c r="H175" s="30">
        <v>0.79379999999999995</v>
      </c>
      <c r="I175" s="30">
        <v>0.86750000000000005</v>
      </c>
      <c r="J175" s="30">
        <v>1.0449999999999999</v>
      </c>
      <c r="K175" s="9">
        <v>8</v>
      </c>
      <c r="L175" s="30">
        <v>2.2016</v>
      </c>
      <c r="M175" s="15">
        <v>6</v>
      </c>
      <c r="N175" s="30">
        <f t="shared" si="23"/>
        <v>0.98399999999999999</v>
      </c>
      <c r="O175" s="30">
        <v>0.05</v>
      </c>
      <c r="P175" s="30">
        <v>0.5</v>
      </c>
      <c r="Q175" s="30"/>
      <c r="R175" s="9">
        <v>2155</v>
      </c>
      <c r="S175" s="15" t="s">
        <v>146</v>
      </c>
      <c r="T175" s="15">
        <v>1</v>
      </c>
      <c r="U175" s="15" t="s">
        <v>9</v>
      </c>
      <c r="V175" s="15">
        <v>497</v>
      </c>
      <c r="W175" s="33"/>
      <c r="X175" s="30"/>
      <c r="Y175" s="6"/>
      <c r="Z175" s="4"/>
      <c r="AA175" s="4">
        <v>0.33500000000000002</v>
      </c>
      <c r="AE175" s="15" t="s">
        <v>108</v>
      </c>
      <c r="AN175" s="33">
        <v>0.2</v>
      </c>
      <c r="AP175" s="15">
        <v>311</v>
      </c>
      <c r="AQ175" s="30">
        <f>1*46.6%</f>
        <v>0.46600000000000003</v>
      </c>
      <c r="AR175" s="30">
        <f>0*58.3%</f>
        <v>0</v>
      </c>
      <c r="AS175" s="30">
        <f>0*46.6%</f>
        <v>0</v>
      </c>
      <c r="AT175" s="30"/>
      <c r="AU175" s="30"/>
      <c r="AV175" s="30">
        <v>0.622</v>
      </c>
      <c r="AW175" s="9">
        <v>187</v>
      </c>
      <c r="AX175" s="46" t="s">
        <v>192</v>
      </c>
      <c r="AZ175" s="30">
        <v>0.2</v>
      </c>
      <c r="BA175" s="30">
        <v>0.35</v>
      </c>
      <c r="BD175" s="15">
        <f t="shared" si="942"/>
        <v>666</v>
      </c>
      <c r="BE175" s="9">
        <f t="shared" ref="BE175:BE176" si="1117">AP175+AY175</f>
        <v>311</v>
      </c>
      <c r="BF175" s="9">
        <f t="shared" si="943"/>
        <v>655.34399999999994</v>
      </c>
      <c r="BG175" s="30">
        <f t="shared" ref="BG175:BG176" si="1118">W175+AF175+AQ175+AZ175</f>
        <v>0.66600000000000004</v>
      </c>
      <c r="BH175" s="15">
        <f t="shared" ref="BH175:BH176" si="1119">(100%+BG175)*BD175+BE175+BF175</f>
        <v>2075.9</v>
      </c>
      <c r="BI175" s="30">
        <f t="shared" ref="BI175:BI176" si="1120">X175+AG175+AR175</f>
        <v>0</v>
      </c>
      <c r="BJ175" s="30">
        <f t="shared" ref="BJ175:BJ176" si="1121">AH175</f>
        <v>0</v>
      </c>
      <c r="BK175" s="30">
        <f t="shared" ref="BK175:BK176" si="1122">AI175+AS175</f>
        <v>0</v>
      </c>
      <c r="BL175" s="30">
        <f t="shared" ref="BL175:BL176" si="1123">AT175</f>
        <v>0</v>
      </c>
      <c r="BM175" s="30">
        <f t="shared" ref="BM175:BM176" si="1124">AB175</f>
        <v>0</v>
      </c>
      <c r="BN175" s="30">
        <f t="shared" ref="BN175:BN176" si="1125">AJ175</f>
        <v>0</v>
      </c>
      <c r="BO175" s="30">
        <f t="shared" ref="BO175:BO176" si="1126">AK175</f>
        <v>0</v>
      </c>
      <c r="BP175" s="30">
        <f t="shared" ref="BP175:BP176" si="1127">AL175+278*BT175/(1400+BT175)/100</f>
        <v>0.32757403906742283</v>
      </c>
      <c r="BQ175" s="30">
        <f t="shared" si="822"/>
        <v>1.3680841335162321</v>
      </c>
      <c r="BR175" s="30">
        <f t="shared" si="944"/>
        <v>0.6</v>
      </c>
      <c r="BS175" s="30">
        <f t="shared" si="945"/>
        <v>1.4569999999999999</v>
      </c>
      <c r="BT175" s="46">
        <f t="shared" ref="BT175:BT176" si="1128">BC175+AW175+AD175+Q175</f>
        <v>187</v>
      </c>
      <c r="BU175" s="30">
        <f t="shared" ref="BU175:BU176" si="1129">BR175+AC175</f>
        <v>0.6</v>
      </c>
      <c r="BV175" s="114">
        <v>0</v>
      </c>
      <c r="BW175" s="114">
        <v>1</v>
      </c>
      <c r="BX175" s="114">
        <v>0</v>
      </c>
      <c r="BY175" s="9">
        <f t="shared" ref="BY175:BY176" si="1130">(100%+BJ175+(BI175*(1-BV175))+(BL175*BV175)+BN175+BX175*BO175)*BH175</f>
        <v>2075.9</v>
      </c>
      <c r="BZ175" s="9">
        <f t="shared" ref="BZ175:BZ176" si="1131">(100%+$BS175)*BY175</f>
        <v>5100.4862999999996</v>
      </c>
      <c r="CA175" s="9">
        <f t="shared" ref="CA175:CA176" si="1132">MIN($BR175, 80%)*BZ175+BY175*MAX(100%-$BR175, 20%)</f>
        <v>3890.6517799999997</v>
      </c>
      <c r="CB175" s="9">
        <f t="shared" si="946"/>
        <v>12134.827084912919</v>
      </c>
      <c r="CC175" s="9">
        <f t="shared" ref="CC175:CC176" si="1133">(100%+BS175)*CB175</f>
        <v>29815.270147631039</v>
      </c>
      <c r="CD175" s="9">
        <f t="shared" ref="CD175:CD176" si="1134">MIN($BU175, 80%)*CC175+CB175*MAX(100%-$BU175, 20%)</f>
        <v>22743.09292254379</v>
      </c>
      <c r="CE175" s="9">
        <f t="shared" ref="CE175:CE176" si="1135">BX175*R175*(100%+BQ175)</f>
        <v>0</v>
      </c>
      <c r="CF175" s="9">
        <f t="shared" si="1008"/>
        <v>8024.8583614279987</v>
      </c>
      <c r="CG175" s="16">
        <v>2</v>
      </c>
      <c r="CH175" s="9">
        <f t="shared" ref="CH175:CH176" si="1136">(CF175+$CD175)/CG175</f>
        <v>15383.975641985895</v>
      </c>
    </row>
    <row r="176" spans="1:93" s="31" customFormat="1" x14ac:dyDescent="0.35">
      <c r="A176" s="15" t="str">
        <f t="shared" si="821"/>
        <v>Blackcliff Longsword + 4 IceBreaker + Freeze + 2 Cryo + Noblesse</v>
      </c>
      <c r="B176" s="31" t="s">
        <v>9</v>
      </c>
      <c r="C176" s="31">
        <v>169</v>
      </c>
      <c r="D176" s="32">
        <v>0.2</v>
      </c>
      <c r="E176" s="17">
        <v>6</v>
      </c>
      <c r="F176" s="32">
        <v>0.64749999999999996</v>
      </c>
      <c r="G176" s="32">
        <v>0.62129999999999996</v>
      </c>
      <c r="H176" s="32">
        <v>0.79379999999999995</v>
      </c>
      <c r="I176" s="32">
        <v>0.86750000000000005</v>
      </c>
      <c r="J176" s="32">
        <v>1.0449999999999999</v>
      </c>
      <c r="K176" s="9">
        <v>8</v>
      </c>
      <c r="L176" s="30">
        <v>2.2016</v>
      </c>
      <c r="M176" s="31">
        <v>6</v>
      </c>
      <c r="N176" s="30">
        <f t="shared" si="23"/>
        <v>0.98399999999999999</v>
      </c>
      <c r="O176" s="32">
        <v>0.05</v>
      </c>
      <c r="P176" s="32">
        <v>0.5</v>
      </c>
      <c r="Q176" s="32"/>
      <c r="R176" s="9">
        <v>2155</v>
      </c>
      <c r="S176" s="15" t="s">
        <v>146</v>
      </c>
      <c r="T176" s="15">
        <v>1</v>
      </c>
      <c r="U176" s="15" t="s">
        <v>9</v>
      </c>
      <c r="V176" s="15">
        <v>497</v>
      </c>
      <c r="W176" s="33"/>
      <c r="X176" s="30"/>
      <c r="Y176" s="6"/>
      <c r="Z176" s="4"/>
      <c r="AA176" s="4">
        <v>0.33500000000000002</v>
      </c>
      <c r="AB176" s="32"/>
      <c r="AC176" s="32"/>
      <c r="AD176" s="17"/>
      <c r="AE176" s="31" t="s">
        <v>108</v>
      </c>
      <c r="AG176" s="32"/>
      <c r="AH176" s="32"/>
      <c r="AI176" s="32"/>
      <c r="AK176" s="32"/>
      <c r="AL176" s="32"/>
      <c r="AM176" s="32"/>
      <c r="AN176" s="35">
        <v>0.2</v>
      </c>
      <c r="AP176" s="37">
        <v>311</v>
      </c>
      <c r="AQ176" s="45">
        <v>0</v>
      </c>
      <c r="AR176" s="45">
        <f t="shared" si="27"/>
        <v>0</v>
      </c>
      <c r="AS176" s="45">
        <f>1*46.6%</f>
        <v>0.46600000000000003</v>
      </c>
      <c r="AT176" s="45"/>
      <c r="AU176" s="45"/>
      <c r="AV176" s="30">
        <v>0.622</v>
      </c>
      <c r="AW176" s="25">
        <v>187</v>
      </c>
      <c r="AX176" s="46" t="s">
        <v>192</v>
      </c>
      <c r="AZ176" s="30">
        <v>0.2</v>
      </c>
      <c r="BA176" s="32">
        <v>0.35</v>
      </c>
      <c r="BD176" s="31">
        <f t="shared" si="942"/>
        <v>666</v>
      </c>
      <c r="BE176" s="17">
        <f t="shared" si="1117"/>
        <v>311</v>
      </c>
      <c r="BF176" s="17">
        <f t="shared" si="943"/>
        <v>655.34399999999994</v>
      </c>
      <c r="BG176" s="32">
        <f t="shared" si="1118"/>
        <v>0.2</v>
      </c>
      <c r="BH176" s="31">
        <f t="shared" si="1119"/>
        <v>1765.5439999999999</v>
      </c>
      <c r="BI176" s="32">
        <f t="shared" si="1120"/>
        <v>0</v>
      </c>
      <c r="BJ176" s="32">
        <f t="shared" si="1121"/>
        <v>0</v>
      </c>
      <c r="BK176" s="32">
        <f t="shared" si="1122"/>
        <v>0.46600000000000003</v>
      </c>
      <c r="BL176" s="32">
        <f t="shared" si="1123"/>
        <v>0</v>
      </c>
      <c r="BM176" s="32">
        <f t="shared" si="1124"/>
        <v>0</v>
      </c>
      <c r="BN176" s="32">
        <f t="shared" si="1125"/>
        <v>0</v>
      </c>
      <c r="BO176" s="32">
        <f t="shared" si="1126"/>
        <v>0</v>
      </c>
      <c r="BP176" s="30">
        <f t="shared" si="1127"/>
        <v>0.32757403906742283</v>
      </c>
      <c r="BQ176" s="30">
        <f t="shared" si="822"/>
        <v>1.3680841335162321</v>
      </c>
      <c r="BR176" s="32">
        <f t="shared" si="944"/>
        <v>0.6</v>
      </c>
      <c r="BS176" s="32">
        <f t="shared" si="945"/>
        <v>1.4569999999999999</v>
      </c>
      <c r="BT176" s="46">
        <f t="shared" si="1128"/>
        <v>187</v>
      </c>
      <c r="BU176" s="32">
        <f t="shared" si="1129"/>
        <v>0.6</v>
      </c>
      <c r="BV176" s="114">
        <v>0</v>
      </c>
      <c r="BW176" s="57">
        <v>1</v>
      </c>
      <c r="BX176" s="57">
        <v>0</v>
      </c>
      <c r="BY176" s="17">
        <f t="shared" si="1130"/>
        <v>1765.5439999999999</v>
      </c>
      <c r="BZ176" s="17">
        <f t="shared" si="1131"/>
        <v>4337.9416079999992</v>
      </c>
      <c r="CA176" s="17">
        <f t="shared" si="1132"/>
        <v>3308.9825647999992</v>
      </c>
      <c r="CB176" s="9">
        <f t="shared" si="946"/>
        <v>15130.026160740328</v>
      </c>
      <c r="CC176" s="17">
        <f t="shared" si="1133"/>
        <v>37174.474276938985</v>
      </c>
      <c r="CD176" s="17">
        <f t="shared" si="1134"/>
        <v>28356.695030459519</v>
      </c>
      <c r="CE176" s="17">
        <f t="shared" si="1135"/>
        <v>0</v>
      </c>
      <c r="CF176" s="17">
        <f t="shared" si="1008"/>
        <v>6825.1074381564777</v>
      </c>
      <c r="CG176" s="20">
        <v>2</v>
      </c>
      <c r="CH176" s="18">
        <f t="shared" si="1136"/>
        <v>17590.901234307999</v>
      </c>
      <c r="CI176" s="17"/>
      <c r="CJ176" s="20"/>
      <c r="CK176" s="17"/>
      <c r="CL176" s="17"/>
      <c r="CM176" s="17"/>
      <c r="CN176" s="17"/>
      <c r="CO176" s="17"/>
    </row>
    <row r="177" spans="1:93" x14ac:dyDescent="0.35">
      <c r="A177" s="15" t="str">
        <f t="shared" si="821"/>
        <v>Festering Desire + 4 IceBreaker + 2 Cryo + Thrilling Tales + Noblesse</v>
      </c>
      <c r="B177" s="15" t="s">
        <v>9</v>
      </c>
      <c r="C177" s="15">
        <v>169</v>
      </c>
      <c r="D177" s="30">
        <v>0.2</v>
      </c>
      <c r="E177" s="9">
        <v>6</v>
      </c>
      <c r="F177" s="30">
        <v>0.64749999999999996</v>
      </c>
      <c r="G177" s="30">
        <v>0.62129999999999996</v>
      </c>
      <c r="H177" s="30">
        <v>0.79379999999999995</v>
      </c>
      <c r="I177" s="30">
        <v>0.86750000000000005</v>
      </c>
      <c r="J177" s="30">
        <v>1.0449999999999999</v>
      </c>
      <c r="K177" s="9">
        <v>8</v>
      </c>
      <c r="L177" s="30">
        <v>2.2016</v>
      </c>
      <c r="M177" s="15">
        <v>6</v>
      </c>
      <c r="N177" s="30">
        <f t="shared" si="23"/>
        <v>0.98399999999999999</v>
      </c>
      <c r="O177" s="30">
        <v>0.05</v>
      </c>
      <c r="P177" s="30">
        <v>0.5</v>
      </c>
      <c r="Q177" s="30"/>
      <c r="R177" s="9">
        <v>2155</v>
      </c>
      <c r="S177" s="15" t="s">
        <v>98</v>
      </c>
      <c r="T177" s="15">
        <v>5</v>
      </c>
      <c r="U177" s="15" t="s">
        <v>9</v>
      </c>
      <c r="V177" s="15">
        <v>449</v>
      </c>
      <c r="W177" s="30"/>
      <c r="X177" s="30"/>
      <c r="Y177" s="30"/>
      <c r="Z177" s="9"/>
      <c r="AA177" s="9"/>
      <c r="AB177" s="30">
        <f>12%+(T177*4%)</f>
        <v>0.32</v>
      </c>
      <c r="AC177" s="30">
        <f>4.5%+(T177*1.5%)</f>
        <v>0.12</v>
      </c>
      <c r="AE177" s="15" t="s">
        <v>108</v>
      </c>
      <c r="AN177" s="33">
        <v>0.2</v>
      </c>
      <c r="AP177" s="15">
        <v>311</v>
      </c>
      <c r="AQ177" s="30">
        <f>2*46.6%</f>
        <v>0.93200000000000005</v>
      </c>
      <c r="AR177" s="30">
        <f>0*58.3%</f>
        <v>0</v>
      </c>
      <c r="AS177" s="30">
        <f>0*46.6%</f>
        <v>0</v>
      </c>
      <c r="AT177" s="30"/>
      <c r="AU177" s="30"/>
      <c r="AV177" s="30">
        <v>0.622</v>
      </c>
      <c r="AX177" s="46" t="s">
        <v>185</v>
      </c>
      <c r="AZ177" s="30">
        <f>48%+20%</f>
        <v>0.67999999999999994</v>
      </c>
      <c r="BA177" s="30">
        <v>0.15</v>
      </c>
      <c r="BD177" s="15">
        <f t="shared" si="942"/>
        <v>618</v>
      </c>
      <c r="BE177" s="9">
        <f t="shared" si="905"/>
        <v>311</v>
      </c>
      <c r="BF177" s="9">
        <f t="shared" si="943"/>
        <v>608.11199999999997</v>
      </c>
      <c r="BG177" s="30">
        <f t="shared" si="906"/>
        <v>1.6120000000000001</v>
      </c>
      <c r="BH177" s="15">
        <f t="shared" si="907"/>
        <v>2533.328</v>
      </c>
      <c r="BI177" s="30">
        <f t="shared" si="908"/>
        <v>0</v>
      </c>
      <c r="BJ177" s="30">
        <f t="shared" si="909"/>
        <v>0</v>
      </c>
      <c r="BK177" s="30">
        <f t="shared" si="6"/>
        <v>0</v>
      </c>
      <c r="BL177" s="30">
        <f t="shared" si="910"/>
        <v>0</v>
      </c>
      <c r="BM177" s="30">
        <f t="shared" si="911"/>
        <v>0.32</v>
      </c>
      <c r="BN177" s="30">
        <f t="shared" si="912"/>
        <v>0</v>
      </c>
      <c r="BO177" s="30">
        <f t="shared" si="913"/>
        <v>0</v>
      </c>
      <c r="BP177" s="30">
        <f t="shared" si="30"/>
        <v>0</v>
      </c>
      <c r="BQ177" s="30">
        <f t="shared" si="822"/>
        <v>0</v>
      </c>
      <c r="BR177" s="30">
        <f t="shared" si="944"/>
        <v>0.4</v>
      </c>
      <c r="BS177" s="30">
        <f t="shared" si="945"/>
        <v>1.1219999999999999</v>
      </c>
      <c r="BT177" s="46">
        <f t="shared" si="32"/>
        <v>0</v>
      </c>
      <c r="BU177" s="30">
        <f t="shared" si="13"/>
        <v>0.52</v>
      </c>
      <c r="BV177" s="114">
        <v>1</v>
      </c>
      <c r="BW177" s="114">
        <v>1</v>
      </c>
      <c r="BX177" s="114">
        <v>0</v>
      </c>
      <c r="BY177" s="9">
        <f t="shared" si="14"/>
        <v>2533.328</v>
      </c>
      <c r="BZ177" s="9">
        <f t="shared" si="15"/>
        <v>5375.7220159999997</v>
      </c>
      <c r="CA177" s="9">
        <f t="shared" si="914"/>
        <v>3670.2856063999998</v>
      </c>
      <c r="CB177" s="9">
        <f t="shared" si="946"/>
        <v>14724.269801472001</v>
      </c>
      <c r="CC177" s="9">
        <f t="shared" si="915"/>
        <v>31244.900518723585</v>
      </c>
      <c r="CD177" s="9">
        <f t="shared" si="916"/>
        <v>23314.997774442825</v>
      </c>
      <c r="CE177" s="9">
        <f t="shared" si="19"/>
        <v>0</v>
      </c>
      <c r="CF177" s="9">
        <f t="shared" si="1008"/>
        <v>7570.3310917606386</v>
      </c>
      <c r="CG177" s="16">
        <v>2</v>
      </c>
      <c r="CH177" s="9">
        <f t="shared" si="917"/>
        <v>15442.664433101732</v>
      </c>
    </row>
    <row r="178" spans="1:93" s="37" customFormat="1" x14ac:dyDescent="0.35">
      <c r="A178" s="15" t="str">
        <f t="shared" si="821"/>
        <v>Festering Desire + 4 IceBreaker + 2 Cryo + Thrilling Tales + Noblesse</v>
      </c>
      <c r="B178" s="37" t="s">
        <v>9</v>
      </c>
      <c r="C178" s="37">
        <v>169</v>
      </c>
      <c r="D178" s="45">
        <v>0.2</v>
      </c>
      <c r="E178" s="25">
        <v>6</v>
      </c>
      <c r="F178" s="45">
        <v>0.64749999999999996</v>
      </c>
      <c r="G178" s="45">
        <v>0.62129999999999996</v>
      </c>
      <c r="H178" s="45">
        <v>0.79379999999999995</v>
      </c>
      <c r="I178" s="45">
        <v>0.86750000000000005</v>
      </c>
      <c r="J178" s="45">
        <v>1.0449999999999999</v>
      </c>
      <c r="K178" s="25">
        <v>8</v>
      </c>
      <c r="L178" s="45">
        <v>2.2016</v>
      </c>
      <c r="M178" s="37">
        <v>6</v>
      </c>
      <c r="N178" s="45">
        <f t="shared" si="23"/>
        <v>0.98399999999999999</v>
      </c>
      <c r="O178" s="45">
        <v>0.05</v>
      </c>
      <c r="P178" s="45">
        <v>0.5</v>
      </c>
      <c r="Q178" s="45"/>
      <c r="R178" s="9">
        <v>2155</v>
      </c>
      <c r="S178" s="37" t="s">
        <v>98</v>
      </c>
      <c r="T178" s="37">
        <v>5</v>
      </c>
      <c r="U178" s="37" t="s">
        <v>9</v>
      </c>
      <c r="V178" s="37">
        <v>449</v>
      </c>
      <c r="W178" s="45"/>
      <c r="X178" s="45"/>
      <c r="Y178" s="45"/>
      <c r="Z178" s="25"/>
      <c r="AA178" s="25"/>
      <c r="AB178" s="45">
        <f t="shared" ref="AB178" si="1137">12%+(T178*4%)</f>
        <v>0.32</v>
      </c>
      <c r="AC178" s="45">
        <f t="shared" ref="AC178" si="1138">4.5%+(T178*1.5%)</f>
        <v>0.12</v>
      </c>
      <c r="AD178" s="25"/>
      <c r="AE178" s="37" t="s">
        <v>108</v>
      </c>
      <c r="AG178" s="45"/>
      <c r="AH178" s="45"/>
      <c r="AI178" s="45"/>
      <c r="AK178" s="45"/>
      <c r="AL178" s="45"/>
      <c r="AM178" s="45"/>
      <c r="AN178" s="53">
        <v>0.2</v>
      </c>
      <c r="AP178" s="37">
        <v>311</v>
      </c>
      <c r="AQ178" s="45">
        <f>1*46.6%</f>
        <v>0.46600000000000003</v>
      </c>
      <c r="AR178" s="45">
        <f t="shared" si="27"/>
        <v>0</v>
      </c>
      <c r="AS178" s="45">
        <f>1*46.6%</f>
        <v>0.46600000000000003</v>
      </c>
      <c r="AT178" s="45"/>
      <c r="AU178" s="45"/>
      <c r="AV178" s="30">
        <v>0.622</v>
      </c>
      <c r="AW178" s="25"/>
      <c r="AX178" s="116" t="s">
        <v>185</v>
      </c>
      <c r="AZ178" s="45">
        <f t="shared" ref="AZ178:AZ263" si="1139">48%+20%</f>
        <v>0.67999999999999994</v>
      </c>
      <c r="BA178" s="45">
        <v>0.15</v>
      </c>
      <c r="BD178" s="37">
        <f t="shared" si="942"/>
        <v>618</v>
      </c>
      <c r="BE178" s="25">
        <f t="shared" si="905"/>
        <v>311</v>
      </c>
      <c r="BF178" s="25">
        <f t="shared" si="943"/>
        <v>608.11199999999997</v>
      </c>
      <c r="BG178" s="45">
        <f t="shared" si="906"/>
        <v>1.1459999999999999</v>
      </c>
      <c r="BH178" s="37">
        <f t="shared" si="907"/>
        <v>2245.3399999999997</v>
      </c>
      <c r="BI178" s="45">
        <f t="shared" si="908"/>
        <v>0</v>
      </c>
      <c r="BJ178" s="45">
        <f t="shared" si="909"/>
        <v>0</v>
      </c>
      <c r="BK178" s="45">
        <f t="shared" si="6"/>
        <v>0.46600000000000003</v>
      </c>
      <c r="BL178" s="45">
        <f t="shared" si="910"/>
        <v>0</v>
      </c>
      <c r="BM178" s="45">
        <f t="shared" si="911"/>
        <v>0.32</v>
      </c>
      <c r="BN178" s="45">
        <f t="shared" si="912"/>
        <v>0</v>
      </c>
      <c r="BO178" s="45">
        <f t="shared" si="913"/>
        <v>0</v>
      </c>
      <c r="BP178" s="45">
        <f t="shared" si="30"/>
        <v>0</v>
      </c>
      <c r="BQ178" s="30">
        <f t="shared" si="822"/>
        <v>0</v>
      </c>
      <c r="BR178" s="45">
        <f t="shared" si="944"/>
        <v>0.4</v>
      </c>
      <c r="BS178" s="45">
        <f t="shared" si="945"/>
        <v>1.1219999999999999</v>
      </c>
      <c r="BT178" s="116">
        <f t="shared" si="32"/>
        <v>0</v>
      </c>
      <c r="BU178" s="45">
        <f t="shared" si="13"/>
        <v>0.52</v>
      </c>
      <c r="BV178" s="58">
        <v>1</v>
      </c>
      <c r="BW178" s="58">
        <v>1</v>
      </c>
      <c r="BX178" s="58">
        <v>0</v>
      </c>
      <c r="BY178" s="25">
        <f t="shared" si="14"/>
        <v>2245.3399999999997</v>
      </c>
      <c r="BZ178" s="25">
        <f t="shared" si="15"/>
        <v>4764.6114799999987</v>
      </c>
      <c r="CA178" s="25">
        <f t="shared" si="914"/>
        <v>3253.0485919999992</v>
      </c>
      <c r="CB178" s="25">
        <f t="shared" si="946"/>
        <v>17657.612423168001</v>
      </c>
      <c r="CC178" s="25">
        <f t="shared" si="915"/>
        <v>37469.453561962495</v>
      </c>
      <c r="CD178" s="25">
        <f t="shared" si="916"/>
        <v>27959.769815341137</v>
      </c>
      <c r="CE178" s="25">
        <f t="shared" si="19"/>
        <v>0</v>
      </c>
      <c r="CF178" s="25">
        <f t="shared" si="1008"/>
        <v>6709.7380258591975</v>
      </c>
      <c r="CG178" s="81">
        <v>2</v>
      </c>
      <c r="CH178" s="25">
        <f t="shared" si="917"/>
        <v>17334.753920600167</v>
      </c>
      <c r="CI178" s="25"/>
      <c r="CJ178" s="81"/>
      <c r="CK178" s="25"/>
      <c r="CL178" s="25"/>
      <c r="CM178" s="25"/>
      <c r="CN178" s="25"/>
      <c r="CO178" s="25"/>
    </row>
    <row r="179" spans="1:93" x14ac:dyDescent="0.35">
      <c r="A179" s="15" t="str">
        <f t="shared" si="821"/>
        <v>Festering Desire + 4 IceBreaker + 2 Cryo + Thrilling Tales + Noblesse</v>
      </c>
      <c r="B179" s="15" t="s">
        <v>9</v>
      </c>
      <c r="C179" s="15">
        <v>169</v>
      </c>
      <c r="D179" s="30">
        <v>0.2</v>
      </c>
      <c r="E179" s="9">
        <v>6</v>
      </c>
      <c r="F179" s="30">
        <v>0.64749999999999996</v>
      </c>
      <c r="G179" s="30">
        <v>0.62129999999999996</v>
      </c>
      <c r="H179" s="30">
        <v>0.79379999999999995</v>
      </c>
      <c r="I179" s="30">
        <v>0.86750000000000005</v>
      </c>
      <c r="J179" s="30">
        <v>1.0449999999999999</v>
      </c>
      <c r="K179" s="9">
        <v>8</v>
      </c>
      <c r="L179" s="30">
        <v>2.2016</v>
      </c>
      <c r="M179" s="15">
        <v>6</v>
      </c>
      <c r="N179" s="30">
        <f t="shared" si="23"/>
        <v>0.98399999999999999</v>
      </c>
      <c r="O179" s="30">
        <v>0.05</v>
      </c>
      <c r="P179" s="30">
        <v>0.5</v>
      </c>
      <c r="Q179" s="30"/>
      <c r="R179" s="9">
        <v>2155</v>
      </c>
      <c r="S179" s="15" t="s">
        <v>98</v>
      </c>
      <c r="T179" s="15">
        <v>5</v>
      </c>
      <c r="U179" s="15" t="s">
        <v>9</v>
      </c>
      <c r="V179" s="15">
        <v>449</v>
      </c>
      <c r="W179" s="30"/>
      <c r="X179" s="30"/>
      <c r="Y179" s="30"/>
      <c r="Z179" s="9"/>
      <c r="AA179" s="9"/>
      <c r="AB179" s="30">
        <f>12%+(T179*4%)</f>
        <v>0.32</v>
      </c>
      <c r="AC179" s="30">
        <f>4.5%+(T179*1.5%)</f>
        <v>0.12</v>
      </c>
      <c r="AE179" s="15" t="s">
        <v>108</v>
      </c>
      <c r="AN179" s="33">
        <v>0.2</v>
      </c>
      <c r="AP179" s="15">
        <v>311</v>
      </c>
      <c r="AQ179" s="30">
        <f>1*46.6%</f>
        <v>0.46600000000000003</v>
      </c>
      <c r="AR179" s="30">
        <f>0*58.3%</f>
        <v>0</v>
      </c>
      <c r="AS179" s="30">
        <f>0*46.6%</f>
        <v>0</v>
      </c>
      <c r="AT179" s="30"/>
      <c r="AU179" s="30"/>
      <c r="AV179" s="30">
        <v>0.622</v>
      </c>
      <c r="AW179" s="9">
        <v>187</v>
      </c>
      <c r="AX179" s="46" t="s">
        <v>185</v>
      </c>
      <c r="AZ179" s="30">
        <f>48%+20%</f>
        <v>0.67999999999999994</v>
      </c>
      <c r="BA179" s="30">
        <v>0.15</v>
      </c>
      <c r="BD179" s="15">
        <f t="shared" si="942"/>
        <v>618</v>
      </c>
      <c r="BE179" s="9">
        <f t="shared" ref="BE179:BE180" si="1140">AP179+AY179</f>
        <v>311</v>
      </c>
      <c r="BF179" s="9">
        <f t="shared" si="943"/>
        <v>608.11199999999997</v>
      </c>
      <c r="BG179" s="30">
        <f t="shared" ref="BG179:BG180" si="1141">W179+AF179+AQ179+AZ179</f>
        <v>1.1459999999999999</v>
      </c>
      <c r="BH179" s="15">
        <f t="shared" ref="BH179:BH180" si="1142">(100%+BG179)*BD179+BE179+BF179</f>
        <v>2245.3399999999997</v>
      </c>
      <c r="BI179" s="30">
        <f t="shared" ref="BI179:BI180" si="1143">X179+AG179+AR179</f>
        <v>0</v>
      </c>
      <c r="BJ179" s="30">
        <f t="shared" ref="BJ179:BJ180" si="1144">AH179</f>
        <v>0</v>
      </c>
      <c r="BK179" s="30">
        <f t="shared" ref="BK179:BK180" si="1145">AI179+AS179</f>
        <v>0</v>
      </c>
      <c r="BL179" s="30">
        <f t="shared" ref="BL179:BL180" si="1146">AT179</f>
        <v>0</v>
      </c>
      <c r="BM179" s="30">
        <f t="shared" ref="BM179:BM180" si="1147">AB179</f>
        <v>0.32</v>
      </c>
      <c r="BN179" s="30">
        <f t="shared" ref="BN179:BN180" si="1148">AJ179</f>
        <v>0</v>
      </c>
      <c r="BO179" s="30">
        <f t="shared" ref="BO179:BO180" si="1149">AK179</f>
        <v>0</v>
      </c>
      <c r="BP179" s="30">
        <f t="shared" ref="BP179:BP180" si="1150">AL179+278*BT179/(1400+BT179)/100</f>
        <v>0.32757403906742283</v>
      </c>
      <c r="BQ179" s="30">
        <f t="shared" si="822"/>
        <v>1.3680841335162321</v>
      </c>
      <c r="BR179" s="30">
        <f t="shared" si="944"/>
        <v>0.4</v>
      </c>
      <c r="BS179" s="30">
        <f t="shared" si="945"/>
        <v>1.1219999999999999</v>
      </c>
      <c r="BT179" s="46">
        <f t="shared" ref="BT179:BT180" si="1151">BC179+AW179+AD179+Q179</f>
        <v>187</v>
      </c>
      <c r="BU179" s="30">
        <f t="shared" ref="BU179:BU180" si="1152">BR179+AC179</f>
        <v>0.52</v>
      </c>
      <c r="BV179" s="114">
        <v>1</v>
      </c>
      <c r="BW179" s="114">
        <v>1</v>
      </c>
      <c r="BX179" s="114">
        <v>0</v>
      </c>
      <c r="BY179" s="9">
        <f t="shared" ref="BY179:BY180" si="1153">(100%+BJ179+(BI179*(1-BV179))+(BL179*BV179)+BN179+BX179*BO179)*BH179</f>
        <v>2245.3399999999997</v>
      </c>
      <c r="BZ179" s="9">
        <f t="shared" ref="BZ179:BZ180" si="1154">(100%+$BS179)*BY179</f>
        <v>4764.6114799999987</v>
      </c>
      <c r="CA179" s="9">
        <f t="shared" ref="CA179:CA180" si="1155">MIN($BR179, 80%)*BZ179+BY179*MAX(100%-$BR179, 20%)</f>
        <v>3253.0485919999992</v>
      </c>
      <c r="CB179" s="9">
        <f t="shared" si="946"/>
        <v>17325.397511357314</v>
      </c>
      <c r="CC179" s="9">
        <f t="shared" ref="CC179:CC180" si="1156">(100%+BS179)*CB179</f>
        <v>36764.493519100222</v>
      </c>
      <c r="CD179" s="9">
        <f t="shared" ref="CD179:CD180" si="1157">MIN($BU179, 80%)*CC179+CB179*MAX(100%-$BU179, 20%)</f>
        <v>27433.727435383626</v>
      </c>
      <c r="CE179" s="9">
        <f t="shared" ref="CE179:CE180" si="1158">BX179*R179*(100%+BQ179)</f>
        <v>0</v>
      </c>
      <c r="CF179" s="9">
        <f t="shared" si="1008"/>
        <v>6709.7380258591975</v>
      </c>
      <c r="CG179" s="16">
        <v>2</v>
      </c>
      <c r="CH179" s="9">
        <f t="shared" ref="CH179:CH180" si="1159">(CF179+$CD179)/CG179</f>
        <v>17071.73273062141</v>
      </c>
    </row>
    <row r="180" spans="1:93" s="63" customFormat="1" x14ac:dyDescent="0.35">
      <c r="A180" s="15" t="str">
        <f t="shared" si="821"/>
        <v>Festering Desire + 4 IceBreaker + 2 Cryo + Thrilling Tales + Noblesse</v>
      </c>
      <c r="B180" s="63" t="s">
        <v>9</v>
      </c>
      <c r="C180" s="63">
        <v>169</v>
      </c>
      <c r="D180" s="67">
        <v>0.2</v>
      </c>
      <c r="E180" s="72">
        <v>6</v>
      </c>
      <c r="F180" s="67">
        <v>0.64749999999999996</v>
      </c>
      <c r="G180" s="67">
        <v>0.62129999999999996</v>
      </c>
      <c r="H180" s="67">
        <v>0.79379999999999995</v>
      </c>
      <c r="I180" s="67">
        <v>0.86750000000000005</v>
      </c>
      <c r="J180" s="67">
        <v>1.0449999999999999</v>
      </c>
      <c r="K180" s="9">
        <v>8</v>
      </c>
      <c r="L180" s="30">
        <v>2.2016</v>
      </c>
      <c r="M180" s="63">
        <v>6</v>
      </c>
      <c r="N180" s="30">
        <f t="shared" si="23"/>
        <v>0.98399999999999999</v>
      </c>
      <c r="O180" s="67">
        <v>0.05</v>
      </c>
      <c r="P180" s="67">
        <v>0.5</v>
      </c>
      <c r="Q180" s="67"/>
      <c r="R180" s="9">
        <v>2155</v>
      </c>
      <c r="S180" s="63" t="s">
        <v>98</v>
      </c>
      <c r="T180" s="63">
        <v>5</v>
      </c>
      <c r="U180" s="63" t="s">
        <v>9</v>
      </c>
      <c r="V180" s="63">
        <v>449</v>
      </c>
      <c r="W180" s="67"/>
      <c r="X180" s="67"/>
      <c r="Y180" s="67"/>
      <c r="Z180" s="72"/>
      <c r="AA180" s="72"/>
      <c r="AB180" s="67">
        <f t="shared" ref="AB180" si="1160">12%+(T180*4%)</f>
        <v>0.32</v>
      </c>
      <c r="AC180" s="67">
        <f t="shared" ref="AC180" si="1161">4.5%+(T180*1.5%)</f>
        <v>0.12</v>
      </c>
      <c r="AD180" s="72"/>
      <c r="AE180" s="63" t="s">
        <v>108</v>
      </c>
      <c r="AG180" s="67"/>
      <c r="AH180" s="67"/>
      <c r="AI180" s="67"/>
      <c r="AK180" s="67"/>
      <c r="AL180" s="67"/>
      <c r="AM180" s="67"/>
      <c r="AN180" s="64">
        <v>0.2</v>
      </c>
      <c r="AP180" s="37">
        <v>311</v>
      </c>
      <c r="AQ180" s="45">
        <v>0</v>
      </c>
      <c r="AR180" s="45">
        <f t="shared" si="27"/>
        <v>0</v>
      </c>
      <c r="AS180" s="45">
        <f>1*46.6%</f>
        <v>0.46600000000000003</v>
      </c>
      <c r="AT180" s="45"/>
      <c r="AU180" s="45"/>
      <c r="AV180" s="30">
        <v>0.622</v>
      </c>
      <c r="AW180" s="25">
        <v>187</v>
      </c>
      <c r="AX180" s="46" t="s">
        <v>185</v>
      </c>
      <c r="AZ180" s="30">
        <f t="shared" si="1139"/>
        <v>0.67999999999999994</v>
      </c>
      <c r="BA180" s="67">
        <v>0.15</v>
      </c>
      <c r="BD180" s="63">
        <f t="shared" si="942"/>
        <v>618</v>
      </c>
      <c r="BE180" s="72">
        <f t="shared" si="1140"/>
        <v>311</v>
      </c>
      <c r="BF180" s="72">
        <f t="shared" si="943"/>
        <v>608.11199999999997</v>
      </c>
      <c r="BG180" s="67">
        <f t="shared" si="1141"/>
        <v>0.67999999999999994</v>
      </c>
      <c r="BH180" s="63">
        <f t="shared" si="1142"/>
        <v>1957.3519999999999</v>
      </c>
      <c r="BI180" s="67">
        <f t="shared" si="1143"/>
        <v>0</v>
      </c>
      <c r="BJ180" s="67">
        <f t="shared" si="1144"/>
        <v>0</v>
      </c>
      <c r="BK180" s="67">
        <f t="shared" si="1145"/>
        <v>0.46600000000000003</v>
      </c>
      <c r="BL180" s="67">
        <f t="shared" si="1146"/>
        <v>0</v>
      </c>
      <c r="BM180" s="67">
        <f t="shared" si="1147"/>
        <v>0.32</v>
      </c>
      <c r="BN180" s="67">
        <f t="shared" si="1148"/>
        <v>0</v>
      </c>
      <c r="BO180" s="67">
        <f t="shared" si="1149"/>
        <v>0</v>
      </c>
      <c r="BP180" s="30">
        <f t="shared" si="1150"/>
        <v>0.32757403906742283</v>
      </c>
      <c r="BQ180" s="30">
        <f t="shared" si="822"/>
        <v>1.3680841335162321</v>
      </c>
      <c r="BR180" s="67">
        <f t="shared" si="944"/>
        <v>0.4</v>
      </c>
      <c r="BS180" s="67">
        <f t="shared" si="945"/>
        <v>1.1219999999999999</v>
      </c>
      <c r="BT180" s="46">
        <f t="shared" si="1151"/>
        <v>187</v>
      </c>
      <c r="BU180" s="67">
        <f t="shared" si="1152"/>
        <v>0.52</v>
      </c>
      <c r="BV180" s="115">
        <v>1</v>
      </c>
      <c r="BW180" s="115">
        <v>1</v>
      </c>
      <c r="BX180" s="115">
        <v>0</v>
      </c>
      <c r="BY180" s="72">
        <f t="shared" si="1153"/>
        <v>1957.3519999999999</v>
      </c>
      <c r="BZ180" s="72">
        <f t="shared" si="1154"/>
        <v>4153.5009439999994</v>
      </c>
      <c r="CA180" s="72">
        <f t="shared" si="1155"/>
        <v>2835.8115775999995</v>
      </c>
      <c r="CB180" s="9">
        <f t="shared" si="946"/>
        <v>20435.136915484814</v>
      </c>
      <c r="CC180" s="72">
        <f t="shared" si="1156"/>
        <v>43363.360534658772</v>
      </c>
      <c r="CD180" s="72">
        <f t="shared" si="1157"/>
        <v>32357.813197455271</v>
      </c>
      <c r="CE180" s="72">
        <f t="shared" si="1158"/>
        <v>0</v>
      </c>
      <c r="CF180" s="72">
        <f t="shared" si="1008"/>
        <v>5849.1449599577581</v>
      </c>
      <c r="CG180" s="74">
        <v>2</v>
      </c>
      <c r="CH180" s="66">
        <f t="shared" si="1159"/>
        <v>19103.479078706514</v>
      </c>
      <c r="CI180" s="72"/>
      <c r="CJ180" s="74"/>
      <c r="CK180" s="72"/>
      <c r="CL180" s="72"/>
      <c r="CM180" s="72"/>
      <c r="CN180" s="72"/>
      <c r="CO180" s="72"/>
    </row>
    <row r="181" spans="1:93" x14ac:dyDescent="0.35">
      <c r="A181" s="15" t="str">
        <f t="shared" si="821"/>
        <v>Aquila Favonia + 4 IceBreaker + 2 Cryo + Thrilling Tales + Noblesse</v>
      </c>
      <c r="B181" s="15" t="s">
        <v>9</v>
      </c>
      <c r="C181" s="15">
        <v>169</v>
      </c>
      <c r="D181" s="30">
        <v>0.2</v>
      </c>
      <c r="E181" s="9">
        <v>6</v>
      </c>
      <c r="F181" s="30">
        <v>0.64749999999999996</v>
      </c>
      <c r="G181" s="30">
        <v>0.62129999999999996</v>
      </c>
      <c r="H181" s="30">
        <v>0.79379999999999995</v>
      </c>
      <c r="I181" s="30">
        <v>0.86750000000000005</v>
      </c>
      <c r="J181" s="30">
        <v>1.0449999999999999</v>
      </c>
      <c r="K181" s="9">
        <v>8</v>
      </c>
      <c r="L181" s="30">
        <v>2.2016</v>
      </c>
      <c r="M181" s="15">
        <v>6</v>
      </c>
      <c r="N181" s="30">
        <f t="shared" si="23"/>
        <v>0.98399999999999999</v>
      </c>
      <c r="O181" s="30">
        <v>0.05</v>
      </c>
      <c r="P181" s="30">
        <v>0.5</v>
      </c>
      <c r="Q181" s="30"/>
      <c r="R181" s="9">
        <v>2155</v>
      </c>
      <c r="S181" s="15" t="s">
        <v>101</v>
      </c>
      <c r="T181" s="15">
        <v>1</v>
      </c>
      <c r="U181" s="15" t="s">
        <v>9</v>
      </c>
      <c r="V181" s="15">
        <v>590</v>
      </c>
      <c r="W181" s="33">
        <v>0.2</v>
      </c>
      <c r="X181" s="30">
        <v>0.377</v>
      </c>
      <c r="AE181" s="15" t="s">
        <v>108</v>
      </c>
      <c r="AN181" s="33">
        <v>0.2</v>
      </c>
      <c r="AP181" s="15">
        <v>311</v>
      </c>
      <c r="AQ181" s="30">
        <f>2*46.6%</f>
        <v>0.93200000000000005</v>
      </c>
      <c r="AR181" s="30">
        <f>0*58.3%</f>
        <v>0</v>
      </c>
      <c r="AS181" s="30">
        <f>0*46.6%</f>
        <v>0</v>
      </c>
      <c r="AT181" s="30"/>
      <c r="AU181" s="30"/>
      <c r="AV181" s="30">
        <v>0.622</v>
      </c>
      <c r="AX181" s="46" t="s">
        <v>185</v>
      </c>
      <c r="AZ181" s="30">
        <f t="shared" si="1139"/>
        <v>0.67999999999999994</v>
      </c>
      <c r="BA181" s="30">
        <v>0.15</v>
      </c>
      <c r="BD181" s="15">
        <f t="shared" si="942"/>
        <v>759</v>
      </c>
      <c r="BE181" s="9">
        <f t="shared" si="905"/>
        <v>311</v>
      </c>
      <c r="BF181" s="9">
        <f t="shared" si="943"/>
        <v>746.85599999999999</v>
      </c>
      <c r="BG181" s="30">
        <f t="shared" si="906"/>
        <v>1.8120000000000001</v>
      </c>
      <c r="BH181" s="15">
        <f t="shared" si="907"/>
        <v>3192.1639999999998</v>
      </c>
      <c r="BI181" s="30">
        <f t="shared" si="908"/>
        <v>0.377</v>
      </c>
      <c r="BJ181" s="30">
        <f t="shared" si="909"/>
        <v>0</v>
      </c>
      <c r="BK181" s="30">
        <f t="shared" si="6"/>
        <v>0</v>
      </c>
      <c r="BL181" s="30">
        <f t="shared" si="910"/>
        <v>0</v>
      </c>
      <c r="BM181" s="30">
        <f t="shared" si="911"/>
        <v>0</v>
      </c>
      <c r="BN181" s="30">
        <f t="shared" si="912"/>
        <v>0</v>
      </c>
      <c r="BO181" s="30">
        <f t="shared" si="913"/>
        <v>0</v>
      </c>
      <c r="BP181" s="30">
        <f t="shared" ref="BP181:BP262" si="1162">AL181+278*BT181/(1400+BT181)/100</f>
        <v>0</v>
      </c>
      <c r="BQ181" s="30">
        <f t="shared" si="822"/>
        <v>0</v>
      </c>
      <c r="BR181" s="30">
        <f t="shared" si="944"/>
        <v>0.4</v>
      </c>
      <c r="BS181" s="30">
        <f t="shared" si="945"/>
        <v>1.1219999999999999</v>
      </c>
      <c r="BT181" s="46">
        <f t="shared" ref="BT181:BT262" si="1163">BC181+AW181+AD181+Q181</f>
        <v>0</v>
      </c>
      <c r="BU181" s="30">
        <f t="shared" si="13"/>
        <v>0.4</v>
      </c>
      <c r="BV181" s="114">
        <v>1</v>
      </c>
      <c r="BW181" s="114">
        <v>1</v>
      </c>
      <c r="BX181" s="114">
        <v>0</v>
      </c>
      <c r="BY181" s="9">
        <f t="shared" si="14"/>
        <v>3192.1639999999998</v>
      </c>
      <c r="BZ181" s="9">
        <f t="shared" si="15"/>
        <v>6773.772007999999</v>
      </c>
      <c r="CA181" s="9">
        <f t="shared" si="914"/>
        <v>4624.8072032</v>
      </c>
      <c r="CB181" s="9">
        <f t="shared" si="946"/>
        <v>14055.736524799999</v>
      </c>
      <c r="CC181" s="9">
        <f t="shared" si="915"/>
        <v>29826.272905625596</v>
      </c>
      <c r="CD181" s="9">
        <f t="shared" si="916"/>
        <v>20363.951077130238</v>
      </c>
      <c r="CE181" s="9">
        <f t="shared" si="19"/>
        <v>0</v>
      </c>
      <c r="CF181" s="9">
        <f t="shared" si="1008"/>
        <v>9539.1273373203185</v>
      </c>
      <c r="CG181" s="16">
        <v>2</v>
      </c>
      <c r="CH181" s="9">
        <f t="shared" si="917"/>
        <v>14951.539207225278</v>
      </c>
    </row>
    <row r="182" spans="1:93" s="37" customFormat="1" x14ac:dyDescent="0.35">
      <c r="A182" s="15" t="str">
        <f t="shared" si="821"/>
        <v>Aquila Favonia + 4 IceBreaker + 2 Cryo + Thrilling Tales + Noblesse</v>
      </c>
      <c r="B182" s="37" t="s">
        <v>9</v>
      </c>
      <c r="C182" s="37">
        <v>169</v>
      </c>
      <c r="D182" s="45">
        <v>0.2</v>
      </c>
      <c r="E182" s="25">
        <v>6</v>
      </c>
      <c r="F182" s="45">
        <v>0.64749999999999996</v>
      </c>
      <c r="G182" s="45">
        <v>0.62129999999999996</v>
      </c>
      <c r="H182" s="45">
        <v>0.79379999999999995</v>
      </c>
      <c r="I182" s="45">
        <v>0.86750000000000005</v>
      </c>
      <c r="J182" s="45">
        <v>1.0449999999999999</v>
      </c>
      <c r="K182" s="25">
        <v>8</v>
      </c>
      <c r="L182" s="45">
        <v>2.2016</v>
      </c>
      <c r="M182" s="37">
        <v>6</v>
      </c>
      <c r="N182" s="45">
        <f t="shared" si="23"/>
        <v>0.98399999999999999</v>
      </c>
      <c r="O182" s="45">
        <v>0.05</v>
      </c>
      <c r="P182" s="45">
        <v>0.5</v>
      </c>
      <c r="Q182" s="45"/>
      <c r="R182" s="9">
        <v>2155</v>
      </c>
      <c r="S182" s="37" t="s">
        <v>101</v>
      </c>
      <c r="T182" s="37">
        <v>1</v>
      </c>
      <c r="U182" s="37" t="s">
        <v>9</v>
      </c>
      <c r="V182" s="37">
        <v>590</v>
      </c>
      <c r="W182" s="53">
        <v>0.2</v>
      </c>
      <c r="X182" s="45">
        <v>0.377</v>
      </c>
      <c r="AB182" s="45"/>
      <c r="AC182" s="45"/>
      <c r="AD182" s="25"/>
      <c r="AE182" s="37" t="s">
        <v>108</v>
      </c>
      <c r="AG182" s="45"/>
      <c r="AH182" s="45"/>
      <c r="AI182" s="45"/>
      <c r="AK182" s="45"/>
      <c r="AL182" s="45"/>
      <c r="AM182" s="45"/>
      <c r="AN182" s="53">
        <v>0.2</v>
      </c>
      <c r="AP182" s="37">
        <v>311</v>
      </c>
      <c r="AQ182" s="45">
        <f>1*46.6%</f>
        <v>0.46600000000000003</v>
      </c>
      <c r="AR182" s="45">
        <f t="shared" si="27"/>
        <v>0</v>
      </c>
      <c r="AS182" s="45">
        <f>1*46.6%</f>
        <v>0.46600000000000003</v>
      </c>
      <c r="AT182" s="45"/>
      <c r="AU182" s="45"/>
      <c r="AV182" s="30">
        <v>0.622</v>
      </c>
      <c r="AW182" s="25"/>
      <c r="AX182" s="116" t="s">
        <v>185</v>
      </c>
      <c r="AZ182" s="45">
        <f t="shared" si="1139"/>
        <v>0.67999999999999994</v>
      </c>
      <c r="BA182" s="45">
        <v>0.15</v>
      </c>
      <c r="BD182" s="37">
        <f t="shared" si="942"/>
        <v>759</v>
      </c>
      <c r="BE182" s="25">
        <f t="shared" si="905"/>
        <v>311</v>
      </c>
      <c r="BF182" s="25">
        <f t="shared" si="943"/>
        <v>746.85599999999999</v>
      </c>
      <c r="BG182" s="45">
        <f t="shared" si="906"/>
        <v>1.3460000000000001</v>
      </c>
      <c r="BH182" s="37">
        <f t="shared" si="907"/>
        <v>2838.4700000000003</v>
      </c>
      <c r="BI182" s="45">
        <f t="shared" si="908"/>
        <v>0.377</v>
      </c>
      <c r="BJ182" s="45">
        <f t="shared" si="909"/>
        <v>0</v>
      </c>
      <c r="BK182" s="45">
        <f t="shared" si="6"/>
        <v>0.46600000000000003</v>
      </c>
      <c r="BL182" s="45">
        <f t="shared" si="910"/>
        <v>0</v>
      </c>
      <c r="BM182" s="45">
        <f t="shared" si="911"/>
        <v>0</v>
      </c>
      <c r="BN182" s="45">
        <f t="shared" si="912"/>
        <v>0</v>
      </c>
      <c r="BO182" s="45">
        <f t="shared" si="913"/>
        <v>0</v>
      </c>
      <c r="BP182" s="45">
        <f t="shared" si="1162"/>
        <v>0</v>
      </c>
      <c r="BQ182" s="30">
        <f t="shared" si="822"/>
        <v>0</v>
      </c>
      <c r="BR182" s="45">
        <f t="shared" si="944"/>
        <v>0.4</v>
      </c>
      <c r="BS182" s="45">
        <f t="shared" si="945"/>
        <v>1.1219999999999999</v>
      </c>
      <c r="BT182" s="116">
        <f t="shared" si="1163"/>
        <v>0</v>
      </c>
      <c r="BU182" s="45">
        <f t="shared" si="13"/>
        <v>0.4</v>
      </c>
      <c r="BV182" s="58">
        <v>1</v>
      </c>
      <c r="BW182" s="58">
        <v>1</v>
      </c>
      <c r="BX182" s="58">
        <v>0</v>
      </c>
      <c r="BY182" s="25">
        <f t="shared" si="14"/>
        <v>2838.4700000000003</v>
      </c>
      <c r="BZ182" s="25">
        <f t="shared" si="15"/>
        <v>6023.2333399999998</v>
      </c>
      <c r="CA182" s="25">
        <f t="shared" si="914"/>
        <v>4112.3753360000001</v>
      </c>
      <c r="CB182" s="25">
        <f t="shared" si="946"/>
        <v>18322.582718464</v>
      </c>
      <c r="CC182" s="25">
        <f t="shared" si="915"/>
        <v>38880.520528580608</v>
      </c>
      <c r="CD182" s="25">
        <f t="shared" si="916"/>
        <v>26545.757842510644</v>
      </c>
      <c r="CE182" s="25">
        <f t="shared" si="19"/>
        <v>0</v>
      </c>
      <c r="CF182" s="25">
        <f t="shared" si="1008"/>
        <v>8482.1853680335989</v>
      </c>
      <c r="CG182" s="81">
        <v>2</v>
      </c>
      <c r="CH182" s="25">
        <f t="shared" si="917"/>
        <v>17513.97160527212</v>
      </c>
      <c r="CI182" s="25"/>
      <c r="CJ182" s="81"/>
      <c r="CK182" s="25"/>
      <c r="CL182" s="25"/>
      <c r="CM182" s="25"/>
      <c r="CN182" s="25"/>
      <c r="CO182" s="25"/>
    </row>
    <row r="183" spans="1:93" x14ac:dyDescent="0.35">
      <c r="A183" s="15" t="str">
        <f t="shared" si="821"/>
        <v>Aquila Favonia + 4 IceBreaker + 2 Cryo + Thrilling Tales + Noblesse</v>
      </c>
      <c r="B183" s="15" t="s">
        <v>9</v>
      </c>
      <c r="C183" s="15">
        <v>169</v>
      </c>
      <c r="D183" s="30">
        <v>0.2</v>
      </c>
      <c r="E183" s="9">
        <v>6</v>
      </c>
      <c r="F183" s="30">
        <v>0.64749999999999996</v>
      </c>
      <c r="G183" s="30">
        <v>0.62129999999999996</v>
      </c>
      <c r="H183" s="30">
        <v>0.79379999999999995</v>
      </c>
      <c r="I183" s="30">
        <v>0.86750000000000005</v>
      </c>
      <c r="J183" s="30">
        <v>1.0449999999999999</v>
      </c>
      <c r="K183" s="9">
        <v>8</v>
      </c>
      <c r="L183" s="30">
        <v>2.2016</v>
      </c>
      <c r="M183" s="15">
        <v>6</v>
      </c>
      <c r="N183" s="30">
        <f t="shared" si="23"/>
        <v>0.98399999999999999</v>
      </c>
      <c r="O183" s="30">
        <v>0.05</v>
      </c>
      <c r="P183" s="30">
        <v>0.5</v>
      </c>
      <c r="Q183" s="30"/>
      <c r="R183" s="9">
        <v>2155</v>
      </c>
      <c r="S183" s="15" t="s">
        <v>101</v>
      </c>
      <c r="T183" s="15">
        <v>1</v>
      </c>
      <c r="U183" s="15" t="s">
        <v>9</v>
      </c>
      <c r="V183" s="15">
        <v>590</v>
      </c>
      <c r="W183" s="33">
        <v>0.2</v>
      </c>
      <c r="X183" s="30">
        <v>0.377</v>
      </c>
      <c r="AE183" s="15" t="s">
        <v>108</v>
      </c>
      <c r="AN183" s="33">
        <v>0.2</v>
      </c>
      <c r="AP183" s="15">
        <v>311</v>
      </c>
      <c r="AQ183" s="30">
        <f>1*46.6%</f>
        <v>0.46600000000000003</v>
      </c>
      <c r="AR183" s="30">
        <f>0*58.3%</f>
        <v>0</v>
      </c>
      <c r="AS183" s="30">
        <f>0*46.6%</f>
        <v>0</v>
      </c>
      <c r="AT183" s="30"/>
      <c r="AU183" s="30"/>
      <c r="AV183" s="30">
        <v>0.622</v>
      </c>
      <c r="AW183" s="9">
        <v>187</v>
      </c>
      <c r="AX183" s="46" t="s">
        <v>185</v>
      </c>
      <c r="AZ183" s="30">
        <f t="shared" si="1139"/>
        <v>0.67999999999999994</v>
      </c>
      <c r="BA183" s="30">
        <v>0.15</v>
      </c>
      <c r="BD183" s="15">
        <f t="shared" si="942"/>
        <v>759</v>
      </c>
      <c r="BE183" s="9">
        <f t="shared" ref="BE183:BE186" si="1164">AP183+AY183</f>
        <v>311</v>
      </c>
      <c r="BF183" s="9">
        <f t="shared" si="943"/>
        <v>746.85599999999999</v>
      </c>
      <c r="BG183" s="30">
        <f t="shared" ref="BG183:BG186" si="1165">W183+AF183+AQ183+AZ183</f>
        <v>1.3460000000000001</v>
      </c>
      <c r="BH183" s="15">
        <f t="shared" ref="BH183:BH186" si="1166">(100%+BG183)*BD183+BE183+BF183</f>
        <v>2838.4700000000003</v>
      </c>
      <c r="BI183" s="30">
        <f t="shared" ref="BI183:BI186" si="1167">X183+AG183+AR183</f>
        <v>0.377</v>
      </c>
      <c r="BJ183" s="30">
        <f t="shared" ref="BJ183:BJ186" si="1168">AH183</f>
        <v>0</v>
      </c>
      <c r="BK183" s="30">
        <f t="shared" ref="BK183:BK186" si="1169">AI183+AS183</f>
        <v>0</v>
      </c>
      <c r="BL183" s="30">
        <f t="shared" ref="BL183:BL186" si="1170">AT183</f>
        <v>0</v>
      </c>
      <c r="BM183" s="30">
        <f t="shared" ref="BM183:BM186" si="1171">AB183</f>
        <v>0</v>
      </c>
      <c r="BN183" s="30">
        <f t="shared" ref="BN183:BN186" si="1172">AJ183</f>
        <v>0</v>
      </c>
      <c r="BO183" s="30">
        <f t="shared" ref="BO183:BO186" si="1173">AK183</f>
        <v>0</v>
      </c>
      <c r="BP183" s="30">
        <f t="shared" ref="BP183:BP186" si="1174">AL183+278*BT183/(1400+BT183)/100</f>
        <v>0.32757403906742283</v>
      </c>
      <c r="BQ183" s="30">
        <f t="shared" si="822"/>
        <v>1.3680841335162321</v>
      </c>
      <c r="BR183" s="30">
        <f t="shared" si="944"/>
        <v>0.4</v>
      </c>
      <c r="BS183" s="30">
        <f t="shared" si="945"/>
        <v>1.1219999999999999</v>
      </c>
      <c r="BT183" s="46">
        <f t="shared" ref="BT183:BT186" si="1175">BC183+AW183+AD183+Q183</f>
        <v>187</v>
      </c>
      <c r="BU183" s="30">
        <f t="shared" ref="BU183:BU186" si="1176">BR183+AC183</f>
        <v>0.4</v>
      </c>
      <c r="BV183" s="114">
        <v>1</v>
      </c>
      <c r="BW183" s="114">
        <v>1</v>
      </c>
      <c r="BX183" s="114">
        <v>0</v>
      </c>
      <c r="BY183" s="9">
        <f t="shared" ref="BY183:BY186" si="1177">(100%+BJ183+(BI183*(1-BV183))+(BL183*BV183)+BN183+BX183*BO183)*BH183</f>
        <v>2838.4700000000003</v>
      </c>
      <c r="BZ183" s="9">
        <f t="shared" ref="BZ183:BZ186" si="1178">(100%+$BS183)*BY183</f>
        <v>6023.2333399999998</v>
      </c>
      <c r="CA183" s="9">
        <f t="shared" ref="CA183:CA186" si="1179">MIN($BR183, 80%)*BZ183+BY183*MAX(100%-$BR183, 20%)</f>
        <v>4112.3753360000001</v>
      </c>
      <c r="CB183" s="9">
        <f t="shared" si="946"/>
        <v>16592.486456820065</v>
      </c>
      <c r="CC183" s="9">
        <f t="shared" ref="CC183:CC186" si="1180">(100%+BS183)*CB183</f>
        <v>35209.256261372175</v>
      </c>
      <c r="CD183" s="9">
        <f t="shared" ref="CD183:CD186" si="1181">MIN($BU183, 80%)*CC183+CB183*MAX(100%-$BU183, 20%)</f>
        <v>24039.19437864091</v>
      </c>
      <c r="CE183" s="9">
        <f t="shared" ref="CE183:CE186" si="1182">BX183*R183*(100%+BQ183)</f>
        <v>0</v>
      </c>
      <c r="CF183" s="9">
        <f t="shared" si="1008"/>
        <v>8482.1853680335989</v>
      </c>
      <c r="CG183" s="16">
        <v>2</v>
      </c>
      <c r="CH183" s="9">
        <f t="shared" ref="CH183:CH186" si="1183">(CF183+$CD183)/CG183</f>
        <v>16260.689873337255</v>
      </c>
    </row>
    <row r="184" spans="1:93" s="63" customFormat="1" x14ac:dyDescent="0.35">
      <c r="A184" s="15" t="str">
        <f t="shared" si="821"/>
        <v>Aquila Favonia + 4 IceBreaker + 2 Cryo + Thrilling Tales + Noblesse</v>
      </c>
      <c r="B184" s="63" t="s">
        <v>9</v>
      </c>
      <c r="C184" s="63">
        <v>169</v>
      </c>
      <c r="D184" s="67">
        <v>0.2</v>
      </c>
      <c r="E184" s="72">
        <v>6</v>
      </c>
      <c r="F184" s="67">
        <v>0.64749999999999996</v>
      </c>
      <c r="G184" s="67">
        <v>0.62129999999999996</v>
      </c>
      <c r="H184" s="67">
        <v>0.79379999999999995</v>
      </c>
      <c r="I184" s="67">
        <v>0.86750000000000005</v>
      </c>
      <c r="J184" s="67">
        <v>1.0449999999999999</v>
      </c>
      <c r="K184" s="9">
        <v>8</v>
      </c>
      <c r="L184" s="30">
        <v>2.2016</v>
      </c>
      <c r="M184" s="63">
        <v>6</v>
      </c>
      <c r="N184" s="30">
        <f t="shared" si="23"/>
        <v>0.98399999999999999</v>
      </c>
      <c r="O184" s="67">
        <v>0.05</v>
      </c>
      <c r="P184" s="67">
        <v>0.5</v>
      </c>
      <c r="Q184" s="67"/>
      <c r="R184" s="9">
        <v>2155</v>
      </c>
      <c r="S184" s="63" t="s">
        <v>101</v>
      </c>
      <c r="T184" s="63">
        <v>1</v>
      </c>
      <c r="U184" s="63" t="s">
        <v>9</v>
      </c>
      <c r="V184" s="63">
        <v>590</v>
      </c>
      <c r="W184" s="64">
        <v>0.2</v>
      </c>
      <c r="X184" s="67">
        <v>0.377</v>
      </c>
      <c r="AB184" s="67"/>
      <c r="AC184" s="67"/>
      <c r="AD184" s="72"/>
      <c r="AE184" s="63" t="s">
        <v>108</v>
      </c>
      <c r="AG184" s="67"/>
      <c r="AH184" s="67"/>
      <c r="AI184" s="67"/>
      <c r="AK184" s="67"/>
      <c r="AL184" s="67"/>
      <c r="AM184" s="67"/>
      <c r="AN184" s="64">
        <v>0.2</v>
      </c>
      <c r="AP184" s="37">
        <v>311</v>
      </c>
      <c r="AQ184" s="45">
        <v>0</v>
      </c>
      <c r="AR184" s="45">
        <f t="shared" si="27"/>
        <v>0</v>
      </c>
      <c r="AS184" s="45">
        <f>1*46.6%</f>
        <v>0.46600000000000003</v>
      </c>
      <c r="AT184" s="45"/>
      <c r="AU184" s="45"/>
      <c r="AV184" s="30">
        <v>0.622</v>
      </c>
      <c r="AW184" s="25">
        <v>187</v>
      </c>
      <c r="AX184" s="46" t="s">
        <v>185</v>
      </c>
      <c r="AZ184" s="30">
        <f t="shared" si="1139"/>
        <v>0.67999999999999994</v>
      </c>
      <c r="BA184" s="67">
        <v>0.15</v>
      </c>
      <c r="BD184" s="63">
        <f t="shared" si="942"/>
        <v>759</v>
      </c>
      <c r="BE184" s="72">
        <f t="shared" si="1164"/>
        <v>311</v>
      </c>
      <c r="BF184" s="72">
        <f t="shared" si="943"/>
        <v>746.85599999999999</v>
      </c>
      <c r="BG184" s="67">
        <f t="shared" si="1165"/>
        <v>0.87999999999999989</v>
      </c>
      <c r="BH184" s="63">
        <f t="shared" si="1166"/>
        <v>2484.7759999999998</v>
      </c>
      <c r="BI184" s="67">
        <f t="shared" si="1167"/>
        <v>0.377</v>
      </c>
      <c r="BJ184" s="67">
        <f t="shared" si="1168"/>
        <v>0</v>
      </c>
      <c r="BK184" s="67">
        <f t="shared" si="1169"/>
        <v>0.46600000000000003</v>
      </c>
      <c r="BL184" s="67">
        <f t="shared" si="1170"/>
        <v>0</v>
      </c>
      <c r="BM184" s="67">
        <f t="shared" si="1171"/>
        <v>0</v>
      </c>
      <c r="BN184" s="67">
        <f t="shared" si="1172"/>
        <v>0</v>
      </c>
      <c r="BO184" s="67">
        <f t="shared" si="1173"/>
        <v>0</v>
      </c>
      <c r="BP184" s="30">
        <f t="shared" si="1174"/>
        <v>0.32757403906742283</v>
      </c>
      <c r="BQ184" s="30">
        <f t="shared" si="822"/>
        <v>1.3680841335162321</v>
      </c>
      <c r="BR184" s="67">
        <f t="shared" si="944"/>
        <v>0.4</v>
      </c>
      <c r="BS184" s="67">
        <f t="shared" si="945"/>
        <v>1.1219999999999999</v>
      </c>
      <c r="BT184" s="46">
        <f t="shared" si="1175"/>
        <v>187</v>
      </c>
      <c r="BU184" s="67">
        <f t="shared" si="1176"/>
        <v>0.4</v>
      </c>
      <c r="BV184" s="115">
        <v>1</v>
      </c>
      <c r="BW184" s="115">
        <v>1</v>
      </c>
      <c r="BX184" s="115">
        <v>0</v>
      </c>
      <c r="BY184" s="72">
        <f t="shared" si="1177"/>
        <v>2484.7759999999998</v>
      </c>
      <c r="BZ184" s="72">
        <f t="shared" si="1178"/>
        <v>5272.6946719999996</v>
      </c>
      <c r="CA184" s="72">
        <f t="shared" si="1179"/>
        <v>3599.9434688000001</v>
      </c>
      <c r="CB184" s="9">
        <f t="shared" si="946"/>
        <v>21293.56497690214</v>
      </c>
      <c r="CC184" s="72">
        <f t="shared" si="1180"/>
        <v>45184.944880986339</v>
      </c>
      <c r="CD184" s="72">
        <f t="shared" si="1181"/>
        <v>30850.116938535823</v>
      </c>
      <c r="CE184" s="72">
        <f t="shared" si="1182"/>
        <v>0</v>
      </c>
      <c r="CF184" s="72">
        <f t="shared" si="1008"/>
        <v>7425.2433987468794</v>
      </c>
      <c r="CG184" s="74">
        <v>2</v>
      </c>
      <c r="CH184" s="66">
        <f t="shared" si="1183"/>
        <v>19137.680168641353</v>
      </c>
      <c r="CI184" s="72"/>
      <c r="CJ184" s="74"/>
      <c r="CK184" s="72"/>
      <c r="CL184" s="72"/>
      <c r="CM184" s="72"/>
      <c r="CN184" s="72"/>
      <c r="CO184" s="72"/>
    </row>
    <row r="185" spans="1:93" x14ac:dyDescent="0.35">
      <c r="A185" s="15" t="str">
        <f t="shared" si="821"/>
        <v>Iron Sting + 4 IceBreaker + 2 Cryo + Thrilling Tales + Noblesse</v>
      </c>
      <c r="B185" s="15" t="s">
        <v>9</v>
      </c>
      <c r="C185" s="15">
        <v>169</v>
      </c>
      <c r="D185" s="30">
        <v>0.2</v>
      </c>
      <c r="E185" s="9">
        <v>6</v>
      </c>
      <c r="F185" s="30">
        <v>0.64749999999999996</v>
      </c>
      <c r="G185" s="30">
        <v>0.62129999999999996</v>
      </c>
      <c r="H185" s="30">
        <v>0.79379999999999995</v>
      </c>
      <c r="I185" s="30">
        <v>0.86750000000000005</v>
      </c>
      <c r="J185" s="30">
        <v>1.0449999999999999</v>
      </c>
      <c r="K185" s="9">
        <v>8</v>
      </c>
      <c r="L185" s="30">
        <v>2.2016</v>
      </c>
      <c r="M185" s="15">
        <v>6</v>
      </c>
      <c r="N185" s="30">
        <f t="shared" si="23"/>
        <v>0.98399999999999999</v>
      </c>
      <c r="O185" s="30">
        <v>0.05</v>
      </c>
      <c r="P185" s="30">
        <v>0.5</v>
      </c>
      <c r="Q185" s="30"/>
      <c r="R185" s="9">
        <v>2155</v>
      </c>
      <c r="S185" s="15" t="s">
        <v>462</v>
      </c>
      <c r="T185" s="15">
        <v>1</v>
      </c>
      <c r="U185" s="15" t="s">
        <v>9</v>
      </c>
      <c r="V185" s="15">
        <v>449</v>
      </c>
      <c r="W185" s="33"/>
      <c r="X185" s="30">
        <v>0.12</v>
      </c>
      <c r="Y185" s="33"/>
      <c r="AB185" s="30">
        <v>0.12</v>
      </c>
      <c r="AD185" s="9">
        <v>151</v>
      </c>
      <c r="AE185" s="15" t="s">
        <v>108</v>
      </c>
      <c r="AN185" s="33">
        <v>0.2</v>
      </c>
      <c r="AP185" s="15">
        <v>311</v>
      </c>
      <c r="AQ185" s="30">
        <f>2*46.6%</f>
        <v>0.93200000000000005</v>
      </c>
      <c r="AR185" s="30">
        <f>0*58.3%</f>
        <v>0</v>
      </c>
      <c r="AS185" s="30">
        <f>0*46.6%</f>
        <v>0</v>
      </c>
      <c r="AT185" s="30"/>
      <c r="AU185" s="30"/>
      <c r="AV185" s="30">
        <v>0.622</v>
      </c>
      <c r="AX185" s="46" t="s">
        <v>185</v>
      </c>
      <c r="AZ185" s="30">
        <f t="shared" si="1139"/>
        <v>0.67999999999999994</v>
      </c>
      <c r="BA185" s="30">
        <v>0.15</v>
      </c>
      <c r="BD185" s="15">
        <f t="shared" ref="BD185:BD188" si="1184">C185+V185</f>
        <v>618</v>
      </c>
      <c r="BE185" s="9">
        <f t="shared" si="1164"/>
        <v>311</v>
      </c>
      <c r="BF185" s="9">
        <f t="shared" ref="BF185:BF188" si="1185">N185*BD185</f>
        <v>608.11199999999997</v>
      </c>
      <c r="BG185" s="30">
        <f t="shared" si="1165"/>
        <v>1.6120000000000001</v>
      </c>
      <c r="BH185" s="15">
        <f t="shared" si="1166"/>
        <v>2533.328</v>
      </c>
      <c r="BI185" s="30">
        <f t="shared" si="1167"/>
        <v>0.12</v>
      </c>
      <c r="BJ185" s="30">
        <f t="shared" si="1168"/>
        <v>0</v>
      </c>
      <c r="BK185" s="30">
        <f t="shared" si="1169"/>
        <v>0</v>
      </c>
      <c r="BL185" s="30">
        <f t="shared" si="1170"/>
        <v>0</v>
      </c>
      <c r="BM185" s="30">
        <f t="shared" si="1171"/>
        <v>0.12</v>
      </c>
      <c r="BN185" s="30">
        <f t="shared" si="1172"/>
        <v>0</v>
      </c>
      <c r="BO185" s="30">
        <f t="shared" si="1173"/>
        <v>0</v>
      </c>
      <c r="BP185" s="30">
        <f t="shared" si="1174"/>
        <v>0.27065119277885236</v>
      </c>
      <c r="BQ185" s="30">
        <f t="shared" si="822"/>
        <v>1.1231985123198513</v>
      </c>
      <c r="BR185" s="30">
        <f t="shared" ref="BR185:BR188" si="1186">O185+Z185+AN185+AU185+BA185</f>
        <v>0.4</v>
      </c>
      <c r="BS185" s="30">
        <f t="shared" ref="BS185:BS188" si="1187">P185+AA185+AO185+AV185+BB185</f>
        <v>1.1219999999999999</v>
      </c>
      <c r="BT185" s="46">
        <f t="shared" si="1175"/>
        <v>151</v>
      </c>
      <c r="BU185" s="30">
        <f t="shared" si="1176"/>
        <v>0.4</v>
      </c>
      <c r="BV185" s="114">
        <v>1</v>
      </c>
      <c r="BW185" s="114">
        <v>1</v>
      </c>
      <c r="BX185" s="114">
        <v>0</v>
      </c>
      <c r="BY185" s="9">
        <f t="shared" si="1177"/>
        <v>2533.328</v>
      </c>
      <c r="BZ185" s="9">
        <f t="shared" si="1178"/>
        <v>5375.7220159999997</v>
      </c>
      <c r="CA185" s="9">
        <f t="shared" si="1179"/>
        <v>3670.2856063999998</v>
      </c>
      <c r="CB185" s="9">
        <f t="shared" ref="CB185:CB188" si="1188">L185*(100%+BK185+BM185+(1-BW185)*BN185+BX185*BO185)*(100%+(BW185*100%))*(100%+(BW185*BP185))*BH185</f>
        <v>15874.651745729243</v>
      </c>
      <c r="CC185" s="9">
        <f t="shared" si="1180"/>
        <v>33686.011004437452</v>
      </c>
      <c r="CD185" s="9">
        <f t="shared" si="1181"/>
        <v>22999.19544921253</v>
      </c>
      <c r="CE185" s="9">
        <f t="shared" si="1182"/>
        <v>0</v>
      </c>
      <c r="CF185" s="9">
        <f t="shared" si="1008"/>
        <v>7570.3310917606386</v>
      </c>
      <c r="CG185" s="16">
        <v>2</v>
      </c>
      <c r="CH185" s="9">
        <f t="shared" si="1183"/>
        <v>15284.763270486585</v>
      </c>
    </row>
    <row r="186" spans="1:93" s="37" customFormat="1" x14ac:dyDescent="0.35">
      <c r="A186" s="15" t="str">
        <f t="shared" si="821"/>
        <v>Iron Sting + 4 IceBreaker + 2 Cryo + Thrilling Tales + Noblesse</v>
      </c>
      <c r="B186" s="37" t="s">
        <v>9</v>
      </c>
      <c r="C186" s="37">
        <v>169</v>
      </c>
      <c r="D186" s="45">
        <v>0.2</v>
      </c>
      <c r="E186" s="25">
        <v>6</v>
      </c>
      <c r="F186" s="45">
        <v>0.64749999999999996</v>
      </c>
      <c r="G186" s="45">
        <v>0.62129999999999996</v>
      </c>
      <c r="H186" s="45">
        <v>0.79379999999999995</v>
      </c>
      <c r="I186" s="45">
        <v>0.86750000000000005</v>
      </c>
      <c r="J186" s="45">
        <v>1.0449999999999999</v>
      </c>
      <c r="K186" s="25">
        <v>8</v>
      </c>
      <c r="L186" s="45">
        <v>2.2016</v>
      </c>
      <c r="M186" s="37">
        <v>6</v>
      </c>
      <c r="N186" s="45">
        <f t="shared" si="23"/>
        <v>0.98399999999999999</v>
      </c>
      <c r="O186" s="45">
        <v>0.05</v>
      </c>
      <c r="P186" s="45">
        <v>0.5</v>
      </c>
      <c r="Q186" s="45"/>
      <c r="R186" s="9">
        <v>2155</v>
      </c>
      <c r="S186" s="15" t="s">
        <v>462</v>
      </c>
      <c r="T186" s="15">
        <v>1</v>
      </c>
      <c r="U186" s="15" t="s">
        <v>9</v>
      </c>
      <c r="V186" s="15">
        <v>449</v>
      </c>
      <c r="W186" s="33"/>
      <c r="X186" s="30">
        <v>0.12</v>
      </c>
      <c r="Y186" s="33"/>
      <c r="Z186" s="15"/>
      <c r="AA186" s="15"/>
      <c r="AB186" s="30">
        <v>0.12</v>
      </c>
      <c r="AC186" s="30"/>
      <c r="AD186" s="9">
        <v>151</v>
      </c>
      <c r="AE186" s="37" t="s">
        <v>108</v>
      </c>
      <c r="AG186" s="45"/>
      <c r="AH186" s="45"/>
      <c r="AI186" s="45"/>
      <c r="AK186" s="45"/>
      <c r="AL186" s="45"/>
      <c r="AM186" s="45"/>
      <c r="AN186" s="53">
        <v>0.2</v>
      </c>
      <c r="AP186" s="37">
        <v>311</v>
      </c>
      <c r="AQ186" s="45">
        <f>1*46.6%</f>
        <v>0.46600000000000003</v>
      </c>
      <c r="AR186" s="45">
        <f t="shared" si="27"/>
        <v>0</v>
      </c>
      <c r="AS186" s="45">
        <f>1*46.6%</f>
        <v>0.46600000000000003</v>
      </c>
      <c r="AT186" s="45"/>
      <c r="AU186" s="45"/>
      <c r="AV186" s="30">
        <v>0.622</v>
      </c>
      <c r="AW186" s="25"/>
      <c r="AX186" s="116" t="s">
        <v>185</v>
      </c>
      <c r="AZ186" s="45">
        <f t="shared" si="1139"/>
        <v>0.67999999999999994</v>
      </c>
      <c r="BA186" s="45">
        <v>0.15</v>
      </c>
      <c r="BD186" s="37">
        <f t="shared" si="1184"/>
        <v>618</v>
      </c>
      <c r="BE186" s="25">
        <f t="shared" si="1164"/>
        <v>311</v>
      </c>
      <c r="BF186" s="25">
        <f t="shared" si="1185"/>
        <v>608.11199999999997</v>
      </c>
      <c r="BG186" s="45">
        <f t="shared" si="1165"/>
        <v>1.1459999999999999</v>
      </c>
      <c r="BH186" s="37">
        <f t="shared" si="1166"/>
        <v>2245.3399999999997</v>
      </c>
      <c r="BI186" s="45">
        <f t="shared" si="1167"/>
        <v>0.12</v>
      </c>
      <c r="BJ186" s="45">
        <f t="shared" si="1168"/>
        <v>0</v>
      </c>
      <c r="BK186" s="45">
        <f t="shared" si="1169"/>
        <v>0.46600000000000003</v>
      </c>
      <c r="BL186" s="45">
        <f t="shared" si="1170"/>
        <v>0</v>
      </c>
      <c r="BM186" s="45">
        <f t="shared" si="1171"/>
        <v>0.12</v>
      </c>
      <c r="BN186" s="45">
        <f t="shared" si="1172"/>
        <v>0</v>
      </c>
      <c r="BO186" s="45">
        <f t="shared" si="1173"/>
        <v>0</v>
      </c>
      <c r="BP186" s="45">
        <f t="shared" si="1174"/>
        <v>0.27065119277885236</v>
      </c>
      <c r="BQ186" s="30">
        <f t="shared" si="822"/>
        <v>1.1231985123198513</v>
      </c>
      <c r="BR186" s="45">
        <f t="shared" si="1186"/>
        <v>0.4</v>
      </c>
      <c r="BS186" s="45">
        <f t="shared" si="1187"/>
        <v>1.1219999999999999</v>
      </c>
      <c r="BT186" s="116">
        <f t="shared" si="1175"/>
        <v>151</v>
      </c>
      <c r="BU186" s="45">
        <f t="shared" si="1176"/>
        <v>0.4</v>
      </c>
      <c r="BV186" s="58">
        <v>1</v>
      </c>
      <c r="BW186" s="58">
        <v>1</v>
      </c>
      <c r="BX186" s="58">
        <v>0</v>
      </c>
      <c r="BY186" s="25">
        <f t="shared" si="1177"/>
        <v>2245.3399999999997</v>
      </c>
      <c r="BZ186" s="25">
        <f t="shared" si="1178"/>
        <v>4764.6114799999987</v>
      </c>
      <c r="CA186" s="25">
        <f t="shared" si="1179"/>
        <v>3253.0485919999992</v>
      </c>
      <c r="CB186" s="25">
        <f t="shared" si="1188"/>
        <v>19924.161663706833</v>
      </c>
      <c r="CC186" s="25">
        <f t="shared" si="1180"/>
        <v>42279.071050385894</v>
      </c>
      <c r="CD186" s="25">
        <f t="shared" si="1181"/>
        <v>28866.125418378455</v>
      </c>
      <c r="CE186" s="25">
        <f t="shared" si="1182"/>
        <v>0</v>
      </c>
      <c r="CF186" s="25">
        <f t="shared" si="1008"/>
        <v>6709.7380258591975</v>
      </c>
      <c r="CG186" s="81">
        <v>2</v>
      </c>
      <c r="CH186" s="25">
        <f t="shared" si="1183"/>
        <v>17787.931722118825</v>
      </c>
      <c r="CI186" s="25"/>
      <c r="CJ186" s="81"/>
      <c r="CK186" s="25"/>
      <c r="CL186" s="25"/>
      <c r="CM186" s="25"/>
      <c r="CN186" s="25"/>
      <c r="CO186" s="25"/>
    </row>
    <row r="187" spans="1:93" x14ac:dyDescent="0.35">
      <c r="A187" s="15" t="str">
        <f t="shared" si="821"/>
        <v>Iron Sting + 4 IceBreaker + 2 Cryo + Thrilling Tales + Noblesse</v>
      </c>
      <c r="B187" s="15" t="s">
        <v>9</v>
      </c>
      <c r="C187" s="15">
        <v>169</v>
      </c>
      <c r="D187" s="30">
        <v>0.2</v>
      </c>
      <c r="E187" s="9">
        <v>6</v>
      </c>
      <c r="F187" s="30">
        <v>0.64749999999999996</v>
      </c>
      <c r="G187" s="30">
        <v>0.62129999999999996</v>
      </c>
      <c r="H187" s="30">
        <v>0.79379999999999995</v>
      </c>
      <c r="I187" s="30">
        <v>0.86750000000000005</v>
      </c>
      <c r="J187" s="30">
        <v>1.0449999999999999</v>
      </c>
      <c r="K187" s="9">
        <v>8</v>
      </c>
      <c r="L187" s="30">
        <v>2.2016</v>
      </c>
      <c r="M187" s="15">
        <v>6</v>
      </c>
      <c r="N187" s="30">
        <f t="shared" si="23"/>
        <v>0.98399999999999999</v>
      </c>
      <c r="O187" s="30">
        <v>0.05</v>
      </c>
      <c r="P187" s="30">
        <v>0.5</v>
      </c>
      <c r="Q187" s="30"/>
      <c r="R187" s="9">
        <v>2155</v>
      </c>
      <c r="S187" s="15" t="s">
        <v>462</v>
      </c>
      <c r="T187" s="15">
        <v>1</v>
      </c>
      <c r="U187" s="15" t="s">
        <v>9</v>
      </c>
      <c r="V187" s="15">
        <v>449</v>
      </c>
      <c r="W187" s="33"/>
      <c r="X187" s="30">
        <v>0.12</v>
      </c>
      <c r="Y187" s="33"/>
      <c r="AB187" s="30">
        <v>0.12</v>
      </c>
      <c r="AD187" s="9">
        <v>151</v>
      </c>
      <c r="AE187" s="15" t="s">
        <v>108</v>
      </c>
      <c r="AN187" s="33">
        <v>0.2</v>
      </c>
      <c r="AP187" s="15">
        <v>311</v>
      </c>
      <c r="AQ187" s="30">
        <f>1*46.6%</f>
        <v>0.46600000000000003</v>
      </c>
      <c r="AR187" s="30">
        <f>0*58.3%</f>
        <v>0</v>
      </c>
      <c r="AS187" s="30">
        <f>0*46.6%</f>
        <v>0</v>
      </c>
      <c r="AT187" s="30"/>
      <c r="AU187" s="30"/>
      <c r="AV187" s="30">
        <v>0.622</v>
      </c>
      <c r="AW187" s="9">
        <v>187</v>
      </c>
      <c r="AX187" s="46" t="s">
        <v>185</v>
      </c>
      <c r="AZ187" s="30">
        <f t="shared" si="1139"/>
        <v>0.67999999999999994</v>
      </c>
      <c r="BA187" s="30">
        <v>0.15</v>
      </c>
      <c r="BD187" s="15">
        <f t="shared" si="1184"/>
        <v>618</v>
      </c>
      <c r="BE187" s="9">
        <f t="shared" ref="BE187:BE188" si="1189">AP187+AY187</f>
        <v>311</v>
      </c>
      <c r="BF187" s="9">
        <f t="shared" si="1185"/>
        <v>608.11199999999997</v>
      </c>
      <c r="BG187" s="30">
        <f t="shared" ref="BG187:BG188" si="1190">W187+AF187+AQ187+AZ187</f>
        <v>1.1459999999999999</v>
      </c>
      <c r="BH187" s="15">
        <f t="shared" ref="BH187:BH188" si="1191">(100%+BG187)*BD187+BE187+BF187</f>
        <v>2245.3399999999997</v>
      </c>
      <c r="BI187" s="30">
        <f t="shared" ref="BI187:BI188" si="1192">X187+AG187+AR187</f>
        <v>0.12</v>
      </c>
      <c r="BJ187" s="30">
        <f t="shared" ref="BJ187:BJ188" si="1193">AH187</f>
        <v>0</v>
      </c>
      <c r="BK187" s="30">
        <f t="shared" ref="BK187:BK188" si="1194">AI187+AS187</f>
        <v>0</v>
      </c>
      <c r="BL187" s="30">
        <f t="shared" ref="BL187:BL188" si="1195">AT187</f>
        <v>0</v>
      </c>
      <c r="BM187" s="30">
        <f t="shared" ref="BM187:BM188" si="1196">AB187</f>
        <v>0.12</v>
      </c>
      <c r="BN187" s="30">
        <f t="shared" ref="BN187:BN188" si="1197">AJ187</f>
        <v>0</v>
      </c>
      <c r="BO187" s="30">
        <f t="shared" ref="BO187:BO188" si="1198">AK187</f>
        <v>0</v>
      </c>
      <c r="BP187" s="30">
        <f t="shared" ref="BP187:BP188" si="1199">AL187+278*BT187/(1400+BT187)/100</f>
        <v>0.540644418872267</v>
      </c>
      <c r="BQ187" s="30">
        <f t="shared" si="822"/>
        <v>2.3130881094952951</v>
      </c>
      <c r="BR187" s="30">
        <f t="shared" si="1186"/>
        <v>0.4</v>
      </c>
      <c r="BS187" s="30">
        <f t="shared" si="1187"/>
        <v>1.1219999999999999</v>
      </c>
      <c r="BT187" s="46">
        <f t="shared" ref="BT187:BT188" si="1200">BC187+AW187+AD187+Q187</f>
        <v>338</v>
      </c>
      <c r="BU187" s="30">
        <f t="shared" ref="BU187:BU188" si="1201">BR187+AC187</f>
        <v>0.4</v>
      </c>
      <c r="BV187" s="114">
        <v>1</v>
      </c>
      <c r="BW187" s="114">
        <v>1</v>
      </c>
      <c r="BX187" s="114">
        <v>0</v>
      </c>
      <c r="BY187" s="9">
        <f t="shared" ref="BY187:BY188" si="1202">(100%+BJ187+(BI187*(1-BV187))+(BL187*BV187)+BN187+BX187*BO187)*BH187</f>
        <v>2245.3399999999997</v>
      </c>
      <c r="BZ187" s="9">
        <f t="shared" ref="BZ187:BZ188" si="1203">(100%+$BS187)*BY187</f>
        <v>4764.6114799999987</v>
      </c>
      <c r="CA187" s="9">
        <f t="shared" ref="CA187:CA188" si="1204">MIN($BR187, 80%)*BZ187+BY187*MAX(100%-$BR187, 20%)</f>
        <v>3253.0485919999992</v>
      </c>
      <c r="CB187" s="9">
        <f t="shared" si="1188"/>
        <v>17059.683244124855</v>
      </c>
      <c r="CC187" s="9">
        <f t="shared" ref="CC187:CC188" si="1205">(100%+BS187)*CB187</f>
        <v>36200.647844032937</v>
      </c>
      <c r="CD187" s="9">
        <f t="shared" ref="CD187:CD188" si="1206">MIN($BU187, 80%)*CC187+CB187*MAX(100%-$BU187, 20%)</f>
        <v>24716.069084088085</v>
      </c>
      <c r="CE187" s="9">
        <f t="shared" ref="CE187:CE188" si="1207">BX187*R187*(100%+BQ187)</f>
        <v>0</v>
      </c>
      <c r="CF187" s="9">
        <f t="shared" si="1008"/>
        <v>6709.7380258591975</v>
      </c>
      <c r="CG187" s="16">
        <v>2</v>
      </c>
      <c r="CH187" s="9">
        <f t="shared" ref="CH187:CH188" si="1208">(CF187+$CD187)/CG187</f>
        <v>15712.903554973642</v>
      </c>
    </row>
    <row r="188" spans="1:93" s="63" customFormat="1" x14ac:dyDescent="0.35">
      <c r="A188" s="15" t="str">
        <f t="shared" si="821"/>
        <v>Iron Sting + 4 IceBreaker + 2 Cryo + Thrilling Tales + Noblesse</v>
      </c>
      <c r="B188" s="63" t="s">
        <v>9</v>
      </c>
      <c r="C188" s="63">
        <v>169</v>
      </c>
      <c r="D188" s="67">
        <v>0.2</v>
      </c>
      <c r="E188" s="72">
        <v>6</v>
      </c>
      <c r="F188" s="67">
        <v>0.64749999999999996</v>
      </c>
      <c r="G188" s="67">
        <v>0.62129999999999996</v>
      </c>
      <c r="H188" s="67">
        <v>0.79379999999999995</v>
      </c>
      <c r="I188" s="67">
        <v>0.86750000000000005</v>
      </c>
      <c r="J188" s="67">
        <v>1.0449999999999999</v>
      </c>
      <c r="K188" s="9">
        <v>8</v>
      </c>
      <c r="L188" s="30">
        <v>2.2016</v>
      </c>
      <c r="M188" s="63">
        <v>6</v>
      </c>
      <c r="N188" s="30">
        <f t="shared" si="23"/>
        <v>0.98399999999999999</v>
      </c>
      <c r="O188" s="67">
        <v>0.05</v>
      </c>
      <c r="P188" s="67">
        <v>0.5</v>
      </c>
      <c r="Q188" s="67"/>
      <c r="R188" s="9">
        <v>2155</v>
      </c>
      <c r="S188" s="15" t="s">
        <v>462</v>
      </c>
      <c r="T188" s="15">
        <v>1</v>
      </c>
      <c r="U188" s="15" t="s">
        <v>9</v>
      </c>
      <c r="V188" s="15">
        <v>449</v>
      </c>
      <c r="W188" s="33"/>
      <c r="X188" s="30">
        <v>0.12</v>
      </c>
      <c r="Y188" s="33"/>
      <c r="Z188" s="15"/>
      <c r="AA188" s="15"/>
      <c r="AB188" s="30">
        <v>0.12</v>
      </c>
      <c r="AC188" s="30"/>
      <c r="AD188" s="9">
        <v>151</v>
      </c>
      <c r="AE188" s="63" t="s">
        <v>108</v>
      </c>
      <c r="AG188" s="67"/>
      <c r="AH188" s="67"/>
      <c r="AI188" s="67"/>
      <c r="AK188" s="67"/>
      <c r="AL188" s="67"/>
      <c r="AM188" s="67"/>
      <c r="AN188" s="64">
        <v>0.2</v>
      </c>
      <c r="AP188" s="37">
        <v>311</v>
      </c>
      <c r="AQ188" s="45">
        <v>0</v>
      </c>
      <c r="AR188" s="45">
        <f t="shared" si="27"/>
        <v>0</v>
      </c>
      <c r="AS188" s="45">
        <f>1*46.6%</f>
        <v>0.46600000000000003</v>
      </c>
      <c r="AT188" s="45"/>
      <c r="AU188" s="45"/>
      <c r="AV188" s="30">
        <v>0.622</v>
      </c>
      <c r="AW188" s="25">
        <v>187</v>
      </c>
      <c r="AX188" s="46" t="s">
        <v>185</v>
      </c>
      <c r="AZ188" s="30">
        <f t="shared" si="1139"/>
        <v>0.67999999999999994</v>
      </c>
      <c r="BA188" s="67">
        <v>0.15</v>
      </c>
      <c r="BD188" s="63">
        <f t="shared" si="1184"/>
        <v>618</v>
      </c>
      <c r="BE188" s="72">
        <f t="shared" si="1189"/>
        <v>311</v>
      </c>
      <c r="BF188" s="72">
        <f t="shared" si="1185"/>
        <v>608.11199999999997</v>
      </c>
      <c r="BG188" s="67">
        <f t="shared" si="1190"/>
        <v>0.67999999999999994</v>
      </c>
      <c r="BH188" s="63">
        <f t="shared" si="1191"/>
        <v>1957.3519999999999</v>
      </c>
      <c r="BI188" s="67">
        <f t="shared" si="1192"/>
        <v>0.12</v>
      </c>
      <c r="BJ188" s="67">
        <f t="shared" si="1193"/>
        <v>0</v>
      </c>
      <c r="BK188" s="67">
        <f t="shared" si="1194"/>
        <v>0.46600000000000003</v>
      </c>
      <c r="BL188" s="67">
        <f t="shared" si="1195"/>
        <v>0</v>
      </c>
      <c r="BM188" s="67">
        <f t="shared" si="1196"/>
        <v>0.12</v>
      </c>
      <c r="BN188" s="67">
        <f t="shared" si="1197"/>
        <v>0</v>
      </c>
      <c r="BO188" s="67">
        <f t="shared" si="1198"/>
        <v>0</v>
      </c>
      <c r="BP188" s="30">
        <f t="shared" si="1199"/>
        <v>0.540644418872267</v>
      </c>
      <c r="BQ188" s="30">
        <f t="shared" si="822"/>
        <v>2.3130881094952951</v>
      </c>
      <c r="BR188" s="67">
        <f t="shared" si="1186"/>
        <v>0.4</v>
      </c>
      <c r="BS188" s="67">
        <f t="shared" si="1187"/>
        <v>1.1219999999999999</v>
      </c>
      <c r="BT188" s="46">
        <f t="shared" si="1200"/>
        <v>338</v>
      </c>
      <c r="BU188" s="67">
        <f t="shared" si="1201"/>
        <v>0.4</v>
      </c>
      <c r="BV188" s="115">
        <v>1</v>
      </c>
      <c r="BW188" s="115">
        <v>1</v>
      </c>
      <c r="BX188" s="115">
        <v>0</v>
      </c>
      <c r="BY188" s="72">
        <f t="shared" si="1202"/>
        <v>1957.3519999999999</v>
      </c>
      <c r="BZ188" s="72">
        <f t="shared" si="1203"/>
        <v>4153.5009439999994</v>
      </c>
      <c r="CA188" s="72">
        <f t="shared" si="1204"/>
        <v>2835.8115775999995</v>
      </c>
      <c r="CB188" s="9">
        <f t="shared" si="1188"/>
        <v>21059.252128839726</v>
      </c>
      <c r="CC188" s="72">
        <f t="shared" si="1205"/>
        <v>44687.733017397899</v>
      </c>
      <c r="CD188" s="72">
        <f t="shared" si="1206"/>
        <v>30510.644484262997</v>
      </c>
      <c r="CE188" s="72">
        <f t="shared" si="1207"/>
        <v>0</v>
      </c>
      <c r="CF188" s="72">
        <f t="shared" si="1008"/>
        <v>5849.1449599577581</v>
      </c>
      <c r="CG188" s="74">
        <v>2</v>
      </c>
      <c r="CH188" s="66">
        <f t="shared" si="1208"/>
        <v>18179.894722110377</v>
      </c>
      <c r="CI188" s="72"/>
      <c r="CJ188" s="74"/>
      <c r="CK188" s="72"/>
      <c r="CL188" s="72"/>
      <c r="CM188" s="72"/>
      <c r="CN188" s="72"/>
      <c r="CO188" s="72"/>
    </row>
    <row r="189" spans="1:93" x14ac:dyDescent="0.35">
      <c r="A189" s="15" t="str">
        <f t="shared" si="821"/>
        <v>Blackcliff Longsword + 4 IceBreaker + 2 Cryo + Thrilling Tales + Noblesse</v>
      </c>
      <c r="B189" s="15" t="s">
        <v>9</v>
      </c>
      <c r="C189" s="15">
        <v>169</v>
      </c>
      <c r="D189" s="30">
        <v>0.2</v>
      </c>
      <c r="E189" s="9">
        <v>6</v>
      </c>
      <c r="F189" s="30">
        <v>0.64749999999999996</v>
      </c>
      <c r="G189" s="30">
        <v>0.62129999999999996</v>
      </c>
      <c r="H189" s="30">
        <v>0.79379999999999995</v>
      </c>
      <c r="I189" s="30">
        <v>0.86750000000000005</v>
      </c>
      <c r="J189" s="30">
        <v>1.0449999999999999</v>
      </c>
      <c r="K189" s="9">
        <v>8</v>
      </c>
      <c r="L189" s="30">
        <v>2.2016</v>
      </c>
      <c r="M189" s="15">
        <v>6</v>
      </c>
      <c r="N189" s="30">
        <f t="shared" si="23"/>
        <v>0.98399999999999999</v>
      </c>
      <c r="O189" s="30">
        <v>0.05</v>
      </c>
      <c r="P189" s="30">
        <v>0.5</v>
      </c>
      <c r="Q189" s="30"/>
      <c r="R189" s="9">
        <v>2155</v>
      </c>
      <c r="S189" s="15" t="s">
        <v>146</v>
      </c>
      <c r="T189" s="15">
        <v>1</v>
      </c>
      <c r="U189" s="15" t="s">
        <v>9</v>
      </c>
      <c r="V189" s="15">
        <v>497</v>
      </c>
      <c r="W189" s="33"/>
      <c r="X189" s="30"/>
      <c r="Y189" s="6"/>
      <c r="Z189" s="4"/>
      <c r="AA189" s="4">
        <v>0.33500000000000002</v>
      </c>
      <c r="AE189" s="15" t="s">
        <v>108</v>
      </c>
      <c r="AN189" s="33">
        <v>0.2</v>
      </c>
      <c r="AP189" s="15">
        <v>311</v>
      </c>
      <c r="AQ189" s="30">
        <f>2*46.6%</f>
        <v>0.93200000000000005</v>
      </c>
      <c r="AR189" s="30">
        <f>0*58.3%</f>
        <v>0</v>
      </c>
      <c r="AS189" s="30">
        <f>0*46.6%</f>
        <v>0</v>
      </c>
      <c r="AT189" s="30"/>
      <c r="AU189" s="30"/>
      <c r="AV189" s="30">
        <v>0.622</v>
      </c>
      <c r="AX189" s="46" t="s">
        <v>185</v>
      </c>
      <c r="AZ189" s="30">
        <f t="shared" si="1139"/>
        <v>0.67999999999999994</v>
      </c>
      <c r="BA189" s="30">
        <v>0.15</v>
      </c>
      <c r="BD189" s="15">
        <f t="shared" si="942"/>
        <v>666</v>
      </c>
      <c r="BE189" s="9">
        <f t="shared" ref="BE189:BE254" si="1209">AP189+AY189</f>
        <v>311</v>
      </c>
      <c r="BF189" s="9">
        <f t="shared" si="943"/>
        <v>655.34399999999994</v>
      </c>
      <c r="BG189" s="30">
        <f t="shared" ref="BG189:BG254" si="1210">W189+AF189+AQ189+AZ189</f>
        <v>1.6120000000000001</v>
      </c>
      <c r="BH189" s="15">
        <f t="shared" ref="BH189:BH254" si="1211">(100%+BG189)*BD189+BE189+BF189</f>
        <v>2705.9360000000001</v>
      </c>
      <c r="BI189" s="30">
        <f t="shared" ref="BI189:BI254" si="1212">X189+AG189+AR189</f>
        <v>0</v>
      </c>
      <c r="BJ189" s="30">
        <f t="shared" ref="BJ189:BJ254" si="1213">AH189</f>
        <v>0</v>
      </c>
      <c r="BK189" s="30">
        <f t="shared" ref="BK189:BK254" si="1214">AI189+AS189</f>
        <v>0</v>
      </c>
      <c r="BL189" s="30">
        <f t="shared" ref="BL189:BL254" si="1215">AT189</f>
        <v>0</v>
      </c>
      <c r="BM189" s="30">
        <f t="shared" ref="BM189:BM254" si="1216">AB189</f>
        <v>0</v>
      </c>
      <c r="BN189" s="30">
        <f t="shared" ref="BN189:BN254" si="1217">AJ189</f>
        <v>0</v>
      </c>
      <c r="BO189" s="30">
        <f t="shared" ref="BO189:BO254" si="1218">AK189</f>
        <v>0</v>
      </c>
      <c r="BP189" s="30">
        <f t="shared" si="1162"/>
        <v>0</v>
      </c>
      <c r="BQ189" s="30">
        <f t="shared" si="822"/>
        <v>0</v>
      </c>
      <c r="BR189" s="30">
        <f t="shared" si="944"/>
        <v>0.4</v>
      </c>
      <c r="BS189" s="30">
        <f t="shared" si="945"/>
        <v>1.4569999999999999</v>
      </c>
      <c r="BT189" s="46">
        <f t="shared" si="1163"/>
        <v>0</v>
      </c>
      <c r="BU189" s="30">
        <f t="shared" ref="BU189:BU254" si="1219">BR189+AC189</f>
        <v>0.4</v>
      </c>
      <c r="BV189" s="114">
        <v>1</v>
      </c>
      <c r="BW189" s="114">
        <v>1</v>
      </c>
      <c r="BX189" s="114">
        <v>0</v>
      </c>
      <c r="BY189" s="9">
        <f t="shared" ref="BY189:BY254" si="1220">(100%+BJ189+(BI189*(1-BV189))+(BL189*BV189)+BN189+BX189*BO189)*BH189</f>
        <v>2705.9360000000001</v>
      </c>
      <c r="BZ189" s="9">
        <f t="shared" si="15"/>
        <v>6648.4847520000003</v>
      </c>
      <c r="CA189" s="9">
        <f t="shared" ref="CA189:CA254" si="1221">MIN($BR189, 80%)*BZ189+BY189*MAX(100%-$BR189, 20%)</f>
        <v>4282.9555008000007</v>
      </c>
      <c r="CB189" s="9">
        <f t="shared" si="946"/>
        <v>11914.777395200001</v>
      </c>
      <c r="CC189" s="9">
        <f t="shared" ref="CC189:CC254" si="1222">(100%+BS189)*CB189</f>
        <v>29274.608060006402</v>
      </c>
      <c r="CD189" s="9">
        <f t="shared" ref="CD189:CD254" si="1223">MIN($BU189, 80%)*CC189+CB189*MAX(100%-$BU189, 20%)</f>
        <v>18858.709661122561</v>
      </c>
      <c r="CE189" s="9">
        <f t="shared" ref="CE189:CE254" si="1224">BX189*R189*(100%+BQ189)</f>
        <v>0</v>
      </c>
      <c r="CF189" s="9">
        <f t="shared" si="1008"/>
        <v>8834.0240159500809</v>
      </c>
      <c r="CG189" s="16">
        <v>2</v>
      </c>
      <c r="CH189" s="9">
        <f t="shared" ref="CH189:CH254" si="1225">(CF189+$CD189)/CG189</f>
        <v>13846.36683853632</v>
      </c>
    </row>
    <row r="190" spans="1:93" s="37" customFormat="1" x14ac:dyDescent="0.35">
      <c r="A190" s="15" t="str">
        <f t="shared" si="821"/>
        <v>Blackcliff Longsword + 4 IceBreaker + 2 Cryo + Thrilling Tales + Noblesse</v>
      </c>
      <c r="B190" s="37" t="s">
        <v>9</v>
      </c>
      <c r="C190" s="37">
        <v>169</v>
      </c>
      <c r="D190" s="45">
        <v>0.2</v>
      </c>
      <c r="E190" s="25">
        <v>6</v>
      </c>
      <c r="F190" s="45">
        <v>0.64749999999999996</v>
      </c>
      <c r="G190" s="45">
        <v>0.62129999999999996</v>
      </c>
      <c r="H190" s="45">
        <v>0.79379999999999995</v>
      </c>
      <c r="I190" s="45">
        <v>0.86750000000000005</v>
      </c>
      <c r="J190" s="45">
        <v>1.0449999999999999</v>
      </c>
      <c r="K190" s="25">
        <v>8</v>
      </c>
      <c r="L190" s="45">
        <v>2.2016</v>
      </c>
      <c r="M190" s="37">
        <v>6</v>
      </c>
      <c r="N190" s="45">
        <f t="shared" si="23"/>
        <v>0.98399999999999999</v>
      </c>
      <c r="O190" s="45">
        <v>0.05</v>
      </c>
      <c r="P190" s="45">
        <v>0.5</v>
      </c>
      <c r="Q190" s="45"/>
      <c r="R190" s="9">
        <v>2155</v>
      </c>
      <c r="S190" s="37" t="s">
        <v>146</v>
      </c>
      <c r="T190" s="37">
        <v>1</v>
      </c>
      <c r="U190" s="37" t="s">
        <v>9</v>
      </c>
      <c r="V190" s="37">
        <v>497</v>
      </c>
      <c r="W190" s="53"/>
      <c r="X190" s="45"/>
      <c r="Y190" s="26"/>
      <c r="Z190" s="24"/>
      <c r="AA190" s="24">
        <v>0.33500000000000002</v>
      </c>
      <c r="AB190" s="45"/>
      <c r="AC190" s="45"/>
      <c r="AD190" s="25"/>
      <c r="AE190" s="37" t="s">
        <v>108</v>
      </c>
      <c r="AG190" s="45"/>
      <c r="AH190" s="45"/>
      <c r="AI190" s="45"/>
      <c r="AK190" s="45"/>
      <c r="AL190" s="45"/>
      <c r="AM190" s="45"/>
      <c r="AN190" s="53">
        <v>0.2</v>
      </c>
      <c r="AP190" s="37">
        <v>311</v>
      </c>
      <c r="AQ190" s="45">
        <f>1*46.6%</f>
        <v>0.46600000000000003</v>
      </c>
      <c r="AR190" s="45">
        <f t="shared" si="27"/>
        <v>0</v>
      </c>
      <c r="AS190" s="45">
        <f>1*46.6%</f>
        <v>0.46600000000000003</v>
      </c>
      <c r="AT190" s="45"/>
      <c r="AU190" s="45"/>
      <c r="AV190" s="30">
        <v>0.622</v>
      </c>
      <c r="AW190" s="25"/>
      <c r="AX190" s="116" t="s">
        <v>185</v>
      </c>
      <c r="AZ190" s="45">
        <f t="shared" si="1139"/>
        <v>0.67999999999999994</v>
      </c>
      <c r="BA190" s="45">
        <v>0.15</v>
      </c>
      <c r="BD190" s="37">
        <f t="shared" si="942"/>
        <v>666</v>
      </c>
      <c r="BE190" s="25">
        <f t="shared" si="1209"/>
        <v>311</v>
      </c>
      <c r="BF190" s="25">
        <f t="shared" si="943"/>
        <v>655.34399999999994</v>
      </c>
      <c r="BG190" s="45">
        <f t="shared" si="1210"/>
        <v>1.1459999999999999</v>
      </c>
      <c r="BH190" s="37">
        <f t="shared" si="1211"/>
        <v>2395.58</v>
      </c>
      <c r="BI190" s="45">
        <f t="shared" si="1212"/>
        <v>0</v>
      </c>
      <c r="BJ190" s="45">
        <f t="shared" si="1213"/>
        <v>0</v>
      </c>
      <c r="BK190" s="45">
        <f t="shared" si="1214"/>
        <v>0.46600000000000003</v>
      </c>
      <c r="BL190" s="45">
        <f t="shared" si="1215"/>
        <v>0</v>
      </c>
      <c r="BM190" s="45">
        <f t="shared" si="1216"/>
        <v>0</v>
      </c>
      <c r="BN190" s="45">
        <f t="shared" si="1217"/>
        <v>0</v>
      </c>
      <c r="BO190" s="45">
        <f t="shared" si="1218"/>
        <v>0</v>
      </c>
      <c r="BP190" s="45">
        <f t="shared" si="1162"/>
        <v>0</v>
      </c>
      <c r="BQ190" s="30">
        <f t="shared" si="822"/>
        <v>0</v>
      </c>
      <c r="BR190" s="45">
        <f t="shared" si="944"/>
        <v>0.4</v>
      </c>
      <c r="BS190" s="45">
        <f t="shared" si="945"/>
        <v>1.4569999999999999</v>
      </c>
      <c r="BT190" s="116">
        <f t="shared" si="1163"/>
        <v>0</v>
      </c>
      <c r="BU190" s="45">
        <f t="shared" si="1219"/>
        <v>0.4</v>
      </c>
      <c r="BV190" s="58">
        <v>1</v>
      </c>
      <c r="BW190" s="58">
        <v>1</v>
      </c>
      <c r="BX190" s="58">
        <v>0</v>
      </c>
      <c r="BY190" s="25">
        <f t="shared" si="1220"/>
        <v>2395.58</v>
      </c>
      <c r="BZ190" s="25">
        <f t="shared" si="15"/>
        <v>5885.9400599999999</v>
      </c>
      <c r="CA190" s="25">
        <f t="shared" si="1221"/>
        <v>3791.7240240000001</v>
      </c>
      <c r="CB190" s="25">
        <f t="shared" si="946"/>
        <v>15463.687376895999</v>
      </c>
      <c r="CC190" s="25">
        <f t="shared" si="1222"/>
        <v>37994.279885033466</v>
      </c>
      <c r="CD190" s="25">
        <f t="shared" si="1223"/>
        <v>24475.924380150987</v>
      </c>
      <c r="CE190" s="25">
        <f t="shared" si="1224"/>
        <v>0</v>
      </c>
      <c r="CF190" s="25">
        <f t="shared" si="1008"/>
        <v>7820.8099719023994</v>
      </c>
      <c r="CG190" s="81">
        <v>2</v>
      </c>
      <c r="CH190" s="25">
        <f t="shared" si="1225"/>
        <v>16148.367176026693</v>
      </c>
      <c r="CI190" s="25"/>
      <c r="CJ190" s="81"/>
      <c r="CK190" s="25"/>
      <c r="CL190" s="25"/>
      <c r="CM190" s="25"/>
      <c r="CN190" s="25"/>
      <c r="CO190" s="25"/>
    </row>
    <row r="191" spans="1:93" x14ac:dyDescent="0.35">
      <c r="A191" s="15" t="str">
        <f t="shared" si="821"/>
        <v>Blackcliff Longsword + 4 IceBreaker + 2 Cryo + Thrilling Tales + Noblesse</v>
      </c>
      <c r="B191" s="15" t="s">
        <v>9</v>
      </c>
      <c r="C191" s="15">
        <v>169</v>
      </c>
      <c r="D191" s="30">
        <v>0.2</v>
      </c>
      <c r="E191" s="9">
        <v>6</v>
      </c>
      <c r="F191" s="30">
        <v>0.64749999999999996</v>
      </c>
      <c r="G191" s="30">
        <v>0.62129999999999996</v>
      </c>
      <c r="H191" s="30">
        <v>0.79379999999999995</v>
      </c>
      <c r="I191" s="30">
        <v>0.86750000000000005</v>
      </c>
      <c r="J191" s="30">
        <v>1.0449999999999999</v>
      </c>
      <c r="K191" s="9">
        <v>8</v>
      </c>
      <c r="L191" s="30">
        <v>2.2016</v>
      </c>
      <c r="M191" s="15">
        <v>6</v>
      </c>
      <c r="N191" s="30">
        <f t="shared" si="23"/>
        <v>0.98399999999999999</v>
      </c>
      <c r="O191" s="30">
        <v>0.05</v>
      </c>
      <c r="P191" s="30">
        <v>0.5</v>
      </c>
      <c r="Q191" s="30"/>
      <c r="R191" s="9">
        <v>2155</v>
      </c>
      <c r="S191" s="15" t="s">
        <v>146</v>
      </c>
      <c r="T191" s="15">
        <v>1</v>
      </c>
      <c r="U191" s="15" t="s">
        <v>9</v>
      </c>
      <c r="V191" s="15">
        <v>497</v>
      </c>
      <c r="W191" s="33"/>
      <c r="X191" s="30"/>
      <c r="Y191" s="6"/>
      <c r="Z191" s="4"/>
      <c r="AA191" s="4">
        <v>0.33500000000000002</v>
      </c>
      <c r="AE191" s="15" t="s">
        <v>108</v>
      </c>
      <c r="AN191" s="33">
        <v>0.2</v>
      </c>
      <c r="AP191" s="15">
        <v>311</v>
      </c>
      <c r="AQ191" s="30">
        <f>1*46.6%</f>
        <v>0.46600000000000003</v>
      </c>
      <c r="AR191" s="30">
        <f>0*58.3%</f>
        <v>0</v>
      </c>
      <c r="AS191" s="30">
        <f>0*46.6%</f>
        <v>0</v>
      </c>
      <c r="AT191" s="30"/>
      <c r="AU191" s="30"/>
      <c r="AV191" s="30">
        <v>0.622</v>
      </c>
      <c r="AW191" s="9">
        <v>187</v>
      </c>
      <c r="AX191" s="46" t="s">
        <v>185</v>
      </c>
      <c r="AZ191" s="30">
        <f t="shared" si="1139"/>
        <v>0.67999999999999994</v>
      </c>
      <c r="BA191" s="30">
        <v>0.15</v>
      </c>
      <c r="BD191" s="15">
        <f t="shared" si="942"/>
        <v>666</v>
      </c>
      <c r="BE191" s="9">
        <f t="shared" ref="BE191:BE192" si="1226">AP191+AY191</f>
        <v>311</v>
      </c>
      <c r="BF191" s="9">
        <f t="shared" si="943"/>
        <v>655.34399999999994</v>
      </c>
      <c r="BG191" s="30">
        <f t="shared" ref="BG191:BG192" si="1227">W191+AF191+AQ191+AZ191</f>
        <v>1.1459999999999999</v>
      </c>
      <c r="BH191" s="15">
        <f t="shared" ref="BH191:BH192" si="1228">(100%+BG191)*BD191+BE191+BF191</f>
        <v>2395.58</v>
      </c>
      <c r="BI191" s="30">
        <f t="shared" ref="BI191:BI192" si="1229">X191+AG191+AR191</f>
        <v>0</v>
      </c>
      <c r="BJ191" s="30">
        <f t="shared" ref="BJ191:BJ192" si="1230">AH191</f>
        <v>0</v>
      </c>
      <c r="BK191" s="30">
        <f t="shared" ref="BK191:BK192" si="1231">AI191+AS191</f>
        <v>0</v>
      </c>
      <c r="BL191" s="30">
        <f t="shared" ref="BL191:BL192" si="1232">AT191</f>
        <v>0</v>
      </c>
      <c r="BM191" s="30">
        <f t="shared" ref="BM191:BM192" si="1233">AB191</f>
        <v>0</v>
      </c>
      <c r="BN191" s="30">
        <f t="shared" ref="BN191:BN192" si="1234">AJ191</f>
        <v>0</v>
      </c>
      <c r="BO191" s="30">
        <f t="shared" ref="BO191:BO192" si="1235">AK191</f>
        <v>0</v>
      </c>
      <c r="BP191" s="30">
        <f t="shared" ref="BP191:BP192" si="1236">AL191+278*BT191/(1400+BT191)/100</f>
        <v>0.32757403906742283</v>
      </c>
      <c r="BQ191" s="30">
        <f t="shared" si="822"/>
        <v>1.3680841335162321</v>
      </c>
      <c r="BR191" s="30">
        <f t="shared" si="944"/>
        <v>0.4</v>
      </c>
      <c r="BS191" s="30">
        <f t="shared" si="945"/>
        <v>1.4569999999999999</v>
      </c>
      <c r="BT191" s="46">
        <f t="shared" ref="BT191:BT192" si="1237">BC191+AW191+AD191+Q191</f>
        <v>187</v>
      </c>
      <c r="BU191" s="30">
        <f t="shared" ref="BU191:BU192" si="1238">BR191+AC191</f>
        <v>0.4</v>
      </c>
      <c r="BV191" s="114">
        <v>1</v>
      </c>
      <c r="BW191" s="114">
        <v>1</v>
      </c>
      <c r="BX191" s="114">
        <v>0</v>
      </c>
      <c r="BY191" s="9">
        <f t="shared" ref="BY191:BY192" si="1239">(100%+BJ191+(BI191*(1-BV191))+(BL191*BV191)+BN191+BX191*BO191)*BH191</f>
        <v>2395.58</v>
      </c>
      <c r="BZ191" s="9">
        <f t="shared" ref="BZ191:BZ192" si="1240">(100%+$BS191)*BY191</f>
        <v>5885.9400599999999</v>
      </c>
      <c r="CA191" s="9">
        <f t="shared" ref="CA191:CA192" si="1241">MIN($BR191, 80%)*BZ191+BY191*MAX(100%-$BR191, 20%)</f>
        <v>3791.7240240000001</v>
      </c>
      <c r="CB191" s="9">
        <f t="shared" si="946"/>
        <v>14003.540184053032</v>
      </c>
      <c r="CC191" s="9">
        <f t="shared" ref="CC191:CC192" si="1242">(100%+BS191)*CB191</f>
        <v>34406.698232218296</v>
      </c>
      <c r="CD191" s="9">
        <f t="shared" ref="CD191:CD192" si="1243">MIN($BU191, 80%)*CC191+CB191*MAX(100%-$BU191, 20%)</f>
        <v>22164.803403319136</v>
      </c>
      <c r="CE191" s="9">
        <f t="shared" ref="CE191:CE192" si="1244">BX191*R191*(100%+BQ191)</f>
        <v>0</v>
      </c>
      <c r="CF191" s="9">
        <f t="shared" si="1008"/>
        <v>7820.8099719023994</v>
      </c>
      <c r="CG191" s="16">
        <v>2</v>
      </c>
      <c r="CH191" s="9">
        <f t="shared" ref="CH191:CH192" si="1245">(CF191+$CD191)/CG191</f>
        <v>14992.806687610768</v>
      </c>
    </row>
    <row r="192" spans="1:93" s="31" customFormat="1" x14ac:dyDescent="0.35">
      <c r="A192" s="15" t="str">
        <f t="shared" si="821"/>
        <v>Blackcliff Longsword + 4 IceBreaker + 2 Cryo + Thrilling Tales + Noblesse</v>
      </c>
      <c r="B192" s="31" t="s">
        <v>9</v>
      </c>
      <c r="C192" s="31">
        <v>169</v>
      </c>
      <c r="D192" s="32">
        <v>0.2</v>
      </c>
      <c r="E192" s="17">
        <v>6</v>
      </c>
      <c r="F192" s="32">
        <v>0.64749999999999996</v>
      </c>
      <c r="G192" s="32">
        <v>0.62129999999999996</v>
      </c>
      <c r="H192" s="32">
        <v>0.79379999999999995</v>
      </c>
      <c r="I192" s="32">
        <v>0.86750000000000005</v>
      </c>
      <c r="J192" s="32">
        <v>1.0449999999999999</v>
      </c>
      <c r="K192" s="9">
        <v>8</v>
      </c>
      <c r="L192" s="30">
        <v>2.2016</v>
      </c>
      <c r="M192" s="31">
        <v>6</v>
      </c>
      <c r="N192" s="30">
        <f t="shared" si="23"/>
        <v>0.98399999999999999</v>
      </c>
      <c r="O192" s="32">
        <v>0.05</v>
      </c>
      <c r="P192" s="32">
        <v>0.5</v>
      </c>
      <c r="Q192" s="32"/>
      <c r="R192" s="9">
        <v>2155</v>
      </c>
      <c r="S192" s="15" t="s">
        <v>146</v>
      </c>
      <c r="T192" s="15">
        <v>1</v>
      </c>
      <c r="U192" s="15" t="s">
        <v>9</v>
      </c>
      <c r="V192" s="15">
        <v>497</v>
      </c>
      <c r="W192" s="33"/>
      <c r="X192" s="30"/>
      <c r="Y192" s="6"/>
      <c r="Z192" s="4"/>
      <c r="AA192" s="4">
        <v>0.33500000000000002</v>
      </c>
      <c r="AB192" s="32"/>
      <c r="AC192" s="32"/>
      <c r="AD192" s="17"/>
      <c r="AE192" s="31" t="s">
        <v>108</v>
      </c>
      <c r="AG192" s="32"/>
      <c r="AH192" s="32"/>
      <c r="AI192" s="32"/>
      <c r="AK192" s="32"/>
      <c r="AL192" s="32"/>
      <c r="AM192" s="32"/>
      <c r="AN192" s="35">
        <v>0.2</v>
      </c>
      <c r="AP192" s="37">
        <v>311</v>
      </c>
      <c r="AQ192" s="45">
        <v>0</v>
      </c>
      <c r="AR192" s="45">
        <f t="shared" si="27"/>
        <v>0</v>
      </c>
      <c r="AS192" s="45">
        <f>1*46.6%</f>
        <v>0.46600000000000003</v>
      </c>
      <c r="AT192" s="45"/>
      <c r="AU192" s="45"/>
      <c r="AV192" s="30">
        <v>0.622</v>
      </c>
      <c r="AW192" s="25">
        <v>187</v>
      </c>
      <c r="AX192" s="46" t="s">
        <v>185</v>
      </c>
      <c r="AZ192" s="30">
        <f t="shared" si="1139"/>
        <v>0.67999999999999994</v>
      </c>
      <c r="BA192" s="32">
        <v>0.15</v>
      </c>
      <c r="BD192" s="31">
        <f t="shared" ref="BD192:BD232" si="1246">C192+V192</f>
        <v>666</v>
      </c>
      <c r="BE192" s="17">
        <f t="shared" si="1226"/>
        <v>311</v>
      </c>
      <c r="BF192" s="17">
        <f t="shared" ref="BF192:BF232" si="1247">N192*BD192</f>
        <v>655.34399999999994</v>
      </c>
      <c r="BG192" s="32">
        <f t="shared" si="1227"/>
        <v>0.67999999999999994</v>
      </c>
      <c r="BH192" s="31">
        <f t="shared" si="1228"/>
        <v>2085.2239999999997</v>
      </c>
      <c r="BI192" s="32">
        <f t="shared" si="1229"/>
        <v>0</v>
      </c>
      <c r="BJ192" s="32">
        <f t="shared" si="1230"/>
        <v>0</v>
      </c>
      <c r="BK192" s="32">
        <f t="shared" si="1231"/>
        <v>0.46600000000000003</v>
      </c>
      <c r="BL192" s="32">
        <f t="shared" si="1232"/>
        <v>0</v>
      </c>
      <c r="BM192" s="32">
        <f t="shared" si="1233"/>
        <v>0</v>
      </c>
      <c r="BN192" s="32">
        <f t="shared" si="1234"/>
        <v>0</v>
      </c>
      <c r="BO192" s="32">
        <f t="shared" si="1235"/>
        <v>0</v>
      </c>
      <c r="BP192" s="30">
        <f t="shared" si="1236"/>
        <v>0.32757403906742283</v>
      </c>
      <c r="BQ192" s="30">
        <f t="shared" si="822"/>
        <v>1.3680841335162321</v>
      </c>
      <c r="BR192" s="32">
        <f t="shared" ref="BR192:BR232" si="1248">O192+Z192+AN192+AU192+BA192</f>
        <v>0.4</v>
      </c>
      <c r="BS192" s="32">
        <f t="shared" ref="BS192:BS232" si="1249">P192+AA192+AO192+AV192+BB192</f>
        <v>1.4569999999999999</v>
      </c>
      <c r="BT192" s="46">
        <f t="shared" si="1237"/>
        <v>187</v>
      </c>
      <c r="BU192" s="32">
        <f t="shared" si="1238"/>
        <v>0.4</v>
      </c>
      <c r="BV192" s="57">
        <v>1</v>
      </c>
      <c r="BW192" s="57">
        <v>1</v>
      </c>
      <c r="BX192" s="57">
        <v>0</v>
      </c>
      <c r="BY192" s="17">
        <f t="shared" si="1239"/>
        <v>2085.2239999999997</v>
      </c>
      <c r="BZ192" s="17">
        <f t="shared" si="1240"/>
        <v>5123.3953679999986</v>
      </c>
      <c r="CA192" s="17">
        <f t="shared" si="1241"/>
        <v>3300.4925471999995</v>
      </c>
      <c r="CB192" s="9">
        <f t="shared" ref="CB192:CB232" si="1250">L192*(100%+BK192+BM192+(1-BW192)*BN192+BX192*BO192)*(100%+(BW192*100%))*(100%+(BW192*BP192))*BH192</f>
        <v>17869.559564079733</v>
      </c>
      <c r="CC192" s="17">
        <f t="shared" si="1242"/>
        <v>43905.507848943904</v>
      </c>
      <c r="CD192" s="17">
        <f t="shared" si="1243"/>
        <v>28283.938878025401</v>
      </c>
      <c r="CE192" s="17">
        <f t="shared" si="1244"/>
        <v>0</v>
      </c>
      <c r="CF192" s="17">
        <f t="shared" si="1008"/>
        <v>6807.595927854718</v>
      </c>
      <c r="CG192" s="20">
        <v>2</v>
      </c>
      <c r="CH192" s="18">
        <f t="shared" si="1245"/>
        <v>17545.767402940059</v>
      </c>
      <c r="CI192" s="17"/>
      <c r="CJ192" s="20"/>
      <c r="CK192" s="17"/>
      <c r="CL192" s="17"/>
      <c r="CM192" s="17"/>
      <c r="CN192" s="17"/>
      <c r="CO192" s="17"/>
    </row>
    <row r="193" spans="1:93" x14ac:dyDescent="0.35">
      <c r="A193" s="15" t="str">
        <f t="shared" si="821"/>
        <v>Festering Desire + 4 IceBreaker + 2 Cryo + Thrilling Tales + Noblesse</v>
      </c>
      <c r="B193" s="15" t="s">
        <v>9</v>
      </c>
      <c r="C193" s="15">
        <v>169</v>
      </c>
      <c r="D193" s="30">
        <v>0.2</v>
      </c>
      <c r="E193" s="9">
        <v>6</v>
      </c>
      <c r="F193" s="30">
        <v>0.64749999999999996</v>
      </c>
      <c r="G193" s="30">
        <v>0.62129999999999996</v>
      </c>
      <c r="H193" s="30">
        <v>0.79379999999999995</v>
      </c>
      <c r="I193" s="30">
        <v>0.86750000000000005</v>
      </c>
      <c r="J193" s="30">
        <v>1.0449999999999999</v>
      </c>
      <c r="K193" s="9">
        <v>8</v>
      </c>
      <c r="L193" s="30">
        <v>2.2016</v>
      </c>
      <c r="M193" s="15">
        <v>6</v>
      </c>
      <c r="N193" s="30">
        <f t="shared" si="23"/>
        <v>0.98399999999999999</v>
      </c>
      <c r="O193" s="30">
        <v>0.05</v>
      </c>
      <c r="P193" s="30">
        <v>0.5</v>
      </c>
      <c r="Q193" s="30"/>
      <c r="R193" s="9">
        <v>2155</v>
      </c>
      <c r="S193" s="15" t="s">
        <v>98</v>
      </c>
      <c r="T193" s="15">
        <v>5</v>
      </c>
      <c r="U193" s="15" t="s">
        <v>9</v>
      </c>
      <c r="V193" s="15">
        <v>449</v>
      </c>
      <c r="W193" s="30"/>
      <c r="X193" s="30"/>
      <c r="Y193" s="30"/>
      <c r="Z193" s="9"/>
      <c r="AA193" s="9"/>
      <c r="AB193" s="30">
        <f>12%+(T193*4%)</f>
        <v>0.32</v>
      </c>
      <c r="AC193" s="30">
        <f>4.5%+(T193*1.5%)</f>
        <v>0.12</v>
      </c>
      <c r="AE193" s="15" t="s">
        <v>108</v>
      </c>
      <c r="AN193" s="33">
        <v>0.2</v>
      </c>
      <c r="AP193" s="15">
        <v>311</v>
      </c>
      <c r="AQ193" s="30">
        <f>2*46.6%</f>
        <v>0.93200000000000005</v>
      </c>
      <c r="AR193" s="30">
        <f>0*58.3%</f>
        <v>0</v>
      </c>
      <c r="AS193" s="30">
        <f>0*46.6%</f>
        <v>0</v>
      </c>
      <c r="AT193" s="30"/>
      <c r="AU193" s="30"/>
      <c r="AV193" s="30">
        <v>0.622</v>
      </c>
      <c r="AX193" s="46" t="s">
        <v>185</v>
      </c>
      <c r="AZ193" s="30">
        <f>48%+20%</f>
        <v>0.67999999999999994</v>
      </c>
      <c r="BA193" s="30">
        <v>0.15</v>
      </c>
      <c r="BD193" s="15">
        <f t="shared" si="1246"/>
        <v>618</v>
      </c>
      <c r="BE193" s="9">
        <f t="shared" si="1209"/>
        <v>311</v>
      </c>
      <c r="BF193" s="9">
        <f t="shared" si="1247"/>
        <v>608.11199999999997</v>
      </c>
      <c r="BG193" s="30">
        <f t="shared" si="1210"/>
        <v>1.6120000000000001</v>
      </c>
      <c r="BH193" s="15">
        <f t="shared" si="1211"/>
        <v>2533.328</v>
      </c>
      <c r="BI193" s="30">
        <f t="shared" si="1212"/>
        <v>0</v>
      </c>
      <c r="BJ193" s="30">
        <f t="shared" si="1213"/>
        <v>0</v>
      </c>
      <c r="BK193" s="30">
        <f t="shared" si="1214"/>
        <v>0</v>
      </c>
      <c r="BL193" s="30">
        <f t="shared" si="1215"/>
        <v>0</v>
      </c>
      <c r="BM193" s="30">
        <f t="shared" si="1216"/>
        <v>0.32</v>
      </c>
      <c r="BN193" s="30">
        <f t="shared" si="1217"/>
        <v>0</v>
      </c>
      <c r="BO193" s="30">
        <f t="shared" si="1218"/>
        <v>0</v>
      </c>
      <c r="BP193" s="30">
        <f t="shared" si="1162"/>
        <v>0</v>
      </c>
      <c r="BQ193" s="30">
        <f t="shared" si="822"/>
        <v>0</v>
      </c>
      <c r="BR193" s="30">
        <f t="shared" si="1248"/>
        <v>0.4</v>
      </c>
      <c r="BS193" s="30">
        <f t="shared" si="1249"/>
        <v>1.1219999999999999</v>
      </c>
      <c r="BT193" s="46">
        <f t="shared" si="1163"/>
        <v>0</v>
      </c>
      <c r="BU193" s="30">
        <f t="shared" si="1219"/>
        <v>0.52</v>
      </c>
      <c r="BV193" s="114">
        <v>0</v>
      </c>
      <c r="BW193" s="114">
        <v>1</v>
      </c>
      <c r="BX193" s="114">
        <v>0</v>
      </c>
      <c r="BY193" s="9">
        <f t="shared" si="1220"/>
        <v>2533.328</v>
      </c>
      <c r="BZ193" s="9">
        <f t="shared" ref="BZ193:BZ206" si="1251">(100%+$BS193)*BY193</f>
        <v>5375.7220159999997</v>
      </c>
      <c r="CA193" s="9">
        <f t="shared" si="1221"/>
        <v>3670.2856063999998</v>
      </c>
      <c r="CB193" s="9">
        <f t="shared" si="1250"/>
        <v>14724.269801472001</v>
      </c>
      <c r="CC193" s="9">
        <f t="shared" si="1222"/>
        <v>31244.900518723585</v>
      </c>
      <c r="CD193" s="9">
        <f t="shared" si="1223"/>
        <v>23314.997774442825</v>
      </c>
      <c r="CE193" s="9">
        <f t="shared" si="1224"/>
        <v>0</v>
      </c>
      <c r="CF193" s="9">
        <f t="shared" si="1008"/>
        <v>7570.3310917606386</v>
      </c>
      <c r="CG193" s="16">
        <v>2</v>
      </c>
      <c r="CH193" s="9">
        <f t="shared" si="1225"/>
        <v>15442.664433101732</v>
      </c>
    </row>
    <row r="194" spans="1:93" s="37" customFormat="1" x14ac:dyDescent="0.35">
      <c r="A194" s="15" t="str">
        <f t="shared" si="821"/>
        <v>Festering Desire + 4 IceBreaker + 2 Cryo + Thrilling Tales + Noblesse</v>
      </c>
      <c r="B194" s="37" t="s">
        <v>9</v>
      </c>
      <c r="C194" s="37">
        <v>169</v>
      </c>
      <c r="D194" s="45">
        <v>0.2</v>
      </c>
      <c r="E194" s="25">
        <v>6</v>
      </c>
      <c r="F194" s="45">
        <v>0.64749999999999996</v>
      </c>
      <c r="G194" s="45">
        <v>0.62129999999999996</v>
      </c>
      <c r="H194" s="45">
        <v>0.79379999999999995</v>
      </c>
      <c r="I194" s="45">
        <v>0.86750000000000005</v>
      </c>
      <c r="J194" s="45">
        <v>1.0449999999999999</v>
      </c>
      <c r="K194" s="25">
        <v>8</v>
      </c>
      <c r="L194" s="45">
        <v>2.2016</v>
      </c>
      <c r="M194" s="37">
        <v>6</v>
      </c>
      <c r="N194" s="45">
        <f t="shared" si="23"/>
        <v>0.98399999999999999</v>
      </c>
      <c r="O194" s="45">
        <v>0.05</v>
      </c>
      <c r="P194" s="45">
        <v>0.5</v>
      </c>
      <c r="Q194" s="45"/>
      <c r="R194" s="9">
        <v>2155</v>
      </c>
      <c r="S194" s="37" t="s">
        <v>98</v>
      </c>
      <c r="T194" s="37">
        <v>5</v>
      </c>
      <c r="U194" s="37" t="s">
        <v>9</v>
      </c>
      <c r="V194" s="37">
        <v>449</v>
      </c>
      <c r="W194" s="45"/>
      <c r="X194" s="45"/>
      <c r="Y194" s="45"/>
      <c r="Z194" s="25"/>
      <c r="AA194" s="25"/>
      <c r="AB194" s="45">
        <f t="shared" ref="AB194" si="1252">12%+(T194*4%)</f>
        <v>0.32</v>
      </c>
      <c r="AC194" s="45">
        <f t="shared" ref="AC194" si="1253">4.5%+(T194*1.5%)</f>
        <v>0.12</v>
      </c>
      <c r="AD194" s="25"/>
      <c r="AE194" s="37" t="s">
        <v>108</v>
      </c>
      <c r="AG194" s="45"/>
      <c r="AH194" s="45"/>
      <c r="AI194" s="45"/>
      <c r="AK194" s="45"/>
      <c r="AL194" s="45"/>
      <c r="AM194" s="45"/>
      <c r="AN194" s="53">
        <v>0.2</v>
      </c>
      <c r="AP194" s="37">
        <v>311</v>
      </c>
      <c r="AQ194" s="45">
        <f>1*46.6%</f>
        <v>0.46600000000000003</v>
      </c>
      <c r="AR194" s="45">
        <f t="shared" si="27"/>
        <v>0</v>
      </c>
      <c r="AS194" s="45">
        <f>1*46.6%</f>
        <v>0.46600000000000003</v>
      </c>
      <c r="AT194" s="45"/>
      <c r="AU194" s="45"/>
      <c r="AV194" s="30">
        <v>0.622</v>
      </c>
      <c r="AW194" s="25"/>
      <c r="AX194" s="116" t="s">
        <v>185</v>
      </c>
      <c r="AZ194" s="45">
        <f t="shared" si="1139"/>
        <v>0.67999999999999994</v>
      </c>
      <c r="BA194" s="45">
        <v>0.15</v>
      </c>
      <c r="BD194" s="37">
        <f t="shared" si="1246"/>
        <v>618</v>
      </c>
      <c r="BE194" s="25">
        <f t="shared" si="1209"/>
        <v>311</v>
      </c>
      <c r="BF194" s="25">
        <f t="shared" si="1247"/>
        <v>608.11199999999997</v>
      </c>
      <c r="BG194" s="45">
        <f t="shared" si="1210"/>
        <v>1.1459999999999999</v>
      </c>
      <c r="BH194" s="37">
        <f t="shared" si="1211"/>
        <v>2245.3399999999997</v>
      </c>
      <c r="BI194" s="45">
        <f t="shared" si="1212"/>
        <v>0</v>
      </c>
      <c r="BJ194" s="45">
        <f t="shared" si="1213"/>
        <v>0</v>
      </c>
      <c r="BK194" s="45">
        <f t="shared" si="1214"/>
        <v>0.46600000000000003</v>
      </c>
      <c r="BL194" s="45">
        <f t="shared" si="1215"/>
        <v>0</v>
      </c>
      <c r="BM194" s="45">
        <f t="shared" si="1216"/>
        <v>0.32</v>
      </c>
      <c r="BN194" s="45">
        <f t="shared" si="1217"/>
        <v>0</v>
      </c>
      <c r="BO194" s="45">
        <f t="shared" si="1218"/>
        <v>0</v>
      </c>
      <c r="BP194" s="45">
        <f t="shared" si="1162"/>
        <v>0</v>
      </c>
      <c r="BQ194" s="30">
        <f t="shared" si="822"/>
        <v>0</v>
      </c>
      <c r="BR194" s="45">
        <f t="shared" si="1248"/>
        <v>0.4</v>
      </c>
      <c r="BS194" s="45">
        <f t="shared" si="1249"/>
        <v>1.1219999999999999</v>
      </c>
      <c r="BT194" s="116">
        <f t="shared" si="1163"/>
        <v>0</v>
      </c>
      <c r="BU194" s="45">
        <f t="shared" si="1219"/>
        <v>0.52</v>
      </c>
      <c r="BV194" s="58">
        <v>0</v>
      </c>
      <c r="BW194" s="58">
        <v>1</v>
      </c>
      <c r="BX194" s="58">
        <v>0</v>
      </c>
      <c r="BY194" s="25">
        <f t="shared" si="1220"/>
        <v>2245.3399999999997</v>
      </c>
      <c r="BZ194" s="25">
        <f t="shared" si="1251"/>
        <v>4764.6114799999987</v>
      </c>
      <c r="CA194" s="25">
        <f t="shared" si="1221"/>
        <v>3253.0485919999992</v>
      </c>
      <c r="CB194" s="25">
        <f t="shared" si="1250"/>
        <v>17657.612423168001</v>
      </c>
      <c r="CC194" s="25">
        <f t="shared" si="1222"/>
        <v>37469.453561962495</v>
      </c>
      <c r="CD194" s="25">
        <f t="shared" si="1223"/>
        <v>27959.769815341137</v>
      </c>
      <c r="CE194" s="25">
        <f t="shared" si="1224"/>
        <v>0</v>
      </c>
      <c r="CF194" s="25">
        <f t="shared" si="1008"/>
        <v>6709.7380258591975</v>
      </c>
      <c r="CG194" s="81">
        <v>2</v>
      </c>
      <c r="CH194" s="25">
        <f t="shared" si="1225"/>
        <v>17334.753920600167</v>
      </c>
      <c r="CI194" s="25"/>
      <c r="CJ194" s="81"/>
      <c r="CK194" s="25"/>
      <c r="CL194" s="25"/>
      <c r="CM194" s="25"/>
      <c r="CN194" s="25"/>
      <c r="CO194" s="25"/>
    </row>
    <row r="195" spans="1:93" x14ac:dyDescent="0.35">
      <c r="A195" s="15" t="str">
        <f t="shared" si="821"/>
        <v>Festering Desire + 4 IceBreaker + 2 Cryo + Thrilling Tales + Noblesse</v>
      </c>
      <c r="B195" s="15" t="s">
        <v>9</v>
      </c>
      <c r="C195" s="15">
        <v>169</v>
      </c>
      <c r="D195" s="30">
        <v>0.2</v>
      </c>
      <c r="E195" s="9">
        <v>6</v>
      </c>
      <c r="F195" s="30">
        <v>0.64749999999999996</v>
      </c>
      <c r="G195" s="30">
        <v>0.62129999999999996</v>
      </c>
      <c r="H195" s="30">
        <v>0.79379999999999995</v>
      </c>
      <c r="I195" s="30">
        <v>0.86750000000000005</v>
      </c>
      <c r="J195" s="30">
        <v>1.0449999999999999</v>
      </c>
      <c r="K195" s="9">
        <v>8</v>
      </c>
      <c r="L195" s="30">
        <v>2.2016</v>
      </c>
      <c r="M195" s="15">
        <v>6</v>
      </c>
      <c r="N195" s="30">
        <f t="shared" si="23"/>
        <v>0.98399999999999999</v>
      </c>
      <c r="O195" s="30">
        <v>0.05</v>
      </c>
      <c r="P195" s="30">
        <v>0.5</v>
      </c>
      <c r="Q195" s="30"/>
      <c r="R195" s="9">
        <v>2155</v>
      </c>
      <c r="S195" s="15" t="s">
        <v>98</v>
      </c>
      <c r="T195" s="15">
        <v>5</v>
      </c>
      <c r="U195" s="15" t="s">
        <v>9</v>
      </c>
      <c r="V195" s="15">
        <v>449</v>
      </c>
      <c r="W195" s="30"/>
      <c r="X195" s="30"/>
      <c r="Y195" s="30"/>
      <c r="Z195" s="9"/>
      <c r="AA195" s="9"/>
      <c r="AB195" s="30">
        <f>12%+(T195*4%)</f>
        <v>0.32</v>
      </c>
      <c r="AC195" s="30">
        <f>4.5%+(T195*1.5%)</f>
        <v>0.12</v>
      </c>
      <c r="AE195" s="15" t="s">
        <v>108</v>
      </c>
      <c r="AN195" s="33">
        <v>0.2</v>
      </c>
      <c r="AP195" s="15">
        <v>311</v>
      </c>
      <c r="AQ195" s="30">
        <f>1*46.6%</f>
        <v>0.46600000000000003</v>
      </c>
      <c r="AR195" s="30">
        <f>0*58.3%</f>
        <v>0</v>
      </c>
      <c r="AS195" s="30">
        <f>0*46.6%</f>
        <v>0</v>
      </c>
      <c r="AT195" s="30"/>
      <c r="AU195" s="30"/>
      <c r="AV195" s="30">
        <v>0.622</v>
      </c>
      <c r="AW195" s="9">
        <v>187</v>
      </c>
      <c r="AX195" s="46" t="s">
        <v>185</v>
      </c>
      <c r="AZ195" s="30">
        <f>48%+20%</f>
        <v>0.67999999999999994</v>
      </c>
      <c r="BA195" s="30">
        <v>0.15</v>
      </c>
      <c r="BD195" s="15">
        <f t="shared" si="1246"/>
        <v>618</v>
      </c>
      <c r="BE195" s="9">
        <f t="shared" ref="BE195:BE196" si="1254">AP195+AY195</f>
        <v>311</v>
      </c>
      <c r="BF195" s="9">
        <f t="shared" si="1247"/>
        <v>608.11199999999997</v>
      </c>
      <c r="BG195" s="30">
        <f t="shared" ref="BG195:BG196" si="1255">W195+AF195+AQ195+AZ195</f>
        <v>1.1459999999999999</v>
      </c>
      <c r="BH195" s="15">
        <f t="shared" ref="BH195:BH196" si="1256">(100%+BG195)*BD195+BE195+BF195</f>
        <v>2245.3399999999997</v>
      </c>
      <c r="BI195" s="30">
        <f t="shared" ref="BI195:BI196" si="1257">X195+AG195+AR195</f>
        <v>0</v>
      </c>
      <c r="BJ195" s="30">
        <f t="shared" ref="BJ195:BJ196" si="1258">AH195</f>
        <v>0</v>
      </c>
      <c r="BK195" s="30">
        <f t="shared" ref="BK195:BK196" si="1259">AI195+AS195</f>
        <v>0</v>
      </c>
      <c r="BL195" s="30">
        <f t="shared" ref="BL195:BL196" si="1260">AT195</f>
        <v>0</v>
      </c>
      <c r="BM195" s="30">
        <f t="shared" ref="BM195:BM196" si="1261">AB195</f>
        <v>0.32</v>
      </c>
      <c r="BN195" s="30">
        <f t="shared" ref="BN195:BN196" si="1262">AJ195</f>
        <v>0</v>
      </c>
      <c r="BO195" s="30">
        <f t="shared" ref="BO195:BO196" si="1263">AK195</f>
        <v>0</v>
      </c>
      <c r="BP195" s="30">
        <f t="shared" ref="BP195:BP196" si="1264">AL195+278*BT195/(1400+BT195)/100</f>
        <v>0.32757403906742283</v>
      </c>
      <c r="BQ195" s="30">
        <f t="shared" si="822"/>
        <v>1.3680841335162321</v>
      </c>
      <c r="BR195" s="30">
        <f t="shared" si="1248"/>
        <v>0.4</v>
      </c>
      <c r="BS195" s="30">
        <f t="shared" si="1249"/>
        <v>1.1219999999999999</v>
      </c>
      <c r="BT195" s="46">
        <f t="shared" ref="BT195:BT196" si="1265">BC195+AW195+AD195+Q195</f>
        <v>187</v>
      </c>
      <c r="BU195" s="30">
        <f t="shared" ref="BU195:BU196" si="1266">BR195+AC195</f>
        <v>0.52</v>
      </c>
      <c r="BV195" s="114">
        <v>0</v>
      </c>
      <c r="BW195" s="114">
        <v>1</v>
      </c>
      <c r="BX195" s="114">
        <v>0</v>
      </c>
      <c r="BY195" s="9">
        <f t="shared" ref="BY195:BY196" si="1267">(100%+BJ195+(BI195*(1-BV195))+(BL195*BV195)+BN195+BX195*BO195)*BH195</f>
        <v>2245.3399999999997</v>
      </c>
      <c r="BZ195" s="9">
        <f t="shared" ref="BZ195:BZ196" si="1268">(100%+$BS195)*BY195</f>
        <v>4764.6114799999987</v>
      </c>
      <c r="CA195" s="9">
        <f t="shared" ref="CA195:CA196" si="1269">MIN($BR195, 80%)*BZ195+BY195*MAX(100%-$BR195, 20%)</f>
        <v>3253.0485919999992</v>
      </c>
      <c r="CB195" s="9">
        <f t="shared" si="1250"/>
        <v>17325.397511357314</v>
      </c>
      <c r="CC195" s="9">
        <f t="shared" ref="CC195:CC196" si="1270">(100%+BS195)*CB195</f>
        <v>36764.493519100222</v>
      </c>
      <c r="CD195" s="9">
        <f t="shared" ref="CD195:CD196" si="1271">MIN($BU195, 80%)*CC195+CB195*MAX(100%-$BU195, 20%)</f>
        <v>27433.727435383626</v>
      </c>
      <c r="CE195" s="9">
        <f t="shared" ref="CE195:CE196" si="1272">BX195*R195*(100%+BQ195)</f>
        <v>0</v>
      </c>
      <c r="CF195" s="9">
        <f t="shared" si="1008"/>
        <v>6709.7380258591975</v>
      </c>
      <c r="CG195" s="16">
        <v>2</v>
      </c>
      <c r="CH195" s="9">
        <f t="shared" ref="CH195:CH196" si="1273">(CF195+$CD195)/CG195</f>
        <v>17071.73273062141</v>
      </c>
    </row>
    <row r="196" spans="1:93" s="63" customFormat="1" x14ac:dyDescent="0.35">
      <c r="A196" s="15" t="str">
        <f t="shared" si="821"/>
        <v>Festering Desire + 4 IceBreaker + 2 Cryo + Thrilling Tales + Noblesse</v>
      </c>
      <c r="B196" s="63" t="s">
        <v>9</v>
      </c>
      <c r="C196" s="63">
        <v>169</v>
      </c>
      <c r="D196" s="67">
        <v>0.2</v>
      </c>
      <c r="E196" s="72">
        <v>6</v>
      </c>
      <c r="F196" s="67">
        <v>0.64749999999999996</v>
      </c>
      <c r="G196" s="67">
        <v>0.62129999999999996</v>
      </c>
      <c r="H196" s="67">
        <v>0.79379999999999995</v>
      </c>
      <c r="I196" s="67">
        <v>0.86750000000000005</v>
      </c>
      <c r="J196" s="67">
        <v>1.0449999999999999</v>
      </c>
      <c r="K196" s="9">
        <v>8</v>
      </c>
      <c r="L196" s="30">
        <v>2.2016</v>
      </c>
      <c r="M196" s="63">
        <v>6</v>
      </c>
      <c r="N196" s="30">
        <f t="shared" ref="N196" si="1274">78.4%+20%</f>
        <v>0.98399999999999999</v>
      </c>
      <c r="O196" s="67">
        <v>0.05</v>
      </c>
      <c r="P196" s="67">
        <v>0.5</v>
      </c>
      <c r="Q196" s="67"/>
      <c r="R196" s="9">
        <v>2155</v>
      </c>
      <c r="S196" s="63" t="s">
        <v>98</v>
      </c>
      <c r="T196" s="63">
        <v>5</v>
      </c>
      <c r="U196" s="63" t="s">
        <v>9</v>
      </c>
      <c r="V196" s="63">
        <v>449</v>
      </c>
      <c r="W196" s="67"/>
      <c r="X196" s="67"/>
      <c r="Y196" s="67"/>
      <c r="Z196" s="72"/>
      <c r="AA196" s="72"/>
      <c r="AB196" s="67">
        <f t="shared" ref="AB196" si="1275">12%+(T196*4%)</f>
        <v>0.32</v>
      </c>
      <c r="AC196" s="67">
        <f t="shared" ref="AC196" si="1276">4.5%+(T196*1.5%)</f>
        <v>0.12</v>
      </c>
      <c r="AD196" s="72"/>
      <c r="AE196" s="63" t="s">
        <v>108</v>
      </c>
      <c r="AG196" s="67"/>
      <c r="AH196" s="67"/>
      <c r="AI196" s="67"/>
      <c r="AK196" s="67"/>
      <c r="AL196" s="67"/>
      <c r="AM196" s="67"/>
      <c r="AN196" s="64">
        <v>0.2</v>
      </c>
      <c r="AP196" s="37">
        <v>311</v>
      </c>
      <c r="AQ196" s="45">
        <v>0</v>
      </c>
      <c r="AR196" s="45">
        <f t="shared" si="27"/>
        <v>0</v>
      </c>
      <c r="AS196" s="45">
        <f>1*46.6%</f>
        <v>0.46600000000000003</v>
      </c>
      <c r="AT196" s="45"/>
      <c r="AU196" s="45"/>
      <c r="AV196" s="30">
        <v>0.622</v>
      </c>
      <c r="AW196" s="25">
        <v>187</v>
      </c>
      <c r="AX196" s="46" t="s">
        <v>185</v>
      </c>
      <c r="AZ196" s="30">
        <f t="shared" si="1139"/>
        <v>0.67999999999999994</v>
      </c>
      <c r="BA196" s="67">
        <v>0.15</v>
      </c>
      <c r="BD196" s="63">
        <f t="shared" si="1246"/>
        <v>618</v>
      </c>
      <c r="BE196" s="72">
        <f t="shared" si="1254"/>
        <v>311</v>
      </c>
      <c r="BF196" s="72">
        <f t="shared" si="1247"/>
        <v>608.11199999999997</v>
      </c>
      <c r="BG196" s="67">
        <f t="shared" si="1255"/>
        <v>0.67999999999999994</v>
      </c>
      <c r="BH196" s="63">
        <f t="shared" si="1256"/>
        <v>1957.3519999999999</v>
      </c>
      <c r="BI196" s="67">
        <f t="shared" si="1257"/>
        <v>0</v>
      </c>
      <c r="BJ196" s="67">
        <f t="shared" si="1258"/>
        <v>0</v>
      </c>
      <c r="BK196" s="67">
        <f t="shared" si="1259"/>
        <v>0.46600000000000003</v>
      </c>
      <c r="BL196" s="67">
        <f t="shared" si="1260"/>
        <v>0</v>
      </c>
      <c r="BM196" s="67">
        <f t="shared" si="1261"/>
        <v>0.32</v>
      </c>
      <c r="BN196" s="67">
        <f t="shared" si="1262"/>
        <v>0</v>
      </c>
      <c r="BO196" s="67">
        <f t="shared" si="1263"/>
        <v>0</v>
      </c>
      <c r="BP196" s="30">
        <f t="shared" si="1264"/>
        <v>0.32757403906742283</v>
      </c>
      <c r="BQ196" s="30">
        <f t="shared" si="822"/>
        <v>1.3680841335162321</v>
      </c>
      <c r="BR196" s="67">
        <f t="shared" si="1248"/>
        <v>0.4</v>
      </c>
      <c r="BS196" s="67">
        <f t="shared" si="1249"/>
        <v>1.1219999999999999</v>
      </c>
      <c r="BT196" s="46">
        <f t="shared" si="1265"/>
        <v>187</v>
      </c>
      <c r="BU196" s="67">
        <f t="shared" si="1266"/>
        <v>0.52</v>
      </c>
      <c r="BV196" s="114">
        <v>0</v>
      </c>
      <c r="BW196" s="115">
        <v>1</v>
      </c>
      <c r="BX196" s="115">
        <v>0</v>
      </c>
      <c r="BY196" s="72">
        <f t="shared" si="1267"/>
        <v>1957.3519999999999</v>
      </c>
      <c r="BZ196" s="72">
        <f t="shared" si="1268"/>
        <v>4153.5009439999994</v>
      </c>
      <c r="CA196" s="72">
        <f t="shared" si="1269"/>
        <v>2835.8115775999995</v>
      </c>
      <c r="CB196" s="9">
        <f t="shared" si="1250"/>
        <v>20435.136915484814</v>
      </c>
      <c r="CC196" s="72">
        <f t="shared" si="1270"/>
        <v>43363.360534658772</v>
      </c>
      <c r="CD196" s="72">
        <f t="shared" si="1271"/>
        <v>32357.813197455271</v>
      </c>
      <c r="CE196" s="72">
        <f t="shared" si="1272"/>
        <v>0</v>
      </c>
      <c r="CF196" s="72">
        <f t="shared" si="1008"/>
        <v>5849.1449599577581</v>
      </c>
      <c r="CG196" s="74">
        <v>2</v>
      </c>
      <c r="CH196" s="66">
        <f t="shared" si="1273"/>
        <v>19103.479078706514</v>
      </c>
      <c r="CI196" s="72"/>
      <c r="CJ196" s="74"/>
      <c r="CK196" s="72"/>
      <c r="CL196" s="72"/>
      <c r="CM196" s="72"/>
      <c r="CN196" s="72"/>
      <c r="CO196" s="72"/>
    </row>
    <row r="197" spans="1:93" x14ac:dyDescent="0.35">
      <c r="A197" s="15" t="str">
        <f t="shared" si="821"/>
        <v>Aquila Favonia + 4 IceBreaker + 2 Cryo + Thrilling Tales + Noblesse</v>
      </c>
      <c r="B197" s="15" t="s">
        <v>9</v>
      </c>
      <c r="C197" s="15">
        <v>169</v>
      </c>
      <c r="D197" s="30">
        <v>0.2</v>
      </c>
      <c r="E197" s="9">
        <v>6</v>
      </c>
      <c r="F197" s="30">
        <v>0.64749999999999996</v>
      </c>
      <c r="G197" s="30">
        <v>0.62129999999999996</v>
      </c>
      <c r="H197" s="30">
        <v>0.79379999999999995</v>
      </c>
      <c r="I197" s="30">
        <v>0.86750000000000005</v>
      </c>
      <c r="J197" s="30">
        <v>1.0449999999999999</v>
      </c>
      <c r="K197" s="9">
        <v>8</v>
      </c>
      <c r="L197" s="30">
        <v>2.2016</v>
      </c>
      <c r="M197" s="15">
        <v>6</v>
      </c>
      <c r="N197" s="30">
        <f t="shared" ref="N197:N264" si="1277">78.4%+20%</f>
        <v>0.98399999999999999</v>
      </c>
      <c r="O197" s="30">
        <v>0.05</v>
      </c>
      <c r="P197" s="30">
        <v>0.5</v>
      </c>
      <c r="Q197" s="30"/>
      <c r="R197" s="9">
        <v>2155</v>
      </c>
      <c r="S197" s="15" t="s">
        <v>101</v>
      </c>
      <c r="T197" s="15">
        <v>1</v>
      </c>
      <c r="U197" s="15" t="s">
        <v>9</v>
      </c>
      <c r="V197" s="15">
        <v>590</v>
      </c>
      <c r="W197" s="33">
        <v>0.2</v>
      </c>
      <c r="X197" s="30">
        <v>0.377</v>
      </c>
      <c r="AE197" s="15" t="s">
        <v>108</v>
      </c>
      <c r="AN197" s="33">
        <v>0.2</v>
      </c>
      <c r="AP197" s="15">
        <v>311</v>
      </c>
      <c r="AQ197" s="30">
        <f>2*46.6%</f>
        <v>0.93200000000000005</v>
      </c>
      <c r="AR197" s="30">
        <f>0*58.3%</f>
        <v>0</v>
      </c>
      <c r="AS197" s="30">
        <f>0*46.6%</f>
        <v>0</v>
      </c>
      <c r="AT197" s="30"/>
      <c r="AU197" s="30"/>
      <c r="AV197" s="30">
        <v>0.622</v>
      </c>
      <c r="AX197" s="46" t="s">
        <v>185</v>
      </c>
      <c r="AZ197" s="30">
        <f t="shared" si="1139"/>
        <v>0.67999999999999994</v>
      </c>
      <c r="BA197" s="30">
        <v>0.15</v>
      </c>
      <c r="BD197" s="15">
        <f t="shared" si="1246"/>
        <v>759</v>
      </c>
      <c r="BE197" s="9">
        <f t="shared" si="1209"/>
        <v>311</v>
      </c>
      <c r="BF197" s="9">
        <f t="shared" si="1247"/>
        <v>746.85599999999999</v>
      </c>
      <c r="BG197" s="30">
        <f t="shared" si="1210"/>
        <v>1.8120000000000001</v>
      </c>
      <c r="BH197" s="15">
        <f t="shared" si="1211"/>
        <v>3192.1639999999998</v>
      </c>
      <c r="BI197" s="30">
        <f t="shared" si="1212"/>
        <v>0.377</v>
      </c>
      <c r="BJ197" s="30">
        <f t="shared" si="1213"/>
        <v>0</v>
      </c>
      <c r="BK197" s="30">
        <f t="shared" si="1214"/>
        <v>0</v>
      </c>
      <c r="BL197" s="30">
        <f t="shared" si="1215"/>
        <v>0</v>
      </c>
      <c r="BM197" s="30">
        <f t="shared" si="1216"/>
        <v>0</v>
      </c>
      <c r="BN197" s="30">
        <f t="shared" si="1217"/>
        <v>0</v>
      </c>
      <c r="BO197" s="30">
        <f t="shared" si="1218"/>
        <v>0</v>
      </c>
      <c r="BP197" s="30">
        <f t="shared" si="1162"/>
        <v>0</v>
      </c>
      <c r="BQ197" s="30">
        <f t="shared" si="822"/>
        <v>0</v>
      </c>
      <c r="BR197" s="30">
        <f t="shared" si="1248"/>
        <v>0.4</v>
      </c>
      <c r="BS197" s="30">
        <f t="shared" si="1249"/>
        <v>1.1219999999999999</v>
      </c>
      <c r="BT197" s="46">
        <f t="shared" si="1163"/>
        <v>0</v>
      </c>
      <c r="BU197" s="30">
        <f t="shared" si="1219"/>
        <v>0.4</v>
      </c>
      <c r="BV197" s="114">
        <v>0</v>
      </c>
      <c r="BW197" s="114">
        <v>1</v>
      </c>
      <c r="BX197" s="114">
        <v>0</v>
      </c>
      <c r="BY197" s="9">
        <f t="shared" si="1220"/>
        <v>4395.6098279999997</v>
      </c>
      <c r="BZ197" s="9">
        <f t="shared" si="1251"/>
        <v>9327.4840550159988</v>
      </c>
      <c r="CA197" s="9">
        <f t="shared" si="1221"/>
        <v>6368.3595188063991</v>
      </c>
      <c r="CB197" s="9">
        <f t="shared" si="1250"/>
        <v>14055.736524799999</v>
      </c>
      <c r="CC197" s="9">
        <f t="shared" si="1222"/>
        <v>29826.272905625596</v>
      </c>
      <c r="CD197" s="9">
        <f t="shared" si="1223"/>
        <v>20363.951077130238</v>
      </c>
      <c r="CE197" s="9">
        <f t="shared" si="1224"/>
        <v>0</v>
      </c>
      <c r="CF197" s="9">
        <f t="shared" ref="CF197:CF242" si="1278">($F197+$G197+$H197)*$CA197</f>
        <v>13135.378343490078</v>
      </c>
      <c r="CG197" s="16">
        <v>2</v>
      </c>
      <c r="CH197" s="9">
        <f t="shared" si="1225"/>
        <v>16749.664710310157</v>
      </c>
    </row>
    <row r="198" spans="1:93" s="37" customFormat="1" x14ac:dyDescent="0.35">
      <c r="A198" s="15" t="str">
        <f t="shared" ref="A198:A261" si="1279">S198&amp;" + "&amp;AE198&amp;" + "&amp;AX198</f>
        <v>Aquila Favonia + 4 IceBreaker + 2 Cryo + Thrilling Tales + Noblesse</v>
      </c>
      <c r="B198" s="37" t="s">
        <v>9</v>
      </c>
      <c r="C198" s="37">
        <v>169</v>
      </c>
      <c r="D198" s="45">
        <v>0.2</v>
      </c>
      <c r="E198" s="25">
        <v>6</v>
      </c>
      <c r="F198" s="45">
        <v>0.64749999999999996</v>
      </c>
      <c r="G198" s="45">
        <v>0.62129999999999996</v>
      </c>
      <c r="H198" s="45">
        <v>0.79379999999999995</v>
      </c>
      <c r="I198" s="45">
        <v>0.86750000000000005</v>
      </c>
      <c r="J198" s="45">
        <v>1.0449999999999999</v>
      </c>
      <c r="K198" s="25">
        <v>8</v>
      </c>
      <c r="L198" s="45">
        <v>2.2016</v>
      </c>
      <c r="M198" s="37">
        <v>6</v>
      </c>
      <c r="N198" s="45">
        <f t="shared" si="1277"/>
        <v>0.98399999999999999</v>
      </c>
      <c r="O198" s="45">
        <v>0.05</v>
      </c>
      <c r="P198" s="45">
        <v>0.5</v>
      </c>
      <c r="Q198" s="45"/>
      <c r="R198" s="9">
        <v>2155</v>
      </c>
      <c r="S198" s="37" t="s">
        <v>101</v>
      </c>
      <c r="T198" s="37">
        <v>1</v>
      </c>
      <c r="U198" s="37" t="s">
        <v>9</v>
      </c>
      <c r="V198" s="37">
        <v>590</v>
      </c>
      <c r="W198" s="53">
        <v>0.2</v>
      </c>
      <c r="X198" s="45">
        <v>0.377</v>
      </c>
      <c r="AB198" s="45"/>
      <c r="AC198" s="45"/>
      <c r="AD198" s="25"/>
      <c r="AE198" s="37" t="s">
        <v>108</v>
      </c>
      <c r="AG198" s="45"/>
      <c r="AH198" s="45"/>
      <c r="AI198" s="45"/>
      <c r="AK198" s="45"/>
      <c r="AL198" s="45"/>
      <c r="AM198" s="45"/>
      <c r="AN198" s="53">
        <v>0.2</v>
      </c>
      <c r="AP198" s="37">
        <v>311</v>
      </c>
      <c r="AQ198" s="45">
        <f>1*46.6%</f>
        <v>0.46600000000000003</v>
      </c>
      <c r="AR198" s="45">
        <f t="shared" si="27"/>
        <v>0</v>
      </c>
      <c r="AS198" s="45">
        <f>1*46.6%</f>
        <v>0.46600000000000003</v>
      </c>
      <c r="AT198" s="45"/>
      <c r="AU198" s="45"/>
      <c r="AV198" s="30">
        <v>0.622</v>
      </c>
      <c r="AW198" s="25"/>
      <c r="AX198" s="116" t="s">
        <v>185</v>
      </c>
      <c r="AZ198" s="45">
        <f t="shared" si="1139"/>
        <v>0.67999999999999994</v>
      </c>
      <c r="BA198" s="45">
        <v>0.15</v>
      </c>
      <c r="BD198" s="37">
        <f t="shared" si="1246"/>
        <v>759</v>
      </c>
      <c r="BE198" s="25">
        <f t="shared" si="1209"/>
        <v>311</v>
      </c>
      <c r="BF198" s="25">
        <f t="shared" si="1247"/>
        <v>746.85599999999999</v>
      </c>
      <c r="BG198" s="45">
        <f t="shared" si="1210"/>
        <v>1.3460000000000001</v>
      </c>
      <c r="BH198" s="37">
        <f t="shared" si="1211"/>
        <v>2838.4700000000003</v>
      </c>
      <c r="BI198" s="45">
        <f t="shared" si="1212"/>
        <v>0.377</v>
      </c>
      <c r="BJ198" s="45">
        <f t="shared" si="1213"/>
        <v>0</v>
      </c>
      <c r="BK198" s="45">
        <f t="shared" si="1214"/>
        <v>0.46600000000000003</v>
      </c>
      <c r="BL198" s="45">
        <f t="shared" si="1215"/>
        <v>0</v>
      </c>
      <c r="BM198" s="45">
        <f t="shared" si="1216"/>
        <v>0</v>
      </c>
      <c r="BN198" s="45">
        <f t="shared" si="1217"/>
        <v>0</v>
      </c>
      <c r="BO198" s="45">
        <f t="shared" si="1218"/>
        <v>0</v>
      </c>
      <c r="BP198" s="45">
        <f t="shared" si="1162"/>
        <v>0</v>
      </c>
      <c r="BQ198" s="30">
        <f t="shared" ref="BQ198:BQ261" si="1280">AM198+1600*BT198/(2000+BT198)/100</f>
        <v>0</v>
      </c>
      <c r="BR198" s="45">
        <f t="shared" si="1248"/>
        <v>0.4</v>
      </c>
      <c r="BS198" s="45">
        <f t="shared" si="1249"/>
        <v>1.1219999999999999</v>
      </c>
      <c r="BT198" s="116">
        <f t="shared" si="1163"/>
        <v>0</v>
      </c>
      <c r="BU198" s="45">
        <f t="shared" si="1219"/>
        <v>0.4</v>
      </c>
      <c r="BV198" s="58">
        <v>0</v>
      </c>
      <c r="BW198" s="58">
        <v>1</v>
      </c>
      <c r="BX198" s="58">
        <v>0</v>
      </c>
      <c r="BY198" s="25">
        <f t="shared" si="1220"/>
        <v>3908.5731900000005</v>
      </c>
      <c r="BZ198" s="25">
        <f t="shared" si="1251"/>
        <v>8293.992309180001</v>
      </c>
      <c r="CA198" s="25">
        <f t="shared" si="1221"/>
        <v>5662.7408376720014</v>
      </c>
      <c r="CB198" s="25">
        <f t="shared" si="1250"/>
        <v>18322.582718464</v>
      </c>
      <c r="CC198" s="25">
        <f t="shared" si="1222"/>
        <v>38880.520528580608</v>
      </c>
      <c r="CD198" s="25">
        <f t="shared" si="1223"/>
        <v>26545.757842510644</v>
      </c>
      <c r="CE198" s="25">
        <f t="shared" si="1224"/>
        <v>0</v>
      </c>
      <c r="CF198" s="25">
        <f t="shared" si="1278"/>
        <v>11679.96925178227</v>
      </c>
      <c r="CG198" s="81">
        <v>2</v>
      </c>
      <c r="CH198" s="25">
        <f t="shared" si="1225"/>
        <v>19112.863547146459</v>
      </c>
      <c r="CI198" s="25"/>
      <c r="CJ198" s="81"/>
      <c r="CK198" s="25"/>
      <c r="CL198" s="25"/>
      <c r="CM198" s="25"/>
      <c r="CN198" s="25"/>
      <c r="CO198" s="25"/>
    </row>
    <row r="199" spans="1:93" x14ac:dyDescent="0.35">
      <c r="A199" s="15" t="str">
        <f t="shared" si="1279"/>
        <v>Aquila Favonia + 4 IceBreaker + 2 Cryo + Thrilling Tales + Noblesse</v>
      </c>
      <c r="B199" s="15" t="s">
        <v>9</v>
      </c>
      <c r="C199" s="15">
        <v>169</v>
      </c>
      <c r="D199" s="30">
        <v>0.2</v>
      </c>
      <c r="E199" s="9">
        <v>6</v>
      </c>
      <c r="F199" s="30">
        <v>0.64749999999999996</v>
      </c>
      <c r="G199" s="30">
        <v>0.62129999999999996</v>
      </c>
      <c r="H199" s="30">
        <v>0.79379999999999995</v>
      </c>
      <c r="I199" s="30">
        <v>0.86750000000000005</v>
      </c>
      <c r="J199" s="30">
        <v>1.0449999999999999</v>
      </c>
      <c r="K199" s="9">
        <v>8</v>
      </c>
      <c r="L199" s="30">
        <v>2.2016</v>
      </c>
      <c r="M199" s="15">
        <v>6</v>
      </c>
      <c r="N199" s="30">
        <f t="shared" si="1277"/>
        <v>0.98399999999999999</v>
      </c>
      <c r="O199" s="30">
        <v>0.05</v>
      </c>
      <c r="P199" s="30">
        <v>0.5</v>
      </c>
      <c r="Q199" s="30"/>
      <c r="R199" s="9">
        <v>2155</v>
      </c>
      <c r="S199" s="15" t="s">
        <v>101</v>
      </c>
      <c r="T199" s="15">
        <v>1</v>
      </c>
      <c r="U199" s="15" t="s">
        <v>9</v>
      </c>
      <c r="V199" s="15">
        <v>590</v>
      </c>
      <c r="W199" s="33">
        <v>0.2</v>
      </c>
      <c r="X199" s="30">
        <v>0.377</v>
      </c>
      <c r="AE199" s="15" t="s">
        <v>108</v>
      </c>
      <c r="AN199" s="33">
        <v>0.2</v>
      </c>
      <c r="AP199" s="15">
        <v>311</v>
      </c>
      <c r="AQ199" s="30">
        <f>1*46.6%</f>
        <v>0.46600000000000003</v>
      </c>
      <c r="AR199" s="30">
        <f>0*58.3%</f>
        <v>0</v>
      </c>
      <c r="AS199" s="30">
        <f>0*46.6%</f>
        <v>0</v>
      </c>
      <c r="AT199" s="30"/>
      <c r="AU199" s="30"/>
      <c r="AV199" s="30">
        <v>0.622</v>
      </c>
      <c r="AW199" s="9">
        <v>187</v>
      </c>
      <c r="AX199" s="46" t="s">
        <v>185</v>
      </c>
      <c r="AZ199" s="30">
        <f t="shared" si="1139"/>
        <v>0.67999999999999994</v>
      </c>
      <c r="BA199" s="30">
        <v>0.15</v>
      </c>
      <c r="BD199" s="15">
        <f t="shared" si="1246"/>
        <v>759</v>
      </c>
      <c r="BE199" s="9">
        <f t="shared" ref="BE199:BE202" si="1281">AP199+AY199</f>
        <v>311</v>
      </c>
      <c r="BF199" s="9">
        <f t="shared" si="1247"/>
        <v>746.85599999999999</v>
      </c>
      <c r="BG199" s="30">
        <f t="shared" ref="BG199:BG202" si="1282">W199+AF199+AQ199+AZ199</f>
        <v>1.3460000000000001</v>
      </c>
      <c r="BH199" s="15">
        <f t="shared" ref="BH199:BH202" si="1283">(100%+BG199)*BD199+BE199+BF199</f>
        <v>2838.4700000000003</v>
      </c>
      <c r="BI199" s="30">
        <f t="shared" ref="BI199:BI202" si="1284">X199+AG199+AR199</f>
        <v>0.377</v>
      </c>
      <c r="BJ199" s="30">
        <f t="shared" ref="BJ199:BJ202" si="1285">AH199</f>
        <v>0</v>
      </c>
      <c r="BK199" s="30">
        <f t="shared" ref="BK199:BK202" si="1286">AI199+AS199</f>
        <v>0</v>
      </c>
      <c r="BL199" s="30">
        <f t="shared" ref="BL199:BL202" si="1287">AT199</f>
        <v>0</v>
      </c>
      <c r="BM199" s="30">
        <f t="shared" ref="BM199:BM202" si="1288">AB199</f>
        <v>0</v>
      </c>
      <c r="BN199" s="30">
        <f t="shared" ref="BN199:BN202" si="1289">AJ199</f>
        <v>0</v>
      </c>
      <c r="BO199" s="30">
        <f t="shared" ref="BO199:BO202" si="1290">AK199</f>
        <v>0</v>
      </c>
      <c r="BP199" s="30">
        <f t="shared" ref="BP199:BP202" si="1291">AL199+278*BT199/(1400+BT199)/100</f>
        <v>0.32757403906742283</v>
      </c>
      <c r="BQ199" s="30">
        <f t="shared" si="1280"/>
        <v>1.3680841335162321</v>
      </c>
      <c r="BR199" s="30">
        <f t="shared" si="1248"/>
        <v>0.4</v>
      </c>
      <c r="BS199" s="30">
        <f t="shared" si="1249"/>
        <v>1.1219999999999999</v>
      </c>
      <c r="BT199" s="46">
        <f t="shared" ref="BT199:BT202" si="1292">BC199+AW199+AD199+Q199</f>
        <v>187</v>
      </c>
      <c r="BU199" s="30">
        <f t="shared" ref="BU199:BU202" si="1293">BR199+AC199</f>
        <v>0.4</v>
      </c>
      <c r="BV199" s="114">
        <v>0</v>
      </c>
      <c r="BW199" s="114">
        <v>1</v>
      </c>
      <c r="BX199" s="114">
        <v>0</v>
      </c>
      <c r="BY199" s="9">
        <f t="shared" ref="BY199:BY202" si="1294">(100%+BJ199+(BI199*(1-BV199))+(BL199*BV199)+BN199+BX199*BO199)*BH199</f>
        <v>3908.5731900000005</v>
      </c>
      <c r="BZ199" s="9">
        <f t="shared" ref="BZ199:BZ202" si="1295">(100%+$BS199)*BY199</f>
        <v>8293.992309180001</v>
      </c>
      <c r="CA199" s="9">
        <f t="shared" ref="CA199:CA202" si="1296">MIN($BR199, 80%)*BZ199+BY199*MAX(100%-$BR199, 20%)</f>
        <v>5662.7408376720014</v>
      </c>
      <c r="CB199" s="9">
        <f t="shared" si="1250"/>
        <v>16592.486456820065</v>
      </c>
      <c r="CC199" s="9">
        <f t="shared" ref="CC199:CC202" si="1297">(100%+BS199)*CB199</f>
        <v>35209.256261372175</v>
      </c>
      <c r="CD199" s="9">
        <f t="shared" ref="CD199:CD202" si="1298">MIN($BU199, 80%)*CC199+CB199*MAX(100%-$BU199, 20%)</f>
        <v>24039.19437864091</v>
      </c>
      <c r="CE199" s="9">
        <f t="shared" ref="CE199:CE202" si="1299">BX199*R199*(100%+BQ199)</f>
        <v>0</v>
      </c>
      <c r="CF199" s="9">
        <f t="shared" si="1278"/>
        <v>11679.96925178227</v>
      </c>
      <c r="CG199" s="16">
        <v>2</v>
      </c>
      <c r="CH199" s="9">
        <f t="shared" ref="CH199:CH202" si="1300">(CF199+$CD199)/CG199</f>
        <v>17859.58181521159</v>
      </c>
    </row>
    <row r="200" spans="1:93" s="63" customFormat="1" x14ac:dyDescent="0.35">
      <c r="A200" s="15" t="str">
        <f t="shared" si="1279"/>
        <v>Aquila Favonia + 4 IceBreaker + 2 Cryo + Thrilling Tales + Noblesse</v>
      </c>
      <c r="B200" s="63" t="s">
        <v>9</v>
      </c>
      <c r="C200" s="63">
        <v>169</v>
      </c>
      <c r="D200" s="67">
        <v>0.2</v>
      </c>
      <c r="E200" s="72">
        <v>6</v>
      </c>
      <c r="F200" s="67">
        <v>0.64749999999999996</v>
      </c>
      <c r="G200" s="67">
        <v>0.62129999999999996</v>
      </c>
      <c r="H200" s="67">
        <v>0.79379999999999995</v>
      </c>
      <c r="I200" s="67">
        <v>0.86750000000000005</v>
      </c>
      <c r="J200" s="67">
        <v>1.0449999999999999</v>
      </c>
      <c r="K200" s="9">
        <v>8</v>
      </c>
      <c r="L200" s="30">
        <v>2.2016</v>
      </c>
      <c r="M200" s="63">
        <v>6</v>
      </c>
      <c r="N200" s="30">
        <f t="shared" si="1277"/>
        <v>0.98399999999999999</v>
      </c>
      <c r="O200" s="67">
        <v>0.05</v>
      </c>
      <c r="P200" s="67">
        <v>0.5</v>
      </c>
      <c r="Q200" s="67"/>
      <c r="R200" s="9">
        <v>2155</v>
      </c>
      <c r="S200" s="63" t="s">
        <v>101</v>
      </c>
      <c r="T200" s="63">
        <v>1</v>
      </c>
      <c r="U200" s="63" t="s">
        <v>9</v>
      </c>
      <c r="V200" s="63">
        <v>590</v>
      </c>
      <c r="W200" s="64">
        <v>0.2</v>
      </c>
      <c r="X200" s="67">
        <v>0.377</v>
      </c>
      <c r="AB200" s="67"/>
      <c r="AC200" s="67"/>
      <c r="AD200" s="72"/>
      <c r="AE200" s="63" t="s">
        <v>108</v>
      </c>
      <c r="AG200" s="67"/>
      <c r="AH200" s="67"/>
      <c r="AI200" s="67"/>
      <c r="AK200" s="67"/>
      <c r="AL200" s="67"/>
      <c r="AM200" s="67"/>
      <c r="AN200" s="64">
        <v>0.2</v>
      </c>
      <c r="AP200" s="37">
        <v>311</v>
      </c>
      <c r="AQ200" s="45">
        <v>0</v>
      </c>
      <c r="AR200" s="45">
        <f t="shared" si="27"/>
        <v>0</v>
      </c>
      <c r="AS200" s="45">
        <f>1*46.6%</f>
        <v>0.46600000000000003</v>
      </c>
      <c r="AT200" s="45"/>
      <c r="AU200" s="45"/>
      <c r="AV200" s="30">
        <v>0.622</v>
      </c>
      <c r="AW200" s="25">
        <v>187</v>
      </c>
      <c r="AX200" s="46" t="s">
        <v>185</v>
      </c>
      <c r="AZ200" s="30">
        <f t="shared" si="1139"/>
        <v>0.67999999999999994</v>
      </c>
      <c r="BA200" s="67">
        <v>0.15</v>
      </c>
      <c r="BD200" s="63">
        <f t="shared" si="1246"/>
        <v>759</v>
      </c>
      <c r="BE200" s="72">
        <f t="shared" si="1281"/>
        <v>311</v>
      </c>
      <c r="BF200" s="72">
        <f t="shared" si="1247"/>
        <v>746.85599999999999</v>
      </c>
      <c r="BG200" s="67">
        <f t="shared" si="1282"/>
        <v>0.87999999999999989</v>
      </c>
      <c r="BH200" s="63">
        <f t="shared" si="1283"/>
        <v>2484.7759999999998</v>
      </c>
      <c r="BI200" s="67">
        <f t="shared" si="1284"/>
        <v>0.377</v>
      </c>
      <c r="BJ200" s="67">
        <f t="shared" si="1285"/>
        <v>0</v>
      </c>
      <c r="BK200" s="67">
        <f t="shared" si="1286"/>
        <v>0.46600000000000003</v>
      </c>
      <c r="BL200" s="67">
        <f t="shared" si="1287"/>
        <v>0</v>
      </c>
      <c r="BM200" s="67">
        <f t="shared" si="1288"/>
        <v>0</v>
      </c>
      <c r="BN200" s="67">
        <f t="shared" si="1289"/>
        <v>0</v>
      </c>
      <c r="BO200" s="67">
        <f t="shared" si="1290"/>
        <v>0</v>
      </c>
      <c r="BP200" s="30">
        <f t="shared" si="1291"/>
        <v>0.32757403906742283</v>
      </c>
      <c r="BQ200" s="30">
        <f t="shared" si="1280"/>
        <v>1.3680841335162321</v>
      </c>
      <c r="BR200" s="67">
        <f t="shared" si="1248"/>
        <v>0.4</v>
      </c>
      <c r="BS200" s="67">
        <f t="shared" si="1249"/>
        <v>1.1219999999999999</v>
      </c>
      <c r="BT200" s="46">
        <f t="shared" si="1292"/>
        <v>187</v>
      </c>
      <c r="BU200" s="67">
        <f t="shared" si="1293"/>
        <v>0.4</v>
      </c>
      <c r="BV200" s="114">
        <v>0</v>
      </c>
      <c r="BW200" s="115">
        <v>1</v>
      </c>
      <c r="BX200" s="115">
        <v>0</v>
      </c>
      <c r="BY200" s="72">
        <f t="shared" si="1294"/>
        <v>3421.5365519999996</v>
      </c>
      <c r="BZ200" s="72">
        <f t="shared" si="1295"/>
        <v>7260.5005633439987</v>
      </c>
      <c r="CA200" s="72">
        <f t="shared" si="1296"/>
        <v>4957.122156537599</v>
      </c>
      <c r="CB200" s="9">
        <f t="shared" si="1250"/>
        <v>21293.56497690214</v>
      </c>
      <c r="CC200" s="72">
        <f t="shared" si="1297"/>
        <v>45184.944880986339</v>
      </c>
      <c r="CD200" s="72">
        <f t="shared" si="1298"/>
        <v>30850.116938535823</v>
      </c>
      <c r="CE200" s="72">
        <f t="shared" si="1299"/>
        <v>0</v>
      </c>
      <c r="CF200" s="72">
        <f t="shared" si="1278"/>
        <v>10224.56016007445</v>
      </c>
      <c r="CG200" s="74">
        <v>2</v>
      </c>
      <c r="CH200" s="66">
        <f t="shared" si="1300"/>
        <v>20537.338549305136</v>
      </c>
      <c r="CI200" s="72"/>
      <c r="CJ200" s="74"/>
      <c r="CK200" s="72"/>
      <c r="CL200" s="72"/>
      <c r="CM200" s="72"/>
      <c r="CN200" s="72"/>
      <c r="CO200" s="72"/>
    </row>
    <row r="201" spans="1:93" x14ac:dyDescent="0.35">
      <c r="A201" s="15" t="str">
        <f t="shared" si="1279"/>
        <v>Iron Sting + 4 IceBreaker + 2 Cryo + Thrilling Tales + Noblesse</v>
      </c>
      <c r="B201" s="15" t="s">
        <v>9</v>
      </c>
      <c r="C201" s="15">
        <v>169</v>
      </c>
      <c r="D201" s="30">
        <v>0.2</v>
      </c>
      <c r="E201" s="9">
        <v>6</v>
      </c>
      <c r="F201" s="30">
        <v>0.64749999999999996</v>
      </c>
      <c r="G201" s="30">
        <v>0.62129999999999996</v>
      </c>
      <c r="H201" s="30">
        <v>0.79379999999999995</v>
      </c>
      <c r="I201" s="30">
        <v>0.86750000000000005</v>
      </c>
      <c r="J201" s="30">
        <v>1.0449999999999999</v>
      </c>
      <c r="K201" s="9">
        <v>8</v>
      </c>
      <c r="L201" s="30">
        <v>2.2016</v>
      </c>
      <c r="M201" s="15">
        <v>6</v>
      </c>
      <c r="N201" s="30">
        <f t="shared" si="1277"/>
        <v>0.98399999999999999</v>
      </c>
      <c r="O201" s="30">
        <v>0.05</v>
      </c>
      <c r="P201" s="30">
        <v>0.5</v>
      </c>
      <c r="Q201" s="30"/>
      <c r="R201" s="9">
        <v>2155</v>
      </c>
      <c r="S201" s="15" t="s">
        <v>462</v>
      </c>
      <c r="T201" s="15">
        <v>1</v>
      </c>
      <c r="U201" s="15" t="s">
        <v>9</v>
      </c>
      <c r="V201" s="15">
        <v>449</v>
      </c>
      <c r="W201" s="33"/>
      <c r="X201" s="30">
        <v>0.12</v>
      </c>
      <c r="Y201" s="33"/>
      <c r="AB201" s="30">
        <v>0.12</v>
      </c>
      <c r="AD201" s="9">
        <v>151</v>
      </c>
      <c r="AE201" s="15" t="s">
        <v>108</v>
      </c>
      <c r="AN201" s="33">
        <v>0.2</v>
      </c>
      <c r="AP201" s="15">
        <v>311</v>
      </c>
      <c r="AQ201" s="30">
        <f>2*46.6%</f>
        <v>0.93200000000000005</v>
      </c>
      <c r="AR201" s="30">
        <f>0*58.3%</f>
        <v>0</v>
      </c>
      <c r="AS201" s="30">
        <f>0*46.6%</f>
        <v>0</v>
      </c>
      <c r="AT201" s="30"/>
      <c r="AU201" s="30"/>
      <c r="AV201" s="30">
        <v>0.622</v>
      </c>
      <c r="AX201" s="46" t="s">
        <v>185</v>
      </c>
      <c r="AZ201" s="30">
        <f t="shared" si="1139"/>
        <v>0.67999999999999994</v>
      </c>
      <c r="BA201" s="30">
        <v>0.15</v>
      </c>
      <c r="BD201" s="15">
        <f t="shared" ref="BD201:BD204" si="1301">C201+V201</f>
        <v>618</v>
      </c>
      <c r="BE201" s="9">
        <f t="shared" si="1281"/>
        <v>311</v>
      </c>
      <c r="BF201" s="9">
        <f t="shared" ref="BF201:BF204" si="1302">N201*BD201</f>
        <v>608.11199999999997</v>
      </c>
      <c r="BG201" s="30">
        <f t="shared" si="1282"/>
        <v>1.6120000000000001</v>
      </c>
      <c r="BH201" s="15">
        <f t="shared" si="1283"/>
        <v>2533.328</v>
      </c>
      <c r="BI201" s="30">
        <f t="shared" si="1284"/>
        <v>0.12</v>
      </c>
      <c r="BJ201" s="30">
        <f t="shared" si="1285"/>
        <v>0</v>
      </c>
      <c r="BK201" s="30">
        <f t="shared" si="1286"/>
        <v>0</v>
      </c>
      <c r="BL201" s="30">
        <f t="shared" si="1287"/>
        <v>0</v>
      </c>
      <c r="BM201" s="30">
        <f t="shared" si="1288"/>
        <v>0.12</v>
      </c>
      <c r="BN201" s="30">
        <f t="shared" si="1289"/>
        <v>0</v>
      </c>
      <c r="BO201" s="30">
        <f t="shared" si="1290"/>
        <v>0</v>
      </c>
      <c r="BP201" s="30">
        <f t="shared" si="1291"/>
        <v>0.27065119277885236</v>
      </c>
      <c r="BQ201" s="30">
        <f t="shared" si="1280"/>
        <v>1.1231985123198513</v>
      </c>
      <c r="BR201" s="30">
        <f t="shared" ref="BR201:BR204" si="1303">O201+Z201+AN201+AU201+BA201</f>
        <v>0.4</v>
      </c>
      <c r="BS201" s="30">
        <f t="shared" ref="BS201:BS204" si="1304">P201+AA201+AO201+AV201+BB201</f>
        <v>1.1219999999999999</v>
      </c>
      <c r="BT201" s="46">
        <f t="shared" si="1292"/>
        <v>151</v>
      </c>
      <c r="BU201" s="30">
        <f t="shared" si="1293"/>
        <v>0.4</v>
      </c>
      <c r="BV201" s="114">
        <v>0</v>
      </c>
      <c r="BW201" s="114">
        <v>1</v>
      </c>
      <c r="BX201" s="114">
        <v>0</v>
      </c>
      <c r="BY201" s="9">
        <f t="shared" si="1294"/>
        <v>2837.3273600000002</v>
      </c>
      <c r="BZ201" s="9">
        <f t="shared" si="1295"/>
        <v>6020.8086579199999</v>
      </c>
      <c r="CA201" s="9">
        <f t="shared" si="1296"/>
        <v>4110.7198791680003</v>
      </c>
      <c r="CB201" s="9">
        <f t="shared" ref="CB201:CB204" si="1305">L201*(100%+BK201+BM201+(1-BW201)*BN201+BX201*BO201)*(100%+(BW201*100%))*(100%+(BW201*BP201))*BH201</f>
        <v>15874.651745729243</v>
      </c>
      <c r="CC201" s="9">
        <f t="shared" si="1297"/>
        <v>33686.011004437452</v>
      </c>
      <c r="CD201" s="9">
        <f t="shared" si="1298"/>
        <v>22999.19544921253</v>
      </c>
      <c r="CE201" s="9">
        <f t="shared" si="1299"/>
        <v>0</v>
      </c>
      <c r="CF201" s="9">
        <f t="shared" si="1278"/>
        <v>8478.7708227719158</v>
      </c>
      <c r="CG201" s="16">
        <v>2</v>
      </c>
      <c r="CH201" s="9">
        <f t="shared" si="1300"/>
        <v>15738.983135992223</v>
      </c>
    </row>
    <row r="202" spans="1:93" s="37" customFormat="1" x14ac:dyDescent="0.35">
      <c r="A202" s="15" t="str">
        <f t="shared" si="1279"/>
        <v>Iron Sting + 4 IceBreaker + 2 Cryo + Thrilling Tales + Noblesse</v>
      </c>
      <c r="B202" s="37" t="s">
        <v>9</v>
      </c>
      <c r="C202" s="37">
        <v>169</v>
      </c>
      <c r="D202" s="45">
        <v>0.2</v>
      </c>
      <c r="E202" s="25">
        <v>6</v>
      </c>
      <c r="F202" s="45">
        <v>0.64749999999999996</v>
      </c>
      <c r="G202" s="45">
        <v>0.62129999999999996</v>
      </c>
      <c r="H202" s="45">
        <v>0.79379999999999995</v>
      </c>
      <c r="I202" s="45">
        <v>0.86750000000000005</v>
      </c>
      <c r="J202" s="45">
        <v>1.0449999999999999</v>
      </c>
      <c r="K202" s="25">
        <v>8</v>
      </c>
      <c r="L202" s="45">
        <v>2.2016</v>
      </c>
      <c r="M202" s="37">
        <v>6</v>
      </c>
      <c r="N202" s="45">
        <f t="shared" si="1277"/>
        <v>0.98399999999999999</v>
      </c>
      <c r="O202" s="45">
        <v>0.05</v>
      </c>
      <c r="P202" s="45">
        <v>0.5</v>
      </c>
      <c r="Q202" s="45"/>
      <c r="R202" s="9">
        <v>2155</v>
      </c>
      <c r="S202" s="15" t="s">
        <v>462</v>
      </c>
      <c r="T202" s="15">
        <v>1</v>
      </c>
      <c r="U202" s="15" t="s">
        <v>9</v>
      </c>
      <c r="V202" s="15">
        <v>449</v>
      </c>
      <c r="W202" s="33"/>
      <c r="X202" s="30">
        <v>0.12</v>
      </c>
      <c r="Y202" s="33"/>
      <c r="Z202" s="15"/>
      <c r="AA202" s="15"/>
      <c r="AB202" s="30">
        <v>0.12</v>
      </c>
      <c r="AC202" s="30"/>
      <c r="AD202" s="9">
        <v>151</v>
      </c>
      <c r="AE202" s="37" t="s">
        <v>108</v>
      </c>
      <c r="AG202" s="45"/>
      <c r="AH202" s="45"/>
      <c r="AI202" s="45"/>
      <c r="AK202" s="45"/>
      <c r="AL202" s="45"/>
      <c r="AM202" s="45"/>
      <c r="AN202" s="53">
        <v>0.2</v>
      </c>
      <c r="AP202" s="37">
        <v>311</v>
      </c>
      <c r="AQ202" s="45">
        <f>1*46.6%</f>
        <v>0.46600000000000003</v>
      </c>
      <c r="AR202" s="45">
        <f t="shared" si="27"/>
        <v>0</v>
      </c>
      <c r="AS202" s="45">
        <f>1*46.6%</f>
        <v>0.46600000000000003</v>
      </c>
      <c r="AT202" s="45"/>
      <c r="AU202" s="45"/>
      <c r="AV202" s="30">
        <v>0.622</v>
      </c>
      <c r="AW202" s="25"/>
      <c r="AX202" s="116" t="s">
        <v>185</v>
      </c>
      <c r="AZ202" s="45">
        <f t="shared" si="1139"/>
        <v>0.67999999999999994</v>
      </c>
      <c r="BA202" s="45">
        <v>0.15</v>
      </c>
      <c r="BD202" s="37">
        <f t="shared" si="1301"/>
        <v>618</v>
      </c>
      <c r="BE202" s="25">
        <f t="shared" si="1281"/>
        <v>311</v>
      </c>
      <c r="BF202" s="25">
        <f t="shared" si="1302"/>
        <v>608.11199999999997</v>
      </c>
      <c r="BG202" s="45">
        <f t="shared" si="1282"/>
        <v>1.1459999999999999</v>
      </c>
      <c r="BH202" s="37">
        <f t="shared" si="1283"/>
        <v>2245.3399999999997</v>
      </c>
      <c r="BI202" s="45">
        <f t="shared" si="1284"/>
        <v>0.12</v>
      </c>
      <c r="BJ202" s="45">
        <f t="shared" si="1285"/>
        <v>0</v>
      </c>
      <c r="BK202" s="45">
        <f t="shared" si="1286"/>
        <v>0.46600000000000003</v>
      </c>
      <c r="BL202" s="45">
        <f t="shared" si="1287"/>
        <v>0</v>
      </c>
      <c r="BM202" s="45">
        <f t="shared" si="1288"/>
        <v>0.12</v>
      </c>
      <c r="BN202" s="45">
        <f t="shared" si="1289"/>
        <v>0</v>
      </c>
      <c r="BO202" s="45">
        <f t="shared" si="1290"/>
        <v>0</v>
      </c>
      <c r="BP202" s="45">
        <f t="shared" si="1291"/>
        <v>0.27065119277885236</v>
      </c>
      <c r="BQ202" s="30">
        <f t="shared" si="1280"/>
        <v>1.1231985123198513</v>
      </c>
      <c r="BR202" s="45">
        <f t="shared" si="1303"/>
        <v>0.4</v>
      </c>
      <c r="BS202" s="45">
        <f t="shared" si="1304"/>
        <v>1.1219999999999999</v>
      </c>
      <c r="BT202" s="116">
        <f t="shared" si="1292"/>
        <v>151</v>
      </c>
      <c r="BU202" s="45">
        <f t="shared" si="1293"/>
        <v>0.4</v>
      </c>
      <c r="BV202" s="58">
        <v>0</v>
      </c>
      <c r="BW202" s="58">
        <v>1</v>
      </c>
      <c r="BX202" s="58">
        <v>0</v>
      </c>
      <c r="BY202" s="25">
        <f t="shared" si="1294"/>
        <v>2514.7808</v>
      </c>
      <c r="BZ202" s="25">
        <f t="shared" si="1295"/>
        <v>5336.3648575999996</v>
      </c>
      <c r="CA202" s="25">
        <f t="shared" si="1296"/>
        <v>3643.4144230399997</v>
      </c>
      <c r="CB202" s="25">
        <f t="shared" si="1305"/>
        <v>19924.161663706833</v>
      </c>
      <c r="CC202" s="25">
        <f t="shared" si="1297"/>
        <v>42279.071050385894</v>
      </c>
      <c r="CD202" s="25">
        <f t="shared" si="1298"/>
        <v>28866.125418378455</v>
      </c>
      <c r="CE202" s="25">
        <f t="shared" si="1299"/>
        <v>0</v>
      </c>
      <c r="CF202" s="25">
        <f t="shared" si="1278"/>
        <v>7514.9065889623025</v>
      </c>
      <c r="CG202" s="81">
        <v>2</v>
      </c>
      <c r="CH202" s="25">
        <f t="shared" si="1300"/>
        <v>18190.516003670378</v>
      </c>
      <c r="CI202" s="25"/>
      <c r="CJ202" s="81"/>
      <c r="CK202" s="25"/>
      <c r="CL202" s="25"/>
      <c r="CM202" s="25"/>
      <c r="CN202" s="25"/>
      <c r="CO202" s="25"/>
    </row>
    <row r="203" spans="1:93" x14ac:dyDescent="0.35">
      <c r="A203" s="15" t="str">
        <f t="shared" si="1279"/>
        <v>Iron Sting + 4 IceBreaker + 2 Cryo + Thrilling Tales + Noblesse</v>
      </c>
      <c r="B203" s="15" t="s">
        <v>9</v>
      </c>
      <c r="C203" s="15">
        <v>169</v>
      </c>
      <c r="D203" s="30">
        <v>0.2</v>
      </c>
      <c r="E203" s="9">
        <v>6</v>
      </c>
      <c r="F203" s="30">
        <v>0.64749999999999996</v>
      </c>
      <c r="G203" s="30">
        <v>0.62129999999999996</v>
      </c>
      <c r="H203" s="30">
        <v>0.79379999999999995</v>
      </c>
      <c r="I203" s="30">
        <v>0.86750000000000005</v>
      </c>
      <c r="J203" s="30">
        <v>1.0449999999999999</v>
      </c>
      <c r="K203" s="9">
        <v>8</v>
      </c>
      <c r="L203" s="30">
        <v>2.2016</v>
      </c>
      <c r="M203" s="15">
        <v>6</v>
      </c>
      <c r="N203" s="30">
        <f t="shared" si="1277"/>
        <v>0.98399999999999999</v>
      </c>
      <c r="O203" s="30">
        <v>0.05</v>
      </c>
      <c r="P203" s="30">
        <v>0.5</v>
      </c>
      <c r="Q203" s="30"/>
      <c r="R203" s="9">
        <v>2155</v>
      </c>
      <c r="S203" s="15" t="s">
        <v>462</v>
      </c>
      <c r="T203" s="15">
        <v>1</v>
      </c>
      <c r="U203" s="15" t="s">
        <v>9</v>
      </c>
      <c r="V203" s="15">
        <v>449</v>
      </c>
      <c r="W203" s="33"/>
      <c r="X203" s="30">
        <v>0.12</v>
      </c>
      <c r="Y203" s="33"/>
      <c r="AB203" s="30">
        <v>0.12</v>
      </c>
      <c r="AD203" s="9">
        <v>151</v>
      </c>
      <c r="AE203" s="15" t="s">
        <v>108</v>
      </c>
      <c r="AN203" s="33">
        <v>0.2</v>
      </c>
      <c r="AP203" s="15">
        <v>311</v>
      </c>
      <c r="AQ203" s="30">
        <f>1*46.6%</f>
        <v>0.46600000000000003</v>
      </c>
      <c r="AR203" s="30">
        <f>0*58.3%</f>
        <v>0</v>
      </c>
      <c r="AS203" s="30">
        <f>0*46.6%</f>
        <v>0</v>
      </c>
      <c r="AT203" s="30"/>
      <c r="AU203" s="30"/>
      <c r="AV203" s="30">
        <v>0.622</v>
      </c>
      <c r="AW203" s="9">
        <v>187</v>
      </c>
      <c r="AX203" s="46" t="s">
        <v>185</v>
      </c>
      <c r="AZ203" s="30">
        <f t="shared" si="1139"/>
        <v>0.67999999999999994</v>
      </c>
      <c r="BA203" s="30">
        <v>0.15</v>
      </c>
      <c r="BD203" s="15">
        <f t="shared" si="1301"/>
        <v>618</v>
      </c>
      <c r="BE203" s="9">
        <f t="shared" ref="BE203:BE204" si="1306">AP203+AY203</f>
        <v>311</v>
      </c>
      <c r="BF203" s="9">
        <f t="shared" si="1302"/>
        <v>608.11199999999997</v>
      </c>
      <c r="BG203" s="30">
        <f t="shared" ref="BG203:BG204" si="1307">W203+AF203+AQ203+AZ203</f>
        <v>1.1459999999999999</v>
      </c>
      <c r="BH203" s="15">
        <f t="shared" ref="BH203:BH204" si="1308">(100%+BG203)*BD203+BE203+BF203</f>
        <v>2245.3399999999997</v>
      </c>
      <c r="BI203" s="30">
        <f t="shared" ref="BI203:BI204" si="1309">X203+AG203+AR203</f>
        <v>0.12</v>
      </c>
      <c r="BJ203" s="30">
        <f t="shared" ref="BJ203:BJ204" si="1310">AH203</f>
        <v>0</v>
      </c>
      <c r="BK203" s="30">
        <f t="shared" ref="BK203:BK204" si="1311">AI203+AS203</f>
        <v>0</v>
      </c>
      <c r="BL203" s="30">
        <f t="shared" ref="BL203:BL204" si="1312">AT203</f>
        <v>0</v>
      </c>
      <c r="BM203" s="30">
        <f t="shared" ref="BM203:BM204" si="1313">AB203</f>
        <v>0.12</v>
      </c>
      <c r="BN203" s="30">
        <f t="shared" ref="BN203:BN204" si="1314">AJ203</f>
        <v>0</v>
      </c>
      <c r="BO203" s="30">
        <f t="shared" ref="BO203:BO204" si="1315">AK203</f>
        <v>0</v>
      </c>
      <c r="BP203" s="30">
        <f t="shared" ref="BP203:BP204" si="1316">AL203+278*BT203/(1400+BT203)/100</f>
        <v>0.540644418872267</v>
      </c>
      <c r="BQ203" s="30">
        <f t="shared" si="1280"/>
        <v>2.3130881094952951</v>
      </c>
      <c r="BR203" s="30">
        <f t="shared" si="1303"/>
        <v>0.4</v>
      </c>
      <c r="BS203" s="30">
        <f t="shared" si="1304"/>
        <v>1.1219999999999999</v>
      </c>
      <c r="BT203" s="46">
        <f t="shared" ref="BT203:BT204" si="1317">BC203+AW203+AD203+Q203</f>
        <v>338</v>
      </c>
      <c r="BU203" s="30">
        <f t="shared" ref="BU203:BU204" si="1318">BR203+AC203</f>
        <v>0.4</v>
      </c>
      <c r="BV203" s="114">
        <v>0</v>
      </c>
      <c r="BW203" s="114">
        <v>1</v>
      </c>
      <c r="BX203" s="114">
        <v>0</v>
      </c>
      <c r="BY203" s="9">
        <f t="shared" ref="BY203:BY204" si="1319">(100%+BJ203+(BI203*(1-BV203))+(BL203*BV203)+BN203+BX203*BO203)*BH203</f>
        <v>2514.7808</v>
      </c>
      <c r="BZ203" s="9">
        <f t="shared" ref="BZ203:BZ204" si="1320">(100%+$BS203)*BY203</f>
        <v>5336.3648575999996</v>
      </c>
      <c r="CA203" s="9">
        <f t="shared" ref="CA203:CA204" si="1321">MIN($BR203, 80%)*BZ203+BY203*MAX(100%-$BR203, 20%)</f>
        <v>3643.4144230399997</v>
      </c>
      <c r="CB203" s="9">
        <f t="shared" si="1305"/>
        <v>17059.683244124855</v>
      </c>
      <c r="CC203" s="9">
        <f t="shared" ref="CC203:CC204" si="1322">(100%+BS203)*CB203</f>
        <v>36200.647844032937</v>
      </c>
      <c r="CD203" s="9">
        <f t="shared" ref="CD203:CD204" si="1323">MIN($BU203, 80%)*CC203+CB203*MAX(100%-$BU203, 20%)</f>
        <v>24716.069084088085</v>
      </c>
      <c r="CE203" s="9">
        <f t="shared" ref="CE203:CE204" si="1324">BX203*R203*(100%+BQ203)</f>
        <v>0</v>
      </c>
      <c r="CF203" s="9">
        <f t="shared" si="1278"/>
        <v>7514.9065889623025</v>
      </c>
      <c r="CG203" s="16">
        <v>2</v>
      </c>
      <c r="CH203" s="9">
        <f t="shared" ref="CH203:CH204" si="1325">(CF203+$CD203)/CG203</f>
        <v>16115.487836525193</v>
      </c>
    </row>
    <row r="204" spans="1:93" s="63" customFormat="1" x14ac:dyDescent="0.35">
      <c r="A204" s="15" t="str">
        <f t="shared" si="1279"/>
        <v>Iron Sting + 4 IceBreaker + 2 Cryo + Thrilling Tales + Noblesse</v>
      </c>
      <c r="B204" s="63" t="s">
        <v>9</v>
      </c>
      <c r="C204" s="63">
        <v>169</v>
      </c>
      <c r="D204" s="67">
        <v>0.2</v>
      </c>
      <c r="E204" s="72">
        <v>6</v>
      </c>
      <c r="F204" s="67">
        <v>0.64749999999999996</v>
      </c>
      <c r="G204" s="67">
        <v>0.62129999999999996</v>
      </c>
      <c r="H204" s="67">
        <v>0.79379999999999995</v>
      </c>
      <c r="I204" s="67">
        <v>0.86750000000000005</v>
      </c>
      <c r="J204" s="67">
        <v>1.0449999999999999</v>
      </c>
      <c r="K204" s="9">
        <v>8</v>
      </c>
      <c r="L204" s="30">
        <v>2.2016</v>
      </c>
      <c r="M204" s="63">
        <v>6</v>
      </c>
      <c r="N204" s="30">
        <f t="shared" si="1277"/>
        <v>0.98399999999999999</v>
      </c>
      <c r="O204" s="67">
        <v>0.05</v>
      </c>
      <c r="P204" s="67">
        <v>0.5</v>
      </c>
      <c r="Q204" s="67"/>
      <c r="R204" s="9">
        <v>2155</v>
      </c>
      <c r="S204" s="15" t="s">
        <v>462</v>
      </c>
      <c r="T204" s="15">
        <v>1</v>
      </c>
      <c r="U204" s="15" t="s">
        <v>9</v>
      </c>
      <c r="V204" s="15">
        <v>449</v>
      </c>
      <c r="W204" s="33"/>
      <c r="X204" s="30">
        <v>0.12</v>
      </c>
      <c r="Y204" s="33"/>
      <c r="Z204" s="15"/>
      <c r="AA204" s="15"/>
      <c r="AB204" s="30">
        <v>0.12</v>
      </c>
      <c r="AC204" s="30"/>
      <c r="AD204" s="9">
        <v>151</v>
      </c>
      <c r="AE204" s="63" t="s">
        <v>108</v>
      </c>
      <c r="AG204" s="67"/>
      <c r="AH204" s="67"/>
      <c r="AI204" s="67"/>
      <c r="AK204" s="67"/>
      <c r="AL204" s="67"/>
      <c r="AM204" s="67"/>
      <c r="AN204" s="64">
        <v>0.2</v>
      </c>
      <c r="AP204" s="37">
        <v>311</v>
      </c>
      <c r="AQ204" s="45">
        <v>0</v>
      </c>
      <c r="AR204" s="45">
        <f t="shared" si="27"/>
        <v>0</v>
      </c>
      <c r="AS204" s="45">
        <f>1*46.6%</f>
        <v>0.46600000000000003</v>
      </c>
      <c r="AT204" s="45"/>
      <c r="AU204" s="45"/>
      <c r="AV204" s="30">
        <v>0.622</v>
      </c>
      <c r="AW204" s="25">
        <v>187</v>
      </c>
      <c r="AX204" s="46" t="s">
        <v>185</v>
      </c>
      <c r="AZ204" s="30">
        <f t="shared" si="1139"/>
        <v>0.67999999999999994</v>
      </c>
      <c r="BA204" s="67">
        <v>0.15</v>
      </c>
      <c r="BD204" s="63">
        <f t="shared" si="1301"/>
        <v>618</v>
      </c>
      <c r="BE204" s="72">
        <f t="shared" si="1306"/>
        <v>311</v>
      </c>
      <c r="BF204" s="72">
        <f t="shared" si="1302"/>
        <v>608.11199999999997</v>
      </c>
      <c r="BG204" s="67">
        <f t="shared" si="1307"/>
        <v>0.67999999999999994</v>
      </c>
      <c r="BH204" s="63">
        <f t="shared" si="1308"/>
        <v>1957.3519999999999</v>
      </c>
      <c r="BI204" s="67">
        <f t="shared" si="1309"/>
        <v>0.12</v>
      </c>
      <c r="BJ204" s="67">
        <f t="shared" si="1310"/>
        <v>0</v>
      </c>
      <c r="BK204" s="67">
        <f t="shared" si="1311"/>
        <v>0.46600000000000003</v>
      </c>
      <c r="BL204" s="67">
        <f t="shared" si="1312"/>
        <v>0</v>
      </c>
      <c r="BM204" s="67">
        <f t="shared" si="1313"/>
        <v>0.12</v>
      </c>
      <c r="BN204" s="67">
        <f t="shared" si="1314"/>
        <v>0</v>
      </c>
      <c r="BO204" s="67">
        <f t="shared" si="1315"/>
        <v>0</v>
      </c>
      <c r="BP204" s="30">
        <f t="shared" si="1316"/>
        <v>0.540644418872267</v>
      </c>
      <c r="BQ204" s="30">
        <f t="shared" si="1280"/>
        <v>2.3130881094952951</v>
      </c>
      <c r="BR204" s="67">
        <f t="shared" si="1303"/>
        <v>0.4</v>
      </c>
      <c r="BS204" s="67">
        <f t="shared" si="1304"/>
        <v>1.1219999999999999</v>
      </c>
      <c r="BT204" s="46">
        <f t="shared" si="1317"/>
        <v>338</v>
      </c>
      <c r="BU204" s="67">
        <f t="shared" si="1318"/>
        <v>0.4</v>
      </c>
      <c r="BV204" s="114">
        <v>0</v>
      </c>
      <c r="BW204" s="115">
        <v>1</v>
      </c>
      <c r="BX204" s="115">
        <v>0</v>
      </c>
      <c r="BY204" s="72">
        <f t="shared" si="1319"/>
        <v>2192.2342400000002</v>
      </c>
      <c r="BZ204" s="72">
        <f t="shared" si="1320"/>
        <v>4651.9210572800002</v>
      </c>
      <c r="CA204" s="72">
        <f t="shared" si="1321"/>
        <v>3176.1089669120001</v>
      </c>
      <c r="CB204" s="9">
        <f t="shared" si="1305"/>
        <v>21059.252128839726</v>
      </c>
      <c r="CC204" s="72">
        <f t="shared" si="1322"/>
        <v>44687.733017397899</v>
      </c>
      <c r="CD204" s="72">
        <f t="shared" si="1323"/>
        <v>30510.644484262997</v>
      </c>
      <c r="CE204" s="72">
        <f t="shared" si="1324"/>
        <v>0</v>
      </c>
      <c r="CF204" s="72">
        <f t="shared" si="1278"/>
        <v>6551.042355152691</v>
      </c>
      <c r="CG204" s="74">
        <v>2</v>
      </c>
      <c r="CH204" s="66">
        <f t="shared" si="1325"/>
        <v>18530.843419707846</v>
      </c>
      <c r="CI204" s="72"/>
      <c r="CJ204" s="74"/>
      <c r="CK204" s="72"/>
      <c r="CL204" s="72"/>
      <c r="CM204" s="72"/>
      <c r="CN204" s="72"/>
      <c r="CO204" s="72"/>
    </row>
    <row r="205" spans="1:93" x14ac:dyDescent="0.35">
      <c r="A205" s="15" t="str">
        <f t="shared" si="1279"/>
        <v>Blackcliff Longsword + 4 IceBreaker + 2 Cryo + Thrilling Tales + Noblesse</v>
      </c>
      <c r="B205" s="15" t="s">
        <v>9</v>
      </c>
      <c r="C205" s="15">
        <v>169</v>
      </c>
      <c r="D205" s="30">
        <v>0.2</v>
      </c>
      <c r="E205" s="9">
        <v>6</v>
      </c>
      <c r="F205" s="30">
        <v>0.64749999999999996</v>
      </c>
      <c r="G205" s="30">
        <v>0.62129999999999996</v>
      </c>
      <c r="H205" s="30">
        <v>0.79379999999999995</v>
      </c>
      <c r="I205" s="30">
        <v>0.86750000000000005</v>
      </c>
      <c r="J205" s="30">
        <v>1.0449999999999999</v>
      </c>
      <c r="K205" s="9">
        <v>8</v>
      </c>
      <c r="L205" s="30">
        <v>2.2016</v>
      </c>
      <c r="M205" s="15">
        <v>6</v>
      </c>
      <c r="N205" s="30">
        <f t="shared" si="1277"/>
        <v>0.98399999999999999</v>
      </c>
      <c r="O205" s="30">
        <v>0.05</v>
      </c>
      <c r="P205" s="30">
        <v>0.5</v>
      </c>
      <c r="Q205" s="30"/>
      <c r="R205" s="9">
        <v>2155</v>
      </c>
      <c r="S205" s="15" t="s">
        <v>146</v>
      </c>
      <c r="T205" s="15">
        <v>1</v>
      </c>
      <c r="U205" s="15" t="s">
        <v>9</v>
      </c>
      <c r="V205" s="15">
        <v>497</v>
      </c>
      <c r="W205" s="33"/>
      <c r="X205" s="30"/>
      <c r="Y205" s="6"/>
      <c r="Z205" s="4"/>
      <c r="AA205" s="4">
        <v>0.33500000000000002</v>
      </c>
      <c r="AE205" s="15" t="s">
        <v>108</v>
      </c>
      <c r="AN205" s="33">
        <v>0.2</v>
      </c>
      <c r="AP205" s="15">
        <v>311</v>
      </c>
      <c r="AQ205" s="30">
        <f>2*46.6%</f>
        <v>0.93200000000000005</v>
      </c>
      <c r="AR205" s="30">
        <f>0*58.3%</f>
        <v>0</v>
      </c>
      <c r="AS205" s="30">
        <f>0*46.6%</f>
        <v>0</v>
      </c>
      <c r="AT205" s="30"/>
      <c r="AU205" s="30"/>
      <c r="AV205" s="30">
        <v>0.622</v>
      </c>
      <c r="AX205" s="46" t="s">
        <v>185</v>
      </c>
      <c r="AZ205" s="30">
        <f t="shared" si="1139"/>
        <v>0.67999999999999994</v>
      </c>
      <c r="BA205" s="30">
        <v>0.15</v>
      </c>
      <c r="BD205" s="15">
        <f t="shared" si="1246"/>
        <v>666</v>
      </c>
      <c r="BE205" s="9">
        <f t="shared" ref="BE205:BE206" si="1326">AP205+AY205</f>
        <v>311</v>
      </c>
      <c r="BF205" s="9">
        <f t="shared" si="1247"/>
        <v>655.34399999999994</v>
      </c>
      <c r="BG205" s="30">
        <f t="shared" ref="BG205:BG206" si="1327">W205+AF205+AQ205+AZ205</f>
        <v>1.6120000000000001</v>
      </c>
      <c r="BH205" s="15">
        <f t="shared" ref="BH205:BH206" si="1328">(100%+BG205)*BD205+BE205+BF205</f>
        <v>2705.9360000000001</v>
      </c>
      <c r="BI205" s="30">
        <f t="shared" ref="BI205:BI206" si="1329">X205+AG205+AR205</f>
        <v>0</v>
      </c>
      <c r="BJ205" s="30">
        <f t="shared" ref="BJ205:BJ206" si="1330">AH205</f>
        <v>0</v>
      </c>
      <c r="BK205" s="30">
        <f t="shared" ref="BK205:BK206" si="1331">AI205+AS205</f>
        <v>0</v>
      </c>
      <c r="BL205" s="30">
        <f t="shared" ref="BL205:BL206" si="1332">AT205</f>
        <v>0</v>
      </c>
      <c r="BM205" s="30">
        <f t="shared" ref="BM205:BM206" si="1333">AB205</f>
        <v>0</v>
      </c>
      <c r="BN205" s="30">
        <f t="shared" ref="BN205:BN206" si="1334">AJ205</f>
        <v>0</v>
      </c>
      <c r="BO205" s="30">
        <f t="shared" ref="BO205:BO206" si="1335">AK205</f>
        <v>0</v>
      </c>
      <c r="BP205" s="30">
        <f t="shared" si="1162"/>
        <v>0</v>
      </c>
      <c r="BQ205" s="30">
        <f t="shared" si="1280"/>
        <v>0</v>
      </c>
      <c r="BR205" s="30">
        <f t="shared" si="1248"/>
        <v>0.4</v>
      </c>
      <c r="BS205" s="30">
        <f t="shared" si="1249"/>
        <v>1.4569999999999999</v>
      </c>
      <c r="BT205" s="46">
        <f t="shared" si="1163"/>
        <v>0</v>
      </c>
      <c r="BU205" s="30">
        <f t="shared" ref="BU205:BU206" si="1336">BR205+AC205</f>
        <v>0.4</v>
      </c>
      <c r="BV205" s="114">
        <v>0</v>
      </c>
      <c r="BW205" s="114">
        <v>1</v>
      </c>
      <c r="BX205" s="114">
        <v>0</v>
      </c>
      <c r="BY205" s="9">
        <f t="shared" ref="BY205:BY206" si="1337">(100%+BJ205+(BI205*(1-BV205))+(BL205*BV205)+BN205+BX205*BO205)*BH205</f>
        <v>2705.9360000000001</v>
      </c>
      <c r="BZ205" s="9">
        <f t="shared" si="1251"/>
        <v>6648.4847520000003</v>
      </c>
      <c r="CA205" s="9">
        <f t="shared" ref="CA205:CA206" si="1338">MIN($BR205, 80%)*BZ205+BY205*MAX(100%-$BR205, 20%)</f>
        <v>4282.9555008000007</v>
      </c>
      <c r="CB205" s="9">
        <f t="shared" si="1250"/>
        <v>11914.777395200001</v>
      </c>
      <c r="CC205" s="9">
        <f t="shared" ref="CC205:CC206" si="1339">(100%+BS205)*CB205</f>
        <v>29274.608060006402</v>
      </c>
      <c r="CD205" s="9">
        <f t="shared" ref="CD205:CD206" si="1340">MIN($BU205, 80%)*CC205+CB205*MAX(100%-$BU205, 20%)</f>
        <v>18858.709661122561</v>
      </c>
      <c r="CE205" s="9">
        <f t="shared" ref="CE205:CE206" si="1341">BX205*R205*(100%+BQ205)</f>
        <v>0</v>
      </c>
      <c r="CF205" s="9">
        <f t="shared" si="1278"/>
        <v>8834.0240159500809</v>
      </c>
      <c r="CG205" s="16">
        <v>2</v>
      </c>
      <c r="CH205" s="9">
        <f t="shared" ref="CH205:CH206" si="1342">(CF205+$CD205)/CG205</f>
        <v>13846.36683853632</v>
      </c>
    </row>
    <row r="206" spans="1:93" s="37" customFormat="1" x14ac:dyDescent="0.35">
      <c r="A206" s="15" t="str">
        <f t="shared" si="1279"/>
        <v>Blackcliff Longsword + 4 IceBreaker + 2 Cryo + Thrilling Tales + Noblesse</v>
      </c>
      <c r="B206" s="37" t="s">
        <v>9</v>
      </c>
      <c r="C206" s="37">
        <v>169</v>
      </c>
      <c r="D206" s="45">
        <v>0.2</v>
      </c>
      <c r="E206" s="25">
        <v>6</v>
      </c>
      <c r="F206" s="45">
        <v>0.64749999999999996</v>
      </c>
      <c r="G206" s="45">
        <v>0.62129999999999996</v>
      </c>
      <c r="H206" s="45">
        <v>0.79379999999999995</v>
      </c>
      <c r="I206" s="45">
        <v>0.86750000000000005</v>
      </c>
      <c r="J206" s="45">
        <v>1.0449999999999999</v>
      </c>
      <c r="K206" s="25">
        <v>8</v>
      </c>
      <c r="L206" s="45">
        <v>2.2016</v>
      </c>
      <c r="M206" s="37">
        <v>6</v>
      </c>
      <c r="N206" s="45">
        <f t="shared" si="1277"/>
        <v>0.98399999999999999</v>
      </c>
      <c r="O206" s="45">
        <v>0.05</v>
      </c>
      <c r="P206" s="45">
        <v>0.5</v>
      </c>
      <c r="Q206" s="45"/>
      <c r="R206" s="9">
        <v>2155</v>
      </c>
      <c r="S206" s="37" t="s">
        <v>146</v>
      </c>
      <c r="T206" s="37">
        <v>1</v>
      </c>
      <c r="U206" s="37" t="s">
        <v>9</v>
      </c>
      <c r="V206" s="37">
        <v>497</v>
      </c>
      <c r="W206" s="53"/>
      <c r="X206" s="45"/>
      <c r="Y206" s="26"/>
      <c r="Z206" s="24"/>
      <c r="AA206" s="24">
        <v>0.33500000000000002</v>
      </c>
      <c r="AB206" s="45"/>
      <c r="AC206" s="45"/>
      <c r="AD206" s="25"/>
      <c r="AE206" s="37" t="s">
        <v>108</v>
      </c>
      <c r="AG206" s="45"/>
      <c r="AH206" s="45"/>
      <c r="AI206" s="45"/>
      <c r="AK206" s="45"/>
      <c r="AL206" s="45"/>
      <c r="AM206" s="45"/>
      <c r="AN206" s="53">
        <v>0.2</v>
      </c>
      <c r="AP206" s="37">
        <v>311</v>
      </c>
      <c r="AQ206" s="45">
        <f>1*46.6%</f>
        <v>0.46600000000000003</v>
      </c>
      <c r="AR206" s="45">
        <f t="shared" si="27"/>
        <v>0</v>
      </c>
      <c r="AS206" s="45">
        <f>1*46.6%</f>
        <v>0.46600000000000003</v>
      </c>
      <c r="AT206" s="45"/>
      <c r="AU206" s="45"/>
      <c r="AV206" s="30">
        <v>0.622</v>
      </c>
      <c r="AW206" s="25"/>
      <c r="AX206" s="116" t="s">
        <v>185</v>
      </c>
      <c r="AZ206" s="45">
        <f t="shared" si="1139"/>
        <v>0.67999999999999994</v>
      </c>
      <c r="BA206" s="45">
        <v>0.15</v>
      </c>
      <c r="BD206" s="37">
        <f t="shared" si="1246"/>
        <v>666</v>
      </c>
      <c r="BE206" s="25">
        <f t="shared" si="1326"/>
        <v>311</v>
      </c>
      <c r="BF206" s="25">
        <f t="shared" si="1247"/>
        <v>655.34399999999994</v>
      </c>
      <c r="BG206" s="45">
        <f t="shared" si="1327"/>
        <v>1.1459999999999999</v>
      </c>
      <c r="BH206" s="37">
        <f t="shared" si="1328"/>
        <v>2395.58</v>
      </c>
      <c r="BI206" s="45">
        <f t="shared" si="1329"/>
        <v>0</v>
      </c>
      <c r="BJ206" s="45">
        <f t="shared" si="1330"/>
        <v>0</v>
      </c>
      <c r="BK206" s="45">
        <f t="shared" si="1331"/>
        <v>0.46600000000000003</v>
      </c>
      <c r="BL206" s="45">
        <f t="shared" si="1332"/>
        <v>0</v>
      </c>
      <c r="BM206" s="45">
        <f t="shared" si="1333"/>
        <v>0</v>
      </c>
      <c r="BN206" s="45">
        <f t="shared" si="1334"/>
        <v>0</v>
      </c>
      <c r="BO206" s="45">
        <f t="shared" si="1335"/>
        <v>0</v>
      </c>
      <c r="BP206" s="45">
        <f t="shared" si="1162"/>
        <v>0</v>
      </c>
      <c r="BQ206" s="30">
        <f t="shared" si="1280"/>
        <v>0</v>
      </c>
      <c r="BR206" s="45">
        <f t="shared" si="1248"/>
        <v>0.4</v>
      </c>
      <c r="BS206" s="45">
        <f t="shared" si="1249"/>
        <v>1.4569999999999999</v>
      </c>
      <c r="BT206" s="116">
        <f t="shared" si="1163"/>
        <v>0</v>
      </c>
      <c r="BU206" s="45">
        <f t="shared" si="1336"/>
        <v>0.4</v>
      </c>
      <c r="BV206" s="58">
        <v>0</v>
      </c>
      <c r="BW206" s="58">
        <v>1</v>
      </c>
      <c r="BX206" s="58">
        <v>0</v>
      </c>
      <c r="BY206" s="25">
        <f t="shared" si="1337"/>
        <v>2395.58</v>
      </c>
      <c r="BZ206" s="25">
        <f t="shared" si="1251"/>
        <v>5885.9400599999999</v>
      </c>
      <c r="CA206" s="25">
        <f t="shared" si="1338"/>
        <v>3791.7240240000001</v>
      </c>
      <c r="CB206" s="25">
        <f t="shared" si="1250"/>
        <v>15463.687376895999</v>
      </c>
      <c r="CC206" s="25">
        <f t="shared" si="1339"/>
        <v>37994.279885033466</v>
      </c>
      <c r="CD206" s="25">
        <f t="shared" si="1340"/>
        <v>24475.924380150987</v>
      </c>
      <c r="CE206" s="25">
        <f t="shared" si="1341"/>
        <v>0</v>
      </c>
      <c r="CF206" s="25">
        <f t="shared" si="1278"/>
        <v>7820.8099719023994</v>
      </c>
      <c r="CG206" s="81">
        <v>2</v>
      </c>
      <c r="CH206" s="25">
        <f t="shared" si="1342"/>
        <v>16148.367176026693</v>
      </c>
      <c r="CI206" s="25"/>
      <c r="CJ206" s="81"/>
      <c r="CK206" s="25"/>
      <c r="CL206" s="25"/>
      <c r="CM206" s="25"/>
      <c r="CN206" s="25"/>
      <c r="CO206" s="25"/>
    </row>
    <row r="207" spans="1:93" x14ac:dyDescent="0.35">
      <c r="A207" s="15" t="str">
        <f t="shared" si="1279"/>
        <v>Blackcliff Longsword + 4 IceBreaker + 2 Cryo + Thrilling Tales + Noblesse</v>
      </c>
      <c r="B207" s="15" t="s">
        <v>9</v>
      </c>
      <c r="C207" s="15">
        <v>169</v>
      </c>
      <c r="D207" s="30">
        <v>0.2</v>
      </c>
      <c r="E207" s="9">
        <v>6</v>
      </c>
      <c r="F207" s="30">
        <v>0.64749999999999996</v>
      </c>
      <c r="G207" s="30">
        <v>0.62129999999999996</v>
      </c>
      <c r="H207" s="30">
        <v>0.79379999999999995</v>
      </c>
      <c r="I207" s="30">
        <v>0.86750000000000005</v>
      </c>
      <c r="J207" s="30">
        <v>1.0449999999999999</v>
      </c>
      <c r="K207" s="9">
        <v>8</v>
      </c>
      <c r="L207" s="30">
        <v>2.2016</v>
      </c>
      <c r="M207" s="15">
        <v>6</v>
      </c>
      <c r="N207" s="30">
        <f t="shared" si="1277"/>
        <v>0.98399999999999999</v>
      </c>
      <c r="O207" s="30">
        <v>0.05</v>
      </c>
      <c r="P207" s="30">
        <v>0.5</v>
      </c>
      <c r="Q207" s="30"/>
      <c r="R207" s="9">
        <v>2155</v>
      </c>
      <c r="S207" s="15" t="s">
        <v>146</v>
      </c>
      <c r="T207" s="15">
        <v>1</v>
      </c>
      <c r="U207" s="15" t="s">
        <v>9</v>
      </c>
      <c r="V207" s="15">
        <v>497</v>
      </c>
      <c r="W207" s="33"/>
      <c r="X207" s="30"/>
      <c r="Y207" s="6"/>
      <c r="Z207" s="4"/>
      <c r="AA207" s="4">
        <v>0.33500000000000002</v>
      </c>
      <c r="AE207" s="15" t="s">
        <v>108</v>
      </c>
      <c r="AN207" s="33">
        <v>0.2</v>
      </c>
      <c r="AP207" s="15">
        <v>311</v>
      </c>
      <c r="AQ207" s="30">
        <f>1*46.6%</f>
        <v>0.46600000000000003</v>
      </c>
      <c r="AR207" s="30">
        <f>0*58.3%</f>
        <v>0</v>
      </c>
      <c r="AS207" s="30">
        <f>0*46.6%</f>
        <v>0</v>
      </c>
      <c r="AT207" s="30"/>
      <c r="AU207" s="30"/>
      <c r="AV207" s="30">
        <v>0.622</v>
      </c>
      <c r="AW207" s="9">
        <v>187</v>
      </c>
      <c r="AX207" s="46" t="s">
        <v>185</v>
      </c>
      <c r="AZ207" s="30">
        <f t="shared" si="1139"/>
        <v>0.67999999999999994</v>
      </c>
      <c r="BA207" s="30">
        <v>0.15</v>
      </c>
      <c r="BD207" s="15">
        <f t="shared" si="1246"/>
        <v>666</v>
      </c>
      <c r="BE207" s="9">
        <f t="shared" ref="BE207:BE208" si="1343">AP207+AY207</f>
        <v>311</v>
      </c>
      <c r="BF207" s="9">
        <f t="shared" si="1247"/>
        <v>655.34399999999994</v>
      </c>
      <c r="BG207" s="30">
        <f t="shared" ref="BG207:BG208" si="1344">W207+AF207+AQ207+AZ207</f>
        <v>1.1459999999999999</v>
      </c>
      <c r="BH207" s="15">
        <f t="shared" ref="BH207:BH208" si="1345">(100%+BG207)*BD207+BE207+BF207</f>
        <v>2395.58</v>
      </c>
      <c r="BI207" s="30">
        <f t="shared" ref="BI207:BI208" si="1346">X207+AG207+AR207</f>
        <v>0</v>
      </c>
      <c r="BJ207" s="30">
        <f t="shared" ref="BJ207:BJ208" si="1347">AH207</f>
        <v>0</v>
      </c>
      <c r="BK207" s="30">
        <f t="shared" ref="BK207:BK208" si="1348">AI207+AS207</f>
        <v>0</v>
      </c>
      <c r="BL207" s="30">
        <f t="shared" ref="BL207:BL208" si="1349">AT207</f>
        <v>0</v>
      </c>
      <c r="BM207" s="30">
        <f t="shared" ref="BM207:BM208" si="1350">AB207</f>
        <v>0</v>
      </c>
      <c r="BN207" s="30">
        <f t="shared" ref="BN207:BN208" si="1351">AJ207</f>
        <v>0</v>
      </c>
      <c r="BO207" s="30">
        <f t="shared" ref="BO207:BO208" si="1352">AK207</f>
        <v>0</v>
      </c>
      <c r="BP207" s="30">
        <f t="shared" ref="BP207:BP208" si="1353">AL207+278*BT207/(1400+BT207)/100</f>
        <v>0.32757403906742283</v>
      </c>
      <c r="BQ207" s="30">
        <f t="shared" si="1280"/>
        <v>1.3680841335162321</v>
      </c>
      <c r="BR207" s="30">
        <f t="shared" si="1248"/>
        <v>0.4</v>
      </c>
      <c r="BS207" s="30">
        <f t="shared" si="1249"/>
        <v>1.4569999999999999</v>
      </c>
      <c r="BT207" s="46">
        <f t="shared" ref="BT207:BT208" si="1354">BC207+AW207+AD207+Q207</f>
        <v>187</v>
      </c>
      <c r="BU207" s="30">
        <f t="shared" ref="BU207:BU208" si="1355">BR207+AC207</f>
        <v>0.4</v>
      </c>
      <c r="BV207" s="114">
        <v>0</v>
      </c>
      <c r="BW207" s="114">
        <v>1</v>
      </c>
      <c r="BX207" s="114">
        <v>0</v>
      </c>
      <c r="BY207" s="9">
        <f t="shared" ref="BY207:BY208" si="1356">(100%+BJ207+(BI207*(1-BV207))+(BL207*BV207)+BN207+BX207*BO207)*BH207</f>
        <v>2395.58</v>
      </c>
      <c r="BZ207" s="9">
        <f t="shared" ref="BZ207:BZ208" si="1357">(100%+$BS207)*BY207</f>
        <v>5885.9400599999999</v>
      </c>
      <c r="CA207" s="9">
        <f t="shared" ref="CA207:CA208" si="1358">MIN($BR207, 80%)*BZ207+BY207*MAX(100%-$BR207, 20%)</f>
        <v>3791.7240240000001</v>
      </c>
      <c r="CB207" s="9">
        <f t="shared" si="1250"/>
        <v>14003.540184053032</v>
      </c>
      <c r="CC207" s="9">
        <f t="shared" ref="CC207:CC208" si="1359">(100%+BS207)*CB207</f>
        <v>34406.698232218296</v>
      </c>
      <c r="CD207" s="9">
        <f t="shared" ref="CD207:CD208" si="1360">MIN($BU207, 80%)*CC207+CB207*MAX(100%-$BU207, 20%)</f>
        <v>22164.803403319136</v>
      </c>
      <c r="CE207" s="9">
        <f t="shared" ref="CE207:CE208" si="1361">BX207*R207*(100%+BQ207)</f>
        <v>0</v>
      </c>
      <c r="CF207" s="9">
        <f t="shared" si="1278"/>
        <v>7820.8099719023994</v>
      </c>
      <c r="CG207" s="16">
        <v>2</v>
      </c>
      <c r="CH207" s="9">
        <f t="shared" ref="CH207:CH208" si="1362">(CF207+$CD207)/CG207</f>
        <v>14992.806687610768</v>
      </c>
    </row>
    <row r="208" spans="1:93" s="31" customFormat="1" x14ac:dyDescent="0.35">
      <c r="A208" s="15" t="str">
        <f t="shared" si="1279"/>
        <v>Blackcliff Longsword + 4 IceBreaker + 2 Cryo + Thrilling Tales + Noblesse</v>
      </c>
      <c r="B208" s="31" t="s">
        <v>9</v>
      </c>
      <c r="C208" s="31">
        <v>169</v>
      </c>
      <c r="D208" s="32">
        <v>0.2</v>
      </c>
      <c r="E208" s="17">
        <v>6</v>
      </c>
      <c r="F208" s="32">
        <v>0.64749999999999996</v>
      </c>
      <c r="G208" s="32">
        <v>0.62129999999999996</v>
      </c>
      <c r="H208" s="32">
        <v>0.79379999999999995</v>
      </c>
      <c r="I208" s="32">
        <v>0.86750000000000005</v>
      </c>
      <c r="J208" s="32">
        <v>1.0449999999999999</v>
      </c>
      <c r="K208" s="9">
        <v>8</v>
      </c>
      <c r="L208" s="30">
        <v>2.2016</v>
      </c>
      <c r="M208" s="31">
        <v>6</v>
      </c>
      <c r="N208" s="30">
        <f t="shared" si="1277"/>
        <v>0.98399999999999999</v>
      </c>
      <c r="O208" s="32">
        <v>0.05</v>
      </c>
      <c r="P208" s="32">
        <v>0.5</v>
      </c>
      <c r="Q208" s="32"/>
      <c r="R208" s="9">
        <v>2155</v>
      </c>
      <c r="S208" s="15" t="s">
        <v>146</v>
      </c>
      <c r="T208" s="15">
        <v>1</v>
      </c>
      <c r="U208" s="15" t="s">
        <v>9</v>
      </c>
      <c r="V208" s="15">
        <v>497</v>
      </c>
      <c r="W208" s="33"/>
      <c r="X208" s="30"/>
      <c r="Y208" s="6"/>
      <c r="Z208" s="4"/>
      <c r="AA208" s="4">
        <v>0.33500000000000002</v>
      </c>
      <c r="AB208" s="32"/>
      <c r="AC208" s="32"/>
      <c r="AD208" s="17"/>
      <c r="AE208" s="31" t="s">
        <v>108</v>
      </c>
      <c r="AG208" s="32"/>
      <c r="AH208" s="32"/>
      <c r="AI208" s="32"/>
      <c r="AK208" s="32"/>
      <c r="AL208" s="32"/>
      <c r="AM208" s="32"/>
      <c r="AN208" s="35">
        <v>0.2</v>
      </c>
      <c r="AP208" s="37">
        <v>311</v>
      </c>
      <c r="AQ208" s="45">
        <v>0</v>
      </c>
      <c r="AR208" s="45">
        <f t="shared" si="27"/>
        <v>0</v>
      </c>
      <c r="AS208" s="45">
        <f>1*46.6%</f>
        <v>0.46600000000000003</v>
      </c>
      <c r="AT208" s="45"/>
      <c r="AU208" s="45"/>
      <c r="AV208" s="30">
        <v>0.622</v>
      </c>
      <c r="AW208" s="25">
        <v>187</v>
      </c>
      <c r="AX208" s="46" t="s">
        <v>185</v>
      </c>
      <c r="AZ208" s="30">
        <f t="shared" si="1139"/>
        <v>0.67999999999999994</v>
      </c>
      <c r="BA208" s="32">
        <v>0.15</v>
      </c>
      <c r="BD208" s="31">
        <f t="shared" si="1246"/>
        <v>666</v>
      </c>
      <c r="BE208" s="17">
        <f t="shared" si="1343"/>
        <v>311</v>
      </c>
      <c r="BF208" s="17">
        <f t="shared" si="1247"/>
        <v>655.34399999999994</v>
      </c>
      <c r="BG208" s="32">
        <f t="shared" si="1344"/>
        <v>0.67999999999999994</v>
      </c>
      <c r="BH208" s="31">
        <f t="shared" si="1345"/>
        <v>2085.2239999999997</v>
      </c>
      <c r="BI208" s="32">
        <f t="shared" si="1346"/>
        <v>0</v>
      </c>
      <c r="BJ208" s="32">
        <f t="shared" si="1347"/>
        <v>0</v>
      </c>
      <c r="BK208" s="32">
        <f t="shared" si="1348"/>
        <v>0.46600000000000003</v>
      </c>
      <c r="BL208" s="32">
        <f t="shared" si="1349"/>
        <v>0</v>
      </c>
      <c r="BM208" s="32">
        <f t="shared" si="1350"/>
        <v>0</v>
      </c>
      <c r="BN208" s="32">
        <f t="shared" si="1351"/>
        <v>0</v>
      </c>
      <c r="BO208" s="32">
        <f t="shared" si="1352"/>
        <v>0</v>
      </c>
      <c r="BP208" s="30">
        <f t="shared" si="1353"/>
        <v>0.32757403906742283</v>
      </c>
      <c r="BQ208" s="30">
        <f t="shared" si="1280"/>
        <v>1.3680841335162321</v>
      </c>
      <c r="BR208" s="32">
        <f t="shared" si="1248"/>
        <v>0.4</v>
      </c>
      <c r="BS208" s="32">
        <f t="shared" si="1249"/>
        <v>1.4569999999999999</v>
      </c>
      <c r="BT208" s="46">
        <f t="shared" si="1354"/>
        <v>187</v>
      </c>
      <c r="BU208" s="32">
        <f t="shared" si="1355"/>
        <v>0.4</v>
      </c>
      <c r="BV208" s="114">
        <v>0</v>
      </c>
      <c r="BW208" s="57">
        <v>1</v>
      </c>
      <c r="BX208" s="57">
        <v>0</v>
      </c>
      <c r="BY208" s="17">
        <f t="shared" si="1356"/>
        <v>2085.2239999999997</v>
      </c>
      <c r="BZ208" s="17">
        <f t="shared" si="1357"/>
        <v>5123.3953679999986</v>
      </c>
      <c r="CA208" s="17">
        <f t="shared" si="1358"/>
        <v>3300.4925471999995</v>
      </c>
      <c r="CB208" s="9">
        <f t="shared" si="1250"/>
        <v>17869.559564079733</v>
      </c>
      <c r="CC208" s="17">
        <f t="shared" si="1359"/>
        <v>43905.507848943904</v>
      </c>
      <c r="CD208" s="17">
        <f t="shared" si="1360"/>
        <v>28283.938878025401</v>
      </c>
      <c r="CE208" s="17">
        <f t="shared" si="1361"/>
        <v>0</v>
      </c>
      <c r="CF208" s="17">
        <f t="shared" si="1278"/>
        <v>6807.595927854718</v>
      </c>
      <c r="CG208" s="20">
        <v>2</v>
      </c>
      <c r="CH208" s="18">
        <f t="shared" si="1362"/>
        <v>17545.767402940059</v>
      </c>
      <c r="CI208" s="17"/>
      <c r="CJ208" s="20"/>
      <c r="CK208" s="17"/>
      <c r="CL208" s="17"/>
      <c r="CM208" s="17"/>
      <c r="CN208" s="17"/>
      <c r="CO208" s="17"/>
    </row>
    <row r="209" spans="1:93" x14ac:dyDescent="0.35">
      <c r="A209" s="15" t="str">
        <f t="shared" si="1279"/>
        <v>Festering Desire + 4 Crimson Witch + 2 Cryo + Thrilling Tales + Noblesse</v>
      </c>
      <c r="B209" s="15" t="s">
        <v>9</v>
      </c>
      <c r="C209" s="15">
        <v>169</v>
      </c>
      <c r="D209" s="30">
        <v>0.2</v>
      </c>
      <c r="E209" s="9">
        <v>6</v>
      </c>
      <c r="F209" s="30">
        <v>0.64749999999999996</v>
      </c>
      <c r="G209" s="30">
        <v>0.62129999999999996</v>
      </c>
      <c r="H209" s="30">
        <v>0.79379999999999995</v>
      </c>
      <c r="I209" s="30">
        <v>0.86750000000000005</v>
      </c>
      <c r="J209" s="30">
        <v>1.0449999999999999</v>
      </c>
      <c r="K209" s="9">
        <v>8</v>
      </c>
      <c r="L209" s="30">
        <v>2.2016</v>
      </c>
      <c r="M209" s="15">
        <v>6</v>
      </c>
      <c r="N209" s="30">
        <f t="shared" si="1277"/>
        <v>0.98399999999999999</v>
      </c>
      <c r="O209" s="30">
        <v>0.05</v>
      </c>
      <c r="P209" s="30">
        <v>0.5</v>
      </c>
      <c r="Q209" s="30"/>
      <c r="R209" s="9">
        <v>2155</v>
      </c>
      <c r="S209" s="15" t="s">
        <v>98</v>
      </c>
      <c r="T209" s="15">
        <v>5</v>
      </c>
      <c r="U209" s="15" t="s">
        <v>9</v>
      </c>
      <c r="V209" s="15">
        <v>449</v>
      </c>
      <c r="W209" s="30"/>
      <c r="X209" s="30"/>
      <c r="Y209" s="30"/>
      <c r="Z209" s="9"/>
      <c r="AA209" s="9"/>
      <c r="AB209" s="30">
        <f>12%+(T209*4%)</f>
        <v>0.32</v>
      </c>
      <c r="AC209" s="30">
        <f>4.5%+(T209*1.5%)</f>
        <v>0.12</v>
      </c>
      <c r="AE209" s="15" t="s">
        <v>106</v>
      </c>
      <c r="AI209" s="30">
        <f>15%*(1+0.5*3)</f>
        <v>0.375</v>
      </c>
      <c r="AL209" s="30">
        <v>0.15</v>
      </c>
      <c r="AM209" s="30">
        <v>0.4</v>
      </c>
      <c r="AP209" s="15">
        <v>311</v>
      </c>
      <c r="AQ209" s="30">
        <f>2*46.6%</f>
        <v>0.93200000000000005</v>
      </c>
      <c r="AR209" s="30">
        <f>0*58.3%</f>
        <v>0</v>
      </c>
      <c r="AS209" s="30">
        <f>0*46.6%</f>
        <v>0</v>
      </c>
      <c r="AT209" s="30"/>
      <c r="AU209" s="30">
        <v>0.311</v>
      </c>
      <c r="AV209" s="30"/>
      <c r="AX209" s="48" t="s">
        <v>185</v>
      </c>
      <c r="AZ209" s="30">
        <f>48%+20%</f>
        <v>0.67999999999999994</v>
      </c>
      <c r="BA209" s="30">
        <v>0.15</v>
      </c>
      <c r="BB209" s="30"/>
      <c r="BC209" s="30"/>
      <c r="BD209" s="15">
        <f t="shared" si="1246"/>
        <v>618</v>
      </c>
      <c r="BE209" s="9">
        <f t="shared" si="1209"/>
        <v>311</v>
      </c>
      <c r="BF209" s="9">
        <f t="shared" si="1247"/>
        <v>608.11199999999997</v>
      </c>
      <c r="BG209" s="30">
        <f t="shared" si="1210"/>
        <v>1.6120000000000001</v>
      </c>
      <c r="BH209" s="15">
        <f>(100%+BG209)*BD209+BE209+BF209</f>
        <v>2533.328</v>
      </c>
      <c r="BI209" s="30">
        <f t="shared" si="1212"/>
        <v>0</v>
      </c>
      <c r="BJ209" s="30">
        <f t="shared" si="1213"/>
        <v>0</v>
      </c>
      <c r="BK209" s="30">
        <f t="shared" si="1214"/>
        <v>0.375</v>
      </c>
      <c r="BL209" s="30">
        <f t="shared" si="1215"/>
        <v>0</v>
      </c>
      <c r="BM209" s="30">
        <f t="shared" si="1216"/>
        <v>0.32</v>
      </c>
      <c r="BN209" s="30">
        <f t="shared" si="1217"/>
        <v>0</v>
      </c>
      <c r="BO209" s="30">
        <f t="shared" si="1218"/>
        <v>0</v>
      </c>
      <c r="BP209" s="30">
        <f t="shared" si="1162"/>
        <v>0.15</v>
      </c>
      <c r="BQ209" s="30">
        <f t="shared" si="1280"/>
        <v>0.4</v>
      </c>
      <c r="BR209" s="30">
        <f t="shared" si="1248"/>
        <v>0.51100000000000001</v>
      </c>
      <c r="BS209" s="30">
        <f t="shared" si="1249"/>
        <v>0.5</v>
      </c>
      <c r="BT209" s="46">
        <f t="shared" si="1163"/>
        <v>0</v>
      </c>
      <c r="BU209" s="30">
        <f t="shared" si="1219"/>
        <v>0.63100000000000001</v>
      </c>
      <c r="BV209" s="114">
        <v>1</v>
      </c>
      <c r="BW209" s="114">
        <v>1</v>
      </c>
      <c r="BX209" s="114">
        <v>0</v>
      </c>
      <c r="BY209" s="9">
        <f t="shared" si="1220"/>
        <v>2533.328</v>
      </c>
      <c r="BZ209" s="9">
        <f t="shared" si="15"/>
        <v>3799.9920000000002</v>
      </c>
      <c r="CA209" s="9">
        <f t="shared" si="1221"/>
        <v>3180.593304</v>
      </c>
      <c r="CB209" s="9">
        <f t="shared" si="1250"/>
        <v>21743.396144332797</v>
      </c>
      <c r="CC209" s="9">
        <f>(100%+BS209)*CB209</f>
        <v>32615.094216499194</v>
      </c>
      <c r="CD209" s="9">
        <f t="shared" si="1223"/>
        <v>28603.437627869793</v>
      </c>
      <c r="CE209" s="9">
        <f t="shared" si="1224"/>
        <v>0</v>
      </c>
      <c r="CF209" s="9">
        <f t="shared" si="1278"/>
        <v>6560.2917488303992</v>
      </c>
      <c r="CG209" s="16">
        <v>2</v>
      </c>
      <c r="CH209" s="9">
        <f t="shared" si="1225"/>
        <v>17581.864688350095</v>
      </c>
      <c r="CM209" s="16"/>
    </row>
    <row r="210" spans="1:93" x14ac:dyDescent="0.35">
      <c r="A210" s="15" t="str">
        <f t="shared" si="1279"/>
        <v>Festering Desire + 4 Crimson Witch + 2 Cryo + Thrilling Tales + Noblesse</v>
      </c>
      <c r="B210" s="15" t="s">
        <v>9</v>
      </c>
      <c r="C210" s="15">
        <v>169</v>
      </c>
      <c r="D210" s="30">
        <v>0.2</v>
      </c>
      <c r="E210" s="9">
        <v>6</v>
      </c>
      <c r="F210" s="30">
        <v>0.64749999999999996</v>
      </c>
      <c r="G210" s="30">
        <v>0.62129999999999996</v>
      </c>
      <c r="H210" s="30">
        <v>0.79379999999999995</v>
      </c>
      <c r="I210" s="30">
        <v>0.86750000000000005</v>
      </c>
      <c r="J210" s="30">
        <v>1.0449999999999999</v>
      </c>
      <c r="K210" s="9">
        <v>8</v>
      </c>
      <c r="L210" s="30">
        <v>2.2016</v>
      </c>
      <c r="M210" s="15">
        <v>6</v>
      </c>
      <c r="N210" s="30">
        <f t="shared" si="1277"/>
        <v>0.98399999999999999</v>
      </c>
      <c r="O210" s="30">
        <v>0.05</v>
      </c>
      <c r="P210" s="30">
        <v>0.5</v>
      </c>
      <c r="Q210" s="30"/>
      <c r="R210" s="9">
        <v>2155</v>
      </c>
      <c r="S210" s="15" t="s">
        <v>98</v>
      </c>
      <c r="T210" s="15">
        <v>5</v>
      </c>
      <c r="U210" s="15" t="s">
        <v>9</v>
      </c>
      <c r="V210" s="15">
        <v>449</v>
      </c>
      <c r="W210" s="30"/>
      <c r="X210" s="30"/>
      <c r="Y210" s="30"/>
      <c r="Z210" s="9"/>
      <c r="AA210" s="9"/>
      <c r="AB210" s="30">
        <f t="shared" ref="AB210:AB213" si="1363">12%+(T210*4%)</f>
        <v>0.32</v>
      </c>
      <c r="AC210" s="30">
        <f t="shared" ref="AC210:AC213" si="1364">4.5%+(T210*1.5%)</f>
        <v>0.12</v>
      </c>
      <c r="AE210" s="15" t="s">
        <v>106</v>
      </c>
      <c r="AI210" s="30">
        <f t="shared" ref="AI210:AI248" si="1365">15%*(1+0.5*3)</f>
        <v>0.375</v>
      </c>
      <c r="AL210" s="30">
        <v>0.15</v>
      </c>
      <c r="AM210" s="30">
        <v>0.4</v>
      </c>
      <c r="AP210" s="37">
        <v>311</v>
      </c>
      <c r="AQ210" s="45">
        <f>1*46.6%</f>
        <v>0.46600000000000003</v>
      </c>
      <c r="AR210" s="45">
        <f t="shared" si="27"/>
        <v>0</v>
      </c>
      <c r="AS210" s="45">
        <f>1*46.6%</f>
        <v>0.46600000000000003</v>
      </c>
      <c r="AT210" s="45"/>
      <c r="AU210" s="45">
        <v>0.311</v>
      </c>
      <c r="AV210" s="45"/>
      <c r="AW210" s="25"/>
      <c r="AX210" s="48" t="s">
        <v>185</v>
      </c>
      <c r="AZ210" s="30">
        <f t="shared" ref="AZ210:AZ248" si="1366">48%+20%</f>
        <v>0.67999999999999994</v>
      </c>
      <c r="BA210" s="30">
        <v>0.15</v>
      </c>
      <c r="BD210" s="15">
        <f t="shared" si="1246"/>
        <v>618</v>
      </c>
      <c r="BE210" s="9">
        <f t="shared" si="1209"/>
        <v>311</v>
      </c>
      <c r="BF210" s="9">
        <f t="shared" si="1247"/>
        <v>608.11199999999997</v>
      </c>
      <c r="BG210" s="30">
        <f t="shared" si="1210"/>
        <v>1.1459999999999999</v>
      </c>
      <c r="BH210" s="15">
        <f t="shared" ref="BH210:BH228" si="1367">(100%+BG210)*BD210+BE210+BF210</f>
        <v>2245.3399999999997</v>
      </c>
      <c r="BI210" s="30">
        <f t="shared" si="1212"/>
        <v>0</v>
      </c>
      <c r="BJ210" s="30">
        <f t="shared" si="1213"/>
        <v>0</v>
      </c>
      <c r="BK210" s="30">
        <f t="shared" si="1214"/>
        <v>0.84099999999999997</v>
      </c>
      <c r="BL210" s="30">
        <f t="shared" si="1215"/>
        <v>0</v>
      </c>
      <c r="BM210" s="30">
        <f t="shared" si="1216"/>
        <v>0.32</v>
      </c>
      <c r="BN210" s="30">
        <f t="shared" si="1217"/>
        <v>0</v>
      </c>
      <c r="BO210" s="30">
        <f t="shared" si="1218"/>
        <v>0</v>
      </c>
      <c r="BP210" s="30">
        <f t="shared" si="1162"/>
        <v>0.15</v>
      </c>
      <c r="BQ210" s="30">
        <f t="shared" si="1280"/>
        <v>0.4</v>
      </c>
      <c r="BR210" s="30">
        <f t="shared" si="1248"/>
        <v>0.51100000000000001</v>
      </c>
      <c r="BS210" s="30">
        <f t="shared" si="1249"/>
        <v>0.5</v>
      </c>
      <c r="BT210" s="46">
        <f t="shared" si="1163"/>
        <v>0</v>
      </c>
      <c r="BU210" s="30">
        <f t="shared" si="1219"/>
        <v>0.63100000000000001</v>
      </c>
      <c r="BV210" s="114">
        <v>1</v>
      </c>
      <c r="BW210" s="114">
        <v>1</v>
      </c>
      <c r="BX210" s="114">
        <v>0</v>
      </c>
      <c r="BY210" s="9">
        <f t="shared" si="1220"/>
        <v>2245.3399999999997</v>
      </c>
      <c r="BZ210" s="9">
        <f t="shared" si="15"/>
        <v>3368.0099999999993</v>
      </c>
      <c r="CA210" s="9">
        <f t="shared" si="1221"/>
        <v>2819.0243699999992</v>
      </c>
      <c r="CB210" s="9">
        <f t="shared" si="1250"/>
        <v>24569.885505843195</v>
      </c>
      <c r="CC210" s="9">
        <f t="shared" ref="CC210:CC228" si="1368">(100%+BS210)*CB210</f>
        <v>36854.828258764792</v>
      </c>
      <c r="CD210" s="9">
        <f t="shared" si="1223"/>
        <v>32321.684382936721</v>
      </c>
      <c r="CE210" s="9">
        <f t="shared" si="1224"/>
        <v>0</v>
      </c>
      <c r="CF210" s="9">
        <f t="shared" si="1278"/>
        <v>5814.5196655619975</v>
      </c>
      <c r="CG210" s="16">
        <v>2</v>
      </c>
      <c r="CH210" s="9">
        <f t="shared" si="1225"/>
        <v>19068.102024249358</v>
      </c>
    </row>
    <row r="211" spans="1:93" x14ac:dyDescent="0.35">
      <c r="A211" s="15" t="str">
        <f t="shared" si="1279"/>
        <v>Festering Desire + 4 Crimson Witch + 2 Cryo + Thrilling Tales + Noblesse</v>
      </c>
      <c r="B211" s="15" t="s">
        <v>9</v>
      </c>
      <c r="C211" s="15">
        <v>169</v>
      </c>
      <c r="D211" s="30">
        <v>0.2</v>
      </c>
      <c r="E211" s="9">
        <v>6</v>
      </c>
      <c r="F211" s="30">
        <v>0.64749999999999996</v>
      </c>
      <c r="G211" s="30">
        <v>0.62129999999999996</v>
      </c>
      <c r="H211" s="30">
        <v>0.79379999999999995</v>
      </c>
      <c r="I211" s="30">
        <v>0.86750000000000005</v>
      </c>
      <c r="J211" s="30">
        <v>1.0449999999999999</v>
      </c>
      <c r="K211" s="9">
        <v>8</v>
      </c>
      <c r="L211" s="30">
        <v>2.2016</v>
      </c>
      <c r="M211" s="15">
        <v>6</v>
      </c>
      <c r="N211" s="30">
        <f t="shared" si="1277"/>
        <v>0.98399999999999999</v>
      </c>
      <c r="O211" s="30">
        <v>0.05</v>
      </c>
      <c r="P211" s="30">
        <v>0.5</v>
      </c>
      <c r="Q211" s="30"/>
      <c r="R211" s="9">
        <v>2155</v>
      </c>
      <c r="S211" s="15" t="s">
        <v>98</v>
      </c>
      <c r="T211" s="15">
        <v>5</v>
      </c>
      <c r="U211" s="15" t="s">
        <v>9</v>
      </c>
      <c r="V211" s="15">
        <v>449</v>
      </c>
      <c r="W211" s="30"/>
      <c r="X211" s="30"/>
      <c r="Y211" s="30"/>
      <c r="Z211" s="9"/>
      <c r="AA211" s="9"/>
      <c r="AB211" s="30">
        <f>12%+(T211*4%)</f>
        <v>0.32</v>
      </c>
      <c r="AC211" s="30">
        <f>4.5%+(T211*1.5%)</f>
        <v>0.12</v>
      </c>
      <c r="AE211" s="15" t="s">
        <v>106</v>
      </c>
      <c r="AI211" s="30">
        <f>15%*(1+0.5*3)</f>
        <v>0.375</v>
      </c>
      <c r="AL211" s="30">
        <v>0.15</v>
      </c>
      <c r="AM211" s="30">
        <v>0.4</v>
      </c>
      <c r="AP211" s="15">
        <v>311</v>
      </c>
      <c r="AQ211" s="30">
        <f>2*46.6%</f>
        <v>0.93200000000000005</v>
      </c>
      <c r="AR211" s="30">
        <f>0*58.3%</f>
        <v>0</v>
      </c>
      <c r="AS211" s="30">
        <f>0*46.6%</f>
        <v>0</v>
      </c>
      <c r="AT211" s="30"/>
      <c r="AU211" s="30">
        <v>0.311</v>
      </c>
      <c r="AV211" s="30"/>
      <c r="AX211" s="48" t="s">
        <v>185</v>
      </c>
      <c r="AZ211" s="30">
        <f>48%+20%</f>
        <v>0.67999999999999994</v>
      </c>
      <c r="BA211" s="30">
        <v>0.15</v>
      </c>
      <c r="BB211" s="30"/>
      <c r="BC211" s="30"/>
      <c r="BD211" s="15">
        <f t="shared" si="1246"/>
        <v>618</v>
      </c>
      <c r="BE211" s="9">
        <f t="shared" ref="BE211:BE212" si="1369">AP211+AY211</f>
        <v>311</v>
      </c>
      <c r="BF211" s="9">
        <f t="shared" si="1247"/>
        <v>608.11199999999997</v>
      </c>
      <c r="BG211" s="30">
        <f t="shared" ref="BG211:BG212" si="1370">W211+AF211+AQ211+AZ211</f>
        <v>1.6120000000000001</v>
      </c>
      <c r="BH211" s="15">
        <f>(100%+BG211)*BD211+BE211+BF211</f>
        <v>2533.328</v>
      </c>
      <c r="BI211" s="30">
        <f t="shared" ref="BI211:BI212" si="1371">X211+AG211+AR211</f>
        <v>0</v>
      </c>
      <c r="BJ211" s="30">
        <f t="shared" ref="BJ211:BJ212" si="1372">AH211</f>
        <v>0</v>
      </c>
      <c r="BK211" s="30">
        <f t="shared" ref="BK211:BK212" si="1373">AI211+AS211</f>
        <v>0.375</v>
      </c>
      <c r="BL211" s="30">
        <f t="shared" ref="BL211:BL212" si="1374">AT211</f>
        <v>0</v>
      </c>
      <c r="BM211" s="30">
        <f t="shared" ref="BM211:BM212" si="1375">AB211</f>
        <v>0.32</v>
      </c>
      <c r="BN211" s="30">
        <f t="shared" ref="BN211:BN212" si="1376">AJ211</f>
        <v>0</v>
      </c>
      <c r="BO211" s="30">
        <f t="shared" ref="BO211:BO212" si="1377">AK211</f>
        <v>0</v>
      </c>
      <c r="BP211" s="30">
        <f t="shared" ref="BP211:BP212" si="1378">AL211+278*BT211/(1400+BT211)/100</f>
        <v>0.15</v>
      </c>
      <c r="BQ211" s="30">
        <f t="shared" si="1280"/>
        <v>0.4</v>
      </c>
      <c r="BR211" s="30">
        <f t="shared" si="1248"/>
        <v>0.51100000000000001</v>
      </c>
      <c r="BS211" s="30">
        <f t="shared" si="1249"/>
        <v>0.5</v>
      </c>
      <c r="BT211" s="46">
        <f t="shared" ref="BT211:BT212" si="1379">BC211+AW211+AD211+Q211</f>
        <v>0</v>
      </c>
      <c r="BU211" s="30">
        <f t="shared" ref="BU211:BU212" si="1380">BR211+AC211</f>
        <v>0.63100000000000001</v>
      </c>
      <c r="BV211" s="114">
        <v>1</v>
      </c>
      <c r="BW211" s="114">
        <v>1</v>
      </c>
      <c r="BX211" s="114">
        <v>0</v>
      </c>
      <c r="BY211" s="9">
        <f t="shared" ref="BY211:BY212" si="1381">(100%+BJ211+(BI211*(1-BV211))+(BL211*BV211)+BN211+BX211*BO211)*BH211</f>
        <v>2533.328</v>
      </c>
      <c r="BZ211" s="9">
        <f t="shared" ref="BZ211:BZ212" si="1382">(100%+$BS211)*BY211</f>
        <v>3799.9920000000002</v>
      </c>
      <c r="CA211" s="9">
        <f t="shared" ref="CA211:CA212" si="1383">MIN($BR211, 80%)*BZ211+BY211*MAX(100%-$BR211, 20%)</f>
        <v>3180.593304</v>
      </c>
      <c r="CB211" s="9">
        <f t="shared" si="1250"/>
        <v>21743.396144332797</v>
      </c>
      <c r="CC211" s="9">
        <f>(100%+BS211)*CB211</f>
        <v>32615.094216499194</v>
      </c>
      <c r="CD211" s="9">
        <f t="shared" ref="CD211:CD212" si="1384">MIN($BU211, 80%)*CC211+CB211*MAX(100%-$BU211, 20%)</f>
        <v>28603.437627869793</v>
      </c>
      <c r="CE211" s="9">
        <f t="shared" ref="CE211:CE212" si="1385">BX211*R211*(100%+BQ211)</f>
        <v>0</v>
      </c>
      <c r="CF211" s="9">
        <f t="shared" si="1278"/>
        <v>6560.2917488303992</v>
      </c>
      <c r="CG211" s="16">
        <v>2</v>
      </c>
      <c r="CH211" s="9">
        <f t="shared" ref="CH211:CH212" si="1386">(CF211+$CD211)/CG211</f>
        <v>17581.864688350095</v>
      </c>
      <c r="CM211" s="16"/>
    </row>
    <row r="212" spans="1:93" x14ac:dyDescent="0.35">
      <c r="A212" s="15" t="str">
        <f t="shared" si="1279"/>
        <v>Festering Desire + 4 Crimson Witch + 2 Cryo + Thrilling Tales + Noblesse</v>
      </c>
      <c r="B212" s="15" t="s">
        <v>9</v>
      </c>
      <c r="C212" s="15">
        <v>169</v>
      </c>
      <c r="D212" s="30">
        <v>0.2</v>
      </c>
      <c r="E212" s="9">
        <v>6</v>
      </c>
      <c r="F212" s="30">
        <v>0.64749999999999996</v>
      </c>
      <c r="G212" s="30">
        <v>0.62129999999999996</v>
      </c>
      <c r="H212" s="30">
        <v>0.79379999999999995</v>
      </c>
      <c r="I212" s="30">
        <v>0.86750000000000005</v>
      </c>
      <c r="J212" s="30">
        <v>1.0449999999999999</v>
      </c>
      <c r="K212" s="9">
        <v>8</v>
      </c>
      <c r="L212" s="30">
        <v>2.2016</v>
      </c>
      <c r="M212" s="15">
        <v>6</v>
      </c>
      <c r="N212" s="30">
        <f t="shared" si="1277"/>
        <v>0.98399999999999999</v>
      </c>
      <c r="O212" s="30">
        <v>0.05</v>
      </c>
      <c r="P212" s="30">
        <v>0.5</v>
      </c>
      <c r="Q212" s="30"/>
      <c r="R212" s="9">
        <v>2155</v>
      </c>
      <c r="S212" s="15" t="s">
        <v>98</v>
      </c>
      <c r="T212" s="15">
        <v>5</v>
      </c>
      <c r="U212" s="15" t="s">
        <v>9</v>
      </c>
      <c r="V212" s="15">
        <v>449</v>
      </c>
      <c r="W212" s="30"/>
      <c r="X212" s="30"/>
      <c r="Y212" s="30"/>
      <c r="Z212" s="9"/>
      <c r="AA212" s="9"/>
      <c r="AB212" s="30">
        <f t="shared" ref="AB212" si="1387">12%+(T212*4%)</f>
        <v>0.32</v>
      </c>
      <c r="AC212" s="30">
        <f t="shared" ref="AC212" si="1388">4.5%+(T212*1.5%)</f>
        <v>0.12</v>
      </c>
      <c r="AE212" s="15" t="s">
        <v>106</v>
      </c>
      <c r="AI212" s="30">
        <f t="shared" si="1365"/>
        <v>0.375</v>
      </c>
      <c r="AL212" s="30">
        <v>0.15</v>
      </c>
      <c r="AM212" s="30">
        <v>0.4</v>
      </c>
      <c r="AP212" s="15">
        <v>311</v>
      </c>
      <c r="AQ212" s="30">
        <f>1*46.6%</f>
        <v>0.46600000000000003</v>
      </c>
      <c r="AR212" s="30">
        <f>0*58.3%</f>
        <v>0</v>
      </c>
      <c r="AS212" s="30">
        <f>0*46.6%</f>
        <v>0</v>
      </c>
      <c r="AT212" s="30"/>
      <c r="AU212" s="30">
        <v>0.311</v>
      </c>
      <c r="AV212" s="30"/>
      <c r="AW212" s="9">
        <v>187</v>
      </c>
      <c r="AX212" s="48" t="s">
        <v>185</v>
      </c>
      <c r="AZ212" s="30">
        <f t="shared" si="1366"/>
        <v>0.67999999999999994</v>
      </c>
      <c r="BA212" s="30">
        <v>0.15</v>
      </c>
      <c r="BD212" s="15">
        <f t="shared" si="1246"/>
        <v>618</v>
      </c>
      <c r="BE212" s="9">
        <f t="shared" si="1369"/>
        <v>311</v>
      </c>
      <c r="BF212" s="9">
        <f t="shared" si="1247"/>
        <v>608.11199999999997</v>
      </c>
      <c r="BG212" s="30">
        <f t="shared" si="1370"/>
        <v>1.1459999999999999</v>
      </c>
      <c r="BH212" s="15">
        <f t="shared" ref="BH212" si="1389">(100%+BG212)*BD212+BE212+BF212</f>
        <v>2245.3399999999997</v>
      </c>
      <c r="BI212" s="30">
        <f t="shared" si="1371"/>
        <v>0</v>
      </c>
      <c r="BJ212" s="30">
        <f t="shared" si="1372"/>
        <v>0</v>
      </c>
      <c r="BK212" s="30">
        <f t="shared" si="1373"/>
        <v>0.375</v>
      </c>
      <c r="BL212" s="30">
        <f t="shared" si="1374"/>
        <v>0</v>
      </c>
      <c r="BM212" s="30">
        <f t="shared" si="1375"/>
        <v>0.32</v>
      </c>
      <c r="BN212" s="30">
        <f t="shared" si="1376"/>
        <v>0</v>
      </c>
      <c r="BO212" s="30">
        <f t="shared" si="1377"/>
        <v>0</v>
      </c>
      <c r="BP212" s="30">
        <f t="shared" si="1378"/>
        <v>0.4775740390674228</v>
      </c>
      <c r="BQ212" s="30">
        <f t="shared" si="1280"/>
        <v>1.7680841335162323</v>
      </c>
      <c r="BR212" s="30">
        <f t="shared" si="1248"/>
        <v>0.51100000000000001</v>
      </c>
      <c r="BS212" s="30">
        <f t="shared" si="1249"/>
        <v>0.5</v>
      </c>
      <c r="BT212" s="46">
        <f t="shared" si="1379"/>
        <v>187</v>
      </c>
      <c r="BU212" s="30">
        <f t="shared" si="1380"/>
        <v>0.63100000000000001</v>
      </c>
      <c r="BV212" s="114">
        <v>1</v>
      </c>
      <c r="BW212" s="114">
        <v>1</v>
      </c>
      <c r="BX212" s="114">
        <v>0</v>
      </c>
      <c r="BY212" s="9">
        <f t="shared" si="1381"/>
        <v>2245.3399999999997</v>
      </c>
      <c r="BZ212" s="9">
        <f t="shared" si="1382"/>
        <v>3368.0099999999993</v>
      </c>
      <c r="CA212" s="9">
        <f t="shared" si="1383"/>
        <v>2819.0243699999992</v>
      </c>
      <c r="CB212" s="9">
        <f t="shared" si="1250"/>
        <v>24761.074107344182</v>
      </c>
      <c r="CC212" s="9">
        <f t="shared" ref="CC212" si="1390">(100%+BS212)*CB212</f>
        <v>37141.611161016277</v>
      </c>
      <c r="CD212" s="9">
        <f t="shared" si="1384"/>
        <v>32573.192988211274</v>
      </c>
      <c r="CE212" s="9">
        <f t="shared" si="1385"/>
        <v>0</v>
      </c>
      <c r="CF212" s="9">
        <f t="shared" si="1278"/>
        <v>5814.5196655619975</v>
      </c>
      <c r="CG212" s="16">
        <v>2</v>
      </c>
      <c r="CH212" s="9">
        <f t="shared" si="1386"/>
        <v>19193.856326886635</v>
      </c>
    </row>
    <row r="213" spans="1:93" s="63" customFormat="1" x14ac:dyDescent="0.35">
      <c r="A213" s="15" t="str">
        <f t="shared" si="1279"/>
        <v>Festering Desire + 4 Crimson Witch + 2 Cryo + Thrilling Tales + Noblesse</v>
      </c>
      <c r="B213" s="63" t="s">
        <v>9</v>
      </c>
      <c r="C213" s="63">
        <v>169</v>
      </c>
      <c r="D213" s="67">
        <v>0.2</v>
      </c>
      <c r="E213" s="72">
        <v>6</v>
      </c>
      <c r="F213" s="67">
        <v>0.64749999999999996</v>
      </c>
      <c r="G213" s="67">
        <v>0.62129999999999996</v>
      </c>
      <c r="H213" s="67">
        <v>0.79379999999999995</v>
      </c>
      <c r="I213" s="67">
        <v>0.86750000000000005</v>
      </c>
      <c r="J213" s="67">
        <v>1.0449999999999999</v>
      </c>
      <c r="K213" s="9">
        <v>8</v>
      </c>
      <c r="L213" s="30">
        <v>2.2016</v>
      </c>
      <c r="M213" s="63">
        <v>6</v>
      </c>
      <c r="N213" s="30">
        <f t="shared" si="1277"/>
        <v>0.98399999999999999</v>
      </c>
      <c r="O213" s="67">
        <v>0.05</v>
      </c>
      <c r="P213" s="67">
        <v>0.5</v>
      </c>
      <c r="Q213" s="67"/>
      <c r="R213" s="9">
        <v>2155</v>
      </c>
      <c r="S213" s="63" t="s">
        <v>98</v>
      </c>
      <c r="T213" s="63">
        <v>5</v>
      </c>
      <c r="U213" s="63" t="s">
        <v>9</v>
      </c>
      <c r="V213" s="63">
        <v>449</v>
      </c>
      <c r="W213" s="67"/>
      <c r="X213" s="67"/>
      <c r="Y213" s="67"/>
      <c r="Z213" s="72"/>
      <c r="AA213" s="72"/>
      <c r="AB213" s="67">
        <f t="shared" si="1363"/>
        <v>0.32</v>
      </c>
      <c r="AC213" s="67">
        <f t="shared" si="1364"/>
        <v>0.12</v>
      </c>
      <c r="AD213" s="72"/>
      <c r="AE213" s="63" t="s">
        <v>106</v>
      </c>
      <c r="AG213" s="67"/>
      <c r="AH213" s="67"/>
      <c r="AI213" s="30">
        <f t="shared" si="1365"/>
        <v>0.375</v>
      </c>
      <c r="AK213" s="67"/>
      <c r="AL213" s="67">
        <v>0.15</v>
      </c>
      <c r="AM213" s="67">
        <v>0.4</v>
      </c>
      <c r="AP213" s="37">
        <v>311</v>
      </c>
      <c r="AQ213" s="45">
        <v>0</v>
      </c>
      <c r="AR213" s="45">
        <f t="shared" si="27"/>
        <v>0</v>
      </c>
      <c r="AS213" s="45">
        <f>1*46.6%</f>
        <v>0.46600000000000003</v>
      </c>
      <c r="AT213" s="45"/>
      <c r="AU213" s="45">
        <v>0.311</v>
      </c>
      <c r="AV213" s="45"/>
      <c r="AW213" s="25">
        <v>187</v>
      </c>
      <c r="AX213" s="48" t="s">
        <v>185</v>
      </c>
      <c r="AY213" s="15"/>
      <c r="AZ213" s="30">
        <f t="shared" si="1366"/>
        <v>0.67999999999999994</v>
      </c>
      <c r="BA213" s="30">
        <v>0.15</v>
      </c>
      <c r="BD213" s="63">
        <f t="shared" si="1246"/>
        <v>618</v>
      </c>
      <c r="BE213" s="72">
        <f t="shared" si="1209"/>
        <v>311</v>
      </c>
      <c r="BF213" s="72">
        <f t="shared" si="1247"/>
        <v>608.11199999999997</v>
      </c>
      <c r="BG213" s="67">
        <f t="shared" si="1210"/>
        <v>0.67999999999999994</v>
      </c>
      <c r="BH213" s="63">
        <f t="shared" si="1367"/>
        <v>1957.3519999999999</v>
      </c>
      <c r="BI213" s="67">
        <f t="shared" si="1212"/>
        <v>0</v>
      </c>
      <c r="BJ213" s="67">
        <f t="shared" si="1213"/>
        <v>0</v>
      </c>
      <c r="BK213" s="67">
        <f t="shared" si="1214"/>
        <v>0.84099999999999997</v>
      </c>
      <c r="BL213" s="67">
        <f t="shared" si="1215"/>
        <v>0</v>
      </c>
      <c r="BM213" s="67">
        <f t="shared" si="1216"/>
        <v>0.32</v>
      </c>
      <c r="BN213" s="67">
        <f t="shared" si="1217"/>
        <v>0</v>
      </c>
      <c r="BO213" s="67">
        <f t="shared" si="1218"/>
        <v>0</v>
      </c>
      <c r="BP213" s="30">
        <f t="shared" si="1162"/>
        <v>0.4775740390674228</v>
      </c>
      <c r="BQ213" s="30">
        <f t="shared" si="1280"/>
        <v>1.7680841335162323</v>
      </c>
      <c r="BR213" s="67">
        <f t="shared" si="1248"/>
        <v>0.51100000000000001</v>
      </c>
      <c r="BS213" s="67">
        <f t="shared" si="1249"/>
        <v>0.5</v>
      </c>
      <c r="BT213" s="46">
        <f t="shared" si="1163"/>
        <v>187</v>
      </c>
      <c r="BU213" s="67">
        <f t="shared" si="1219"/>
        <v>0.63100000000000001</v>
      </c>
      <c r="BV213" s="115">
        <v>1</v>
      </c>
      <c r="BW213" s="115">
        <v>1</v>
      </c>
      <c r="BX213" s="115">
        <v>0</v>
      </c>
      <c r="BY213" s="72">
        <f t="shared" si="1220"/>
        <v>1957.3519999999999</v>
      </c>
      <c r="BZ213" s="72">
        <f t="shared" si="15"/>
        <v>2936.0279999999998</v>
      </c>
      <c r="CA213" s="72">
        <f t="shared" si="1221"/>
        <v>2457.4554359999997</v>
      </c>
      <c r="CB213" s="9">
        <f t="shared" si="1250"/>
        <v>27519.552342580544</v>
      </c>
      <c r="CC213" s="72">
        <f t="shared" si="1368"/>
        <v>41279.328513870816</v>
      </c>
      <c r="CD213" s="72">
        <f t="shared" si="1223"/>
        <v>36201.971106664707</v>
      </c>
      <c r="CE213" s="72">
        <f t="shared" si="1224"/>
        <v>0</v>
      </c>
      <c r="CF213" s="72">
        <f t="shared" si="1278"/>
        <v>5068.7475822935985</v>
      </c>
      <c r="CG213" s="74">
        <v>2</v>
      </c>
      <c r="CH213" s="66">
        <f t="shared" si="1225"/>
        <v>20635.359344479151</v>
      </c>
      <c r="CI213" s="72"/>
      <c r="CJ213" s="74"/>
      <c r="CK213" s="72"/>
      <c r="CL213" s="72"/>
      <c r="CM213" s="72"/>
      <c r="CN213" s="72"/>
      <c r="CO213" s="72"/>
    </row>
    <row r="214" spans="1:93" x14ac:dyDescent="0.35">
      <c r="A214" s="15" t="str">
        <f t="shared" si="1279"/>
        <v>Aquila Favonia + 4 Crimson Witch + 2 Cryo + Thrilling Tales + Noblesse</v>
      </c>
      <c r="B214" s="15" t="s">
        <v>9</v>
      </c>
      <c r="C214" s="15">
        <v>169</v>
      </c>
      <c r="D214" s="30">
        <v>0.2</v>
      </c>
      <c r="E214" s="9">
        <v>6</v>
      </c>
      <c r="F214" s="30">
        <v>0.64749999999999996</v>
      </c>
      <c r="G214" s="30">
        <v>0.62129999999999996</v>
      </c>
      <c r="H214" s="30">
        <v>0.79379999999999995</v>
      </c>
      <c r="I214" s="30">
        <v>0.86750000000000005</v>
      </c>
      <c r="J214" s="30">
        <v>1.0449999999999999</v>
      </c>
      <c r="K214" s="9">
        <v>8</v>
      </c>
      <c r="L214" s="30">
        <v>2.2016</v>
      </c>
      <c r="M214" s="15">
        <v>6</v>
      </c>
      <c r="N214" s="30">
        <f t="shared" si="1277"/>
        <v>0.98399999999999999</v>
      </c>
      <c r="O214" s="30">
        <v>0.05</v>
      </c>
      <c r="P214" s="30">
        <v>0.5</v>
      </c>
      <c r="Q214" s="30"/>
      <c r="R214" s="9">
        <v>2155</v>
      </c>
      <c r="S214" s="15" t="s">
        <v>101</v>
      </c>
      <c r="T214" s="15">
        <v>1</v>
      </c>
      <c r="U214" s="15" t="s">
        <v>9</v>
      </c>
      <c r="V214" s="15">
        <v>590</v>
      </c>
      <c r="W214" s="33">
        <v>0.2</v>
      </c>
      <c r="X214" s="30">
        <v>0.377</v>
      </c>
      <c r="AE214" s="15" t="s">
        <v>106</v>
      </c>
      <c r="AI214" s="30">
        <f t="shared" si="1365"/>
        <v>0.375</v>
      </c>
      <c r="AL214" s="30">
        <v>0.15</v>
      </c>
      <c r="AM214" s="30">
        <v>0.4</v>
      </c>
      <c r="AP214" s="15">
        <v>311</v>
      </c>
      <c r="AQ214" s="30">
        <f>2*46.6%</f>
        <v>0.93200000000000005</v>
      </c>
      <c r="AR214" s="30">
        <f>0*58.3%</f>
        <v>0</v>
      </c>
      <c r="AS214" s="30">
        <f>0*46.6%</f>
        <v>0</v>
      </c>
      <c r="AT214" s="30"/>
      <c r="AU214" s="30">
        <v>0.311</v>
      </c>
      <c r="AV214" s="30"/>
      <c r="AX214" s="48" t="s">
        <v>185</v>
      </c>
      <c r="AZ214" s="30">
        <f t="shared" si="1366"/>
        <v>0.67999999999999994</v>
      </c>
      <c r="BA214" s="30">
        <v>0.15</v>
      </c>
      <c r="BD214" s="15">
        <f t="shared" si="1246"/>
        <v>759</v>
      </c>
      <c r="BE214" s="9">
        <f t="shared" si="1209"/>
        <v>311</v>
      </c>
      <c r="BF214" s="9">
        <f t="shared" si="1247"/>
        <v>746.85599999999999</v>
      </c>
      <c r="BG214" s="30">
        <f t="shared" si="1210"/>
        <v>1.8120000000000001</v>
      </c>
      <c r="BH214" s="15">
        <f t="shared" si="1367"/>
        <v>3192.1639999999998</v>
      </c>
      <c r="BI214" s="30">
        <f t="shared" si="1212"/>
        <v>0.377</v>
      </c>
      <c r="BJ214" s="30">
        <f t="shared" si="1213"/>
        <v>0</v>
      </c>
      <c r="BK214" s="30">
        <f t="shared" si="1214"/>
        <v>0.375</v>
      </c>
      <c r="BL214" s="30">
        <f t="shared" si="1215"/>
        <v>0</v>
      </c>
      <c r="BM214" s="30">
        <f t="shared" si="1216"/>
        <v>0</v>
      </c>
      <c r="BN214" s="30">
        <f t="shared" si="1217"/>
        <v>0</v>
      </c>
      <c r="BO214" s="30">
        <f t="shared" si="1218"/>
        <v>0</v>
      </c>
      <c r="BP214" s="30">
        <f t="shared" si="1162"/>
        <v>0.15</v>
      </c>
      <c r="BQ214" s="30">
        <f t="shared" si="1280"/>
        <v>0.4</v>
      </c>
      <c r="BR214" s="30">
        <f t="shared" si="1248"/>
        <v>0.51100000000000001</v>
      </c>
      <c r="BS214" s="30">
        <f t="shared" si="1249"/>
        <v>0.5</v>
      </c>
      <c r="BT214" s="46">
        <f t="shared" si="1163"/>
        <v>0</v>
      </c>
      <c r="BU214" s="30">
        <f t="shared" si="1219"/>
        <v>0.51100000000000001</v>
      </c>
      <c r="BV214" s="114">
        <v>1</v>
      </c>
      <c r="BW214" s="114">
        <v>1</v>
      </c>
      <c r="BX214" s="114">
        <v>0</v>
      </c>
      <c r="BY214" s="9">
        <f t="shared" si="1220"/>
        <v>3192.1639999999998</v>
      </c>
      <c r="BZ214" s="9">
        <f t="shared" si="15"/>
        <v>4788.2459999999992</v>
      </c>
      <c r="CA214" s="9">
        <f t="shared" si="1221"/>
        <v>4007.7619019999993</v>
      </c>
      <c r="CB214" s="9">
        <f t="shared" si="1250"/>
        <v>22225.633379839997</v>
      </c>
      <c r="CC214" s="9">
        <f t="shared" si="1368"/>
        <v>33338.450069759994</v>
      </c>
      <c r="CD214" s="9">
        <f t="shared" si="1223"/>
        <v>27904.282708389117</v>
      </c>
      <c r="CE214" s="9">
        <f t="shared" si="1224"/>
        <v>0</v>
      </c>
      <c r="CF214" s="9">
        <f t="shared" si="1278"/>
        <v>8266.4096990651979</v>
      </c>
      <c r="CG214" s="16">
        <v>2</v>
      </c>
      <c r="CH214" s="9">
        <f t="shared" si="1225"/>
        <v>18085.346203727157</v>
      </c>
    </row>
    <row r="215" spans="1:93" x14ac:dyDescent="0.35">
      <c r="A215" s="15" t="str">
        <f t="shared" si="1279"/>
        <v>Aquila Favonia + 4 Crimson Witch + 2 Cryo + Thrilling Tales + Noblesse</v>
      </c>
      <c r="B215" s="15" t="s">
        <v>9</v>
      </c>
      <c r="C215" s="15">
        <v>169</v>
      </c>
      <c r="D215" s="30">
        <v>0.2</v>
      </c>
      <c r="E215" s="9">
        <v>6</v>
      </c>
      <c r="F215" s="30">
        <v>0.64749999999999996</v>
      </c>
      <c r="G215" s="30">
        <v>0.62129999999999996</v>
      </c>
      <c r="H215" s="30">
        <v>0.79379999999999995</v>
      </c>
      <c r="I215" s="30">
        <v>0.86750000000000005</v>
      </c>
      <c r="J215" s="30">
        <v>1.0449999999999999</v>
      </c>
      <c r="K215" s="9">
        <v>8</v>
      </c>
      <c r="L215" s="30">
        <v>2.2016</v>
      </c>
      <c r="M215" s="15">
        <v>6</v>
      </c>
      <c r="N215" s="30">
        <f t="shared" si="1277"/>
        <v>0.98399999999999999</v>
      </c>
      <c r="O215" s="30">
        <v>0.05</v>
      </c>
      <c r="P215" s="30">
        <v>0.5</v>
      </c>
      <c r="Q215" s="30"/>
      <c r="R215" s="9">
        <v>2155</v>
      </c>
      <c r="S215" s="15" t="s">
        <v>101</v>
      </c>
      <c r="T215" s="15">
        <v>1</v>
      </c>
      <c r="U215" s="15" t="s">
        <v>9</v>
      </c>
      <c r="V215" s="15">
        <v>590</v>
      </c>
      <c r="W215" s="33">
        <v>0.2</v>
      </c>
      <c r="X215" s="30">
        <v>0.377</v>
      </c>
      <c r="AE215" s="15" t="s">
        <v>106</v>
      </c>
      <c r="AI215" s="30">
        <f t="shared" si="1365"/>
        <v>0.375</v>
      </c>
      <c r="AL215" s="30">
        <v>0.15</v>
      </c>
      <c r="AM215" s="30">
        <v>0.4</v>
      </c>
      <c r="AP215" s="37">
        <v>311</v>
      </c>
      <c r="AQ215" s="45">
        <f>1*46.6%</f>
        <v>0.46600000000000003</v>
      </c>
      <c r="AR215" s="45">
        <f t="shared" si="27"/>
        <v>0</v>
      </c>
      <c r="AS215" s="45">
        <f>1*46.6%</f>
        <v>0.46600000000000003</v>
      </c>
      <c r="AT215" s="45"/>
      <c r="AU215" s="45">
        <v>0.311</v>
      </c>
      <c r="AV215" s="45"/>
      <c r="AW215" s="25"/>
      <c r="AX215" s="48" t="s">
        <v>185</v>
      </c>
      <c r="AZ215" s="30">
        <f t="shared" si="1366"/>
        <v>0.67999999999999994</v>
      </c>
      <c r="BA215" s="30">
        <v>0.15</v>
      </c>
      <c r="BD215" s="15">
        <f t="shared" si="1246"/>
        <v>759</v>
      </c>
      <c r="BE215" s="9">
        <f t="shared" si="1209"/>
        <v>311</v>
      </c>
      <c r="BF215" s="9">
        <f t="shared" si="1247"/>
        <v>746.85599999999999</v>
      </c>
      <c r="BG215" s="30">
        <f t="shared" si="1210"/>
        <v>1.3460000000000001</v>
      </c>
      <c r="BH215" s="15">
        <f t="shared" si="1367"/>
        <v>2838.4700000000003</v>
      </c>
      <c r="BI215" s="30">
        <f t="shared" si="1212"/>
        <v>0.377</v>
      </c>
      <c r="BJ215" s="30">
        <f t="shared" si="1213"/>
        <v>0</v>
      </c>
      <c r="BK215" s="30">
        <f t="shared" si="1214"/>
        <v>0.84099999999999997</v>
      </c>
      <c r="BL215" s="30">
        <f t="shared" si="1215"/>
        <v>0</v>
      </c>
      <c r="BM215" s="30">
        <f t="shared" si="1216"/>
        <v>0</v>
      </c>
      <c r="BN215" s="30">
        <f t="shared" si="1217"/>
        <v>0</v>
      </c>
      <c r="BO215" s="30">
        <f t="shared" si="1218"/>
        <v>0</v>
      </c>
      <c r="BP215" s="30">
        <f t="shared" si="1162"/>
        <v>0.15</v>
      </c>
      <c r="BQ215" s="30">
        <f t="shared" si="1280"/>
        <v>0.4</v>
      </c>
      <c r="BR215" s="30">
        <f t="shared" si="1248"/>
        <v>0.51100000000000001</v>
      </c>
      <c r="BS215" s="30">
        <f t="shared" si="1249"/>
        <v>0.5</v>
      </c>
      <c r="BT215" s="46">
        <f t="shared" si="1163"/>
        <v>0</v>
      </c>
      <c r="BU215" s="30">
        <f t="shared" si="1219"/>
        <v>0.51100000000000001</v>
      </c>
      <c r="BV215" s="114">
        <v>1</v>
      </c>
      <c r="BW215" s="114">
        <v>1</v>
      </c>
      <c r="BX215" s="114">
        <v>0</v>
      </c>
      <c r="BY215" s="9">
        <f t="shared" si="1220"/>
        <v>2838.4700000000003</v>
      </c>
      <c r="BZ215" s="9">
        <f t="shared" si="15"/>
        <v>4257.7049999999999</v>
      </c>
      <c r="CA215" s="9">
        <f t="shared" si="1221"/>
        <v>3563.6990850000002</v>
      </c>
      <c r="CB215" s="9">
        <f t="shared" si="1250"/>
        <v>26460.884039833596</v>
      </c>
      <c r="CC215" s="9">
        <f t="shared" si="1368"/>
        <v>39691.326059750398</v>
      </c>
      <c r="CD215" s="9">
        <f t="shared" si="1223"/>
        <v>33221.63991201108</v>
      </c>
      <c r="CE215" s="9">
        <f t="shared" si="1224"/>
        <v>0</v>
      </c>
      <c r="CF215" s="9">
        <f t="shared" si="1278"/>
        <v>7350.4857327209993</v>
      </c>
      <c r="CG215" s="16">
        <v>2</v>
      </c>
      <c r="CH215" s="9">
        <f t="shared" si="1225"/>
        <v>20286.062822366039</v>
      </c>
    </row>
    <row r="216" spans="1:93" x14ac:dyDescent="0.35">
      <c r="A216" s="15" t="str">
        <f t="shared" si="1279"/>
        <v>Aquila Favonia + 4 Crimson Witch + 2 Cryo + Thrilling Tales + Noblesse</v>
      </c>
      <c r="B216" s="15" t="s">
        <v>9</v>
      </c>
      <c r="C216" s="15">
        <v>169</v>
      </c>
      <c r="D216" s="30">
        <v>0.2</v>
      </c>
      <c r="E216" s="9">
        <v>6</v>
      </c>
      <c r="F216" s="30">
        <v>0.64749999999999996</v>
      </c>
      <c r="G216" s="30">
        <v>0.62129999999999996</v>
      </c>
      <c r="H216" s="30">
        <v>0.79379999999999995</v>
      </c>
      <c r="I216" s="30">
        <v>0.86750000000000005</v>
      </c>
      <c r="J216" s="30">
        <v>1.0449999999999999</v>
      </c>
      <c r="K216" s="9">
        <v>8</v>
      </c>
      <c r="L216" s="30">
        <v>2.2016</v>
      </c>
      <c r="M216" s="15">
        <v>6</v>
      </c>
      <c r="N216" s="30">
        <f t="shared" si="1277"/>
        <v>0.98399999999999999</v>
      </c>
      <c r="O216" s="30">
        <v>0.05</v>
      </c>
      <c r="P216" s="30">
        <v>0.5</v>
      </c>
      <c r="Q216" s="30"/>
      <c r="R216" s="9">
        <v>2155</v>
      </c>
      <c r="S216" s="15" t="s">
        <v>101</v>
      </c>
      <c r="T216" s="15">
        <v>1</v>
      </c>
      <c r="U216" s="15" t="s">
        <v>9</v>
      </c>
      <c r="V216" s="15">
        <v>590</v>
      </c>
      <c r="W216" s="33">
        <v>0.2</v>
      </c>
      <c r="X216" s="30">
        <v>0.377</v>
      </c>
      <c r="AE216" s="15" t="s">
        <v>106</v>
      </c>
      <c r="AI216" s="30">
        <f t="shared" si="1365"/>
        <v>0.375</v>
      </c>
      <c r="AL216" s="30">
        <v>0.15</v>
      </c>
      <c r="AM216" s="30">
        <v>0.4</v>
      </c>
      <c r="AP216" s="15">
        <v>311</v>
      </c>
      <c r="AQ216" s="30">
        <f>1*46.6%</f>
        <v>0.46600000000000003</v>
      </c>
      <c r="AR216" s="30">
        <f>0*58.3%</f>
        <v>0</v>
      </c>
      <c r="AS216" s="30">
        <f>0*46.6%</f>
        <v>0</v>
      </c>
      <c r="AT216" s="30"/>
      <c r="AU216" s="30">
        <v>0.311</v>
      </c>
      <c r="AV216" s="30"/>
      <c r="AW216" s="9">
        <v>187</v>
      </c>
      <c r="AX216" s="48" t="s">
        <v>185</v>
      </c>
      <c r="AZ216" s="30">
        <f t="shared" si="1366"/>
        <v>0.67999999999999994</v>
      </c>
      <c r="BA216" s="30">
        <v>0.15</v>
      </c>
      <c r="BD216" s="15">
        <f t="shared" si="1246"/>
        <v>759</v>
      </c>
      <c r="BE216" s="9">
        <f t="shared" ref="BE216:BE217" si="1391">AP216+AY216</f>
        <v>311</v>
      </c>
      <c r="BF216" s="9">
        <f t="shared" si="1247"/>
        <v>746.85599999999999</v>
      </c>
      <c r="BG216" s="30">
        <f t="shared" ref="BG216:BG217" si="1392">W216+AF216+AQ216+AZ216</f>
        <v>1.3460000000000001</v>
      </c>
      <c r="BH216" s="15">
        <f t="shared" ref="BH216:BH217" si="1393">(100%+BG216)*BD216+BE216+BF216</f>
        <v>2838.4700000000003</v>
      </c>
      <c r="BI216" s="30">
        <f t="shared" ref="BI216:BI217" si="1394">X216+AG216+AR216</f>
        <v>0.377</v>
      </c>
      <c r="BJ216" s="30">
        <f t="shared" ref="BJ216:BJ217" si="1395">AH216</f>
        <v>0</v>
      </c>
      <c r="BK216" s="30">
        <f t="shared" ref="BK216:BK217" si="1396">AI216+AS216</f>
        <v>0.375</v>
      </c>
      <c r="BL216" s="30">
        <f t="shared" ref="BL216:BL217" si="1397">AT216</f>
        <v>0</v>
      </c>
      <c r="BM216" s="30">
        <f t="shared" ref="BM216:BM217" si="1398">AB216</f>
        <v>0</v>
      </c>
      <c r="BN216" s="30">
        <f t="shared" ref="BN216:BN217" si="1399">AJ216</f>
        <v>0</v>
      </c>
      <c r="BO216" s="30">
        <f t="shared" ref="BO216:BO217" si="1400">AK216</f>
        <v>0</v>
      </c>
      <c r="BP216" s="30">
        <f t="shared" ref="BP216:BP217" si="1401">AL216+278*BT216/(1400+BT216)/100</f>
        <v>0.4775740390674228</v>
      </c>
      <c r="BQ216" s="30">
        <f t="shared" si="1280"/>
        <v>1.7680841335162323</v>
      </c>
      <c r="BR216" s="30">
        <f t="shared" si="1248"/>
        <v>0.51100000000000001</v>
      </c>
      <c r="BS216" s="30">
        <f t="shared" si="1249"/>
        <v>0.5</v>
      </c>
      <c r="BT216" s="46">
        <f t="shared" ref="BT216:BT217" si="1402">BC216+AW216+AD216+Q216</f>
        <v>187</v>
      </c>
      <c r="BU216" s="30">
        <f t="shared" ref="BU216:BU217" si="1403">BR216+AC216</f>
        <v>0.51100000000000001</v>
      </c>
      <c r="BV216" s="114">
        <v>1</v>
      </c>
      <c r="BW216" s="114">
        <v>1</v>
      </c>
      <c r="BX216" s="114">
        <v>0</v>
      </c>
      <c r="BY216" s="9">
        <f t="shared" ref="BY216:BY217" si="1404">(100%+BJ216+(BI216*(1-BV216))+(BL216*BV216)+BN216+BX216*BO216)*BH216</f>
        <v>2838.4700000000003</v>
      </c>
      <c r="BZ216" s="9">
        <f t="shared" ref="BZ216:BZ217" si="1405">(100%+$BS216)*BY216</f>
        <v>4257.7049999999999</v>
      </c>
      <c r="CA216" s="9">
        <f t="shared" ref="CA216:CA217" si="1406">MIN($BR216, 80%)*BZ216+BY216*MAX(100%-$BR216, 20%)</f>
        <v>3563.6990850000002</v>
      </c>
      <c r="CB216" s="9">
        <f t="shared" si="1250"/>
        <v>25392.453793327586</v>
      </c>
      <c r="CC216" s="9">
        <f t="shared" ref="CC216:CC217" si="1407">(100%+BS216)*CB216</f>
        <v>38088.680689991379</v>
      </c>
      <c r="CD216" s="9">
        <f t="shared" ref="CD216:CD217" si="1408">MIN($BU216, 80%)*CC216+CB216*MAX(100%-$BU216, 20%)</f>
        <v>31880.225737522785</v>
      </c>
      <c r="CE216" s="9">
        <f t="shared" ref="CE216:CE217" si="1409">BX216*R216*(100%+BQ216)</f>
        <v>0</v>
      </c>
      <c r="CF216" s="9">
        <f t="shared" si="1278"/>
        <v>7350.4857327209993</v>
      </c>
      <c r="CG216" s="16">
        <v>2</v>
      </c>
      <c r="CH216" s="9">
        <f t="shared" ref="CH216:CH217" si="1410">(CF216+$CD216)/CG216</f>
        <v>19615.355735121891</v>
      </c>
    </row>
    <row r="217" spans="1:93" x14ac:dyDescent="0.35">
      <c r="A217" s="15" t="str">
        <f t="shared" si="1279"/>
        <v>Aquila Favonia + 4 Crimson Witch + 2 Cryo + Thrilling Tales + Noblesse</v>
      </c>
      <c r="B217" s="15" t="s">
        <v>9</v>
      </c>
      <c r="C217" s="15">
        <v>169</v>
      </c>
      <c r="D217" s="30">
        <v>0.2</v>
      </c>
      <c r="E217" s="9">
        <v>6</v>
      </c>
      <c r="F217" s="30">
        <v>0.64749999999999996</v>
      </c>
      <c r="G217" s="30">
        <v>0.62129999999999996</v>
      </c>
      <c r="H217" s="30">
        <v>0.79379999999999995</v>
      </c>
      <c r="I217" s="30">
        <v>0.86750000000000005</v>
      </c>
      <c r="J217" s="30">
        <v>1.0449999999999999</v>
      </c>
      <c r="K217" s="9">
        <v>8</v>
      </c>
      <c r="L217" s="30">
        <v>2.2016</v>
      </c>
      <c r="M217" s="15">
        <v>6</v>
      </c>
      <c r="N217" s="30">
        <f t="shared" si="1277"/>
        <v>0.98399999999999999</v>
      </c>
      <c r="O217" s="30">
        <v>0.05</v>
      </c>
      <c r="P217" s="30">
        <v>0.5</v>
      </c>
      <c r="Q217" s="30"/>
      <c r="R217" s="9">
        <v>2155</v>
      </c>
      <c r="S217" s="15" t="s">
        <v>101</v>
      </c>
      <c r="T217" s="15">
        <v>1</v>
      </c>
      <c r="U217" s="15" t="s">
        <v>9</v>
      </c>
      <c r="V217" s="15">
        <v>590</v>
      </c>
      <c r="W217" s="33">
        <v>0.2</v>
      </c>
      <c r="X217" s="30">
        <v>0.377</v>
      </c>
      <c r="AE217" s="15" t="s">
        <v>106</v>
      </c>
      <c r="AI217" s="30">
        <f t="shared" si="1365"/>
        <v>0.375</v>
      </c>
      <c r="AL217" s="30">
        <v>0.15</v>
      </c>
      <c r="AM217" s="30">
        <v>0.4</v>
      </c>
      <c r="AP217" s="37">
        <v>311</v>
      </c>
      <c r="AQ217" s="45">
        <v>0</v>
      </c>
      <c r="AR217" s="45">
        <f t="shared" si="27"/>
        <v>0</v>
      </c>
      <c r="AS217" s="45">
        <f>1*46.6%</f>
        <v>0.46600000000000003</v>
      </c>
      <c r="AT217" s="45"/>
      <c r="AU217" s="45">
        <v>0.311</v>
      </c>
      <c r="AV217" s="45"/>
      <c r="AW217" s="25">
        <v>187</v>
      </c>
      <c r="AX217" s="48" t="s">
        <v>185</v>
      </c>
      <c r="AZ217" s="30">
        <f t="shared" si="1366"/>
        <v>0.67999999999999994</v>
      </c>
      <c r="BA217" s="30">
        <v>0.15</v>
      </c>
      <c r="BD217" s="15">
        <f t="shared" si="1246"/>
        <v>759</v>
      </c>
      <c r="BE217" s="9">
        <f t="shared" si="1391"/>
        <v>311</v>
      </c>
      <c r="BF217" s="9">
        <f t="shared" si="1247"/>
        <v>746.85599999999999</v>
      </c>
      <c r="BG217" s="30">
        <f t="shared" si="1392"/>
        <v>0.87999999999999989</v>
      </c>
      <c r="BH217" s="15">
        <f t="shared" si="1393"/>
        <v>2484.7759999999998</v>
      </c>
      <c r="BI217" s="30">
        <f t="shared" si="1394"/>
        <v>0.377</v>
      </c>
      <c r="BJ217" s="30">
        <f t="shared" si="1395"/>
        <v>0</v>
      </c>
      <c r="BK217" s="30">
        <f t="shared" si="1396"/>
        <v>0.84099999999999997</v>
      </c>
      <c r="BL217" s="30">
        <f t="shared" si="1397"/>
        <v>0</v>
      </c>
      <c r="BM217" s="30">
        <f t="shared" si="1398"/>
        <v>0</v>
      </c>
      <c r="BN217" s="30">
        <f t="shared" si="1399"/>
        <v>0</v>
      </c>
      <c r="BO217" s="30">
        <f t="shared" si="1400"/>
        <v>0</v>
      </c>
      <c r="BP217" s="30">
        <f t="shared" si="1401"/>
        <v>0.4775740390674228</v>
      </c>
      <c r="BQ217" s="30">
        <f t="shared" si="1280"/>
        <v>1.7680841335162323</v>
      </c>
      <c r="BR217" s="30">
        <f t="shared" si="1248"/>
        <v>0.51100000000000001</v>
      </c>
      <c r="BS217" s="30">
        <f t="shared" si="1249"/>
        <v>0.5</v>
      </c>
      <c r="BT217" s="46">
        <f t="shared" si="1402"/>
        <v>187</v>
      </c>
      <c r="BU217" s="30">
        <f t="shared" si="1403"/>
        <v>0.51100000000000001</v>
      </c>
      <c r="BV217" s="114">
        <v>1</v>
      </c>
      <c r="BW217" s="114">
        <v>1</v>
      </c>
      <c r="BX217" s="114">
        <v>0</v>
      </c>
      <c r="BY217" s="9">
        <f t="shared" si="1404"/>
        <v>2484.7759999999998</v>
      </c>
      <c r="BZ217" s="9">
        <f t="shared" si="1405"/>
        <v>3727.1639999999998</v>
      </c>
      <c r="CA217" s="9">
        <f t="shared" si="1406"/>
        <v>3119.6362679999997</v>
      </c>
      <c r="CB217" s="9">
        <f t="shared" si="1250"/>
        <v>29761.765901571773</v>
      </c>
      <c r="CC217" s="9">
        <f t="shared" si="1407"/>
        <v>44642.648852357655</v>
      </c>
      <c r="CD217" s="9">
        <f t="shared" si="1408"/>
        <v>37365.897089423364</v>
      </c>
      <c r="CE217" s="9">
        <f t="shared" si="1409"/>
        <v>0</v>
      </c>
      <c r="CF217" s="9">
        <f t="shared" si="1278"/>
        <v>6434.5617663767989</v>
      </c>
      <c r="CG217" s="16">
        <v>2</v>
      </c>
      <c r="CH217" s="8">
        <f t="shared" si="1410"/>
        <v>21900.229427900082</v>
      </c>
    </row>
    <row r="218" spans="1:93" s="63" customFormat="1" x14ac:dyDescent="0.35">
      <c r="A218" s="15" t="str">
        <f t="shared" si="1279"/>
        <v>Aquila Favonia + 4 Crimson Witch + 2 Cryo + Thrilling Tales + Noblesse</v>
      </c>
      <c r="B218" s="63" t="s">
        <v>9</v>
      </c>
      <c r="C218" s="63">
        <v>169</v>
      </c>
      <c r="D218" s="67">
        <v>0.2</v>
      </c>
      <c r="E218" s="72">
        <v>6</v>
      </c>
      <c r="F218" s="67">
        <v>0.64749999999999996</v>
      </c>
      <c r="G218" s="67">
        <v>0.62129999999999996</v>
      </c>
      <c r="H218" s="67">
        <v>0.79379999999999995</v>
      </c>
      <c r="I218" s="67">
        <v>0.86750000000000005</v>
      </c>
      <c r="J218" s="67">
        <v>1.0449999999999999</v>
      </c>
      <c r="K218" s="9">
        <v>8</v>
      </c>
      <c r="L218" s="30">
        <v>2.2016</v>
      </c>
      <c r="M218" s="63">
        <v>6</v>
      </c>
      <c r="N218" s="30">
        <f t="shared" si="1277"/>
        <v>0.98399999999999999</v>
      </c>
      <c r="O218" s="67">
        <v>0.05</v>
      </c>
      <c r="P218" s="67">
        <v>0.5</v>
      </c>
      <c r="Q218" s="67"/>
      <c r="R218" s="9">
        <v>2155</v>
      </c>
      <c r="S218" s="63" t="s">
        <v>101</v>
      </c>
      <c r="T218" s="63">
        <v>1</v>
      </c>
      <c r="U218" s="63" t="s">
        <v>9</v>
      </c>
      <c r="V218" s="63">
        <v>590</v>
      </c>
      <c r="W218" s="64">
        <v>0.2</v>
      </c>
      <c r="X218" s="67">
        <v>0.377</v>
      </c>
      <c r="AB218" s="67"/>
      <c r="AC218" s="67"/>
      <c r="AD218" s="72"/>
      <c r="AE218" s="63" t="s">
        <v>106</v>
      </c>
      <c r="AG218" s="67"/>
      <c r="AH218" s="67"/>
      <c r="AI218" s="30">
        <f t="shared" si="1365"/>
        <v>0.375</v>
      </c>
      <c r="AK218" s="67"/>
      <c r="AL218" s="67">
        <v>0.15</v>
      </c>
      <c r="AM218" s="67">
        <v>0.4</v>
      </c>
      <c r="AP218" s="63">
        <v>311</v>
      </c>
      <c r="AQ218" s="67">
        <f>1*46.6%</f>
        <v>0.46600000000000003</v>
      </c>
      <c r="AR218" s="67">
        <f t="shared" si="27"/>
        <v>0</v>
      </c>
      <c r="AT218" s="67">
        <f>1*46.6%</f>
        <v>0.46600000000000003</v>
      </c>
      <c r="AU218" s="67">
        <v>0.311</v>
      </c>
      <c r="AW218" s="25"/>
      <c r="AX218" s="48" t="s">
        <v>185</v>
      </c>
      <c r="AY218" s="15"/>
      <c r="AZ218" s="30">
        <f t="shared" si="1366"/>
        <v>0.67999999999999994</v>
      </c>
      <c r="BA218" s="30">
        <v>0.15</v>
      </c>
      <c r="BD218" s="63">
        <f t="shared" si="1246"/>
        <v>759</v>
      </c>
      <c r="BE218" s="72">
        <f t="shared" si="1209"/>
        <v>311</v>
      </c>
      <c r="BF218" s="72">
        <f t="shared" si="1247"/>
        <v>746.85599999999999</v>
      </c>
      <c r="BG218" s="67">
        <f t="shared" si="1210"/>
        <v>1.3460000000000001</v>
      </c>
      <c r="BH218" s="63">
        <f t="shared" si="1367"/>
        <v>2838.4700000000003</v>
      </c>
      <c r="BI218" s="67">
        <f t="shared" si="1212"/>
        <v>0.377</v>
      </c>
      <c r="BJ218" s="67">
        <f t="shared" si="1213"/>
        <v>0</v>
      </c>
      <c r="BK218" s="67">
        <f t="shared" si="1214"/>
        <v>0.375</v>
      </c>
      <c r="BL218" s="67">
        <f t="shared" si="1215"/>
        <v>0.46600000000000003</v>
      </c>
      <c r="BM218" s="67">
        <f t="shared" si="1216"/>
        <v>0</v>
      </c>
      <c r="BN218" s="67">
        <f t="shared" si="1217"/>
        <v>0</v>
      </c>
      <c r="BO218" s="67">
        <f t="shared" si="1218"/>
        <v>0</v>
      </c>
      <c r="BP218" s="30">
        <f t="shared" si="1162"/>
        <v>0.15</v>
      </c>
      <c r="BQ218" s="30">
        <f t="shared" si="1280"/>
        <v>0.4</v>
      </c>
      <c r="BR218" s="67">
        <f t="shared" si="1248"/>
        <v>0.51100000000000001</v>
      </c>
      <c r="BS218" s="67">
        <f t="shared" si="1249"/>
        <v>0.5</v>
      </c>
      <c r="BT218" s="46">
        <f t="shared" si="1163"/>
        <v>0</v>
      </c>
      <c r="BU218" s="67">
        <f t="shared" si="1219"/>
        <v>0.51100000000000001</v>
      </c>
      <c r="BV218" s="115">
        <v>1</v>
      </c>
      <c r="BW218" s="115">
        <v>1</v>
      </c>
      <c r="BX218" s="115">
        <v>0</v>
      </c>
      <c r="BY218" s="72">
        <f t="shared" si="1220"/>
        <v>4161.1970200000005</v>
      </c>
      <c r="BZ218" s="72">
        <f t="shared" si="15"/>
        <v>6241.7955300000012</v>
      </c>
      <c r="CA218" s="72">
        <f t="shared" si="1221"/>
        <v>5224.3828586100008</v>
      </c>
      <c r="CB218" s="9">
        <f t="shared" si="1250"/>
        <v>19763.0176832</v>
      </c>
      <c r="CC218" s="72">
        <f t="shared" si="1368"/>
        <v>29644.5265248</v>
      </c>
      <c r="CD218" s="72">
        <f t="shared" si="1223"/>
        <v>24812.4687012576</v>
      </c>
      <c r="CE218" s="72">
        <f t="shared" si="1224"/>
        <v>0</v>
      </c>
      <c r="CF218" s="72">
        <f t="shared" si="1278"/>
        <v>10775.812084168987</v>
      </c>
      <c r="CG218" s="74">
        <v>2</v>
      </c>
      <c r="CH218" s="72">
        <f t="shared" si="1225"/>
        <v>17794.140392713292</v>
      </c>
      <c r="CI218" s="72"/>
      <c r="CJ218" s="74"/>
      <c r="CK218" s="72"/>
      <c r="CL218" s="72"/>
      <c r="CM218" s="72"/>
      <c r="CN218" s="72"/>
      <c r="CO218" s="72"/>
    </row>
    <row r="219" spans="1:93" x14ac:dyDescent="0.35">
      <c r="A219" s="15" t="str">
        <f t="shared" si="1279"/>
        <v>Iron Sting + 4 Crimson Witch + 2 Cryo + Thrilling Tales + Noblesse</v>
      </c>
      <c r="B219" s="15" t="s">
        <v>9</v>
      </c>
      <c r="C219" s="15">
        <v>169</v>
      </c>
      <c r="D219" s="30">
        <v>0.2</v>
      </c>
      <c r="E219" s="9">
        <v>6</v>
      </c>
      <c r="F219" s="30">
        <v>0.64749999999999996</v>
      </c>
      <c r="G219" s="30">
        <v>0.62129999999999996</v>
      </c>
      <c r="H219" s="30">
        <v>0.79379999999999995</v>
      </c>
      <c r="I219" s="30">
        <v>0.86750000000000005</v>
      </c>
      <c r="J219" s="30">
        <v>1.0449999999999999</v>
      </c>
      <c r="K219" s="9">
        <v>8</v>
      </c>
      <c r="L219" s="30">
        <v>2.2016</v>
      </c>
      <c r="M219" s="15">
        <v>6</v>
      </c>
      <c r="N219" s="30">
        <f t="shared" si="1277"/>
        <v>0.98399999999999999</v>
      </c>
      <c r="O219" s="30">
        <v>0.05</v>
      </c>
      <c r="P219" s="30">
        <v>0.5</v>
      </c>
      <c r="Q219" s="30"/>
      <c r="R219" s="9">
        <v>2155</v>
      </c>
      <c r="S219" s="15" t="s">
        <v>462</v>
      </c>
      <c r="T219" s="15">
        <v>1</v>
      </c>
      <c r="U219" s="15" t="s">
        <v>9</v>
      </c>
      <c r="V219" s="15">
        <v>449</v>
      </c>
      <c r="W219" s="33"/>
      <c r="X219" s="30">
        <v>0.12</v>
      </c>
      <c r="Y219" s="33"/>
      <c r="AB219" s="30">
        <v>0.12</v>
      </c>
      <c r="AD219" s="9">
        <v>151</v>
      </c>
      <c r="AE219" s="15" t="s">
        <v>106</v>
      </c>
      <c r="AI219" s="30">
        <f t="shared" si="1365"/>
        <v>0.375</v>
      </c>
      <c r="AL219" s="30">
        <v>0.15</v>
      </c>
      <c r="AM219" s="30">
        <v>0.4</v>
      </c>
      <c r="AP219" s="15">
        <v>311</v>
      </c>
      <c r="AQ219" s="30">
        <f>2*46.6%</f>
        <v>0.93200000000000005</v>
      </c>
      <c r="AR219" s="30">
        <f>0*58.3%</f>
        <v>0</v>
      </c>
      <c r="AS219" s="30">
        <f>0*46.6%</f>
        <v>0</v>
      </c>
      <c r="AT219" s="30"/>
      <c r="AU219" s="30">
        <v>0.311</v>
      </c>
      <c r="AV219" s="30"/>
      <c r="AX219" s="48" t="s">
        <v>185</v>
      </c>
      <c r="AZ219" s="30">
        <f t="shared" si="1366"/>
        <v>0.67999999999999994</v>
      </c>
      <c r="BA219" s="30">
        <v>0.15</v>
      </c>
      <c r="BD219" s="15">
        <f t="shared" ref="BD219:BD223" si="1411">C219+V219</f>
        <v>618</v>
      </c>
      <c r="BE219" s="9">
        <f t="shared" ref="BE219:BE223" si="1412">AP219+AY219</f>
        <v>311</v>
      </c>
      <c r="BF219" s="9">
        <f t="shared" ref="BF219:BF223" si="1413">N219*BD219</f>
        <v>608.11199999999997</v>
      </c>
      <c r="BG219" s="30">
        <f t="shared" ref="BG219:BG223" si="1414">W219+AF219+AQ219+AZ219</f>
        <v>1.6120000000000001</v>
      </c>
      <c r="BH219" s="15">
        <f t="shared" ref="BH219:BH223" si="1415">(100%+BG219)*BD219+BE219+BF219</f>
        <v>2533.328</v>
      </c>
      <c r="BI219" s="30">
        <f t="shared" ref="BI219:BI223" si="1416">X219+AG219+AR219</f>
        <v>0.12</v>
      </c>
      <c r="BJ219" s="30">
        <f t="shared" ref="BJ219:BJ223" si="1417">AH219</f>
        <v>0</v>
      </c>
      <c r="BK219" s="30">
        <f t="shared" ref="BK219:BK223" si="1418">AI219+AS219</f>
        <v>0.375</v>
      </c>
      <c r="BL219" s="30">
        <f t="shared" ref="BL219:BL223" si="1419">AT219</f>
        <v>0</v>
      </c>
      <c r="BM219" s="30">
        <f t="shared" ref="BM219:BM223" si="1420">AB219</f>
        <v>0.12</v>
      </c>
      <c r="BN219" s="30">
        <f t="shared" ref="BN219:BN223" si="1421">AJ219</f>
        <v>0</v>
      </c>
      <c r="BO219" s="30">
        <f t="shared" ref="BO219:BO223" si="1422">AK219</f>
        <v>0</v>
      </c>
      <c r="BP219" s="30">
        <f t="shared" ref="BP219:BP223" si="1423">AL219+278*BT219/(1400+BT219)/100</f>
        <v>0.42065119277885232</v>
      </c>
      <c r="BQ219" s="30">
        <f t="shared" si="1280"/>
        <v>1.5231985123198513</v>
      </c>
      <c r="BR219" s="30">
        <f t="shared" ref="BR219:BR223" si="1424">O219+Z219+AN219+AU219+BA219</f>
        <v>0.51100000000000001</v>
      </c>
      <c r="BS219" s="30">
        <f t="shared" ref="BS219:BS223" si="1425">P219+AA219+AO219+AV219+BB219</f>
        <v>0.5</v>
      </c>
      <c r="BT219" s="46">
        <f t="shared" ref="BT219:BT223" si="1426">BC219+AW219+AD219+Q219</f>
        <v>151</v>
      </c>
      <c r="BU219" s="30">
        <f t="shared" ref="BU219:BU223" si="1427">BR219+AC219</f>
        <v>0.51100000000000001</v>
      </c>
      <c r="BV219" s="114">
        <v>1</v>
      </c>
      <c r="BW219" s="114">
        <v>1</v>
      </c>
      <c r="BX219" s="114">
        <v>0</v>
      </c>
      <c r="BY219" s="9">
        <f t="shared" ref="BY219:BY223" si="1428">(100%+BJ219+(BI219*(1-BV219))+(BL219*BV219)+BN219+BX219*BO219)*BH219</f>
        <v>2533.328</v>
      </c>
      <c r="BZ219" s="9">
        <f t="shared" ref="BZ219:BZ223" si="1429">(100%+$BS219)*BY219</f>
        <v>3799.9920000000002</v>
      </c>
      <c r="CA219" s="9">
        <f t="shared" ref="CA219:CA223" si="1430">MIN($BR219, 80%)*BZ219+BY219*MAX(100%-$BR219, 20%)</f>
        <v>3180.593304</v>
      </c>
      <c r="CB219" s="9">
        <f t="shared" ref="CB219:CB223" si="1431">L219*(100%+BK219+BM219+(1-BW219)*BN219+BX219*BO219)*(100%+(BW219*100%))*(100%+(BW219*BP219))*BH219</f>
        <v>23691.277975081026</v>
      </c>
      <c r="CC219" s="9">
        <f t="shared" ref="CC219:CC223" si="1432">(100%+BS219)*CB219</f>
        <v>35536.916962621537</v>
      </c>
      <c r="CD219" s="9">
        <f t="shared" ref="CD219:CD223" si="1433">MIN($BU219, 80%)*CC219+CB219*MAX(100%-$BU219, 20%)</f>
        <v>29744.399497714228</v>
      </c>
      <c r="CE219" s="9">
        <f t="shared" ref="CE219:CE223" si="1434">BX219*R219*(100%+BQ219)</f>
        <v>0</v>
      </c>
      <c r="CF219" s="9">
        <f t="shared" si="1278"/>
        <v>6560.2917488303992</v>
      </c>
      <c r="CG219" s="16">
        <v>2</v>
      </c>
      <c r="CH219" s="9">
        <f t="shared" ref="CH219:CH223" si="1435">(CF219+$CD219)/CG219</f>
        <v>18152.345623272315</v>
      </c>
    </row>
    <row r="220" spans="1:93" x14ac:dyDescent="0.35">
      <c r="A220" s="15" t="str">
        <f t="shared" si="1279"/>
        <v>Iron Sting + 4 Crimson Witch + 2 Cryo + Thrilling Tales + Noblesse</v>
      </c>
      <c r="B220" s="15" t="s">
        <v>9</v>
      </c>
      <c r="C220" s="15">
        <v>169</v>
      </c>
      <c r="D220" s="30">
        <v>0.2</v>
      </c>
      <c r="E220" s="9">
        <v>6</v>
      </c>
      <c r="F220" s="30">
        <v>0.64749999999999996</v>
      </c>
      <c r="G220" s="30">
        <v>0.62129999999999996</v>
      </c>
      <c r="H220" s="30">
        <v>0.79379999999999995</v>
      </c>
      <c r="I220" s="30">
        <v>0.86750000000000005</v>
      </c>
      <c r="J220" s="30">
        <v>1.0449999999999999</v>
      </c>
      <c r="K220" s="9">
        <v>8</v>
      </c>
      <c r="L220" s="30">
        <v>2.2016</v>
      </c>
      <c r="M220" s="15">
        <v>6</v>
      </c>
      <c r="N220" s="30">
        <f t="shared" si="1277"/>
        <v>0.98399999999999999</v>
      </c>
      <c r="O220" s="30">
        <v>0.05</v>
      </c>
      <c r="P220" s="30">
        <v>0.5</v>
      </c>
      <c r="Q220" s="30"/>
      <c r="R220" s="9">
        <v>2155</v>
      </c>
      <c r="S220" s="15" t="s">
        <v>462</v>
      </c>
      <c r="T220" s="15">
        <v>1</v>
      </c>
      <c r="U220" s="15" t="s">
        <v>9</v>
      </c>
      <c r="V220" s="15">
        <v>449</v>
      </c>
      <c r="W220" s="33"/>
      <c r="X220" s="30">
        <v>0.12</v>
      </c>
      <c r="Y220" s="33"/>
      <c r="AB220" s="30">
        <v>0.12</v>
      </c>
      <c r="AD220" s="9">
        <v>151</v>
      </c>
      <c r="AE220" s="15" t="s">
        <v>106</v>
      </c>
      <c r="AI220" s="30">
        <f t="shared" si="1365"/>
        <v>0.375</v>
      </c>
      <c r="AL220" s="30">
        <v>0.15</v>
      </c>
      <c r="AM220" s="30">
        <v>0.4</v>
      </c>
      <c r="AP220" s="37">
        <v>311</v>
      </c>
      <c r="AQ220" s="45">
        <f>1*46.6%</f>
        <v>0.46600000000000003</v>
      </c>
      <c r="AR220" s="45">
        <f t="shared" si="27"/>
        <v>0</v>
      </c>
      <c r="AS220" s="45">
        <f>1*46.6%</f>
        <v>0.46600000000000003</v>
      </c>
      <c r="AT220" s="45"/>
      <c r="AU220" s="45">
        <v>0.311</v>
      </c>
      <c r="AV220" s="45"/>
      <c r="AW220" s="25"/>
      <c r="AX220" s="48" t="s">
        <v>185</v>
      </c>
      <c r="AZ220" s="30">
        <f t="shared" si="1366"/>
        <v>0.67999999999999994</v>
      </c>
      <c r="BA220" s="30">
        <v>0.15</v>
      </c>
      <c r="BD220" s="15">
        <f t="shared" si="1411"/>
        <v>618</v>
      </c>
      <c r="BE220" s="9">
        <f t="shared" si="1412"/>
        <v>311</v>
      </c>
      <c r="BF220" s="9">
        <f t="shared" si="1413"/>
        <v>608.11199999999997</v>
      </c>
      <c r="BG220" s="30">
        <f t="shared" si="1414"/>
        <v>1.1459999999999999</v>
      </c>
      <c r="BH220" s="15">
        <f t="shared" si="1415"/>
        <v>2245.3399999999997</v>
      </c>
      <c r="BI220" s="30">
        <f t="shared" si="1416"/>
        <v>0.12</v>
      </c>
      <c r="BJ220" s="30">
        <f t="shared" si="1417"/>
        <v>0</v>
      </c>
      <c r="BK220" s="30">
        <f t="shared" si="1418"/>
        <v>0.84099999999999997</v>
      </c>
      <c r="BL220" s="30">
        <f t="shared" si="1419"/>
        <v>0</v>
      </c>
      <c r="BM220" s="30">
        <f t="shared" si="1420"/>
        <v>0.12</v>
      </c>
      <c r="BN220" s="30">
        <f t="shared" si="1421"/>
        <v>0</v>
      </c>
      <c r="BO220" s="30">
        <f t="shared" si="1422"/>
        <v>0</v>
      </c>
      <c r="BP220" s="30">
        <f t="shared" si="1423"/>
        <v>0.42065119277885232</v>
      </c>
      <c r="BQ220" s="30">
        <f t="shared" si="1280"/>
        <v>1.5231985123198513</v>
      </c>
      <c r="BR220" s="30">
        <f t="shared" si="1424"/>
        <v>0.51100000000000001</v>
      </c>
      <c r="BS220" s="30">
        <f t="shared" si="1425"/>
        <v>0.5</v>
      </c>
      <c r="BT220" s="46">
        <f t="shared" si="1426"/>
        <v>151</v>
      </c>
      <c r="BU220" s="30">
        <f t="shared" si="1427"/>
        <v>0.51100000000000001</v>
      </c>
      <c r="BV220" s="114">
        <v>1</v>
      </c>
      <c r="BW220" s="114">
        <v>1</v>
      </c>
      <c r="BX220" s="114">
        <v>0</v>
      </c>
      <c r="BY220" s="9">
        <f t="shared" si="1428"/>
        <v>2245.3399999999997</v>
      </c>
      <c r="BZ220" s="9">
        <f t="shared" si="1429"/>
        <v>3368.0099999999993</v>
      </c>
      <c r="CA220" s="9">
        <f t="shared" si="1430"/>
        <v>2819.0243699999992</v>
      </c>
      <c r="CB220" s="9">
        <f t="shared" si="1431"/>
        <v>27543.275074651279</v>
      </c>
      <c r="CC220" s="9">
        <f t="shared" si="1432"/>
        <v>41314.912611976921</v>
      </c>
      <c r="CD220" s="9">
        <f t="shared" si="1433"/>
        <v>34580.581856224679</v>
      </c>
      <c r="CE220" s="9">
        <f t="shared" si="1434"/>
        <v>0</v>
      </c>
      <c r="CF220" s="9">
        <f t="shared" si="1278"/>
        <v>5814.5196655619975</v>
      </c>
      <c r="CG220" s="16">
        <v>2</v>
      </c>
      <c r="CH220" s="9">
        <f t="shared" si="1435"/>
        <v>20197.550760893337</v>
      </c>
    </row>
    <row r="221" spans="1:93" x14ac:dyDescent="0.35">
      <c r="A221" s="15" t="str">
        <f t="shared" si="1279"/>
        <v>Iron Sting + 4 Crimson Witch + 2 Cryo + Thrilling Tales + Noblesse</v>
      </c>
      <c r="B221" s="15" t="s">
        <v>9</v>
      </c>
      <c r="C221" s="15">
        <v>169</v>
      </c>
      <c r="D221" s="30">
        <v>0.2</v>
      </c>
      <c r="E221" s="9">
        <v>6</v>
      </c>
      <c r="F221" s="30">
        <v>0.64749999999999996</v>
      </c>
      <c r="G221" s="30">
        <v>0.62129999999999996</v>
      </c>
      <c r="H221" s="30">
        <v>0.79379999999999995</v>
      </c>
      <c r="I221" s="30">
        <v>0.86750000000000005</v>
      </c>
      <c r="J221" s="30">
        <v>1.0449999999999999</v>
      </c>
      <c r="K221" s="9">
        <v>8</v>
      </c>
      <c r="L221" s="30">
        <v>2.2016</v>
      </c>
      <c r="M221" s="15">
        <v>6</v>
      </c>
      <c r="N221" s="30">
        <f t="shared" si="1277"/>
        <v>0.98399999999999999</v>
      </c>
      <c r="O221" s="30">
        <v>0.05</v>
      </c>
      <c r="P221" s="30">
        <v>0.5</v>
      </c>
      <c r="Q221" s="30"/>
      <c r="R221" s="9">
        <v>2155</v>
      </c>
      <c r="S221" s="15" t="s">
        <v>462</v>
      </c>
      <c r="T221" s="15">
        <v>1</v>
      </c>
      <c r="U221" s="15" t="s">
        <v>9</v>
      </c>
      <c r="V221" s="15">
        <v>449</v>
      </c>
      <c r="W221" s="33"/>
      <c r="X221" s="30">
        <v>0.12</v>
      </c>
      <c r="Y221" s="33"/>
      <c r="AB221" s="30">
        <v>0.12</v>
      </c>
      <c r="AD221" s="9">
        <v>151</v>
      </c>
      <c r="AE221" s="15" t="s">
        <v>106</v>
      </c>
      <c r="AI221" s="30">
        <f t="shared" si="1365"/>
        <v>0.375</v>
      </c>
      <c r="AL221" s="30">
        <v>0.15</v>
      </c>
      <c r="AM221" s="30">
        <v>0.4</v>
      </c>
      <c r="AP221" s="15">
        <v>311</v>
      </c>
      <c r="AQ221" s="30">
        <f>1*46.6%</f>
        <v>0.46600000000000003</v>
      </c>
      <c r="AR221" s="30">
        <f>0*58.3%</f>
        <v>0</v>
      </c>
      <c r="AS221" s="30">
        <f>0*46.6%</f>
        <v>0</v>
      </c>
      <c r="AT221" s="30"/>
      <c r="AU221" s="30">
        <v>0.311</v>
      </c>
      <c r="AV221" s="30"/>
      <c r="AW221" s="9">
        <v>187</v>
      </c>
      <c r="AX221" s="48" t="s">
        <v>185</v>
      </c>
      <c r="AZ221" s="30">
        <f t="shared" si="1366"/>
        <v>0.67999999999999994</v>
      </c>
      <c r="BA221" s="30">
        <v>0.15</v>
      </c>
      <c r="BD221" s="15">
        <f t="shared" si="1411"/>
        <v>618</v>
      </c>
      <c r="BE221" s="9">
        <f t="shared" si="1412"/>
        <v>311</v>
      </c>
      <c r="BF221" s="9">
        <f t="shared" si="1413"/>
        <v>608.11199999999997</v>
      </c>
      <c r="BG221" s="30">
        <f t="shared" si="1414"/>
        <v>1.1459999999999999</v>
      </c>
      <c r="BH221" s="15">
        <f t="shared" si="1415"/>
        <v>2245.3399999999997</v>
      </c>
      <c r="BI221" s="30">
        <f t="shared" si="1416"/>
        <v>0.12</v>
      </c>
      <c r="BJ221" s="30">
        <f t="shared" si="1417"/>
        <v>0</v>
      </c>
      <c r="BK221" s="30">
        <f t="shared" si="1418"/>
        <v>0.375</v>
      </c>
      <c r="BL221" s="30">
        <f t="shared" si="1419"/>
        <v>0</v>
      </c>
      <c r="BM221" s="30">
        <f t="shared" si="1420"/>
        <v>0.12</v>
      </c>
      <c r="BN221" s="30">
        <f t="shared" si="1421"/>
        <v>0</v>
      </c>
      <c r="BO221" s="30">
        <f t="shared" si="1422"/>
        <v>0</v>
      </c>
      <c r="BP221" s="30">
        <f t="shared" si="1423"/>
        <v>0.69064441887226702</v>
      </c>
      <c r="BQ221" s="30">
        <f t="shared" si="1280"/>
        <v>2.713088109495295</v>
      </c>
      <c r="BR221" s="30">
        <f t="shared" si="1424"/>
        <v>0.51100000000000001</v>
      </c>
      <c r="BS221" s="30">
        <f t="shared" si="1425"/>
        <v>0.5</v>
      </c>
      <c r="BT221" s="46">
        <f t="shared" si="1426"/>
        <v>338</v>
      </c>
      <c r="BU221" s="30">
        <f t="shared" si="1427"/>
        <v>0.51100000000000001</v>
      </c>
      <c r="BV221" s="114">
        <v>1</v>
      </c>
      <c r="BW221" s="114">
        <v>1</v>
      </c>
      <c r="BX221" s="114">
        <v>0</v>
      </c>
      <c r="BY221" s="9">
        <f t="shared" si="1428"/>
        <v>2245.3399999999997</v>
      </c>
      <c r="BZ221" s="9">
        <f t="shared" si="1429"/>
        <v>3368.0099999999993</v>
      </c>
      <c r="CA221" s="9">
        <f t="shared" si="1430"/>
        <v>2819.0243699999992</v>
      </c>
      <c r="CB221" s="9">
        <f t="shared" si="1431"/>
        <v>24988.718992882801</v>
      </c>
      <c r="CC221" s="9">
        <f t="shared" si="1432"/>
        <v>37483.078489324202</v>
      </c>
      <c r="CD221" s="9">
        <f t="shared" si="1433"/>
        <v>31373.336695564358</v>
      </c>
      <c r="CE221" s="9">
        <f t="shared" si="1434"/>
        <v>0</v>
      </c>
      <c r="CF221" s="9">
        <f t="shared" si="1278"/>
        <v>5814.5196655619975</v>
      </c>
      <c r="CG221" s="16">
        <v>2</v>
      </c>
      <c r="CH221" s="9">
        <f t="shared" si="1435"/>
        <v>18593.928180563176</v>
      </c>
    </row>
    <row r="222" spans="1:93" x14ac:dyDescent="0.35">
      <c r="A222" s="15" t="str">
        <f t="shared" si="1279"/>
        <v>Iron Sting + 4 Crimson Witch + 2 Cryo + Thrilling Tales + Noblesse</v>
      </c>
      <c r="B222" s="15" t="s">
        <v>9</v>
      </c>
      <c r="C222" s="15">
        <v>169</v>
      </c>
      <c r="D222" s="30">
        <v>0.2</v>
      </c>
      <c r="E222" s="9">
        <v>6</v>
      </c>
      <c r="F222" s="30">
        <v>0.64749999999999996</v>
      </c>
      <c r="G222" s="30">
        <v>0.62129999999999996</v>
      </c>
      <c r="H222" s="30">
        <v>0.79379999999999995</v>
      </c>
      <c r="I222" s="30">
        <v>0.86750000000000005</v>
      </c>
      <c r="J222" s="30">
        <v>1.0449999999999999</v>
      </c>
      <c r="K222" s="9">
        <v>8</v>
      </c>
      <c r="L222" s="30">
        <v>2.2016</v>
      </c>
      <c r="M222" s="15">
        <v>6</v>
      </c>
      <c r="N222" s="30">
        <f t="shared" si="1277"/>
        <v>0.98399999999999999</v>
      </c>
      <c r="O222" s="30">
        <v>0.05</v>
      </c>
      <c r="P222" s="30">
        <v>0.5</v>
      </c>
      <c r="Q222" s="30"/>
      <c r="R222" s="9">
        <v>2155</v>
      </c>
      <c r="S222" s="15" t="s">
        <v>462</v>
      </c>
      <c r="T222" s="15">
        <v>1</v>
      </c>
      <c r="U222" s="15" t="s">
        <v>9</v>
      </c>
      <c r="V222" s="15">
        <v>449</v>
      </c>
      <c r="W222" s="33"/>
      <c r="X222" s="30">
        <v>0.12</v>
      </c>
      <c r="Y222" s="33"/>
      <c r="AB222" s="30">
        <v>0.12</v>
      </c>
      <c r="AD222" s="9">
        <v>151</v>
      </c>
      <c r="AE222" s="15" t="s">
        <v>106</v>
      </c>
      <c r="AI222" s="30">
        <f t="shared" si="1365"/>
        <v>0.375</v>
      </c>
      <c r="AL222" s="30">
        <v>0.15</v>
      </c>
      <c r="AM222" s="30">
        <v>0.4</v>
      </c>
      <c r="AP222" s="37">
        <v>311</v>
      </c>
      <c r="AQ222" s="45">
        <v>0</v>
      </c>
      <c r="AR222" s="45">
        <f t="shared" si="27"/>
        <v>0</v>
      </c>
      <c r="AS222" s="45">
        <f>1*46.6%</f>
        <v>0.46600000000000003</v>
      </c>
      <c r="AT222" s="45"/>
      <c r="AU222" s="45">
        <v>0.311</v>
      </c>
      <c r="AV222" s="45"/>
      <c r="AW222" s="25">
        <v>187</v>
      </c>
      <c r="AX222" s="48" t="s">
        <v>185</v>
      </c>
      <c r="AZ222" s="30">
        <f t="shared" si="1366"/>
        <v>0.67999999999999994</v>
      </c>
      <c r="BA222" s="30">
        <v>0.15</v>
      </c>
      <c r="BD222" s="15">
        <f t="shared" si="1411"/>
        <v>618</v>
      </c>
      <c r="BE222" s="9">
        <f t="shared" si="1412"/>
        <v>311</v>
      </c>
      <c r="BF222" s="9">
        <f t="shared" si="1413"/>
        <v>608.11199999999997</v>
      </c>
      <c r="BG222" s="30">
        <f t="shared" si="1414"/>
        <v>0.67999999999999994</v>
      </c>
      <c r="BH222" s="15">
        <f t="shared" si="1415"/>
        <v>1957.3519999999999</v>
      </c>
      <c r="BI222" s="30">
        <f t="shared" si="1416"/>
        <v>0.12</v>
      </c>
      <c r="BJ222" s="30">
        <f t="shared" si="1417"/>
        <v>0</v>
      </c>
      <c r="BK222" s="30">
        <f t="shared" si="1418"/>
        <v>0.84099999999999997</v>
      </c>
      <c r="BL222" s="30">
        <f t="shared" si="1419"/>
        <v>0</v>
      </c>
      <c r="BM222" s="30">
        <f t="shared" si="1420"/>
        <v>0.12</v>
      </c>
      <c r="BN222" s="30">
        <f t="shared" si="1421"/>
        <v>0</v>
      </c>
      <c r="BO222" s="30">
        <f t="shared" si="1422"/>
        <v>0</v>
      </c>
      <c r="BP222" s="30">
        <f t="shared" si="1423"/>
        <v>0.69064441887226702</v>
      </c>
      <c r="BQ222" s="30">
        <f t="shared" si="1280"/>
        <v>2.713088109495295</v>
      </c>
      <c r="BR222" s="30">
        <f t="shared" si="1424"/>
        <v>0.51100000000000001</v>
      </c>
      <c r="BS222" s="30">
        <f t="shared" si="1425"/>
        <v>0.5</v>
      </c>
      <c r="BT222" s="46">
        <f t="shared" si="1426"/>
        <v>338</v>
      </c>
      <c r="BU222" s="30">
        <f t="shared" si="1427"/>
        <v>0.51100000000000001</v>
      </c>
      <c r="BV222" s="114">
        <v>1</v>
      </c>
      <c r="BW222" s="114">
        <v>1</v>
      </c>
      <c r="BX222" s="114">
        <v>0</v>
      </c>
      <c r="BY222" s="9">
        <f t="shared" si="1428"/>
        <v>1957.3519999999999</v>
      </c>
      <c r="BZ222" s="9">
        <f t="shared" si="1429"/>
        <v>2936.0279999999998</v>
      </c>
      <c r="CA222" s="9">
        <f t="shared" si="1430"/>
        <v>2457.4554359999997</v>
      </c>
      <c r="CB222" s="9">
        <f t="shared" si="1431"/>
        <v>28573.748311809744</v>
      </c>
      <c r="CC222" s="9">
        <f t="shared" si="1432"/>
        <v>42860.622467714617</v>
      </c>
      <c r="CD222" s="9">
        <f t="shared" si="1433"/>
        <v>35874.341005477138</v>
      </c>
      <c r="CE222" s="9">
        <f t="shared" si="1434"/>
        <v>0</v>
      </c>
      <c r="CF222" s="9">
        <f t="shared" si="1278"/>
        <v>5068.7475822935985</v>
      </c>
      <c r="CG222" s="16">
        <v>2</v>
      </c>
      <c r="CH222" s="8">
        <f t="shared" si="1435"/>
        <v>20471.544293885367</v>
      </c>
    </row>
    <row r="223" spans="1:93" s="63" customFormat="1" x14ac:dyDescent="0.35">
      <c r="A223" s="15" t="str">
        <f t="shared" si="1279"/>
        <v>Iron Sting + 4 Crimson Witch + 2 Cryo + Thrilling Tales + Noblesse</v>
      </c>
      <c r="B223" s="63" t="s">
        <v>9</v>
      </c>
      <c r="C223" s="63">
        <v>169</v>
      </c>
      <c r="D223" s="67">
        <v>0.2</v>
      </c>
      <c r="E223" s="72">
        <v>6</v>
      </c>
      <c r="F223" s="67">
        <v>0.64749999999999996</v>
      </c>
      <c r="G223" s="67">
        <v>0.62129999999999996</v>
      </c>
      <c r="H223" s="67">
        <v>0.79379999999999995</v>
      </c>
      <c r="I223" s="67">
        <v>0.86750000000000005</v>
      </c>
      <c r="J223" s="67">
        <v>1.0449999999999999</v>
      </c>
      <c r="K223" s="9">
        <v>8</v>
      </c>
      <c r="L223" s="30">
        <v>2.2016</v>
      </c>
      <c r="M223" s="63">
        <v>6</v>
      </c>
      <c r="N223" s="30">
        <f t="shared" si="1277"/>
        <v>0.98399999999999999</v>
      </c>
      <c r="O223" s="67">
        <v>0.05</v>
      </c>
      <c r="P223" s="67">
        <v>0.5</v>
      </c>
      <c r="Q223" s="67"/>
      <c r="R223" s="9">
        <v>2155</v>
      </c>
      <c r="S223" s="15" t="s">
        <v>462</v>
      </c>
      <c r="T223" s="15">
        <v>1</v>
      </c>
      <c r="U223" s="15" t="s">
        <v>9</v>
      </c>
      <c r="V223" s="15">
        <v>449</v>
      </c>
      <c r="W223" s="33"/>
      <c r="X223" s="30">
        <v>0.12</v>
      </c>
      <c r="Y223" s="33"/>
      <c r="Z223" s="15"/>
      <c r="AA223" s="15"/>
      <c r="AB223" s="30">
        <v>0.12</v>
      </c>
      <c r="AC223" s="30"/>
      <c r="AD223" s="9">
        <v>151</v>
      </c>
      <c r="AE223" s="63" t="s">
        <v>106</v>
      </c>
      <c r="AG223" s="67"/>
      <c r="AH223" s="67"/>
      <c r="AI223" s="30">
        <f t="shared" si="1365"/>
        <v>0.375</v>
      </c>
      <c r="AK223" s="67"/>
      <c r="AL223" s="67">
        <v>0.15</v>
      </c>
      <c r="AM223" s="67">
        <v>0.4</v>
      </c>
      <c r="AP223" s="63">
        <v>311</v>
      </c>
      <c r="AQ223" s="67">
        <f>1*46.6%</f>
        <v>0.46600000000000003</v>
      </c>
      <c r="AR223" s="67">
        <f t="shared" si="27"/>
        <v>0</v>
      </c>
      <c r="AT223" s="67">
        <f>1*46.6%</f>
        <v>0.46600000000000003</v>
      </c>
      <c r="AU223" s="67">
        <v>0.311</v>
      </c>
      <c r="AW223" s="25"/>
      <c r="AX223" s="48" t="s">
        <v>185</v>
      </c>
      <c r="AY223" s="15"/>
      <c r="AZ223" s="30">
        <f t="shared" si="1366"/>
        <v>0.67999999999999994</v>
      </c>
      <c r="BA223" s="30">
        <v>0.15</v>
      </c>
      <c r="BD223" s="63">
        <f t="shared" si="1411"/>
        <v>618</v>
      </c>
      <c r="BE223" s="72">
        <f t="shared" si="1412"/>
        <v>311</v>
      </c>
      <c r="BF223" s="72">
        <f t="shared" si="1413"/>
        <v>608.11199999999997</v>
      </c>
      <c r="BG223" s="67">
        <f t="shared" si="1414"/>
        <v>1.1459999999999999</v>
      </c>
      <c r="BH223" s="63">
        <f t="shared" si="1415"/>
        <v>2245.3399999999997</v>
      </c>
      <c r="BI223" s="67">
        <f t="shared" si="1416"/>
        <v>0.12</v>
      </c>
      <c r="BJ223" s="67">
        <f t="shared" si="1417"/>
        <v>0</v>
      </c>
      <c r="BK223" s="67">
        <f t="shared" si="1418"/>
        <v>0.375</v>
      </c>
      <c r="BL223" s="67">
        <f t="shared" si="1419"/>
        <v>0.46600000000000003</v>
      </c>
      <c r="BM223" s="67">
        <f t="shared" si="1420"/>
        <v>0.12</v>
      </c>
      <c r="BN223" s="67">
        <f t="shared" si="1421"/>
        <v>0</v>
      </c>
      <c r="BO223" s="67">
        <f t="shared" si="1422"/>
        <v>0</v>
      </c>
      <c r="BP223" s="30">
        <f t="shared" si="1423"/>
        <v>0.42065119277885232</v>
      </c>
      <c r="BQ223" s="30">
        <f t="shared" si="1280"/>
        <v>1.5231985123198513</v>
      </c>
      <c r="BR223" s="67">
        <f t="shared" si="1424"/>
        <v>0.51100000000000001</v>
      </c>
      <c r="BS223" s="67">
        <f t="shared" si="1425"/>
        <v>0.5</v>
      </c>
      <c r="BT223" s="46">
        <f t="shared" si="1426"/>
        <v>151</v>
      </c>
      <c r="BU223" s="67">
        <f t="shared" si="1427"/>
        <v>0.51100000000000001</v>
      </c>
      <c r="BV223" s="115">
        <v>1</v>
      </c>
      <c r="BW223" s="115">
        <v>1</v>
      </c>
      <c r="BX223" s="115">
        <v>0</v>
      </c>
      <c r="BY223" s="72">
        <f t="shared" si="1428"/>
        <v>3291.6684399999995</v>
      </c>
      <c r="BZ223" s="72">
        <f t="shared" si="1429"/>
        <v>4937.5026599999992</v>
      </c>
      <c r="CA223" s="72">
        <f t="shared" si="1430"/>
        <v>4132.6897264199997</v>
      </c>
      <c r="CB223" s="9">
        <f t="shared" si="1431"/>
        <v>20998.060294035524</v>
      </c>
      <c r="CC223" s="72">
        <f t="shared" si="1432"/>
        <v>31497.090441053286</v>
      </c>
      <c r="CD223" s="72">
        <f t="shared" si="1433"/>
        <v>26363.064699161601</v>
      </c>
      <c r="CE223" s="72">
        <f t="shared" si="1434"/>
        <v>0</v>
      </c>
      <c r="CF223" s="72">
        <f t="shared" si="1278"/>
        <v>8524.0858297138911</v>
      </c>
      <c r="CG223" s="74">
        <v>2</v>
      </c>
      <c r="CH223" s="72">
        <f t="shared" si="1435"/>
        <v>17443.575264437746</v>
      </c>
      <c r="CI223" s="72"/>
      <c r="CJ223" s="74"/>
      <c r="CK223" s="72"/>
      <c r="CL223" s="72"/>
      <c r="CM223" s="72"/>
      <c r="CN223" s="72"/>
      <c r="CO223" s="72"/>
    </row>
    <row r="224" spans="1:93" x14ac:dyDescent="0.35">
      <c r="A224" s="15" t="str">
        <f t="shared" si="1279"/>
        <v>Blackcliff Longsword + 4 Crimson Witch + 2 Cryo + Thrilling Tales + Noblesse</v>
      </c>
      <c r="B224" s="15" t="s">
        <v>9</v>
      </c>
      <c r="C224" s="15">
        <v>169</v>
      </c>
      <c r="D224" s="30">
        <v>0.2</v>
      </c>
      <c r="E224" s="9">
        <v>6</v>
      </c>
      <c r="F224" s="30">
        <v>0.64749999999999996</v>
      </c>
      <c r="G224" s="30">
        <v>0.62129999999999996</v>
      </c>
      <c r="H224" s="30">
        <v>0.79379999999999995</v>
      </c>
      <c r="I224" s="30">
        <v>0.86750000000000005</v>
      </c>
      <c r="J224" s="30">
        <v>1.0449999999999999</v>
      </c>
      <c r="K224" s="9">
        <v>8</v>
      </c>
      <c r="L224" s="30">
        <v>2.2016</v>
      </c>
      <c r="M224" s="15">
        <v>6</v>
      </c>
      <c r="N224" s="30">
        <f t="shared" si="1277"/>
        <v>0.98399999999999999</v>
      </c>
      <c r="O224" s="30">
        <v>0.05</v>
      </c>
      <c r="P224" s="30">
        <v>0.5</v>
      </c>
      <c r="Q224" s="30"/>
      <c r="R224" s="9">
        <v>2155</v>
      </c>
      <c r="S224" s="15" t="s">
        <v>146</v>
      </c>
      <c r="T224" s="15">
        <v>1</v>
      </c>
      <c r="U224" s="15" t="s">
        <v>9</v>
      </c>
      <c r="V224" s="15">
        <v>497</v>
      </c>
      <c r="W224" s="33"/>
      <c r="X224" s="30"/>
      <c r="Y224" s="6"/>
      <c r="Z224" s="4"/>
      <c r="AA224" s="4">
        <v>0.33500000000000002</v>
      </c>
      <c r="AE224" s="15" t="s">
        <v>106</v>
      </c>
      <c r="AI224" s="30">
        <f t="shared" si="1365"/>
        <v>0.375</v>
      </c>
      <c r="AL224" s="30">
        <v>0.15</v>
      </c>
      <c r="AM224" s="30">
        <v>0.4</v>
      </c>
      <c r="AP224" s="15">
        <v>311</v>
      </c>
      <c r="AQ224" s="30">
        <f>2*46.6%</f>
        <v>0.93200000000000005</v>
      </c>
      <c r="AR224" s="30">
        <f>0*58.3%</f>
        <v>0</v>
      </c>
      <c r="AS224" s="30">
        <f>0*46.6%</f>
        <v>0</v>
      </c>
      <c r="AT224" s="30"/>
      <c r="AU224" s="30">
        <v>0.311</v>
      </c>
      <c r="AV224" s="30"/>
      <c r="AX224" s="48" t="s">
        <v>185</v>
      </c>
      <c r="AZ224" s="30">
        <f t="shared" si="1366"/>
        <v>0.67999999999999994</v>
      </c>
      <c r="BA224" s="30">
        <v>0.15</v>
      </c>
      <c r="BD224" s="15">
        <f t="shared" si="1246"/>
        <v>666</v>
      </c>
      <c r="BE224" s="9">
        <f t="shared" si="1209"/>
        <v>311</v>
      </c>
      <c r="BF224" s="9">
        <f t="shared" si="1247"/>
        <v>655.34399999999994</v>
      </c>
      <c r="BG224" s="30">
        <f t="shared" si="1210"/>
        <v>1.6120000000000001</v>
      </c>
      <c r="BH224" s="15">
        <f t="shared" si="1367"/>
        <v>2705.9360000000001</v>
      </c>
      <c r="BI224" s="30">
        <f t="shared" si="1212"/>
        <v>0</v>
      </c>
      <c r="BJ224" s="30">
        <f t="shared" si="1213"/>
        <v>0</v>
      </c>
      <c r="BK224" s="30">
        <f t="shared" si="1214"/>
        <v>0.375</v>
      </c>
      <c r="BL224" s="30">
        <f t="shared" si="1215"/>
        <v>0</v>
      </c>
      <c r="BM224" s="30">
        <f t="shared" si="1216"/>
        <v>0</v>
      </c>
      <c r="BN224" s="30">
        <f t="shared" si="1217"/>
        <v>0</v>
      </c>
      <c r="BO224" s="30">
        <f t="shared" si="1218"/>
        <v>0</v>
      </c>
      <c r="BP224" s="30">
        <f t="shared" si="1162"/>
        <v>0.15</v>
      </c>
      <c r="BQ224" s="30">
        <f t="shared" si="1280"/>
        <v>0.4</v>
      </c>
      <c r="BR224" s="30">
        <f t="shared" si="1248"/>
        <v>0.51100000000000001</v>
      </c>
      <c r="BS224" s="30">
        <f t="shared" si="1249"/>
        <v>0.83499999999999996</v>
      </c>
      <c r="BT224" s="46">
        <f t="shared" si="1163"/>
        <v>0</v>
      </c>
      <c r="BU224" s="30">
        <f t="shared" si="1219"/>
        <v>0.51100000000000001</v>
      </c>
      <c r="BV224" s="114">
        <v>1</v>
      </c>
      <c r="BW224" s="114">
        <v>1</v>
      </c>
      <c r="BX224" s="114">
        <v>0</v>
      </c>
      <c r="BY224" s="9">
        <f t="shared" si="1220"/>
        <v>2705.9360000000001</v>
      </c>
      <c r="BZ224" s="9">
        <f t="shared" si="15"/>
        <v>4965.3925600000002</v>
      </c>
      <c r="CA224" s="9">
        <f t="shared" si="1221"/>
        <v>3860.5183021600005</v>
      </c>
      <c r="CB224" s="9">
        <f t="shared" si="1250"/>
        <v>18840.241756160001</v>
      </c>
      <c r="CC224" s="9">
        <f t="shared" si="1368"/>
        <v>34571.843622553599</v>
      </c>
      <c r="CD224" s="9">
        <f t="shared" si="1223"/>
        <v>26879.090309887128</v>
      </c>
      <c r="CE224" s="9">
        <f t="shared" si="1224"/>
        <v>0</v>
      </c>
      <c r="CF224" s="9">
        <f t="shared" si="1278"/>
        <v>7962.7050500352161</v>
      </c>
      <c r="CG224" s="16">
        <v>2</v>
      </c>
      <c r="CH224" s="9">
        <f t="shared" si="1225"/>
        <v>17420.89767996117</v>
      </c>
    </row>
    <row r="225" spans="1:93" x14ac:dyDescent="0.35">
      <c r="A225" s="15" t="str">
        <f t="shared" si="1279"/>
        <v>Blackcliff Longsword + 4 Crimson Witch + 2 Cryo + Thrilling Tales + Noblesse</v>
      </c>
      <c r="B225" s="15" t="s">
        <v>9</v>
      </c>
      <c r="C225" s="15">
        <v>169</v>
      </c>
      <c r="D225" s="30">
        <v>0.2</v>
      </c>
      <c r="E225" s="9">
        <v>6</v>
      </c>
      <c r="F225" s="30">
        <v>0.64749999999999996</v>
      </c>
      <c r="G225" s="30">
        <v>0.62129999999999996</v>
      </c>
      <c r="H225" s="30">
        <v>0.79379999999999995</v>
      </c>
      <c r="I225" s="30">
        <v>0.86750000000000005</v>
      </c>
      <c r="J225" s="30">
        <v>1.0449999999999999</v>
      </c>
      <c r="K225" s="9">
        <v>8</v>
      </c>
      <c r="L225" s="30">
        <v>2.2016</v>
      </c>
      <c r="M225" s="15">
        <v>6</v>
      </c>
      <c r="N225" s="30">
        <f t="shared" si="1277"/>
        <v>0.98399999999999999</v>
      </c>
      <c r="O225" s="30">
        <v>0.05</v>
      </c>
      <c r="P225" s="30">
        <v>0.5</v>
      </c>
      <c r="Q225" s="30"/>
      <c r="R225" s="9">
        <v>2155</v>
      </c>
      <c r="S225" s="15" t="s">
        <v>146</v>
      </c>
      <c r="T225" s="15">
        <v>1</v>
      </c>
      <c r="U225" s="15" t="s">
        <v>9</v>
      </c>
      <c r="V225" s="15">
        <v>497</v>
      </c>
      <c r="W225" s="33"/>
      <c r="X225" s="30"/>
      <c r="Y225" s="6"/>
      <c r="Z225" s="4"/>
      <c r="AA225" s="4">
        <v>0.33500000000000002</v>
      </c>
      <c r="AE225" s="15" t="s">
        <v>106</v>
      </c>
      <c r="AI225" s="30">
        <f t="shared" si="1365"/>
        <v>0.375</v>
      </c>
      <c r="AL225" s="30">
        <v>0.15</v>
      </c>
      <c r="AM225" s="30">
        <v>0.4</v>
      </c>
      <c r="AP225" s="37">
        <v>311</v>
      </c>
      <c r="AQ225" s="45">
        <f>1*46.6%</f>
        <v>0.46600000000000003</v>
      </c>
      <c r="AR225" s="45">
        <f t="shared" si="27"/>
        <v>0</v>
      </c>
      <c r="AS225" s="45">
        <f>1*46.6%</f>
        <v>0.46600000000000003</v>
      </c>
      <c r="AT225" s="45"/>
      <c r="AU225" s="45">
        <v>0.311</v>
      </c>
      <c r="AV225" s="45"/>
      <c r="AW225" s="25"/>
      <c r="AX225" s="48" t="s">
        <v>185</v>
      </c>
      <c r="AZ225" s="30">
        <f t="shared" si="1366"/>
        <v>0.67999999999999994</v>
      </c>
      <c r="BA225" s="30">
        <v>0.15</v>
      </c>
      <c r="BD225" s="15">
        <f t="shared" si="1246"/>
        <v>666</v>
      </c>
      <c r="BE225" s="9">
        <f t="shared" si="1209"/>
        <v>311</v>
      </c>
      <c r="BF225" s="9">
        <f t="shared" si="1247"/>
        <v>655.34399999999994</v>
      </c>
      <c r="BG225" s="30">
        <f t="shared" si="1210"/>
        <v>1.1459999999999999</v>
      </c>
      <c r="BH225" s="15">
        <f t="shared" si="1367"/>
        <v>2395.58</v>
      </c>
      <c r="BI225" s="30">
        <f t="shared" si="1212"/>
        <v>0</v>
      </c>
      <c r="BJ225" s="30">
        <f t="shared" si="1213"/>
        <v>0</v>
      </c>
      <c r="BK225" s="30">
        <f t="shared" si="1214"/>
        <v>0.84099999999999997</v>
      </c>
      <c r="BL225" s="30">
        <f t="shared" si="1215"/>
        <v>0</v>
      </c>
      <c r="BM225" s="30">
        <f t="shared" si="1216"/>
        <v>0</v>
      </c>
      <c r="BN225" s="30">
        <f t="shared" si="1217"/>
        <v>0</v>
      </c>
      <c r="BO225" s="30">
        <f t="shared" si="1218"/>
        <v>0</v>
      </c>
      <c r="BP225" s="30">
        <f t="shared" si="1162"/>
        <v>0.15</v>
      </c>
      <c r="BQ225" s="30">
        <f t="shared" si="1280"/>
        <v>0.4</v>
      </c>
      <c r="BR225" s="30">
        <f t="shared" si="1248"/>
        <v>0.51100000000000001</v>
      </c>
      <c r="BS225" s="30">
        <f t="shared" si="1249"/>
        <v>0.83499999999999996</v>
      </c>
      <c r="BT225" s="46">
        <f t="shared" si="1163"/>
        <v>0</v>
      </c>
      <c r="BU225" s="30">
        <f t="shared" si="1219"/>
        <v>0.51100000000000001</v>
      </c>
      <c r="BV225" s="114">
        <v>1</v>
      </c>
      <c r="BW225" s="114">
        <v>1</v>
      </c>
      <c r="BX225" s="114">
        <v>0</v>
      </c>
      <c r="BY225" s="9">
        <f t="shared" si="1220"/>
        <v>2395.58</v>
      </c>
      <c r="BZ225" s="9">
        <f t="shared" si="15"/>
        <v>4395.8892999999998</v>
      </c>
      <c r="CA225" s="9">
        <f t="shared" si="1221"/>
        <v>3417.7380522999997</v>
      </c>
      <c r="CB225" s="9">
        <f t="shared" si="1250"/>
        <v>22332.159433830395</v>
      </c>
      <c r="CC225" s="9">
        <f t="shared" si="1368"/>
        <v>40979.512561078773</v>
      </c>
      <c r="CD225" s="9">
        <f t="shared" si="1223"/>
        <v>31860.956881854319</v>
      </c>
      <c r="CE225" s="9">
        <f t="shared" si="1224"/>
        <v>0</v>
      </c>
      <c r="CF225" s="9">
        <f t="shared" si="1278"/>
        <v>7049.426506673979</v>
      </c>
      <c r="CG225" s="16">
        <v>2</v>
      </c>
      <c r="CH225" s="9">
        <f t="shared" si="1225"/>
        <v>19455.191694264147</v>
      </c>
    </row>
    <row r="226" spans="1:93" x14ac:dyDescent="0.35">
      <c r="A226" s="15" t="str">
        <f t="shared" si="1279"/>
        <v>Blackcliff Longsword + 4 Crimson Witch + 2 Cryo + Thrilling Tales + Noblesse</v>
      </c>
      <c r="B226" s="15" t="s">
        <v>9</v>
      </c>
      <c r="C226" s="15">
        <v>169</v>
      </c>
      <c r="D226" s="30">
        <v>0.2</v>
      </c>
      <c r="E226" s="9">
        <v>6</v>
      </c>
      <c r="F226" s="30">
        <v>0.64749999999999996</v>
      </c>
      <c r="G226" s="30">
        <v>0.62129999999999996</v>
      </c>
      <c r="H226" s="30">
        <v>0.79379999999999995</v>
      </c>
      <c r="I226" s="30">
        <v>0.86750000000000005</v>
      </c>
      <c r="J226" s="30">
        <v>1.0449999999999999</v>
      </c>
      <c r="K226" s="9">
        <v>8</v>
      </c>
      <c r="L226" s="30">
        <v>2.2016</v>
      </c>
      <c r="M226" s="15">
        <v>6</v>
      </c>
      <c r="N226" s="30">
        <f t="shared" si="1277"/>
        <v>0.98399999999999999</v>
      </c>
      <c r="O226" s="30">
        <v>0.05</v>
      </c>
      <c r="P226" s="30">
        <v>0.5</v>
      </c>
      <c r="Q226" s="30"/>
      <c r="R226" s="9">
        <v>2155</v>
      </c>
      <c r="S226" s="15" t="s">
        <v>146</v>
      </c>
      <c r="T226" s="15">
        <v>1</v>
      </c>
      <c r="U226" s="15" t="s">
        <v>9</v>
      </c>
      <c r="V226" s="15">
        <v>497</v>
      </c>
      <c r="W226" s="33"/>
      <c r="X226" s="30"/>
      <c r="Y226" s="6"/>
      <c r="Z226" s="4"/>
      <c r="AA226" s="4">
        <v>0.33500000000000002</v>
      </c>
      <c r="AE226" s="15" t="s">
        <v>106</v>
      </c>
      <c r="AI226" s="30">
        <f t="shared" si="1365"/>
        <v>0.375</v>
      </c>
      <c r="AL226" s="30">
        <v>0.15</v>
      </c>
      <c r="AM226" s="30">
        <v>0.4</v>
      </c>
      <c r="AP226" s="15">
        <v>311</v>
      </c>
      <c r="AQ226" s="30">
        <f>1*46.6%</f>
        <v>0.46600000000000003</v>
      </c>
      <c r="AR226" s="30">
        <f>0*58.3%</f>
        <v>0</v>
      </c>
      <c r="AS226" s="30">
        <f>0*46.6%</f>
        <v>0</v>
      </c>
      <c r="AT226" s="30"/>
      <c r="AU226" s="30">
        <v>0.311</v>
      </c>
      <c r="AV226" s="30"/>
      <c r="AW226" s="9">
        <v>187</v>
      </c>
      <c r="AX226" s="48" t="s">
        <v>185</v>
      </c>
      <c r="AZ226" s="30">
        <f t="shared" si="1366"/>
        <v>0.67999999999999994</v>
      </c>
      <c r="BA226" s="30">
        <v>0.15</v>
      </c>
      <c r="BD226" s="15">
        <f t="shared" si="1246"/>
        <v>666</v>
      </c>
      <c r="BE226" s="9">
        <f t="shared" ref="BE226:BE227" si="1436">AP226+AY226</f>
        <v>311</v>
      </c>
      <c r="BF226" s="9">
        <f t="shared" si="1247"/>
        <v>655.34399999999994</v>
      </c>
      <c r="BG226" s="30">
        <f t="shared" ref="BG226:BG227" si="1437">W226+AF226+AQ226+AZ226</f>
        <v>1.1459999999999999</v>
      </c>
      <c r="BH226" s="15">
        <f t="shared" ref="BH226:BH227" si="1438">(100%+BG226)*BD226+BE226+BF226</f>
        <v>2395.58</v>
      </c>
      <c r="BI226" s="30">
        <f t="shared" ref="BI226:BI227" si="1439">X226+AG226+AR226</f>
        <v>0</v>
      </c>
      <c r="BJ226" s="30">
        <f t="shared" ref="BJ226:BJ227" si="1440">AH226</f>
        <v>0</v>
      </c>
      <c r="BK226" s="30">
        <f t="shared" ref="BK226:BK227" si="1441">AI226+AS226</f>
        <v>0.375</v>
      </c>
      <c r="BL226" s="30">
        <f t="shared" ref="BL226:BL227" si="1442">AT226</f>
        <v>0</v>
      </c>
      <c r="BM226" s="30">
        <f t="shared" ref="BM226:BM227" si="1443">AB226</f>
        <v>0</v>
      </c>
      <c r="BN226" s="30">
        <f t="shared" ref="BN226:BN227" si="1444">AJ226</f>
        <v>0</v>
      </c>
      <c r="BO226" s="30">
        <f t="shared" ref="BO226:BO227" si="1445">AK226</f>
        <v>0</v>
      </c>
      <c r="BP226" s="30">
        <f t="shared" ref="BP226:BP227" si="1446">AL226+278*BT226/(1400+BT226)/100</f>
        <v>0.4775740390674228</v>
      </c>
      <c r="BQ226" s="30">
        <f t="shared" si="1280"/>
        <v>1.7680841335162323</v>
      </c>
      <c r="BR226" s="30">
        <f t="shared" si="1248"/>
        <v>0.51100000000000001</v>
      </c>
      <c r="BS226" s="30">
        <f t="shared" si="1249"/>
        <v>0.83499999999999996</v>
      </c>
      <c r="BT226" s="46">
        <f t="shared" ref="BT226:BT227" si="1447">BC226+AW226+AD226+Q226</f>
        <v>187</v>
      </c>
      <c r="BU226" s="30">
        <f t="shared" ref="BU226:BU227" si="1448">BR226+AC226</f>
        <v>0.51100000000000001</v>
      </c>
      <c r="BV226" s="114">
        <v>1</v>
      </c>
      <c r="BW226" s="114">
        <v>1</v>
      </c>
      <c r="BX226" s="114">
        <v>0</v>
      </c>
      <c r="BY226" s="9">
        <f t="shared" ref="BY226:BY227" si="1449">(100%+BJ226+(BI226*(1-BV226))+(BL226*BV226)+BN226+BX226*BO226)*BH226</f>
        <v>2395.58</v>
      </c>
      <c r="BZ226" s="9">
        <f t="shared" ref="BZ226:BZ227" si="1450">(100%+$BS226)*BY226</f>
        <v>4395.8892999999998</v>
      </c>
      <c r="CA226" s="9">
        <f t="shared" ref="CA226:CA227" si="1451">MIN($BR226, 80%)*BZ226+BY226*MAX(100%-$BR226, 20%)</f>
        <v>3417.7380522999997</v>
      </c>
      <c r="CB226" s="9">
        <f t="shared" si="1250"/>
        <v>21430.437685872916</v>
      </c>
      <c r="CC226" s="9">
        <f t="shared" ref="CC226:CC227" si="1452">(100%+BS226)*CB226</f>
        <v>39324.853153576798</v>
      </c>
      <c r="CD226" s="9">
        <f t="shared" ref="CD226:CD227" si="1453">MIN($BU226, 80%)*CC226+CB226*MAX(100%-$BU226, 20%)</f>
        <v>30574.483989869601</v>
      </c>
      <c r="CE226" s="9">
        <f t="shared" ref="CE226:CE227" si="1454">BX226*R226*(100%+BQ226)</f>
        <v>0</v>
      </c>
      <c r="CF226" s="9">
        <f t="shared" si="1278"/>
        <v>7049.426506673979</v>
      </c>
      <c r="CG226" s="16">
        <v>2</v>
      </c>
      <c r="CH226" s="9">
        <f t="shared" ref="CH226:CH227" si="1455">(CF226+$CD226)/CG226</f>
        <v>18811.955248271792</v>
      </c>
    </row>
    <row r="227" spans="1:93" x14ac:dyDescent="0.35">
      <c r="A227" s="15" t="str">
        <f t="shared" si="1279"/>
        <v>Blackcliff Longsword + 4 Crimson Witch + 2 Cryo + Thrilling Tales + Noblesse</v>
      </c>
      <c r="B227" s="15" t="s">
        <v>9</v>
      </c>
      <c r="C227" s="15">
        <v>169</v>
      </c>
      <c r="D227" s="30">
        <v>0.2</v>
      </c>
      <c r="E227" s="9">
        <v>6</v>
      </c>
      <c r="F227" s="30">
        <v>0.64749999999999996</v>
      </c>
      <c r="G227" s="30">
        <v>0.62129999999999996</v>
      </c>
      <c r="H227" s="30">
        <v>0.79379999999999995</v>
      </c>
      <c r="I227" s="30">
        <v>0.86750000000000005</v>
      </c>
      <c r="J227" s="30">
        <v>1.0449999999999999</v>
      </c>
      <c r="K227" s="9">
        <v>8</v>
      </c>
      <c r="L227" s="30">
        <v>2.2016</v>
      </c>
      <c r="M227" s="15">
        <v>6</v>
      </c>
      <c r="N227" s="30">
        <f t="shared" si="1277"/>
        <v>0.98399999999999999</v>
      </c>
      <c r="O227" s="30">
        <v>0.05</v>
      </c>
      <c r="P227" s="30">
        <v>0.5</v>
      </c>
      <c r="Q227" s="30"/>
      <c r="R227" s="9">
        <v>2155</v>
      </c>
      <c r="S227" s="15" t="s">
        <v>146</v>
      </c>
      <c r="T227" s="15">
        <v>1</v>
      </c>
      <c r="U227" s="15" t="s">
        <v>9</v>
      </c>
      <c r="V227" s="15">
        <v>497</v>
      </c>
      <c r="W227" s="33"/>
      <c r="X227" s="30"/>
      <c r="Y227" s="6"/>
      <c r="Z227" s="4"/>
      <c r="AA227" s="4">
        <v>0.33500000000000002</v>
      </c>
      <c r="AE227" s="15" t="s">
        <v>106</v>
      </c>
      <c r="AI227" s="30">
        <f t="shared" si="1365"/>
        <v>0.375</v>
      </c>
      <c r="AL227" s="30">
        <v>0.15</v>
      </c>
      <c r="AM227" s="30">
        <v>0.4</v>
      </c>
      <c r="AP227" s="37">
        <v>311</v>
      </c>
      <c r="AQ227" s="45">
        <v>0</v>
      </c>
      <c r="AR227" s="45">
        <f t="shared" si="27"/>
        <v>0</v>
      </c>
      <c r="AS227" s="45">
        <f>1*46.6%</f>
        <v>0.46600000000000003</v>
      </c>
      <c r="AT227" s="45"/>
      <c r="AU227" s="45">
        <v>0.311</v>
      </c>
      <c r="AV227" s="45"/>
      <c r="AW227" s="25">
        <v>187</v>
      </c>
      <c r="AX227" s="48" t="s">
        <v>185</v>
      </c>
      <c r="AZ227" s="30">
        <f t="shared" si="1366"/>
        <v>0.67999999999999994</v>
      </c>
      <c r="BA227" s="30">
        <v>0.15</v>
      </c>
      <c r="BD227" s="15">
        <f t="shared" si="1246"/>
        <v>666</v>
      </c>
      <c r="BE227" s="9">
        <f t="shared" si="1436"/>
        <v>311</v>
      </c>
      <c r="BF227" s="9">
        <f t="shared" si="1247"/>
        <v>655.34399999999994</v>
      </c>
      <c r="BG227" s="30">
        <f t="shared" si="1437"/>
        <v>0.67999999999999994</v>
      </c>
      <c r="BH227" s="15">
        <f t="shared" si="1438"/>
        <v>2085.2239999999997</v>
      </c>
      <c r="BI227" s="30">
        <f t="shared" si="1439"/>
        <v>0</v>
      </c>
      <c r="BJ227" s="30">
        <f t="shared" si="1440"/>
        <v>0</v>
      </c>
      <c r="BK227" s="30">
        <f t="shared" si="1441"/>
        <v>0.84099999999999997</v>
      </c>
      <c r="BL227" s="30">
        <f t="shared" si="1442"/>
        <v>0</v>
      </c>
      <c r="BM227" s="30">
        <f t="shared" si="1443"/>
        <v>0</v>
      </c>
      <c r="BN227" s="30">
        <f t="shared" si="1444"/>
        <v>0</v>
      </c>
      <c r="BO227" s="30">
        <f t="shared" si="1445"/>
        <v>0</v>
      </c>
      <c r="BP227" s="30">
        <f t="shared" si="1446"/>
        <v>0.4775740390674228</v>
      </c>
      <c r="BQ227" s="30">
        <f t="shared" si="1280"/>
        <v>1.7680841335162323</v>
      </c>
      <c r="BR227" s="30">
        <f t="shared" si="1248"/>
        <v>0.51100000000000001</v>
      </c>
      <c r="BS227" s="30">
        <f t="shared" si="1249"/>
        <v>0.83499999999999996</v>
      </c>
      <c r="BT227" s="46">
        <f t="shared" si="1447"/>
        <v>187</v>
      </c>
      <c r="BU227" s="30">
        <f t="shared" si="1448"/>
        <v>0.51100000000000001</v>
      </c>
      <c r="BV227" s="114">
        <v>1</v>
      </c>
      <c r="BW227" s="114">
        <v>1</v>
      </c>
      <c r="BX227" s="114">
        <v>0</v>
      </c>
      <c r="BY227" s="9">
        <f t="shared" si="1449"/>
        <v>2085.2239999999997</v>
      </c>
      <c r="BZ227" s="9">
        <f t="shared" si="1450"/>
        <v>3826.3860399999994</v>
      </c>
      <c r="CA227" s="9">
        <f t="shared" si="1451"/>
        <v>2974.9578024399998</v>
      </c>
      <c r="CB227" s="9">
        <f t="shared" si="1250"/>
        <v>24976.073714628237</v>
      </c>
      <c r="CC227" s="9">
        <f t="shared" si="1452"/>
        <v>45831.095266342818</v>
      </c>
      <c r="CD227" s="9">
        <f t="shared" si="1453"/>
        <v>35632.989727554384</v>
      </c>
      <c r="CE227" s="9">
        <f t="shared" si="1454"/>
        <v>0</v>
      </c>
      <c r="CF227" s="9">
        <f t="shared" si="1278"/>
        <v>6136.1479633127428</v>
      </c>
      <c r="CG227" s="16">
        <v>2</v>
      </c>
      <c r="CH227" s="8">
        <f t="shared" si="1455"/>
        <v>20884.568845433565</v>
      </c>
    </row>
    <row r="228" spans="1:93" s="31" customFormat="1" x14ac:dyDescent="0.35">
      <c r="A228" s="15" t="str">
        <f t="shared" si="1279"/>
        <v>Blackcliff Longsword + 4 Crimson Witch + 2 Cryo + Thrilling Tales + Noblesse</v>
      </c>
      <c r="B228" s="31" t="s">
        <v>9</v>
      </c>
      <c r="C228" s="31">
        <v>169</v>
      </c>
      <c r="D228" s="32">
        <v>0.2</v>
      </c>
      <c r="E228" s="17">
        <v>6</v>
      </c>
      <c r="F228" s="32">
        <v>0.64749999999999996</v>
      </c>
      <c r="G228" s="32">
        <v>0.62129999999999996</v>
      </c>
      <c r="H228" s="32">
        <v>0.79379999999999995</v>
      </c>
      <c r="I228" s="32">
        <v>0.86750000000000005</v>
      </c>
      <c r="J228" s="32">
        <v>1.0449999999999999</v>
      </c>
      <c r="K228" s="9">
        <v>8</v>
      </c>
      <c r="L228" s="30">
        <v>2.2016</v>
      </c>
      <c r="M228" s="31">
        <v>6</v>
      </c>
      <c r="N228" s="30">
        <f t="shared" si="1277"/>
        <v>0.98399999999999999</v>
      </c>
      <c r="O228" s="32">
        <v>0.05</v>
      </c>
      <c r="P228" s="32">
        <v>0.5</v>
      </c>
      <c r="Q228" s="32"/>
      <c r="R228" s="9">
        <v>2155</v>
      </c>
      <c r="S228" s="15" t="s">
        <v>146</v>
      </c>
      <c r="T228" s="15">
        <v>1</v>
      </c>
      <c r="U228" s="15" t="s">
        <v>9</v>
      </c>
      <c r="V228" s="15">
        <v>497</v>
      </c>
      <c r="W228" s="33"/>
      <c r="X228" s="30"/>
      <c r="Y228" s="6"/>
      <c r="Z228" s="4"/>
      <c r="AA228" s="4">
        <v>0.33500000000000002</v>
      </c>
      <c r="AB228" s="32"/>
      <c r="AC228" s="32"/>
      <c r="AD228" s="17"/>
      <c r="AE228" s="31" t="s">
        <v>106</v>
      </c>
      <c r="AG228" s="32"/>
      <c r="AH228" s="32"/>
      <c r="AI228" s="30">
        <f t="shared" si="1365"/>
        <v>0.375</v>
      </c>
      <c r="AK228" s="32"/>
      <c r="AL228" s="32">
        <v>0.15</v>
      </c>
      <c r="AM228" s="32">
        <v>0.4</v>
      </c>
      <c r="AP228" s="31">
        <v>311</v>
      </c>
      <c r="AQ228" s="32">
        <f>1*46.6%</f>
        <v>0.46600000000000003</v>
      </c>
      <c r="AR228" s="32">
        <f t="shared" si="27"/>
        <v>0</v>
      </c>
      <c r="AT228" s="32">
        <f>1*46.6%</f>
        <v>0.46600000000000003</v>
      </c>
      <c r="AU228" s="32">
        <v>0.311</v>
      </c>
      <c r="AW228" s="25"/>
      <c r="AX228" s="48" t="s">
        <v>185</v>
      </c>
      <c r="AY228" s="15"/>
      <c r="AZ228" s="30">
        <f t="shared" si="1366"/>
        <v>0.67999999999999994</v>
      </c>
      <c r="BA228" s="30">
        <v>0.15</v>
      </c>
      <c r="BD228" s="31">
        <f t="shared" si="1246"/>
        <v>666</v>
      </c>
      <c r="BE228" s="17">
        <f t="shared" si="1209"/>
        <v>311</v>
      </c>
      <c r="BF228" s="17">
        <f t="shared" si="1247"/>
        <v>655.34399999999994</v>
      </c>
      <c r="BG228" s="32">
        <f t="shared" si="1210"/>
        <v>1.1459999999999999</v>
      </c>
      <c r="BH228" s="31">
        <f t="shared" si="1367"/>
        <v>2395.58</v>
      </c>
      <c r="BI228" s="32">
        <f t="shared" si="1212"/>
        <v>0</v>
      </c>
      <c r="BJ228" s="32">
        <f t="shared" si="1213"/>
        <v>0</v>
      </c>
      <c r="BK228" s="32">
        <f t="shared" si="1214"/>
        <v>0.375</v>
      </c>
      <c r="BL228" s="32">
        <f t="shared" si="1215"/>
        <v>0.46600000000000003</v>
      </c>
      <c r="BM228" s="32">
        <f t="shared" si="1216"/>
        <v>0</v>
      </c>
      <c r="BN228" s="32">
        <f t="shared" si="1217"/>
        <v>0</v>
      </c>
      <c r="BO228" s="32">
        <f t="shared" si="1218"/>
        <v>0</v>
      </c>
      <c r="BP228" s="30">
        <f t="shared" si="1162"/>
        <v>0.15</v>
      </c>
      <c r="BQ228" s="30">
        <f t="shared" si="1280"/>
        <v>0.4</v>
      </c>
      <c r="BR228" s="32">
        <f t="shared" si="1248"/>
        <v>0.51100000000000001</v>
      </c>
      <c r="BS228" s="32">
        <f t="shared" si="1249"/>
        <v>0.83499999999999996</v>
      </c>
      <c r="BT228" s="46">
        <f t="shared" si="1163"/>
        <v>0</v>
      </c>
      <c r="BU228" s="32">
        <f t="shared" si="1219"/>
        <v>0.51100000000000001</v>
      </c>
      <c r="BV228" s="57">
        <v>1</v>
      </c>
      <c r="BW228" s="57">
        <v>1</v>
      </c>
      <c r="BX228" s="57">
        <v>0</v>
      </c>
      <c r="BY228" s="17">
        <f t="shared" si="1220"/>
        <v>3511.9202799999998</v>
      </c>
      <c r="BZ228" s="17">
        <f t="shared" si="15"/>
        <v>6444.3737137999997</v>
      </c>
      <c r="CA228" s="17">
        <f t="shared" si="1221"/>
        <v>5010.4039846717997</v>
      </c>
      <c r="CB228" s="9">
        <f t="shared" si="1250"/>
        <v>16679.369484799998</v>
      </c>
      <c r="CC228" s="17">
        <f t="shared" si="1368"/>
        <v>30606.643004607995</v>
      </c>
      <c r="CD228" s="17">
        <f t="shared" si="1223"/>
        <v>23796.206253421886</v>
      </c>
      <c r="CE228" s="17">
        <f t="shared" si="1224"/>
        <v>0</v>
      </c>
      <c r="CF228" s="17">
        <f t="shared" si="1278"/>
        <v>10334.459258784053</v>
      </c>
      <c r="CG228" s="20">
        <v>2</v>
      </c>
      <c r="CH228" s="17">
        <f t="shared" si="1225"/>
        <v>17065.332756102969</v>
      </c>
      <c r="CI228" s="17"/>
      <c r="CJ228" s="20"/>
      <c r="CK228" s="17"/>
      <c r="CL228" s="17"/>
      <c r="CM228" s="17"/>
      <c r="CN228" s="17"/>
      <c r="CO228" s="17"/>
    </row>
    <row r="229" spans="1:93" x14ac:dyDescent="0.35">
      <c r="A229" s="15" t="str">
        <f t="shared" si="1279"/>
        <v>Festering Desire + 4 Crimson Witch + 2 Cryo + Thrilling Tales + Noblesse</v>
      </c>
      <c r="B229" s="15" t="s">
        <v>9</v>
      </c>
      <c r="C229" s="15">
        <v>169</v>
      </c>
      <c r="D229" s="30">
        <v>0.2</v>
      </c>
      <c r="E229" s="9">
        <v>6</v>
      </c>
      <c r="F229" s="30">
        <v>0.64749999999999996</v>
      </c>
      <c r="G229" s="30">
        <v>0.62129999999999996</v>
      </c>
      <c r="H229" s="30">
        <v>0.79379999999999995</v>
      </c>
      <c r="I229" s="30">
        <v>0.86750000000000005</v>
      </c>
      <c r="J229" s="30">
        <v>1.0449999999999999</v>
      </c>
      <c r="K229" s="9">
        <v>8</v>
      </c>
      <c r="L229" s="30">
        <v>2.2016</v>
      </c>
      <c r="M229" s="15">
        <v>6</v>
      </c>
      <c r="N229" s="30">
        <f t="shared" si="1277"/>
        <v>0.98399999999999999</v>
      </c>
      <c r="O229" s="30">
        <v>0.05</v>
      </c>
      <c r="P229" s="30">
        <v>0.5</v>
      </c>
      <c r="Q229" s="30"/>
      <c r="R229" s="9">
        <v>2155</v>
      </c>
      <c r="S229" s="15" t="s">
        <v>98</v>
      </c>
      <c r="T229" s="15">
        <v>5</v>
      </c>
      <c r="U229" s="15" t="s">
        <v>9</v>
      </c>
      <c r="V229" s="15">
        <v>449</v>
      </c>
      <c r="W229" s="30"/>
      <c r="X229" s="30"/>
      <c r="Y229" s="30"/>
      <c r="Z229" s="9"/>
      <c r="AA229" s="9"/>
      <c r="AB229" s="30">
        <f>12%+(T229*4%)</f>
        <v>0.32</v>
      </c>
      <c r="AC229" s="30">
        <f>4.5%+(T229*1.5%)</f>
        <v>0.12</v>
      </c>
      <c r="AE229" s="15" t="s">
        <v>106</v>
      </c>
      <c r="AI229" s="30">
        <f>15%*(1+0.5*3)</f>
        <v>0.375</v>
      </c>
      <c r="AL229" s="30">
        <v>0.15</v>
      </c>
      <c r="AM229" s="30">
        <v>0.4</v>
      </c>
      <c r="AP229" s="15">
        <v>311</v>
      </c>
      <c r="AQ229" s="30">
        <f>2*46.6%</f>
        <v>0.93200000000000005</v>
      </c>
      <c r="AR229" s="30">
        <f>0*58.3%</f>
        <v>0</v>
      </c>
      <c r="AS229" s="30">
        <f>0*46.6%</f>
        <v>0</v>
      </c>
      <c r="AT229" s="30"/>
      <c r="AU229" s="30">
        <v>0.311</v>
      </c>
      <c r="AV229" s="30"/>
      <c r="AX229" s="48" t="s">
        <v>185</v>
      </c>
      <c r="AZ229" s="30">
        <f>48%+20%</f>
        <v>0.67999999999999994</v>
      </c>
      <c r="BA229" s="30">
        <v>0.15</v>
      </c>
      <c r="BB229" s="30"/>
      <c r="BC229" s="30"/>
      <c r="BD229" s="15">
        <f t="shared" si="1246"/>
        <v>618</v>
      </c>
      <c r="BE229" s="9">
        <f t="shared" ref="BE229:BE248" si="1456">AP229+AY229</f>
        <v>311</v>
      </c>
      <c r="BF229" s="9">
        <f t="shared" si="1247"/>
        <v>608.11199999999997</v>
      </c>
      <c r="BG229" s="30">
        <f t="shared" ref="BG229:BG248" si="1457">W229+AF229+AQ229+AZ229</f>
        <v>1.6120000000000001</v>
      </c>
      <c r="BH229" s="15">
        <f>(100%+BG229)*BD229+BE229+BF229</f>
        <v>2533.328</v>
      </c>
      <c r="BI229" s="30">
        <f t="shared" ref="BI229:BI248" si="1458">X229+AG229+AR229</f>
        <v>0</v>
      </c>
      <c r="BJ229" s="30">
        <f t="shared" ref="BJ229:BJ248" si="1459">AH229</f>
        <v>0</v>
      </c>
      <c r="BK229" s="30">
        <f t="shared" ref="BK229:BK248" si="1460">AI229+AS229</f>
        <v>0.375</v>
      </c>
      <c r="BL229" s="30">
        <f t="shared" ref="BL229:BL248" si="1461">AT229</f>
        <v>0</v>
      </c>
      <c r="BM229" s="30">
        <f t="shared" ref="BM229:BM248" si="1462">AB229</f>
        <v>0.32</v>
      </c>
      <c r="BN229" s="30">
        <f t="shared" ref="BN229:BN248" si="1463">AJ229</f>
        <v>0</v>
      </c>
      <c r="BO229" s="30">
        <f t="shared" ref="BO229:BO248" si="1464">AK229</f>
        <v>0</v>
      </c>
      <c r="BP229" s="30">
        <f t="shared" si="1162"/>
        <v>0.15</v>
      </c>
      <c r="BQ229" s="30">
        <f t="shared" si="1280"/>
        <v>0.4</v>
      </c>
      <c r="BR229" s="30">
        <f t="shared" si="1248"/>
        <v>0.51100000000000001</v>
      </c>
      <c r="BS229" s="30">
        <f t="shared" si="1249"/>
        <v>0.5</v>
      </c>
      <c r="BT229" s="46">
        <f t="shared" si="1163"/>
        <v>0</v>
      </c>
      <c r="BU229" s="30">
        <f t="shared" ref="BU229:BU248" si="1465">BR229+AC229</f>
        <v>0.63100000000000001</v>
      </c>
      <c r="BV229" s="114">
        <v>0</v>
      </c>
      <c r="BW229" s="114">
        <v>1</v>
      </c>
      <c r="BX229" s="114">
        <v>0</v>
      </c>
      <c r="BY229" s="9">
        <f t="shared" ref="BY229:BY248" si="1466">(100%+BJ229+(BI229*(1-BV229))+(BL229*BV229)+BN229+BX229*BO229)*BH229</f>
        <v>2533.328</v>
      </c>
      <c r="BZ229" s="9">
        <f t="shared" ref="BZ229:BZ248" si="1467">(100%+$BS229)*BY229</f>
        <v>3799.9920000000002</v>
      </c>
      <c r="CA229" s="9">
        <f t="shared" ref="CA229:CA248" si="1468">MIN($BR229, 80%)*BZ229+BY229*MAX(100%-$BR229, 20%)</f>
        <v>3180.593304</v>
      </c>
      <c r="CB229" s="9">
        <f t="shared" si="1250"/>
        <v>21743.396144332797</v>
      </c>
      <c r="CC229" s="9">
        <f>(100%+BS229)*CB229</f>
        <v>32615.094216499194</v>
      </c>
      <c r="CD229" s="9">
        <f t="shared" ref="CD229:CD248" si="1469">MIN($BU229, 80%)*CC229+CB229*MAX(100%-$BU229, 20%)</f>
        <v>28603.437627869793</v>
      </c>
      <c r="CE229" s="9">
        <f t="shared" ref="CE229:CE248" si="1470">BX229*R229*(100%+BQ229)</f>
        <v>0</v>
      </c>
      <c r="CF229" s="9">
        <f t="shared" si="1278"/>
        <v>6560.2917488303992</v>
      </c>
      <c r="CG229" s="16">
        <v>2</v>
      </c>
      <c r="CH229" s="9">
        <f t="shared" ref="CH229:CH248" si="1471">(CF229+$CD229)/CG229</f>
        <v>17581.864688350095</v>
      </c>
      <c r="CM229" s="16"/>
    </row>
    <row r="230" spans="1:93" x14ac:dyDescent="0.35">
      <c r="A230" s="15" t="str">
        <f t="shared" si="1279"/>
        <v>Festering Desire + 4 Crimson Witch + 2 Cryo + Thrilling Tales + Noblesse</v>
      </c>
      <c r="B230" s="15" t="s">
        <v>9</v>
      </c>
      <c r="C230" s="15">
        <v>169</v>
      </c>
      <c r="D230" s="30">
        <v>0.2</v>
      </c>
      <c r="E230" s="9">
        <v>6</v>
      </c>
      <c r="F230" s="30">
        <v>0.64749999999999996</v>
      </c>
      <c r="G230" s="30">
        <v>0.62129999999999996</v>
      </c>
      <c r="H230" s="30">
        <v>0.79379999999999995</v>
      </c>
      <c r="I230" s="30">
        <v>0.86750000000000005</v>
      </c>
      <c r="J230" s="30">
        <v>1.0449999999999999</v>
      </c>
      <c r="K230" s="9">
        <v>8</v>
      </c>
      <c r="L230" s="30">
        <v>2.2016</v>
      </c>
      <c r="M230" s="15">
        <v>6</v>
      </c>
      <c r="N230" s="30">
        <f t="shared" si="1277"/>
        <v>0.98399999999999999</v>
      </c>
      <c r="O230" s="30">
        <v>0.05</v>
      </c>
      <c r="P230" s="30">
        <v>0.5</v>
      </c>
      <c r="Q230" s="30"/>
      <c r="R230" s="9">
        <v>2155</v>
      </c>
      <c r="S230" s="15" t="s">
        <v>98</v>
      </c>
      <c r="T230" s="15">
        <v>5</v>
      </c>
      <c r="U230" s="15" t="s">
        <v>9</v>
      </c>
      <c r="V230" s="15">
        <v>449</v>
      </c>
      <c r="W230" s="30"/>
      <c r="X230" s="30"/>
      <c r="Y230" s="30"/>
      <c r="Z230" s="9"/>
      <c r="AA230" s="9"/>
      <c r="AB230" s="30">
        <f t="shared" ref="AB230:AB233" si="1472">12%+(T230*4%)</f>
        <v>0.32</v>
      </c>
      <c r="AC230" s="30">
        <f t="shared" ref="AC230:AC233" si="1473">4.5%+(T230*1.5%)</f>
        <v>0.12</v>
      </c>
      <c r="AE230" s="15" t="s">
        <v>106</v>
      </c>
      <c r="AI230" s="30">
        <f t="shared" si="1365"/>
        <v>0.375</v>
      </c>
      <c r="AL230" s="30">
        <v>0.15</v>
      </c>
      <c r="AM230" s="30">
        <v>0.4</v>
      </c>
      <c r="AP230" s="37">
        <v>311</v>
      </c>
      <c r="AQ230" s="45">
        <f>1*46.6%</f>
        <v>0.46600000000000003</v>
      </c>
      <c r="AR230" s="45">
        <f t="shared" si="27"/>
        <v>0</v>
      </c>
      <c r="AS230" s="45">
        <f>1*46.6%</f>
        <v>0.46600000000000003</v>
      </c>
      <c r="AT230" s="45"/>
      <c r="AU230" s="45">
        <v>0.311</v>
      </c>
      <c r="AV230" s="45"/>
      <c r="AW230" s="25"/>
      <c r="AX230" s="48" t="s">
        <v>185</v>
      </c>
      <c r="AZ230" s="30">
        <f t="shared" si="1366"/>
        <v>0.67999999999999994</v>
      </c>
      <c r="BA230" s="30">
        <v>0.15</v>
      </c>
      <c r="BD230" s="15">
        <f t="shared" si="1246"/>
        <v>618</v>
      </c>
      <c r="BE230" s="9">
        <f t="shared" si="1456"/>
        <v>311</v>
      </c>
      <c r="BF230" s="9">
        <f t="shared" si="1247"/>
        <v>608.11199999999997</v>
      </c>
      <c r="BG230" s="30">
        <f t="shared" si="1457"/>
        <v>1.1459999999999999</v>
      </c>
      <c r="BH230" s="15">
        <f t="shared" ref="BH230:BH248" si="1474">(100%+BG230)*BD230+BE230+BF230</f>
        <v>2245.3399999999997</v>
      </c>
      <c r="BI230" s="30">
        <f t="shared" si="1458"/>
        <v>0</v>
      </c>
      <c r="BJ230" s="30">
        <f t="shared" si="1459"/>
        <v>0</v>
      </c>
      <c r="BK230" s="30">
        <f t="shared" si="1460"/>
        <v>0.84099999999999997</v>
      </c>
      <c r="BL230" s="30">
        <f t="shared" si="1461"/>
        <v>0</v>
      </c>
      <c r="BM230" s="30">
        <f t="shared" si="1462"/>
        <v>0.32</v>
      </c>
      <c r="BN230" s="30">
        <f t="shared" si="1463"/>
        <v>0</v>
      </c>
      <c r="BO230" s="30">
        <f t="shared" si="1464"/>
        <v>0</v>
      </c>
      <c r="BP230" s="30">
        <f t="shared" si="1162"/>
        <v>0.15</v>
      </c>
      <c r="BQ230" s="30">
        <f t="shared" si="1280"/>
        <v>0.4</v>
      </c>
      <c r="BR230" s="30">
        <f t="shared" si="1248"/>
        <v>0.51100000000000001</v>
      </c>
      <c r="BS230" s="30">
        <f t="shared" si="1249"/>
        <v>0.5</v>
      </c>
      <c r="BT230" s="46">
        <f t="shared" si="1163"/>
        <v>0</v>
      </c>
      <c r="BU230" s="30">
        <f t="shared" si="1465"/>
        <v>0.63100000000000001</v>
      </c>
      <c r="BV230" s="114">
        <v>0</v>
      </c>
      <c r="BW230" s="114">
        <v>1</v>
      </c>
      <c r="BX230" s="114">
        <v>0</v>
      </c>
      <c r="BY230" s="9">
        <f t="shared" si="1466"/>
        <v>2245.3399999999997</v>
      </c>
      <c r="BZ230" s="9">
        <f t="shared" si="1467"/>
        <v>3368.0099999999993</v>
      </c>
      <c r="CA230" s="9">
        <f t="shared" si="1468"/>
        <v>2819.0243699999992</v>
      </c>
      <c r="CB230" s="9">
        <f t="shared" si="1250"/>
        <v>24569.885505843195</v>
      </c>
      <c r="CC230" s="9">
        <f t="shared" ref="CC230:CC248" si="1475">(100%+BS230)*CB230</f>
        <v>36854.828258764792</v>
      </c>
      <c r="CD230" s="9">
        <f t="shared" si="1469"/>
        <v>32321.684382936721</v>
      </c>
      <c r="CE230" s="9">
        <f t="shared" si="1470"/>
        <v>0</v>
      </c>
      <c r="CF230" s="9">
        <f t="shared" si="1278"/>
        <v>5814.5196655619975</v>
      </c>
      <c r="CG230" s="16">
        <v>2</v>
      </c>
      <c r="CH230" s="9">
        <f t="shared" si="1471"/>
        <v>19068.102024249358</v>
      </c>
    </row>
    <row r="231" spans="1:93" x14ac:dyDescent="0.35">
      <c r="A231" s="15" t="str">
        <f t="shared" si="1279"/>
        <v>Festering Desire + 4 Crimson Witch + 2 Cryo + Thrilling Tales + Noblesse</v>
      </c>
      <c r="B231" s="15" t="s">
        <v>9</v>
      </c>
      <c r="C231" s="15">
        <v>169</v>
      </c>
      <c r="D231" s="30">
        <v>0.2</v>
      </c>
      <c r="E231" s="9">
        <v>6</v>
      </c>
      <c r="F231" s="30">
        <v>0.64749999999999996</v>
      </c>
      <c r="G231" s="30">
        <v>0.62129999999999996</v>
      </c>
      <c r="H231" s="30">
        <v>0.79379999999999995</v>
      </c>
      <c r="I231" s="30">
        <v>0.86750000000000005</v>
      </c>
      <c r="J231" s="30">
        <v>1.0449999999999999</v>
      </c>
      <c r="K231" s="9">
        <v>8</v>
      </c>
      <c r="L231" s="30">
        <v>2.2016</v>
      </c>
      <c r="M231" s="15">
        <v>6</v>
      </c>
      <c r="N231" s="30">
        <f t="shared" si="1277"/>
        <v>0.98399999999999999</v>
      </c>
      <c r="O231" s="30">
        <v>0.05</v>
      </c>
      <c r="P231" s="30">
        <v>0.5</v>
      </c>
      <c r="Q231" s="30"/>
      <c r="R231" s="9">
        <v>2155</v>
      </c>
      <c r="S231" s="15" t="s">
        <v>98</v>
      </c>
      <c r="T231" s="15">
        <v>5</v>
      </c>
      <c r="U231" s="15" t="s">
        <v>9</v>
      </c>
      <c r="V231" s="15">
        <v>449</v>
      </c>
      <c r="W231" s="30"/>
      <c r="X231" s="30"/>
      <c r="Y231" s="30"/>
      <c r="Z231" s="9"/>
      <c r="AA231" s="9"/>
      <c r="AB231" s="30">
        <f>12%+(T231*4%)</f>
        <v>0.32</v>
      </c>
      <c r="AC231" s="30">
        <f>4.5%+(T231*1.5%)</f>
        <v>0.12</v>
      </c>
      <c r="AE231" s="15" t="s">
        <v>106</v>
      </c>
      <c r="AI231" s="30">
        <f>15%*(1+0.5*3)</f>
        <v>0.375</v>
      </c>
      <c r="AL231" s="30">
        <v>0.15</v>
      </c>
      <c r="AM231" s="30">
        <v>0.4</v>
      </c>
      <c r="AP231" s="15">
        <v>311</v>
      </c>
      <c r="AQ231" s="30">
        <f>1*46.6%</f>
        <v>0.46600000000000003</v>
      </c>
      <c r="AR231" s="30">
        <f>0*58.3%</f>
        <v>0</v>
      </c>
      <c r="AS231" s="30">
        <f>0*46.6%</f>
        <v>0</v>
      </c>
      <c r="AT231" s="30"/>
      <c r="AU231" s="30">
        <v>0.311</v>
      </c>
      <c r="AV231" s="30"/>
      <c r="AW231" s="9">
        <v>187</v>
      </c>
      <c r="AX231" s="48" t="s">
        <v>185</v>
      </c>
      <c r="AZ231" s="30">
        <f>48%+20%</f>
        <v>0.67999999999999994</v>
      </c>
      <c r="BA231" s="30">
        <v>0.15</v>
      </c>
      <c r="BB231" s="30"/>
      <c r="BC231" s="30"/>
      <c r="BD231" s="15">
        <f t="shared" si="1246"/>
        <v>618</v>
      </c>
      <c r="BE231" s="9">
        <f t="shared" ref="BE231:BE232" si="1476">AP231+AY231</f>
        <v>311</v>
      </c>
      <c r="BF231" s="9">
        <f t="shared" si="1247"/>
        <v>608.11199999999997</v>
      </c>
      <c r="BG231" s="30">
        <f t="shared" ref="BG231:BG232" si="1477">W231+AF231+AQ231+AZ231</f>
        <v>1.1459999999999999</v>
      </c>
      <c r="BH231" s="15">
        <f>(100%+BG231)*BD231+BE231+BF231</f>
        <v>2245.3399999999997</v>
      </c>
      <c r="BI231" s="30">
        <f t="shared" ref="BI231:BI232" si="1478">X231+AG231+AR231</f>
        <v>0</v>
      </c>
      <c r="BJ231" s="30">
        <f t="shared" ref="BJ231:BJ232" si="1479">AH231</f>
        <v>0</v>
      </c>
      <c r="BK231" s="30">
        <f t="shared" ref="BK231:BK232" si="1480">AI231+AS231</f>
        <v>0.375</v>
      </c>
      <c r="BL231" s="30">
        <f t="shared" ref="BL231:BL232" si="1481">AT231</f>
        <v>0</v>
      </c>
      <c r="BM231" s="30">
        <f t="shared" ref="BM231:BM232" si="1482">AB231</f>
        <v>0.32</v>
      </c>
      <c r="BN231" s="30">
        <f t="shared" ref="BN231:BN232" si="1483">AJ231</f>
        <v>0</v>
      </c>
      <c r="BO231" s="30">
        <f t="shared" ref="BO231:BO232" si="1484">AK231</f>
        <v>0</v>
      </c>
      <c r="BP231" s="30">
        <f t="shared" ref="BP231:BP232" si="1485">AL231+278*BT231/(1400+BT231)/100</f>
        <v>0.4775740390674228</v>
      </c>
      <c r="BQ231" s="30">
        <f t="shared" si="1280"/>
        <v>1.7680841335162323</v>
      </c>
      <c r="BR231" s="30">
        <f t="shared" si="1248"/>
        <v>0.51100000000000001</v>
      </c>
      <c r="BS231" s="30">
        <f t="shared" si="1249"/>
        <v>0.5</v>
      </c>
      <c r="BT231" s="46">
        <f t="shared" ref="BT231:BT232" si="1486">BC231+AW231+AD231+Q231</f>
        <v>187</v>
      </c>
      <c r="BU231" s="30">
        <f t="shared" ref="BU231:BU232" si="1487">BR231+AC231</f>
        <v>0.63100000000000001</v>
      </c>
      <c r="BV231" s="114">
        <v>0</v>
      </c>
      <c r="BW231" s="114">
        <v>1</v>
      </c>
      <c r="BX231" s="114">
        <v>0</v>
      </c>
      <c r="BY231" s="9">
        <f t="shared" ref="BY231:BY232" si="1488">(100%+BJ231+(BI231*(1-BV231))+(BL231*BV231)+BN231+BX231*BO231)*BH231</f>
        <v>2245.3399999999997</v>
      </c>
      <c r="BZ231" s="9">
        <f t="shared" ref="BZ231:BZ232" si="1489">(100%+$BS231)*BY231</f>
        <v>3368.0099999999993</v>
      </c>
      <c r="CA231" s="9">
        <f t="shared" ref="CA231:CA232" si="1490">MIN($BR231, 80%)*BZ231+BY231*MAX(100%-$BR231, 20%)</f>
        <v>2819.0243699999992</v>
      </c>
      <c r="CB231" s="9">
        <f t="shared" si="1250"/>
        <v>24761.074107344182</v>
      </c>
      <c r="CC231" s="9">
        <f>(100%+BS231)*CB231</f>
        <v>37141.611161016277</v>
      </c>
      <c r="CD231" s="9">
        <f t="shared" ref="CD231:CD232" si="1491">MIN($BU231, 80%)*CC231+CB231*MAX(100%-$BU231, 20%)</f>
        <v>32573.192988211274</v>
      </c>
      <c r="CE231" s="9">
        <f t="shared" ref="CE231:CE232" si="1492">BX231*R231*(100%+BQ231)</f>
        <v>0</v>
      </c>
      <c r="CF231" s="9">
        <f t="shared" si="1278"/>
        <v>5814.5196655619975</v>
      </c>
      <c r="CG231" s="16">
        <v>2</v>
      </c>
      <c r="CH231" s="9">
        <f t="shared" ref="CH231:CH232" si="1493">(CF231+$CD231)/CG231</f>
        <v>19193.856326886635</v>
      </c>
      <c r="CM231" s="16"/>
    </row>
    <row r="232" spans="1:93" x14ac:dyDescent="0.35">
      <c r="A232" s="15" t="str">
        <f t="shared" si="1279"/>
        <v>Festering Desire + 4 Crimson Witch + 2 Cryo + Thrilling Tales + Noblesse</v>
      </c>
      <c r="B232" s="15" t="s">
        <v>9</v>
      </c>
      <c r="C232" s="15">
        <v>169</v>
      </c>
      <c r="D232" s="30">
        <v>0.2</v>
      </c>
      <c r="E232" s="9">
        <v>6</v>
      </c>
      <c r="F232" s="30">
        <v>0.64749999999999996</v>
      </c>
      <c r="G232" s="30">
        <v>0.62129999999999996</v>
      </c>
      <c r="H232" s="30">
        <v>0.79379999999999995</v>
      </c>
      <c r="I232" s="30">
        <v>0.86750000000000005</v>
      </c>
      <c r="J232" s="30">
        <v>1.0449999999999999</v>
      </c>
      <c r="K232" s="9">
        <v>8</v>
      </c>
      <c r="L232" s="30">
        <v>2.2016</v>
      </c>
      <c r="M232" s="15">
        <v>6</v>
      </c>
      <c r="N232" s="30">
        <f t="shared" si="1277"/>
        <v>0.98399999999999999</v>
      </c>
      <c r="O232" s="30">
        <v>0.05</v>
      </c>
      <c r="P232" s="30">
        <v>0.5</v>
      </c>
      <c r="Q232" s="30"/>
      <c r="R232" s="9">
        <v>2155</v>
      </c>
      <c r="S232" s="15" t="s">
        <v>98</v>
      </c>
      <c r="T232" s="15">
        <v>5</v>
      </c>
      <c r="U232" s="15" t="s">
        <v>9</v>
      </c>
      <c r="V232" s="15">
        <v>449</v>
      </c>
      <c r="W232" s="30"/>
      <c r="X232" s="30"/>
      <c r="Y232" s="30"/>
      <c r="Z232" s="9"/>
      <c r="AA232" s="9"/>
      <c r="AB232" s="30">
        <f t="shared" ref="AB232" si="1494">12%+(T232*4%)</f>
        <v>0.32</v>
      </c>
      <c r="AC232" s="30">
        <f t="shared" ref="AC232" si="1495">4.5%+(T232*1.5%)</f>
        <v>0.12</v>
      </c>
      <c r="AE232" s="15" t="s">
        <v>106</v>
      </c>
      <c r="AI232" s="30">
        <f t="shared" si="1365"/>
        <v>0.375</v>
      </c>
      <c r="AL232" s="30">
        <v>0.15</v>
      </c>
      <c r="AM232" s="30">
        <v>0.4</v>
      </c>
      <c r="AP232" s="37">
        <v>311</v>
      </c>
      <c r="AQ232" s="45">
        <v>0</v>
      </c>
      <c r="AR232" s="45">
        <f t="shared" si="27"/>
        <v>0</v>
      </c>
      <c r="AS232" s="45">
        <f>1*46.6%</f>
        <v>0.46600000000000003</v>
      </c>
      <c r="AT232" s="45"/>
      <c r="AU232" s="45">
        <v>0.311</v>
      </c>
      <c r="AV232" s="45"/>
      <c r="AW232" s="25">
        <v>187</v>
      </c>
      <c r="AX232" s="48" t="s">
        <v>185</v>
      </c>
      <c r="AZ232" s="30">
        <f t="shared" si="1366"/>
        <v>0.67999999999999994</v>
      </c>
      <c r="BA232" s="30">
        <v>0.15</v>
      </c>
      <c r="BD232" s="15">
        <f t="shared" si="1246"/>
        <v>618</v>
      </c>
      <c r="BE232" s="9">
        <f t="shared" si="1476"/>
        <v>311</v>
      </c>
      <c r="BF232" s="9">
        <f t="shared" si="1247"/>
        <v>608.11199999999997</v>
      </c>
      <c r="BG232" s="30">
        <f t="shared" si="1477"/>
        <v>0.67999999999999994</v>
      </c>
      <c r="BH232" s="15">
        <f t="shared" ref="BH232" si="1496">(100%+BG232)*BD232+BE232+BF232</f>
        <v>1957.3519999999999</v>
      </c>
      <c r="BI232" s="30">
        <f t="shared" si="1478"/>
        <v>0</v>
      </c>
      <c r="BJ232" s="30">
        <f t="shared" si="1479"/>
        <v>0</v>
      </c>
      <c r="BK232" s="30">
        <f t="shared" si="1480"/>
        <v>0.84099999999999997</v>
      </c>
      <c r="BL232" s="30">
        <f t="shared" si="1481"/>
        <v>0</v>
      </c>
      <c r="BM232" s="30">
        <f t="shared" si="1482"/>
        <v>0.32</v>
      </c>
      <c r="BN232" s="30">
        <f t="shared" si="1483"/>
        <v>0</v>
      </c>
      <c r="BO232" s="30">
        <f t="shared" si="1484"/>
        <v>0</v>
      </c>
      <c r="BP232" s="30">
        <f t="shared" si="1485"/>
        <v>0.4775740390674228</v>
      </c>
      <c r="BQ232" s="30">
        <f t="shared" si="1280"/>
        <v>1.7680841335162323</v>
      </c>
      <c r="BR232" s="30">
        <f t="shared" si="1248"/>
        <v>0.51100000000000001</v>
      </c>
      <c r="BS232" s="30">
        <f t="shared" si="1249"/>
        <v>0.5</v>
      </c>
      <c r="BT232" s="46">
        <f t="shared" si="1486"/>
        <v>187</v>
      </c>
      <c r="BU232" s="30">
        <f t="shared" si="1487"/>
        <v>0.63100000000000001</v>
      </c>
      <c r="BV232" s="114">
        <v>0</v>
      </c>
      <c r="BW232" s="114">
        <v>1</v>
      </c>
      <c r="BX232" s="114">
        <v>0</v>
      </c>
      <c r="BY232" s="9">
        <f t="shared" si="1488"/>
        <v>1957.3519999999999</v>
      </c>
      <c r="BZ232" s="9">
        <f t="shared" si="1489"/>
        <v>2936.0279999999998</v>
      </c>
      <c r="CA232" s="9">
        <f t="shared" si="1490"/>
        <v>2457.4554359999997</v>
      </c>
      <c r="CB232" s="9">
        <f t="shared" si="1250"/>
        <v>27519.552342580544</v>
      </c>
      <c r="CC232" s="9">
        <f t="shared" ref="CC232" si="1497">(100%+BS232)*CB232</f>
        <v>41279.328513870816</v>
      </c>
      <c r="CD232" s="9">
        <f t="shared" si="1491"/>
        <v>36201.971106664707</v>
      </c>
      <c r="CE232" s="9">
        <f t="shared" si="1492"/>
        <v>0</v>
      </c>
      <c r="CF232" s="9">
        <f t="shared" si="1278"/>
        <v>5068.7475822935985</v>
      </c>
      <c r="CG232" s="16">
        <v>2</v>
      </c>
      <c r="CH232" s="8">
        <f t="shared" si="1493"/>
        <v>20635.359344479151</v>
      </c>
    </row>
    <row r="233" spans="1:93" s="63" customFormat="1" x14ac:dyDescent="0.35">
      <c r="A233" s="15" t="str">
        <f t="shared" si="1279"/>
        <v>Festering Desire + 4 Crimson Witch + 2 Cryo + Thrilling Tales + Noblesse</v>
      </c>
      <c r="B233" s="63" t="s">
        <v>9</v>
      </c>
      <c r="C233" s="63">
        <v>169</v>
      </c>
      <c r="D233" s="67">
        <v>0.2</v>
      </c>
      <c r="E233" s="72">
        <v>6</v>
      </c>
      <c r="F233" s="67">
        <v>0.64749999999999996</v>
      </c>
      <c r="G233" s="67">
        <v>0.62129999999999996</v>
      </c>
      <c r="H233" s="67">
        <v>0.79379999999999995</v>
      </c>
      <c r="I233" s="67">
        <v>0.86750000000000005</v>
      </c>
      <c r="J233" s="67">
        <v>1.0449999999999999</v>
      </c>
      <c r="K233" s="9">
        <v>8</v>
      </c>
      <c r="L233" s="30">
        <v>2.2016</v>
      </c>
      <c r="M233" s="63">
        <v>6</v>
      </c>
      <c r="N233" s="30">
        <f t="shared" si="1277"/>
        <v>0.98399999999999999</v>
      </c>
      <c r="O233" s="67">
        <v>0.05</v>
      </c>
      <c r="P233" s="67">
        <v>0.5</v>
      </c>
      <c r="Q233" s="67"/>
      <c r="R233" s="9">
        <v>2155</v>
      </c>
      <c r="S233" s="63" t="s">
        <v>98</v>
      </c>
      <c r="T233" s="63">
        <v>5</v>
      </c>
      <c r="U233" s="63" t="s">
        <v>9</v>
      </c>
      <c r="V233" s="63">
        <v>449</v>
      </c>
      <c r="W233" s="67"/>
      <c r="X233" s="67"/>
      <c r="Y233" s="67"/>
      <c r="Z233" s="72"/>
      <c r="AA233" s="72"/>
      <c r="AB233" s="67">
        <f t="shared" si="1472"/>
        <v>0.32</v>
      </c>
      <c r="AC233" s="67">
        <f t="shared" si="1473"/>
        <v>0.12</v>
      </c>
      <c r="AD233" s="72"/>
      <c r="AE233" s="63" t="s">
        <v>106</v>
      </c>
      <c r="AG233" s="67"/>
      <c r="AH233" s="67"/>
      <c r="AI233" s="30">
        <f t="shared" si="1365"/>
        <v>0.375</v>
      </c>
      <c r="AK233" s="67"/>
      <c r="AL233" s="67">
        <v>0.15</v>
      </c>
      <c r="AM233" s="67">
        <v>0.4</v>
      </c>
      <c r="AP233" s="63">
        <v>311</v>
      </c>
      <c r="AQ233" s="67">
        <f>1*46.6%</f>
        <v>0.46600000000000003</v>
      </c>
      <c r="AR233" s="67">
        <f t="shared" si="27"/>
        <v>0</v>
      </c>
      <c r="AT233" s="67">
        <f>1*46.6%</f>
        <v>0.46600000000000003</v>
      </c>
      <c r="AU233" s="67">
        <v>0.311</v>
      </c>
      <c r="AW233" s="25"/>
      <c r="AX233" s="48" t="s">
        <v>185</v>
      </c>
      <c r="AY233" s="15"/>
      <c r="AZ233" s="30">
        <f t="shared" si="1366"/>
        <v>0.67999999999999994</v>
      </c>
      <c r="BA233" s="30">
        <v>0.15</v>
      </c>
      <c r="BD233" s="63">
        <f t="shared" ref="BD233:BD264" si="1498">C233+V233</f>
        <v>618</v>
      </c>
      <c r="BE233" s="72">
        <f t="shared" si="1456"/>
        <v>311</v>
      </c>
      <c r="BF233" s="72">
        <f t="shared" ref="BF233:BF264" si="1499">N233*BD233</f>
        <v>608.11199999999997</v>
      </c>
      <c r="BG233" s="67">
        <f t="shared" si="1457"/>
        <v>1.1459999999999999</v>
      </c>
      <c r="BH233" s="63">
        <f t="shared" si="1474"/>
        <v>2245.3399999999997</v>
      </c>
      <c r="BI233" s="67">
        <f t="shared" si="1458"/>
        <v>0</v>
      </c>
      <c r="BJ233" s="67">
        <f t="shared" si="1459"/>
        <v>0</v>
      </c>
      <c r="BK233" s="67">
        <f t="shared" si="1460"/>
        <v>0.375</v>
      </c>
      <c r="BL233" s="67">
        <f t="shared" si="1461"/>
        <v>0.46600000000000003</v>
      </c>
      <c r="BM233" s="67">
        <f t="shared" si="1462"/>
        <v>0.32</v>
      </c>
      <c r="BN233" s="67">
        <f t="shared" si="1463"/>
        <v>0</v>
      </c>
      <c r="BO233" s="67">
        <f t="shared" si="1464"/>
        <v>0</v>
      </c>
      <c r="BP233" s="30">
        <f t="shared" si="1162"/>
        <v>0.15</v>
      </c>
      <c r="BQ233" s="30">
        <f t="shared" si="1280"/>
        <v>0.4</v>
      </c>
      <c r="BR233" s="67">
        <f t="shared" ref="BR233:BR264" si="1500">O233+Z233+AN233+AU233+BA233</f>
        <v>0.51100000000000001</v>
      </c>
      <c r="BS233" s="67">
        <f t="shared" ref="BS233:BS264" si="1501">P233+AA233+AO233+AV233+BB233</f>
        <v>0.5</v>
      </c>
      <c r="BT233" s="46">
        <f t="shared" si="1163"/>
        <v>0</v>
      </c>
      <c r="BU233" s="67">
        <f t="shared" si="1465"/>
        <v>0.63100000000000001</v>
      </c>
      <c r="BV233" s="114">
        <v>0</v>
      </c>
      <c r="BW233" s="115">
        <v>1</v>
      </c>
      <c r="BX233" s="115">
        <v>0</v>
      </c>
      <c r="BY233" s="72">
        <f t="shared" si="1466"/>
        <v>2245.3399999999997</v>
      </c>
      <c r="BZ233" s="72">
        <f t="shared" si="1467"/>
        <v>3368.0099999999993</v>
      </c>
      <c r="CA233" s="72">
        <f t="shared" si="1468"/>
        <v>2819.0243699999992</v>
      </c>
      <c r="CB233" s="9">
        <f t="shared" ref="CB233:CB264" si="1502">L233*(100%+BK233+BM233+(1-BW233)*BN233+BX233*BO233)*(100%+(BW233*100%))*(100%+(BW233*BP233))*BH233</f>
        <v>19271.613110783997</v>
      </c>
      <c r="CC233" s="72">
        <f t="shared" si="1475"/>
        <v>28907.419666175996</v>
      </c>
      <c r="CD233" s="72">
        <f t="shared" si="1469"/>
        <v>25351.807047236347</v>
      </c>
      <c r="CE233" s="72">
        <f t="shared" si="1470"/>
        <v>0</v>
      </c>
      <c r="CF233" s="72">
        <f t="shared" si="1278"/>
        <v>5814.5196655619975</v>
      </c>
      <c r="CG233" s="74">
        <v>2</v>
      </c>
      <c r="CH233" s="72">
        <f t="shared" si="1471"/>
        <v>15583.163356399173</v>
      </c>
      <c r="CI233" s="72"/>
      <c r="CJ233" s="74"/>
      <c r="CK233" s="72"/>
      <c r="CL233" s="72"/>
      <c r="CM233" s="72"/>
      <c r="CN233" s="72"/>
      <c r="CO233" s="72"/>
    </row>
    <row r="234" spans="1:93" x14ac:dyDescent="0.35">
      <c r="A234" s="15" t="str">
        <f t="shared" si="1279"/>
        <v>Aquila Favonia + 4 Crimson Witch + 2 Cryo + Thrilling Tales + Noblesse</v>
      </c>
      <c r="B234" s="15" t="s">
        <v>9</v>
      </c>
      <c r="C234" s="15">
        <v>169</v>
      </c>
      <c r="D234" s="30">
        <v>0.2</v>
      </c>
      <c r="E234" s="9">
        <v>6</v>
      </c>
      <c r="F234" s="30">
        <v>0.64749999999999996</v>
      </c>
      <c r="G234" s="30">
        <v>0.62129999999999996</v>
      </c>
      <c r="H234" s="30">
        <v>0.79379999999999995</v>
      </c>
      <c r="I234" s="30">
        <v>0.86750000000000005</v>
      </c>
      <c r="J234" s="30">
        <v>1.0449999999999999</v>
      </c>
      <c r="K234" s="9">
        <v>8</v>
      </c>
      <c r="L234" s="30">
        <v>2.2016</v>
      </c>
      <c r="M234" s="15">
        <v>6</v>
      </c>
      <c r="N234" s="30">
        <f t="shared" si="1277"/>
        <v>0.98399999999999999</v>
      </c>
      <c r="O234" s="30">
        <v>0.05</v>
      </c>
      <c r="P234" s="30">
        <v>0.5</v>
      </c>
      <c r="Q234" s="30"/>
      <c r="R234" s="9">
        <v>2155</v>
      </c>
      <c r="S234" s="15" t="s">
        <v>101</v>
      </c>
      <c r="T234" s="15">
        <v>1</v>
      </c>
      <c r="U234" s="15" t="s">
        <v>9</v>
      </c>
      <c r="V234" s="15">
        <v>590</v>
      </c>
      <c r="W234" s="33">
        <v>0.2</v>
      </c>
      <c r="X234" s="30">
        <v>0.377</v>
      </c>
      <c r="AE234" s="15" t="s">
        <v>106</v>
      </c>
      <c r="AI234" s="30">
        <f t="shared" si="1365"/>
        <v>0.375</v>
      </c>
      <c r="AL234" s="30">
        <v>0.15</v>
      </c>
      <c r="AM234" s="30">
        <v>0.4</v>
      </c>
      <c r="AP234" s="15">
        <v>311</v>
      </c>
      <c r="AQ234" s="30">
        <f>2*46.6%</f>
        <v>0.93200000000000005</v>
      </c>
      <c r="AR234" s="30">
        <f>0*58.3%</f>
        <v>0</v>
      </c>
      <c r="AS234" s="30">
        <f>0*46.6%</f>
        <v>0</v>
      </c>
      <c r="AT234" s="30"/>
      <c r="AU234" s="30">
        <v>0.311</v>
      </c>
      <c r="AV234" s="30"/>
      <c r="AX234" s="48" t="s">
        <v>185</v>
      </c>
      <c r="AZ234" s="30">
        <f t="shared" si="1366"/>
        <v>0.67999999999999994</v>
      </c>
      <c r="BA234" s="30">
        <v>0.15</v>
      </c>
      <c r="BD234" s="15">
        <f t="shared" si="1498"/>
        <v>759</v>
      </c>
      <c r="BE234" s="9">
        <f t="shared" si="1456"/>
        <v>311</v>
      </c>
      <c r="BF234" s="9">
        <f t="shared" si="1499"/>
        <v>746.85599999999999</v>
      </c>
      <c r="BG234" s="30">
        <f t="shared" si="1457"/>
        <v>1.8120000000000001</v>
      </c>
      <c r="BH234" s="15">
        <f t="shared" si="1474"/>
        <v>3192.1639999999998</v>
      </c>
      <c r="BI234" s="30">
        <f t="shared" si="1458"/>
        <v>0.377</v>
      </c>
      <c r="BJ234" s="30">
        <f t="shared" si="1459"/>
        <v>0</v>
      </c>
      <c r="BK234" s="30">
        <f t="shared" si="1460"/>
        <v>0.375</v>
      </c>
      <c r="BL234" s="30">
        <f t="shared" si="1461"/>
        <v>0</v>
      </c>
      <c r="BM234" s="30">
        <f t="shared" si="1462"/>
        <v>0</v>
      </c>
      <c r="BN234" s="30">
        <f t="shared" si="1463"/>
        <v>0</v>
      </c>
      <c r="BO234" s="30">
        <f t="shared" si="1464"/>
        <v>0</v>
      </c>
      <c r="BP234" s="30">
        <f t="shared" si="1162"/>
        <v>0.15</v>
      </c>
      <c r="BQ234" s="30">
        <f t="shared" si="1280"/>
        <v>0.4</v>
      </c>
      <c r="BR234" s="30">
        <f t="shared" si="1500"/>
        <v>0.51100000000000001</v>
      </c>
      <c r="BS234" s="30">
        <f t="shared" si="1501"/>
        <v>0.5</v>
      </c>
      <c r="BT234" s="46">
        <f t="shared" si="1163"/>
        <v>0</v>
      </c>
      <c r="BU234" s="30">
        <f t="shared" si="1465"/>
        <v>0.51100000000000001</v>
      </c>
      <c r="BV234" s="114">
        <v>0</v>
      </c>
      <c r="BW234" s="114">
        <v>1</v>
      </c>
      <c r="BX234" s="114">
        <v>0</v>
      </c>
      <c r="BY234" s="9">
        <f t="shared" si="1466"/>
        <v>4395.6098279999997</v>
      </c>
      <c r="BZ234" s="9">
        <f t="shared" si="1467"/>
        <v>6593.414741999999</v>
      </c>
      <c r="CA234" s="9">
        <f t="shared" si="1468"/>
        <v>5518.6881390539993</v>
      </c>
      <c r="CB234" s="9">
        <f t="shared" si="1502"/>
        <v>22225.633379839997</v>
      </c>
      <c r="CC234" s="9">
        <f t="shared" si="1475"/>
        <v>33338.450069759994</v>
      </c>
      <c r="CD234" s="9">
        <f t="shared" si="1469"/>
        <v>27904.282708389117</v>
      </c>
      <c r="CE234" s="9">
        <f t="shared" si="1470"/>
        <v>0</v>
      </c>
      <c r="CF234" s="9">
        <f t="shared" si="1278"/>
        <v>11382.846155612777</v>
      </c>
      <c r="CG234" s="16">
        <v>2</v>
      </c>
      <c r="CH234" s="9">
        <f t="shared" si="1471"/>
        <v>19643.564432000945</v>
      </c>
    </row>
    <row r="235" spans="1:93" x14ac:dyDescent="0.35">
      <c r="A235" s="15" t="str">
        <f t="shared" si="1279"/>
        <v>Aquila Favonia + 4 Crimson Witch + 2 Cryo + Thrilling Tales + Noblesse</v>
      </c>
      <c r="B235" s="15" t="s">
        <v>9</v>
      </c>
      <c r="C235" s="15">
        <v>169</v>
      </c>
      <c r="D235" s="30">
        <v>0.2</v>
      </c>
      <c r="E235" s="9">
        <v>6</v>
      </c>
      <c r="F235" s="30">
        <v>0.64749999999999996</v>
      </c>
      <c r="G235" s="30">
        <v>0.62129999999999996</v>
      </c>
      <c r="H235" s="30">
        <v>0.79379999999999995</v>
      </c>
      <c r="I235" s="30">
        <v>0.86750000000000005</v>
      </c>
      <c r="J235" s="30">
        <v>1.0449999999999999</v>
      </c>
      <c r="K235" s="9">
        <v>8</v>
      </c>
      <c r="L235" s="30">
        <v>2.2016</v>
      </c>
      <c r="M235" s="15">
        <v>6</v>
      </c>
      <c r="N235" s="30">
        <f t="shared" si="1277"/>
        <v>0.98399999999999999</v>
      </c>
      <c r="O235" s="30">
        <v>0.05</v>
      </c>
      <c r="P235" s="30">
        <v>0.5</v>
      </c>
      <c r="Q235" s="30"/>
      <c r="R235" s="9">
        <v>2155</v>
      </c>
      <c r="S235" s="15" t="s">
        <v>101</v>
      </c>
      <c r="T235" s="15">
        <v>1</v>
      </c>
      <c r="U235" s="15" t="s">
        <v>9</v>
      </c>
      <c r="V235" s="15">
        <v>590</v>
      </c>
      <c r="W235" s="33">
        <v>0.2</v>
      </c>
      <c r="X235" s="30">
        <v>0.377</v>
      </c>
      <c r="AE235" s="15" t="s">
        <v>106</v>
      </c>
      <c r="AI235" s="30">
        <f t="shared" si="1365"/>
        <v>0.375</v>
      </c>
      <c r="AL235" s="30">
        <v>0.15</v>
      </c>
      <c r="AM235" s="30">
        <v>0.4</v>
      </c>
      <c r="AP235" s="37">
        <v>311</v>
      </c>
      <c r="AQ235" s="45">
        <f>1*46.6%</f>
        <v>0.46600000000000003</v>
      </c>
      <c r="AR235" s="45">
        <f t="shared" si="27"/>
        <v>0</v>
      </c>
      <c r="AS235" s="45">
        <f>1*46.6%</f>
        <v>0.46600000000000003</v>
      </c>
      <c r="AT235" s="45"/>
      <c r="AU235" s="45">
        <v>0.311</v>
      </c>
      <c r="AV235" s="45"/>
      <c r="AW235" s="25"/>
      <c r="AX235" s="48" t="s">
        <v>185</v>
      </c>
      <c r="AZ235" s="30">
        <f t="shared" si="1366"/>
        <v>0.67999999999999994</v>
      </c>
      <c r="BA235" s="30">
        <v>0.15</v>
      </c>
      <c r="BD235" s="15">
        <f t="shared" si="1498"/>
        <v>759</v>
      </c>
      <c r="BE235" s="9">
        <f t="shared" si="1456"/>
        <v>311</v>
      </c>
      <c r="BF235" s="9">
        <f t="shared" si="1499"/>
        <v>746.85599999999999</v>
      </c>
      <c r="BG235" s="30">
        <f t="shared" si="1457"/>
        <v>1.3460000000000001</v>
      </c>
      <c r="BH235" s="15">
        <f t="shared" si="1474"/>
        <v>2838.4700000000003</v>
      </c>
      <c r="BI235" s="30">
        <f t="shared" si="1458"/>
        <v>0.377</v>
      </c>
      <c r="BJ235" s="30">
        <f t="shared" si="1459"/>
        <v>0</v>
      </c>
      <c r="BK235" s="30">
        <f t="shared" si="1460"/>
        <v>0.84099999999999997</v>
      </c>
      <c r="BL235" s="30">
        <f t="shared" si="1461"/>
        <v>0</v>
      </c>
      <c r="BM235" s="30">
        <f t="shared" si="1462"/>
        <v>0</v>
      </c>
      <c r="BN235" s="30">
        <f t="shared" si="1463"/>
        <v>0</v>
      </c>
      <c r="BO235" s="30">
        <f t="shared" si="1464"/>
        <v>0</v>
      </c>
      <c r="BP235" s="30">
        <f t="shared" si="1162"/>
        <v>0.15</v>
      </c>
      <c r="BQ235" s="30">
        <f t="shared" si="1280"/>
        <v>0.4</v>
      </c>
      <c r="BR235" s="30">
        <f t="shared" si="1500"/>
        <v>0.51100000000000001</v>
      </c>
      <c r="BS235" s="30">
        <f t="shared" si="1501"/>
        <v>0.5</v>
      </c>
      <c r="BT235" s="46">
        <f t="shared" si="1163"/>
        <v>0</v>
      </c>
      <c r="BU235" s="30">
        <f t="shared" si="1465"/>
        <v>0.51100000000000001</v>
      </c>
      <c r="BV235" s="114">
        <v>0</v>
      </c>
      <c r="BW235" s="114">
        <v>1</v>
      </c>
      <c r="BX235" s="114">
        <v>0</v>
      </c>
      <c r="BY235" s="9">
        <f t="shared" si="1466"/>
        <v>3908.5731900000005</v>
      </c>
      <c r="BZ235" s="9">
        <f t="shared" si="1467"/>
        <v>5862.8597850000006</v>
      </c>
      <c r="CA235" s="9">
        <f t="shared" si="1468"/>
        <v>4907.2136400450008</v>
      </c>
      <c r="CB235" s="9">
        <f t="shared" si="1502"/>
        <v>26460.884039833596</v>
      </c>
      <c r="CC235" s="9">
        <f t="shared" si="1475"/>
        <v>39691.326059750398</v>
      </c>
      <c r="CD235" s="9">
        <f t="shared" si="1469"/>
        <v>33221.63991201108</v>
      </c>
      <c r="CE235" s="9">
        <f t="shared" si="1470"/>
        <v>0</v>
      </c>
      <c r="CF235" s="9">
        <f t="shared" si="1278"/>
        <v>10121.618853956817</v>
      </c>
      <c r="CG235" s="16">
        <v>2</v>
      </c>
      <c r="CH235" s="9">
        <f t="shared" si="1471"/>
        <v>21671.629382983949</v>
      </c>
    </row>
    <row r="236" spans="1:93" x14ac:dyDescent="0.35">
      <c r="A236" s="15" t="str">
        <f t="shared" si="1279"/>
        <v>Aquila Favonia + 4 Crimson Witch + 2 Cryo + Thrilling Tales + Noblesse</v>
      </c>
      <c r="B236" s="15" t="s">
        <v>9</v>
      </c>
      <c r="C236" s="15">
        <v>169</v>
      </c>
      <c r="D236" s="30">
        <v>0.2</v>
      </c>
      <c r="E236" s="9">
        <v>6</v>
      </c>
      <c r="F236" s="30">
        <v>0.64749999999999996</v>
      </c>
      <c r="G236" s="30">
        <v>0.62129999999999996</v>
      </c>
      <c r="H236" s="30">
        <v>0.79379999999999995</v>
      </c>
      <c r="I236" s="30">
        <v>0.86750000000000005</v>
      </c>
      <c r="J236" s="30">
        <v>1.0449999999999999</v>
      </c>
      <c r="K236" s="9">
        <v>8</v>
      </c>
      <c r="L236" s="30">
        <v>2.2016</v>
      </c>
      <c r="M236" s="15">
        <v>6</v>
      </c>
      <c r="N236" s="30">
        <f t="shared" si="1277"/>
        <v>0.98399999999999999</v>
      </c>
      <c r="O236" s="30">
        <v>0.05</v>
      </c>
      <c r="P236" s="30">
        <v>0.5</v>
      </c>
      <c r="Q236" s="30"/>
      <c r="R236" s="9">
        <v>2155</v>
      </c>
      <c r="S236" s="15" t="s">
        <v>101</v>
      </c>
      <c r="T236" s="15">
        <v>1</v>
      </c>
      <c r="U236" s="15" t="s">
        <v>9</v>
      </c>
      <c r="V236" s="15">
        <v>590</v>
      </c>
      <c r="W236" s="33">
        <v>0.2</v>
      </c>
      <c r="X236" s="30">
        <v>0.377</v>
      </c>
      <c r="AE236" s="15" t="s">
        <v>106</v>
      </c>
      <c r="AI236" s="30">
        <f t="shared" si="1365"/>
        <v>0.375</v>
      </c>
      <c r="AL236" s="30">
        <v>0.15</v>
      </c>
      <c r="AM236" s="30">
        <v>0.4</v>
      </c>
      <c r="AP236" s="15">
        <v>311</v>
      </c>
      <c r="AQ236" s="30">
        <f>1*46.6%</f>
        <v>0.46600000000000003</v>
      </c>
      <c r="AR236" s="30">
        <f>0*58.3%</f>
        <v>0</v>
      </c>
      <c r="AS236" s="30">
        <f>0*46.6%</f>
        <v>0</v>
      </c>
      <c r="AT236" s="30"/>
      <c r="AU236" s="30">
        <v>0.311</v>
      </c>
      <c r="AV236" s="30"/>
      <c r="AW236" s="9">
        <v>187</v>
      </c>
      <c r="AX236" s="48" t="s">
        <v>185</v>
      </c>
      <c r="AZ236" s="30">
        <f t="shared" si="1366"/>
        <v>0.67999999999999994</v>
      </c>
      <c r="BA236" s="30">
        <v>0.15</v>
      </c>
      <c r="BD236" s="15">
        <f t="shared" si="1498"/>
        <v>759</v>
      </c>
      <c r="BE236" s="9">
        <f t="shared" ref="BE236:BE237" si="1503">AP236+AY236</f>
        <v>311</v>
      </c>
      <c r="BF236" s="9">
        <f t="shared" si="1499"/>
        <v>746.85599999999999</v>
      </c>
      <c r="BG236" s="30">
        <f t="shared" ref="BG236:BG237" si="1504">W236+AF236+AQ236+AZ236</f>
        <v>1.3460000000000001</v>
      </c>
      <c r="BH236" s="15">
        <f t="shared" ref="BH236:BH237" si="1505">(100%+BG236)*BD236+BE236+BF236</f>
        <v>2838.4700000000003</v>
      </c>
      <c r="BI236" s="30">
        <f t="shared" ref="BI236:BI237" si="1506">X236+AG236+AR236</f>
        <v>0.377</v>
      </c>
      <c r="BJ236" s="30">
        <f t="shared" ref="BJ236:BJ237" si="1507">AH236</f>
        <v>0</v>
      </c>
      <c r="BK236" s="30">
        <f t="shared" ref="BK236:BK237" si="1508">AI236+AS236</f>
        <v>0.375</v>
      </c>
      <c r="BL236" s="30">
        <f t="shared" ref="BL236:BL237" si="1509">AT236</f>
        <v>0</v>
      </c>
      <c r="BM236" s="30">
        <f t="shared" ref="BM236:BM237" si="1510">AB236</f>
        <v>0</v>
      </c>
      <c r="BN236" s="30">
        <f t="shared" ref="BN236:BN237" si="1511">AJ236</f>
        <v>0</v>
      </c>
      <c r="BO236" s="30">
        <f t="shared" ref="BO236:BO237" si="1512">AK236</f>
        <v>0</v>
      </c>
      <c r="BP236" s="30">
        <f t="shared" ref="BP236:BP237" si="1513">AL236+278*BT236/(1400+BT236)/100</f>
        <v>0.4775740390674228</v>
      </c>
      <c r="BQ236" s="30">
        <f t="shared" si="1280"/>
        <v>1.7680841335162323</v>
      </c>
      <c r="BR236" s="30">
        <f t="shared" si="1500"/>
        <v>0.51100000000000001</v>
      </c>
      <c r="BS236" s="30">
        <f t="shared" si="1501"/>
        <v>0.5</v>
      </c>
      <c r="BT236" s="46">
        <f t="shared" ref="BT236:BT237" si="1514">BC236+AW236+AD236+Q236</f>
        <v>187</v>
      </c>
      <c r="BU236" s="30">
        <f t="shared" ref="BU236:BU237" si="1515">BR236+AC236</f>
        <v>0.51100000000000001</v>
      </c>
      <c r="BV236" s="114">
        <v>0</v>
      </c>
      <c r="BW236" s="114">
        <v>1</v>
      </c>
      <c r="BX236" s="114">
        <v>0</v>
      </c>
      <c r="BY236" s="9">
        <f t="shared" ref="BY236:BY237" si="1516">(100%+BJ236+(BI236*(1-BV236))+(BL236*BV236)+BN236+BX236*BO236)*BH236</f>
        <v>3908.5731900000005</v>
      </c>
      <c r="BZ236" s="9">
        <f t="shared" ref="BZ236:BZ237" si="1517">(100%+$BS236)*BY236</f>
        <v>5862.8597850000006</v>
      </c>
      <c r="CA236" s="9">
        <f t="shared" ref="CA236:CA237" si="1518">MIN($BR236, 80%)*BZ236+BY236*MAX(100%-$BR236, 20%)</f>
        <v>4907.2136400450008</v>
      </c>
      <c r="CB236" s="9">
        <f t="shared" si="1502"/>
        <v>25392.453793327586</v>
      </c>
      <c r="CC236" s="9">
        <f t="shared" ref="CC236:CC237" si="1519">(100%+BS236)*CB236</f>
        <v>38088.680689991379</v>
      </c>
      <c r="CD236" s="9">
        <f t="shared" ref="CD236:CD237" si="1520">MIN($BU236, 80%)*CC236+CB236*MAX(100%-$BU236, 20%)</f>
        <v>31880.225737522785</v>
      </c>
      <c r="CE236" s="9">
        <f t="shared" ref="CE236:CE237" si="1521">BX236*R236*(100%+BQ236)</f>
        <v>0</v>
      </c>
      <c r="CF236" s="9">
        <f t="shared" si="1278"/>
        <v>10121.618853956817</v>
      </c>
      <c r="CG236" s="16">
        <v>2</v>
      </c>
      <c r="CH236" s="9">
        <f t="shared" ref="CH236:CH237" si="1522">(CF236+$CD236)/CG236</f>
        <v>21000.922295739801</v>
      </c>
    </row>
    <row r="237" spans="1:93" x14ac:dyDescent="0.35">
      <c r="A237" s="15" t="str">
        <f t="shared" si="1279"/>
        <v>Aquila Favonia + 4 Crimson Witch + 2 Cryo + Thrilling Tales + Noblesse</v>
      </c>
      <c r="B237" s="15" t="s">
        <v>9</v>
      </c>
      <c r="C237" s="15">
        <v>169</v>
      </c>
      <c r="D237" s="30">
        <v>0.2</v>
      </c>
      <c r="E237" s="9">
        <v>6</v>
      </c>
      <c r="F237" s="30">
        <v>0.64749999999999996</v>
      </c>
      <c r="G237" s="30">
        <v>0.62129999999999996</v>
      </c>
      <c r="H237" s="30">
        <v>0.79379999999999995</v>
      </c>
      <c r="I237" s="30">
        <v>0.86750000000000005</v>
      </c>
      <c r="J237" s="30">
        <v>1.0449999999999999</v>
      </c>
      <c r="K237" s="9">
        <v>8</v>
      </c>
      <c r="L237" s="30">
        <v>2.2016</v>
      </c>
      <c r="M237" s="15">
        <v>6</v>
      </c>
      <c r="N237" s="30">
        <f t="shared" si="1277"/>
        <v>0.98399999999999999</v>
      </c>
      <c r="O237" s="30">
        <v>0.05</v>
      </c>
      <c r="P237" s="30">
        <v>0.5</v>
      </c>
      <c r="Q237" s="30"/>
      <c r="R237" s="9">
        <v>2155</v>
      </c>
      <c r="S237" s="15" t="s">
        <v>101</v>
      </c>
      <c r="T237" s="15">
        <v>1</v>
      </c>
      <c r="U237" s="15" t="s">
        <v>9</v>
      </c>
      <c r="V237" s="15">
        <v>590</v>
      </c>
      <c r="W237" s="33">
        <v>0.2</v>
      </c>
      <c r="X237" s="30">
        <v>0.377</v>
      </c>
      <c r="AE237" s="15" t="s">
        <v>106</v>
      </c>
      <c r="AI237" s="30">
        <f t="shared" si="1365"/>
        <v>0.375</v>
      </c>
      <c r="AL237" s="30">
        <v>0.15</v>
      </c>
      <c r="AM237" s="30">
        <v>0.4</v>
      </c>
      <c r="AP237" s="37">
        <v>311</v>
      </c>
      <c r="AQ237" s="45">
        <v>0</v>
      </c>
      <c r="AR237" s="45">
        <f t="shared" si="27"/>
        <v>0</v>
      </c>
      <c r="AS237" s="45">
        <f>1*46.6%</f>
        <v>0.46600000000000003</v>
      </c>
      <c r="AT237" s="45"/>
      <c r="AU237" s="45">
        <v>0.311</v>
      </c>
      <c r="AV237" s="45"/>
      <c r="AW237" s="25">
        <v>187</v>
      </c>
      <c r="AX237" s="48" t="s">
        <v>185</v>
      </c>
      <c r="AZ237" s="30">
        <f t="shared" si="1366"/>
        <v>0.67999999999999994</v>
      </c>
      <c r="BA237" s="30">
        <v>0.15</v>
      </c>
      <c r="BD237" s="15">
        <f t="shared" si="1498"/>
        <v>759</v>
      </c>
      <c r="BE237" s="9">
        <f t="shared" si="1503"/>
        <v>311</v>
      </c>
      <c r="BF237" s="9">
        <f t="shared" si="1499"/>
        <v>746.85599999999999</v>
      </c>
      <c r="BG237" s="30">
        <f t="shared" si="1504"/>
        <v>0.87999999999999989</v>
      </c>
      <c r="BH237" s="15">
        <f t="shared" si="1505"/>
        <v>2484.7759999999998</v>
      </c>
      <c r="BI237" s="30">
        <f t="shared" si="1506"/>
        <v>0.377</v>
      </c>
      <c r="BJ237" s="30">
        <f t="shared" si="1507"/>
        <v>0</v>
      </c>
      <c r="BK237" s="30">
        <f t="shared" si="1508"/>
        <v>0.84099999999999997</v>
      </c>
      <c r="BL237" s="30">
        <f t="shared" si="1509"/>
        <v>0</v>
      </c>
      <c r="BM237" s="30">
        <f t="shared" si="1510"/>
        <v>0</v>
      </c>
      <c r="BN237" s="30">
        <f t="shared" si="1511"/>
        <v>0</v>
      </c>
      <c r="BO237" s="30">
        <f t="shared" si="1512"/>
        <v>0</v>
      </c>
      <c r="BP237" s="30">
        <f t="shared" si="1513"/>
        <v>0.4775740390674228</v>
      </c>
      <c r="BQ237" s="30">
        <f t="shared" si="1280"/>
        <v>1.7680841335162323</v>
      </c>
      <c r="BR237" s="30">
        <f t="shared" si="1500"/>
        <v>0.51100000000000001</v>
      </c>
      <c r="BS237" s="30">
        <f t="shared" si="1501"/>
        <v>0.5</v>
      </c>
      <c r="BT237" s="46">
        <f t="shared" si="1514"/>
        <v>187</v>
      </c>
      <c r="BU237" s="30">
        <f t="shared" si="1515"/>
        <v>0.51100000000000001</v>
      </c>
      <c r="BV237" s="114">
        <v>0</v>
      </c>
      <c r="BW237" s="114">
        <v>1</v>
      </c>
      <c r="BX237" s="114">
        <v>0</v>
      </c>
      <c r="BY237" s="9">
        <f t="shared" si="1516"/>
        <v>3421.5365519999996</v>
      </c>
      <c r="BZ237" s="9">
        <f t="shared" si="1517"/>
        <v>5132.3048279999994</v>
      </c>
      <c r="CA237" s="9">
        <f t="shared" si="1518"/>
        <v>4295.7391410359996</v>
      </c>
      <c r="CB237" s="9">
        <f t="shared" si="1502"/>
        <v>29761.765901571773</v>
      </c>
      <c r="CC237" s="9">
        <f t="shared" si="1519"/>
        <v>44642.648852357655</v>
      </c>
      <c r="CD237" s="9">
        <f t="shared" si="1520"/>
        <v>37365.897089423364</v>
      </c>
      <c r="CE237" s="9">
        <f t="shared" si="1521"/>
        <v>0</v>
      </c>
      <c r="CF237" s="9">
        <f t="shared" si="1278"/>
        <v>8860.3915523008527</v>
      </c>
      <c r="CG237" s="16">
        <v>2</v>
      </c>
      <c r="CH237" s="8">
        <f t="shared" si="1522"/>
        <v>23113.144320862109</v>
      </c>
    </row>
    <row r="238" spans="1:93" s="63" customFormat="1" x14ac:dyDescent="0.35">
      <c r="A238" s="15" t="str">
        <f t="shared" si="1279"/>
        <v>Aquila Favonia + 4 Crimson Witch + 2 Cryo + Thrilling Tales + Noblesse</v>
      </c>
      <c r="B238" s="63" t="s">
        <v>9</v>
      </c>
      <c r="C238" s="63">
        <v>169</v>
      </c>
      <c r="D238" s="67">
        <v>0.2</v>
      </c>
      <c r="E238" s="72">
        <v>6</v>
      </c>
      <c r="F238" s="67">
        <v>0.64749999999999996</v>
      </c>
      <c r="G238" s="67">
        <v>0.62129999999999996</v>
      </c>
      <c r="H238" s="67">
        <v>0.79379999999999995</v>
      </c>
      <c r="I238" s="67">
        <v>0.86750000000000005</v>
      </c>
      <c r="J238" s="67">
        <v>1.0449999999999999</v>
      </c>
      <c r="K238" s="9">
        <v>8</v>
      </c>
      <c r="L238" s="30">
        <v>2.2016</v>
      </c>
      <c r="M238" s="63">
        <v>6</v>
      </c>
      <c r="N238" s="30">
        <f t="shared" si="1277"/>
        <v>0.98399999999999999</v>
      </c>
      <c r="O238" s="67">
        <v>0.05</v>
      </c>
      <c r="P238" s="67">
        <v>0.5</v>
      </c>
      <c r="Q238" s="67"/>
      <c r="R238" s="9">
        <v>2155</v>
      </c>
      <c r="S238" s="63" t="s">
        <v>101</v>
      </c>
      <c r="T238" s="63">
        <v>1</v>
      </c>
      <c r="U238" s="63" t="s">
        <v>9</v>
      </c>
      <c r="V238" s="63">
        <v>590</v>
      </c>
      <c r="W238" s="64">
        <v>0.2</v>
      </c>
      <c r="X238" s="67">
        <v>0.377</v>
      </c>
      <c r="AB238" s="67"/>
      <c r="AC238" s="67"/>
      <c r="AD238" s="72"/>
      <c r="AE238" s="63" t="s">
        <v>106</v>
      </c>
      <c r="AG238" s="67"/>
      <c r="AH238" s="67"/>
      <c r="AI238" s="30">
        <f t="shared" si="1365"/>
        <v>0.375</v>
      </c>
      <c r="AK238" s="67"/>
      <c r="AL238" s="67">
        <v>0.15</v>
      </c>
      <c r="AM238" s="67">
        <v>0.4</v>
      </c>
      <c r="AP238" s="63">
        <v>311</v>
      </c>
      <c r="AQ238" s="67">
        <f>1*46.6%</f>
        <v>0.46600000000000003</v>
      </c>
      <c r="AR238" s="67">
        <f t="shared" si="27"/>
        <v>0</v>
      </c>
      <c r="AT238" s="67">
        <f>1*46.6%</f>
        <v>0.46600000000000003</v>
      </c>
      <c r="AU238" s="67">
        <v>0.311</v>
      </c>
      <c r="AW238" s="25"/>
      <c r="AX238" s="48" t="s">
        <v>185</v>
      </c>
      <c r="AY238" s="15"/>
      <c r="AZ238" s="30">
        <f t="shared" si="1366"/>
        <v>0.67999999999999994</v>
      </c>
      <c r="BA238" s="30">
        <v>0.15</v>
      </c>
      <c r="BD238" s="63">
        <f t="shared" si="1498"/>
        <v>759</v>
      </c>
      <c r="BE238" s="72">
        <f t="shared" si="1456"/>
        <v>311</v>
      </c>
      <c r="BF238" s="72">
        <f t="shared" si="1499"/>
        <v>746.85599999999999</v>
      </c>
      <c r="BG238" s="67">
        <f t="shared" si="1457"/>
        <v>1.3460000000000001</v>
      </c>
      <c r="BH238" s="63">
        <f t="shared" si="1474"/>
        <v>2838.4700000000003</v>
      </c>
      <c r="BI238" s="67">
        <f t="shared" si="1458"/>
        <v>0.377</v>
      </c>
      <c r="BJ238" s="67">
        <f t="shared" si="1459"/>
        <v>0</v>
      </c>
      <c r="BK238" s="67">
        <f t="shared" si="1460"/>
        <v>0.375</v>
      </c>
      <c r="BL238" s="67">
        <f t="shared" si="1461"/>
        <v>0.46600000000000003</v>
      </c>
      <c r="BM238" s="67">
        <f t="shared" si="1462"/>
        <v>0</v>
      </c>
      <c r="BN238" s="67">
        <f t="shared" si="1463"/>
        <v>0</v>
      </c>
      <c r="BO238" s="67">
        <f t="shared" si="1464"/>
        <v>0</v>
      </c>
      <c r="BP238" s="30">
        <f t="shared" si="1162"/>
        <v>0.15</v>
      </c>
      <c r="BQ238" s="30">
        <f t="shared" si="1280"/>
        <v>0.4</v>
      </c>
      <c r="BR238" s="67">
        <f t="shared" si="1500"/>
        <v>0.51100000000000001</v>
      </c>
      <c r="BS238" s="67">
        <f t="shared" si="1501"/>
        <v>0.5</v>
      </c>
      <c r="BT238" s="46">
        <f t="shared" si="1163"/>
        <v>0</v>
      </c>
      <c r="BU238" s="67">
        <f t="shared" si="1465"/>
        <v>0.51100000000000001</v>
      </c>
      <c r="BV238" s="114">
        <v>0</v>
      </c>
      <c r="BW238" s="115">
        <v>1</v>
      </c>
      <c r="BX238" s="115">
        <v>0</v>
      </c>
      <c r="BY238" s="72">
        <f t="shared" si="1466"/>
        <v>3908.5731900000005</v>
      </c>
      <c r="BZ238" s="72">
        <f t="shared" si="1467"/>
        <v>5862.8597850000006</v>
      </c>
      <c r="CA238" s="72">
        <f t="shared" si="1468"/>
        <v>4907.2136400450008</v>
      </c>
      <c r="CB238" s="9">
        <f t="shared" si="1502"/>
        <v>19763.0176832</v>
      </c>
      <c r="CC238" s="72">
        <f t="shared" si="1475"/>
        <v>29644.5265248</v>
      </c>
      <c r="CD238" s="72">
        <f t="shared" si="1469"/>
        <v>24812.4687012576</v>
      </c>
      <c r="CE238" s="72">
        <f t="shared" si="1470"/>
        <v>0</v>
      </c>
      <c r="CF238" s="72">
        <f t="shared" ref="CF238:CF264" si="1523">($F238+$G238+$H238)*$CA238</f>
        <v>10121.618853956817</v>
      </c>
      <c r="CG238" s="74">
        <v>2</v>
      </c>
      <c r="CH238" s="72">
        <f t="shared" si="1471"/>
        <v>17467.043777607207</v>
      </c>
      <c r="CI238" s="72"/>
      <c r="CJ238" s="74"/>
      <c r="CK238" s="72"/>
      <c r="CL238" s="72"/>
      <c r="CM238" s="72"/>
      <c r="CN238" s="72"/>
      <c r="CO238" s="72"/>
    </row>
    <row r="239" spans="1:93" x14ac:dyDescent="0.35">
      <c r="A239" s="15" t="str">
        <f t="shared" si="1279"/>
        <v>Iron Sting + 4 Crimson Witch + 2 Cryo + Thrilling Tales + Noblesse</v>
      </c>
      <c r="B239" s="15" t="s">
        <v>9</v>
      </c>
      <c r="C239" s="15">
        <v>169</v>
      </c>
      <c r="D239" s="30">
        <v>0.2</v>
      </c>
      <c r="E239" s="9">
        <v>6</v>
      </c>
      <c r="F239" s="30">
        <v>0.64749999999999996</v>
      </c>
      <c r="G239" s="30">
        <v>0.62129999999999996</v>
      </c>
      <c r="H239" s="30">
        <v>0.79379999999999995</v>
      </c>
      <c r="I239" s="30">
        <v>0.86750000000000005</v>
      </c>
      <c r="J239" s="30">
        <v>1.0449999999999999</v>
      </c>
      <c r="K239" s="9">
        <v>8</v>
      </c>
      <c r="L239" s="30">
        <v>2.2016</v>
      </c>
      <c r="M239" s="15">
        <v>6</v>
      </c>
      <c r="N239" s="30">
        <f t="shared" si="1277"/>
        <v>0.98399999999999999</v>
      </c>
      <c r="O239" s="30">
        <v>0.05</v>
      </c>
      <c r="P239" s="30">
        <v>0.5</v>
      </c>
      <c r="Q239" s="30"/>
      <c r="R239" s="9">
        <v>2155</v>
      </c>
      <c r="S239" s="15" t="s">
        <v>462</v>
      </c>
      <c r="T239" s="15">
        <v>1</v>
      </c>
      <c r="U239" s="15" t="s">
        <v>9</v>
      </c>
      <c r="V239" s="15">
        <v>449</v>
      </c>
      <c r="W239" s="33"/>
      <c r="X239" s="30">
        <v>0.12</v>
      </c>
      <c r="Y239" s="33"/>
      <c r="AB239" s="30">
        <v>0.12</v>
      </c>
      <c r="AD239" s="9">
        <v>151</v>
      </c>
      <c r="AE239" s="15" t="s">
        <v>106</v>
      </c>
      <c r="AI239" s="30">
        <f t="shared" si="1365"/>
        <v>0.375</v>
      </c>
      <c r="AL239" s="30">
        <v>0.15</v>
      </c>
      <c r="AM239" s="30">
        <v>0.4</v>
      </c>
      <c r="AP239" s="15">
        <v>311</v>
      </c>
      <c r="AQ239" s="30">
        <f>2*46.6%</f>
        <v>0.93200000000000005</v>
      </c>
      <c r="AR239" s="30">
        <f>0*58.3%</f>
        <v>0</v>
      </c>
      <c r="AS239" s="30">
        <f>0*46.6%</f>
        <v>0</v>
      </c>
      <c r="AT239" s="30"/>
      <c r="AU239" s="30">
        <v>0.311</v>
      </c>
      <c r="AV239" s="30"/>
      <c r="AX239" s="48" t="s">
        <v>185</v>
      </c>
      <c r="AZ239" s="30">
        <f t="shared" si="1366"/>
        <v>0.67999999999999994</v>
      </c>
      <c r="BA239" s="30">
        <v>0.15</v>
      </c>
      <c r="BD239" s="15">
        <f t="shared" ref="BD239:BD243" si="1524">C239+V239</f>
        <v>618</v>
      </c>
      <c r="BE239" s="9">
        <f t="shared" ref="BE239:BE243" si="1525">AP239+AY239</f>
        <v>311</v>
      </c>
      <c r="BF239" s="9">
        <f t="shared" ref="BF239:BF243" si="1526">N239*BD239</f>
        <v>608.11199999999997</v>
      </c>
      <c r="BG239" s="30">
        <f t="shared" ref="BG239:BG243" si="1527">W239+AF239+AQ239+AZ239</f>
        <v>1.6120000000000001</v>
      </c>
      <c r="BH239" s="15">
        <f t="shared" ref="BH239:BH243" si="1528">(100%+BG239)*BD239+BE239+BF239</f>
        <v>2533.328</v>
      </c>
      <c r="BI239" s="30">
        <f t="shared" ref="BI239:BI243" si="1529">X239+AG239+AR239</f>
        <v>0.12</v>
      </c>
      <c r="BJ239" s="30">
        <f t="shared" ref="BJ239:BJ243" si="1530">AH239</f>
        <v>0</v>
      </c>
      <c r="BK239" s="30">
        <f t="shared" ref="BK239:BK243" si="1531">AI239+AS239</f>
        <v>0.375</v>
      </c>
      <c r="BL239" s="30">
        <f t="shared" ref="BL239:BL243" si="1532">AT239</f>
        <v>0</v>
      </c>
      <c r="BM239" s="30">
        <f t="shared" ref="BM239:BM243" si="1533">AB239</f>
        <v>0.12</v>
      </c>
      <c r="BN239" s="30">
        <f t="shared" ref="BN239:BN243" si="1534">AJ239</f>
        <v>0</v>
      </c>
      <c r="BO239" s="30">
        <f t="shared" ref="BO239:BO243" si="1535">AK239</f>
        <v>0</v>
      </c>
      <c r="BP239" s="30">
        <f t="shared" ref="BP239:BP243" si="1536">AL239+278*BT239/(1400+BT239)/100</f>
        <v>0.42065119277885232</v>
      </c>
      <c r="BQ239" s="30">
        <f t="shared" si="1280"/>
        <v>1.5231985123198513</v>
      </c>
      <c r="BR239" s="30">
        <f t="shared" ref="BR239:BR243" si="1537">O239+Z239+AN239+AU239+BA239</f>
        <v>0.51100000000000001</v>
      </c>
      <c r="BS239" s="30">
        <f t="shared" ref="BS239:BS243" si="1538">P239+AA239+AO239+AV239+BB239</f>
        <v>0.5</v>
      </c>
      <c r="BT239" s="46">
        <f t="shared" ref="BT239:BT243" si="1539">BC239+AW239+AD239+Q239</f>
        <v>151</v>
      </c>
      <c r="BU239" s="30">
        <f t="shared" ref="BU239:BU243" si="1540">BR239+AC239</f>
        <v>0.51100000000000001</v>
      </c>
      <c r="BV239" s="114">
        <v>0</v>
      </c>
      <c r="BW239" s="114">
        <v>1</v>
      </c>
      <c r="BX239" s="114">
        <v>0</v>
      </c>
      <c r="BY239" s="9">
        <f t="shared" ref="BY239:BY243" si="1541">(100%+BJ239+(BI239*(1-BV239))+(BL239*BV239)+BN239+BX239*BO239)*BH239</f>
        <v>2837.3273600000002</v>
      </c>
      <c r="BZ239" s="9">
        <f t="shared" ref="BZ239:BZ243" si="1542">(100%+$BS239)*BY239</f>
        <v>4255.9910400000008</v>
      </c>
      <c r="CA239" s="9">
        <f t="shared" ref="CA239:CA243" si="1543">MIN($BR239, 80%)*BZ239+BY239*MAX(100%-$BR239, 20%)</f>
        <v>3562.2645004800006</v>
      </c>
      <c r="CB239" s="9">
        <f t="shared" ref="CB239:CB243" si="1544">L239*(100%+BK239+BM239+(1-BW239)*BN239+BX239*BO239)*(100%+(BW239*100%))*(100%+(BW239*BP239))*BH239</f>
        <v>23691.277975081026</v>
      </c>
      <c r="CC239" s="9">
        <f t="shared" ref="CC239:CC243" si="1545">(100%+BS239)*CB239</f>
        <v>35536.916962621537</v>
      </c>
      <c r="CD239" s="9">
        <f t="shared" ref="CD239:CD243" si="1546">MIN($BU239, 80%)*CC239+CB239*MAX(100%-$BU239, 20%)</f>
        <v>29744.399497714228</v>
      </c>
      <c r="CE239" s="9">
        <f t="shared" ref="CE239:CE243" si="1547">BX239*R239*(100%+BQ239)</f>
        <v>0</v>
      </c>
      <c r="CF239" s="9">
        <f t="shared" si="1278"/>
        <v>7347.5267586900482</v>
      </c>
      <c r="CG239" s="16">
        <v>2</v>
      </c>
      <c r="CH239" s="9">
        <f t="shared" ref="CH239:CH243" si="1548">(CF239+$CD239)/CG239</f>
        <v>18545.963128202136</v>
      </c>
    </row>
    <row r="240" spans="1:93" x14ac:dyDescent="0.35">
      <c r="A240" s="15" t="str">
        <f t="shared" si="1279"/>
        <v>Iron Sting + 4 Crimson Witch + 2 Cryo + Thrilling Tales + Noblesse</v>
      </c>
      <c r="B240" s="15" t="s">
        <v>9</v>
      </c>
      <c r="C240" s="15">
        <v>169</v>
      </c>
      <c r="D240" s="30">
        <v>0.2</v>
      </c>
      <c r="E240" s="9">
        <v>6</v>
      </c>
      <c r="F240" s="30">
        <v>0.64749999999999996</v>
      </c>
      <c r="G240" s="30">
        <v>0.62129999999999996</v>
      </c>
      <c r="H240" s="30">
        <v>0.79379999999999995</v>
      </c>
      <c r="I240" s="30">
        <v>0.86750000000000005</v>
      </c>
      <c r="J240" s="30">
        <v>1.0449999999999999</v>
      </c>
      <c r="K240" s="9">
        <v>8</v>
      </c>
      <c r="L240" s="30">
        <v>2.2016</v>
      </c>
      <c r="M240" s="15">
        <v>6</v>
      </c>
      <c r="N240" s="30">
        <f t="shared" si="1277"/>
        <v>0.98399999999999999</v>
      </c>
      <c r="O240" s="30">
        <v>0.05</v>
      </c>
      <c r="P240" s="30">
        <v>0.5</v>
      </c>
      <c r="Q240" s="30"/>
      <c r="R240" s="9">
        <v>2155</v>
      </c>
      <c r="S240" s="15" t="s">
        <v>462</v>
      </c>
      <c r="T240" s="15">
        <v>1</v>
      </c>
      <c r="U240" s="15" t="s">
        <v>9</v>
      </c>
      <c r="V240" s="15">
        <v>449</v>
      </c>
      <c r="W240" s="33"/>
      <c r="X240" s="30">
        <v>0.12</v>
      </c>
      <c r="Y240" s="33"/>
      <c r="AB240" s="30">
        <v>0.12</v>
      </c>
      <c r="AD240" s="9">
        <v>151</v>
      </c>
      <c r="AE240" s="15" t="s">
        <v>106</v>
      </c>
      <c r="AI240" s="30">
        <f t="shared" si="1365"/>
        <v>0.375</v>
      </c>
      <c r="AL240" s="30">
        <v>0.15</v>
      </c>
      <c r="AM240" s="30">
        <v>0.4</v>
      </c>
      <c r="AP240" s="37">
        <v>311</v>
      </c>
      <c r="AQ240" s="45">
        <f>1*46.6%</f>
        <v>0.46600000000000003</v>
      </c>
      <c r="AR240" s="45">
        <f t="shared" si="27"/>
        <v>0</v>
      </c>
      <c r="AS240" s="45">
        <f>1*46.6%</f>
        <v>0.46600000000000003</v>
      </c>
      <c r="AT240" s="45"/>
      <c r="AU240" s="45">
        <v>0.311</v>
      </c>
      <c r="AV240" s="45"/>
      <c r="AW240" s="25"/>
      <c r="AX240" s="48" t="s">
        <v>185</v>
      </c>
      <c r="AZ240" s="30">
        <f t="shared" si="1366"/>
        <v>0.67999999999999994</v>
      </c>
      <c r="BA240" s="30">
        <v>0.15</v>
      </c>
      <c r="BD240" s="15">
        <f t="shared" si="1524"/>
        <v>618</v>
      </c>
      <c r="BE240" s="9">
        <f t="shared" si="1525"/>
        <v>311</v>
      </c>
      <c r="BF240" s="9">
        <f t="shared" si="1526"/>
        <v>608.11199999999997</v>
      </c>
      <c r="BG240" s="30">
        <f t="shared" si="1527"/>
        <v>1.1459999999999999</v>
      </c>
      <c r="BH240" s="15">
        <f t="shared" si="1528"/>
        <v>2245.3399999999997</v>
      </c>
      <c r="BI240" s="30">
        <f t="shared" si="1529"/>
        <v>0.12</v>
      </c>
      <c r="BJ240" s="30">
        <f t="shared" si="1530"/>
        <v>0</v>
      </c>
      <c r="BK240" s="30">
        <f t="shared" si="1531"/>
        <v>0.84099999999999997</v>
      </c>
      <c r="BL240" s="30">
        <f t="shared" si="1532"/>
        <v>0</v>
      </c>
      <c r="BM240" s="30">
        <f t="shared" si="1533"/>
        <v>0.12</v>
      </c>
      <c r="BN240" s="30">
        <f t="shared" si="1534"/>
        <v>0</v>
      </c>
      <c r="BO240" s="30">
        <f t="shared" si="1535"/>
        <v>0</v>
      </c>
      <c r="BP240" s="30">
        <f t="shared" si="1536"/>
        <v>0.42065119277885232</v>
      </c>
      <c r="BQ240" s="30">
        <f t="shared" si="1280"/>
        <v>1.5231985123198513</v>
      </c>
      <c r="BR240" s="30">
        <f t="shared" si="1537"/>
        <v>0.51100000000000001</v>
      </c>
      <c r="BS240" s="30">
        <f t="shared" si="1538"/>
        <v>0.5</v>
      </c>
      <c r="BT240" s="46">
        <f t="shared" si="1539"/>
        <v>151</v>
      </c>
      <c r="BU240" s="30">
        <f t="shared" si="1540"/>
        <v>0.51100000000000001</v>
      </c>
      <c r="BV240" s="114">
        <v>0</v>
      </c>
      <c r="BW240" s="114">
        <v>1</v>
      </c>
      <c r="BX240" s="114">
        <v>0</v>
      </c>
      <c r="BY240" s="9">
        <f t="shared" si="1541"/>
        <v>2514.7808</v>
      </c>
      <c r="BZ240" s="9">
        <f t="shared" si="1542"/>
        <v>3772.1711999999998</v>
      </c>
      <c r="CA240" s="9">
        <f t="shared" si="1543"/>
        <v>3157.3072943999996</v>
      </c>
      <c r="CB240" s="9">
        <f t="shared" si="1544"/>
        <v>27543.275074651279</v>
      </c>
      <c r="CC240" s="9">
        <f t="shared" si="1545"/>
        <v>41314.912611976921</v>
      </c>
      <c r="CD240" s="9">
        <f t="shared" si="1546"/>
        <v>34580.581856224679</v>
      </c>
      <c r="CE240" s="9">
        <f t="shared" si="1547"/>
        <v>0</v>
      </c>
      <c r="CF240" s="9">
        <f t="shared" si="1278"/>
        <v>6512.2620254294388</v>
      </c>
      <c r="CG240" s="16">
        <v>2</v>
      </c>
      <c r="CH240" s="9">
        <f t="shared" si="1548"/>
        <v>20546.421940827058</v>
      </c>
    </row>
    <row r="241" spans="1:93" x14ac:dyDescent="0.35">
      <c r="A241" s="15" t="str">
        <f t="shared" si="1279"/>
        <v>Iron Sting + 4 Crimson Witch + 2 Cryo + Thrilling Tales + Noblesse</v>
      </c>
      <c r="B241" s="15" t="s">
        <v>9</v>
      </c>
      <c r="C241" s="15">
        <v>169</v>
      </c>
      <c r="D241" s="30">
        <v>0.2</v>
      </c>
      <c r="E241" s="9">
        <v>6</v>
      </c>
      <c r="F241" s="30">
        <v>0.64749999999999996</v>
      </c>
      <c r="G241" s="30">
        <v>0.62129999999999996</v>
      </c>
      <c r="H241" s="30">
        <v>0.79379999999999995</v>
      </c>
      <c r="I241" s="30">
        <v>0.86750000000000005</v>
      </c>
      <c r="J241" s="30">
        <v>1.0449999999999999</v>
      </c>
      <c r="K241" s="9">
        <v>8</v>
      </c>
      <c r="L241" s="30">
        <v>2.2016</v>
      </c>
      <c r="M241" s="15">
        <v>6</v>
      </c>
      <c r="N241" s="30">
        <f t="shared" si="1277"/>
        <v>0.98399999999999999</v>
      </c>
      <c r="O241" s="30">
        <v>0.05</v>
      </c>
      <c r="P241" s="30">
        <v>0.5</v>
      </c>
      <c r="Q241" s="30"/>
      <c r="R241" s="9">
        <v>2155</v>
      </c>
      <c r="S241" s="15" t="s">
        <v>462</v>
      </c>
      <c r="T241" s="15">
        <v>1</v>
      </c>
      <c r="U241" s="15" t="s">
        <v>9</v>
      </c>
      <c r="V241" s="15">
        <v>449</v>
      </c>
      <c r="W241" s="33"/>
      <c r="X241" s="30">
        <v>0.12</v>
      </c>
      <c r="Y241" s="33"/>
      <c r="AB241" s="30">
        <v>0.12</v>
      </c>
      <c r="AD241" s="9">
        <v>151</v>
      </c>
      <c r="AE241" s="15" t="s">
        <v>106</v>
      </c>
      <c r="AI241" s="30">
        <f t="shared" si="1365"/>
        <v>0.375</v>
      </c>
      <c r="AL241" s="30">
        <v>0.15</v>
      </c>
      <c r="AM241" s="30">
        <v>0.4</v>
      </c>
      <c r="AP241" s="15">
        <v>311</v>
      </c>
      <c r="AQ241" s="30">
        <f>1*46.6%</f>
        <v>0.46600000000000003</v>
      </c>
      <c r="AR241" s="30">
        <f>0*58.3%</f>
        <v>0</v>
      </c>
      <c r="AS241" s="30">
        <f>0*46.6%</f>
        <v>0</v>
      </c>
      <c r="AT241" s="30"/>
      <c r="AU241" s="30">
        <v>0.311</v>
      </c>
      <c r="AV241" s="30"/>
      <c r="AW241" s="9">
        <v>187</v>
      </c>
      <c r="AX241" s="48" t="s">
        <v>185</v>
      </c>
      <c r="AZ241" s="30">
        <f t="shared" si="1366"/>
        <v>0.67999999999999994</v>
      </c>
      <c r="BA241" s="30">
        <v>0.15</v>
      </c>
      <c r="BD241" s="15">
        <f t="shared" si="1524"/>
        <v>618</v>
      </c>
      <c r="BE241" s="9">
        <f t="shared" si="1525"/>
        <v>311</v>
      </c>
      <c r="BF241" s="9">
        <f t="shared" si="1526"/>
        <v>608.11199999999997</v>
      </c>
      <c r="BG241" s="30">
        <f t="shared" si="1527"/>
        <v>1.1459999999999999</v>
      </c>
      <c r="BH241" s="15">
        <f t="shared" si="1528"/>
        <v>2245.3399999999997</v>
      </c>
      <c r="BI241" s="30">
        <f t="shared" si="1529"/>
        <v>0.12</v>
      </c>
      <c r="BJ241" s="30">
        <f t="shared" si="1530"/>
        <v>0</v>
      </c>
      <c r="BK241" s="30">
        <f t="shared" si="1531"/>
        <v>0.375</v>
      </c>
      <c r="BL241" s="30">
        <f t="shared" si="1532"/>
        <v>0</v>
      </c>
      <c r="BM241" s="30">
        <f t="shared" si="1533"/>
        <v>0.12</v>
      </c>
      <c r="BN241" s="30">
        <f t="shared" si="1534"/>
        <v>0</v>
      </c>
      <c r="BO241" s="30">
        <f t="shared" si="1535"/>
        <v>0</v>
      </c>
      <c r="BP241" s="30">
        <f t="shared" si="1536"/>
        <v>0.69064441887226702</v>
      </c>
      <c r="BQ241" s="30">
        <f t="shared" si="1280"/>
        <v>2.713088109495295</v>
      </c>
      <c r="BR241" s="30">
        <f t="shared" si="1537"/>
        <v>0.51100000000000001</v>
      </c>
      <c r="BS241" s="30">
        <f t="shared" si="1538"/>
        <v>0.5</v>
      </c>
      <c r="BT241" s="46">
        <f t="shared" si="1539"/>
        <v>338</v>
      </c>
      <c r="BU241" s="30">
        <f t="shared" si="1540"/>
        <v>0.51100000000000001</v>
      </c>
      <c r="BV241" s="114">
        <v>0</v>
      </c>
      <c r="BW241" s="114">
        <v>1</v>
      </c>
      <c r="BX241" s="114">
        <v>0</v>
      </c>
      <c r="BY241" s="9">
        <f t="shared" si="1541"/>
        <v>2514.7808</v>
      </c>
      <c r="BZ241" s="9">
        <f t="shared" si="1542"/>
        <v>3772.1711999999998</v>
      </c>
      <c r="CA241" s="9">
        <f t="shared" si="1543"/>
        <v>3157.3072943999996</v>
      </c>
      <c r="CB241" s="9">
        <f t="shared" si="1544"/>
        <v>24988.718992882801</v>
      </c>
      <c r="CC241" s="9">
        <f t="shared" si="1545"/>
        <v>37483.078489324202</v>
      </c>
      <c r="CD241" s="9">
        <f t="shared" si="1546"/>
        <v>31373.336695564358</v>
      </c>
      <c r="CE241" s="9">
        <f t="shared" si="1547"/>
        <v>0</v>
      </c>
      <c r="CF241" s="9">
        <f t="shared" si="1278"/>
        <v>6512.2620254294388</v>
      </c>
      <c r="CG241" s="16">
        <v>2</v>
      </c>
      <c r="CH241" s="9">
        <f t="shared" si="1548"/>
        <v>18942.799360496898</v>
      </c>
    </row>
    <row r="242" spans="1:93" x14ac:dyDescent="0.35">
      <c r="A242" s="15" t="str">
        <f t="shared" si="1279"/>
        <v>Iron Sting + 4 Crimson Witch + 2 Cryo + Thrilling Tales + Noblesse</v>
      </c>
      <c r="B242" s="15" t="s">
        <v>9</v>
      </c>
      <c r="C242" s="15">
        <v>169</v>
      </c>
      <c r="D242" s="30">
        <v>0.2</v>
      </c>
      <c r="E242" s="9">
        <v>6</v>
      </c>
      <c r="F242" s="30">
        <v>0.64749999999999996</v>
      </c>
      <c r="G242" s="30">
        <v>0.62129999999999996</v>
      </c>
      <c r="H242" s="30">
        <v>0.79379999999999995</v>
      </c>
      <c r="I242" s="30">
        <v>0.86750000000000005</v>
      </c>
      <c r="J242" s="30">
        <v>1.0449999999999999</v>
      </c>
      <c r="K242" s="9">
        <v>8</v>
      </c>
      <c r="L242" s="30">
        <v>2.2016</v>
      </c>
      <c r="M242" s="15">
        <v>6</v>
      </c>
      <c r="N242" s="30">
        <f t="shared" si="1277"/>
        <v>0.98399999999999999</v>
      </c>
      <c r="O242" s="30">
        <v>0.05</v>
      </c>
      <c r="P242" s="30">
        <v>0.5</v>
      </c>
      <c r="Q242" s="30"/>
      <c r="R242" s="9">
        <v>2155</v>
      </c>
      <c r="S242" s="15" t="s">
        <v>462</v>
      </c>
      <c r="T242" s="15">
        <v>1</v>
      </c>
      <c r="U242" s="15" t="s">
        <v>9</v>
      </c>
      <c r="V242" s="15">
        <v>449</v>
      </c>
      <c r="W242" s="33"/>
      <c r="X242" s="30">
        <v>0.12</v>
      </c>
      <c r="Y242" s="33"/>
      <c r="AB242" s="30">
        <v>0.12</v>
      </c>
      <c r="AD242" s="9">
        <v>151</v>
      </c>
      <c r="AE242" s="15" t="s">
        <v>106</v>
      </c>
      <c r="AI242" s="30">
        <f t="shared" si="1365"/>
        <v>0.375</v>
      </c>
      <c r="AL242" s="30">
        <v>0.15</v>
      </c>
      <c r="AM242" s="30">
        <v>0.4</v>
      </c>
      <c r="AP242" s="37">
        <v>311</v>
      </c>
      <c r="AQ242" s="45">
        <v>0</v>
      </c>
      <c r="AR242" s="45">
        <f t="shared" si="27"/>
        <v>0</v>
      </c>
      <c r="AS242" s="45">
        <f>1*46.6%</f>
        <v>0.46600000000000003</v>
      </c>
      <c r="AT242" s="45"/>
      <c r="AU242" s="45">
        <v>0.311</v>
      </c>
      <c r="AV242" s="45"/>
      <c r="AW242" s="25">
        <v>187</v>
      </c>
      <c r="AX242" s="48" t="s">
        <v>185</v>
      </c>
      <c r="AZ242" s="30">
        <f t="shared" si="1366"/>
        <v>0.67999999999999994</v>
      </c>
      <c r="BA242" s="30">
        <v>0.15</v>
      </c>
      <c r="BD242" s="15">
        <f t="shared" si="1524"/>
        <v>618</v>
      </c>
      <c r="BE242" s="9">
        <f t="shared" si="1525"/>
        <v>311</v>
      </c>
      <c r="BF242" s="9">
        <f t="shared" si="1526"/>
        <v>608.11199999999997</v>
      </c>
      <c r="BG242" s="30">
        <f t="shared" si="1527"/>
        <v>0.67999999999999994</v>
      </c>
      <c r="BH242" s="15">
        <f t="shared" si="1528"/>
        <v>1957.3519999999999</v>
      </c>
      <c r="BI242" s="30">
        <f t="shared" si="1529"/>
        <v>0.12</v>
      </c>
      <c r="BJ242" s="30">
        <f t="shared" si="1530"/>
        <v>0</v>
      </c>
      <c r="BK242" s="30">
        <f t="shared" si="1531"/>
        <v>0.84099999999999997</v>
      </c>
      <c r="BL242" s="30">
        <f t="shared" si="1532"/>
        <v>0</v>
      </c>
      <c r="BM242" s="30">
        <f t="shared" si="1533"/>
        <v>0.12</v>
      </c>
      <c r="BN242" s="30">
        <f t="shared" si="1534"/>
        <v>0</v>
      </c>
      <c r="BO242" s="30">
        <f t="shared" si="1535"/>
        <v>0</v>
      </c>
      <c r="BP242" s="30">
        <f t="shared" si="1536"/>
        <v>0.69064441887226702</v>
      </c>
      <c r="BQ242" s="30">
        <f t="shared" si="1280"/>
        <v>2.713088109495295</v>
      </c>
      <c r="BR242" s="30">
        <f t="shared" si="1537"/>
        <v>0.51100000000000001</v>
      </c>
      <c r="BS242" s="30">
        <f t="shared" si="1538"/>
        <v>0.5</v>
      </c>
      <c r="BT242" s="46">
        <f t="shared" si="1539"/>
        <v>338</v>
      </c>
      <c r="BU242" s="30">
        <f t="shared" si="1540"/>
        <v>0.51100000000000001</v>
      </c>
      <c r="BV242" s="114">
        <v>0</v>
      </c>
      <c r="BW242" s="114">
        <v>1</v>
      </c>
      <c r="BX242" s="114">
        <v>0</v>
      </c>
      <c r="BY242" s="9">
        <f t="shared" si="1541"/>
        <v>2192.2342400000002</v>
      </c>
      <c r="BZ242" s="9">
        <f t="shared" si="1542"/>
        <v>3288.3513600000006</v>
      </c>
      <c r="CA242" s="9">
        <f t="shared" si="1543"/>
        <v>2752.3500883200004</v>
      </c>
      <c r="CB242" s="9">
        <f t="shared" si="1544"/>
        <v>28573.748311809744</v>
      </c>
      <c r="CC242" s="9">
        <f t="shared" si="1545"/>
        <v>42860.622467714617</v>
      </c>
      <c r="CD242" s="9">
        <f t="shared" si="1546"/>
        <v>35874.341005477138</v>
      </c>
      <c r="CE242" s="9">
        <f t="shared" si="1547"/>
        <v>0</v>
      </c>
      <c r="CF242" s="9">
        <f t="shared" si="1278"/>
        <v>5676.9972921688322</v>
      </c>
      <c r="CG242" s="16">
        <v>2</v>
      </c>
      <c r="CH242" s="8">
        <f t="shared" si="1548"/>
        <v>20775.669148822984</v>
      </c>
    </row>
    <row r="243" spans="1:93" s="63" customFormat="1" x14ac:dyDescent="0.35">
      <c r="A243" s="15" t="str">
        <f t="shared" si="1279"/>
        <v>Iron Sting + 4 Crimson Witch + 2 Cryo + Thrilling Tales + Noblesse</v>
      </c>
      <c r="B243" s="63" t="s">
        <v>9</v>
      </c>
      <c r="C243" s="63">
        <v>169</v>
      </c>
      <c r="D243" s="67">
        <v>0.2</v>
      </c>
      <c r="E243" s="72">
        <v>6</v>
      </c>
      <c r="F243" s="67">
        <v>0.64749999999999996</v>
      </c>
      <c r="G243" s="67">
        <v>0.62129999999999996</v>
      </c>
      <c r="H243" s="67">
        <v>0.79379999999999995</v>
      </c>
      <c r="I243" s="67">
        <v>0.86750000000000005</v>
      </c>
      <c r="J243" s="67">
        <v>1.0449999999999999</v>
      </c>
      <c r="K243" s="9">
        <v>8</v>
      </c>
      <c r="L243" s="30">
        <v>2.2016</v>
      </c>
      <c r="M243" s="63">
        <v>6</v>
      </c>
      <c r="N243" s="30">
        <f t="shared" si="1277"/>
        <v>0.98399999999999999</v>
      </c>
      <c r="O243" s="67">
        <v>0.05</v>
      </c>
      <c r="P243" s="67">
        <v>0.5</v>
      </c>
      <c r="Q243" s="67"/>
      <c r="R243" s="9">
        <v>2155</v>
      </c>
      <c r="S243" s="15" t="s">
        <v>462</v>
      </c>
      <c r="T243" s="15">
        <v>1</v>
      </c>
      <c r="U243" s="15" t="s">
        <v>9</v>
      </c>
      <c r="V243" s="15">
        <v>449</v>
      </c>
      <c r="W243" s="33"/>
      <c r="X243" s="30">
        <v>0.12</v>
      </c>
      <c r="Y243" s="33"/>
      <c r="Z243" s="15"/>
      <c r="AA243" s="15"/>
      <c r="AB243" s="30">
        <v>0.12</v>
      </c>
      <c r="AC243" s="30"/>
      <c r="AD243" s="9">
        <v>151</v>
      </c>
      <c r="AE243" s="63" t="s">
        <v>106</v>
      </c>
      <c r="AG243" s="67"/>
      <c r="AH243" s="67"/>
      <c r="AI243" s="30">
        <f t="shared" si="1365"/>
        <v>0.375</v>
      </c>
      <c r="AK243" s="67"/>
      <c r="AL243" s="67">
        <v>0.15</v>
      </c>
      <c r="AM243" s="67">
        <v>0.4</v>
      </c>
      <c r="AP243" s="63">
        <v>311</v>
      </c>
      <c r="AQ243" s="67">
        <f>1*46.6%</f>
        <v>0.46600000000000003</v>
      </c>
      <c r="AR243" s="67">
        <f t="shared" si="27"/>
        <v>0</v>
      </c>
      <c r="AT243" s="67">
        <f>1*46.6%</f>
        <v>0.46600000000000003</v>
      </c>
      <c r="AU243" s="67">
        <v>0.311</v>
      </c>
      <c r="AW243" s="25"/>
      <c r="AX243" s="48" t="s">
        <v>185</v>
      </c>
      <c r="AY243" s="15"/>
      <c r="AZ243" s="30">
        <f t="shared" si="1366"/>
        <v>0.67999999999999994</v>
      </c>
      <c r="BA243" s="30">
        <v>0.15</v>
      </c>
      <c r="BD243" s="63">
        <f t="shared" si="1524"/>
        <v>618</v>
      </c>
      <c r="BE243" s="72">
        <f t="shared" si="1525"/>
        <v>311</v>
      </c>
      <c r="BF243" s="72">
        <f t="shared" si="1526"/>
        <v>608.11199999999997</v>
      </c>
      <c r="BG243" s="67">
        <f t="shared" si="1527"/>
        <v>1.1459999999999999</v>
      </c>
      <c r="BH243" s="63">
        <f t="shared" si="1528"/>
        <v>2245.3399999999997</v>
      </c>
      <c r="BI243" s="67">
        <f t="shared" si="1529"/>
        <v>0.12</v>
      </c>
      <c r="BJ243" s="67">
        <f t="shared" si="1530"/>
        <v>0</v>
      </c>
      <c r="BK243" s="67">
        <f t="shared" si="1531"/>
        <v>0.375</v>
      </c>
      <c r="BL243" s="67">
        <f t="shared" si="1532"/>
        <v>0.46600000000000003</v>
      </c>
      <c r="BM243" s="67">
        <f t="shared" si="1533"/>
        <v>0.12</v>
      </c>
      <c r="BN243" s="67">
        <f t="shared" si="1534"/>
        <v>0</v>
      </c>
      <c r="BO243" s="67">
        <f t="shared" si="1535"/>
        <v>0</v>
      </c>
      <c r="BP243" s="30">
        <f t="shared" si="1536"/>
        <v>0.42065119277885232</v>
      </c>
      <c r="BQ243" s="30">
        <f t="shared" si="1280"/>
        <v>1.5231985123198513</v>
      </c>
      <c r="BR243" s="67">
        <f t="shared" si="1537"/>
        <v>0.51100000000000001</v>
      </c>
      <c r="BS243" s="67">
        <f t="shared" si="1538"/>
        <v>0.5</v>
      </c>
      <c r="BT243" s="46">
        <f t="shared" si="1539"/>
        <v>151</v>
      </c>
      <c r="BU243" s="67">
        <f t="shared" si="1540"/>
        <v>0.51100000000000001</v>
      </c>
      <c r="BV243" s="114">
        <v>0</v>
      </c>
      <c r="BW243" s="115">
        <v>1</v>
      </c>
      <c r="BX243" s="115">
        <v>0</v>
      </c>
      <c r="BY243" s="72">
        <f t="shared" si="1541"/>
        <v>2514.7808</v>
      </c>
      <c r="BZ243" s="72">
        <f t="shared" si="1542"/>
        <v>3772.1711999999998</v>
      </c>
      <c r="CA243" s="72">
        <f t="shared" si="1543"/>
        <v>3157.3072943999996</v>
      </c>
      <c r="CB243" s="9">
        <f t="shared" si="1544"/>
        <v>20998.060294035524</v>
      </c>
      <c r="CC243" s="72">
        <f t="shared" si="1545"/>
        <v>31497.090441053286</v>
      </c>
      <c r="CD243" s="72">
        <f t="shared" si="1546"/>
        <v>26363.064699161601</v>
      </c>
      <c r="CE243" s="72">
        <f t="shared" si="1547"/>
        <v>0</v>
      </c>
      <c r="CF243" s="72">
        <f t="shared" si="1523"/>
        <v>6512.2620254294388</v>
      </c>
      <c r="CG243" s="74">
        <v>2</v>
      </c>
      <c r="CH243" s="72">
        <f t="shared" si="1548"/>
        <v>16437.66336229552</v>
      </c>
      <c r="CI243" s="72"/>
      <c r="CJ243" s="74"/>
      <c r="CK243" s="72"/>
      <c r="CL243" s="72"/>
      <c r="CM243" s="72"/>
      <c r="CN243" s="72"/>
      <c r="CO243" s="72"/>
    </row>
    <row r="244" spans="1:93" x14ac:dyDescent="0.35">
      <c r="A244" s="15" t="str">
        <f t="shared" si="1279"/>
        <v>Blackcliff Longsword + 4 Crimson Witch + 2 Cryo + Thrilling Tales + Noblesse</v>
      </c>
      <c r="B244" s="15" t="s">
        <v>9</v>
      </c>
      <c r="C244" s="15">
        <v>169</v>
      </c>
      <c r="D244" s="30">
        <v>0.2</v>
      </c>
      <c r="E244" s="9">
        <v>6</v>
      </c>
      <c r="F244" s="30">
        <v>0.64749999999999996</v>
      </c>
      <c r="G244" s="30">
        <v>0.62129999999999996</v>
      </c>
      <c r="H244" s="30">
        <v>0.79379999999999995</v>
      </c>
      <c r="I244" s="30">
        <v>0.86750000000000005</v>
      </c>
      <c r="J244" s="30">
        <v>1.0449999999999999</v>
      </c>
      <c r="K244" s="9">
        <v>8</v>
      </c>
      <c r="L244" s="30">
        <v>2.2016</v>
      </c>
      <c r="M244" s="15">
        <v>6</v>
      </c>
      <c r="N244" s="30">
        <f t="shared" si="1277"/>
        <v>0.98399999999999999</v>
      </c>
      <c r="O244" s="30">
        <v>0.05</v>
      </c>
      <c r="P244" s="30">
        <v>0.5</v>
      </c>
      <c r="Q244" s="30"/>
      <c r="R244" s="9">
        <v>2155</v>
      </c>
      <c r="S244" s="15" t="s">
        <v>146</v>
      </c>
      <c r="T244" s="15">
        <v>1</v>
      </c>
      <c r="U244" s="15" t="s">
        <v>9</v>
      </c>
      <c r="V244" s="15">
        <v>497</v>
      </c>
      <c r="W244" s="33"/>
      <c r="X244" s="30"/>
      <c r="Y244" s="6"/>
      <c r="Z244" s="4"/>
      <c r="AA244" s="4">
        <v>0.33500000000000002</v>
      </c>
      <c r="AE244" s="15" t="s">
        <v>106</v>
      </c>
      <c r="AI244" s="30">
        <f t="shared" si="1365"/>
        <v>0.375</v>
      </c>
      <c r="AL244" s="30">
        <v>0.15</v>
      </c>
      <c r="AM244" s="30">
        <v>0.4</v>
      </c>
      <c r="AP244" s="15">
        <v>311</v>
      </c>
      <c r="AQ244" s="30">
        <f>2*46.6%</f>
        <v>0.93200000000000005</v>
      </c>
      <c r="AR244" s="30">
        <f>0*58.3%</f>
        <v>0</v>
      </c>
      <c r="AS244" s="30">
        <f>0*46.6%</f>
        <v>0</v>
      </c>
      <c r="AT244" s="30"/>
      <c r="AU244" s="30">
        <v>0.311</v>
      </c>
      <c r="AV244" s="30"/>
      <c r="AX244" s="48" t="s">
        <v>185</v>
      </c>
      <c r="AZ244" s="30">
        <f t="shared" si="1366"/>
        <v>0.67999999999999994</v>
      </c>
      <c r="BA244" s="30">
        <v>0.15</v>
      </c>
      <c r="BD244" s="15">
        <f t="shared" si="1498"/>
        <v>666</v>
      </c>
      <c r="BE244" s="9">
        <f t="shared" si="1456"/>
        <v>311</v>
      </c>
      <c r="BF244" s="9">
        <f t="shared" si="1499"/>
        <v>655.34399999999994</v>
      </c>
      <c r="BG244" s="30">
        <f t="shared" si="1457"/>
        <v>1.6120000000000001</v>
      </c>
      <c r="BH244" s="15">
        <f t="shared" si="1474"/>
        <v>2705.9360000000001</v>
      </c>
      <c r="BI244" s="30">
        <f t="shared" si="1458"/>
        <v>0</v>
      </c>
      <c r="BJ244" s="30">
        <f t="shared" si="1459"/>
        <v>0</v>
      </c>
      <c r="BK244" s="30">
        <f t="shared" si="1460"/>
        <v>0.375</v>
      </c>
      <c r="BL244" s="30">
        <f t="shared" si="1461"/>
        <v>0</v>
      </c>
      <c r="BM244" s="30">
        <f t="shared" si="1462"/>
        <v>0</v>
      </c>
      <c r="BN244" s="30">
        <f t="shared" si="1463"/>
        <v>0</v>
      </c>
      <c r="BO244" s="30">
        <f t="shared" si="1464"/>
        <v>0</v>
      </c>
      <c r="BP244" s="30">
        <f t="shared" si="1162"/>
        <v>0.15</v>
      </c>
      <c r="BQ244" s="30">
        <f t="shared" si="1280"/>
        <v>0.4</v>
      </c>
      <c r="BR244" s="30">
        <f t="shared" si="1500"/>
        <v>0.51100000000000001</v>
      </c>
      <c r="BS244" s="30">
        <f t="shared" si="1501"/>
        <v>0.83499999999999996</v>
      </c>
      <c r="BT244" s="46">
        <f t="shared" si="1163"/>
        <v>0</v>
      </c>
      <c r="BU244" s="30">
        <f t="shared" si="1465"/>
        <v>0.51100000000000001</v>
      </c>
      <c r="BV244" s="114">
        <v>0</v>
      </c>
      <c r="BW244" s="114">
        <v>1</v>
      </c>
      <c r="BX244" s="114">
        <v>0</v>
      </c>
      <c r="BY244" s="9">
        <f t="shared" si="1466"/>
        <v>2705.9360000000001</v>
      </c>
      <c r="BZ244" s="9">
        <f t="shared" si="1467"/>
        <v>4965.3925600000002</v>
      </c>
      <c r="CA244" s="9">
        <f t="shared" si="1468"/>
        <v>3860.5183021600005</v>
      </c>
      <c r="CB244" s="9">
        <f t="shared" si="1502"/>
        <v>18840.241756160001</v>
      </c>
      <c r="CC244" s="9">
        <f t="shared" si="1475"/>
        <v>34571.843622553599</v>
      </c>
      <c r="CD244" s="9">
        <f t="shared" si="1469"/>
        <v>26879.090309887128</v>
      </c>
      <c r="CE244" s="9">
        <f t="shared" si="1470"/>
        <v>0</v>
      </c>
      <c r="CF244" s="9">
        <f t="shared" si="1523"/>
        <v>7962.7050500352161</v>
      </c>
      <c r="CG244" s="16">
        <v>2</v>
      </c>
      <c r="CH244" s="9">
        <f t="shared" si="1471"/>
        <v>17420.89767996117</v>
      </c>
    </row>
    <row r="245" spans="1:93" x14ac:dyDescent="0.35">
      <c r="A245" s="15" t="str">
        <f t="shared" si="1279"/>
        <v>Blackcliff Longsword + 4 Crimson Witch + 2 Cryo + Thrilling Tales + Noblesse</v>
      </c>
      <c r="B245" s="15" t="s">
        <v>9</v>
      </c>
      <c r="C245" s="15">
        <v>169</v>
      </c>
      <c r="D245" s="30">
        <v>0.2</v>
      </c>
      <c r="E245" s="9">
        <v>6</v>
      </c>
      <c r="F245" s="30">
        <v>0.64749999999999996</v>
      </c>
      <c r="G245" s="30">
        <v>0.62129999999999996</v>
      </c>
      <c r="H245" s="30">
        <v>0.79379999999999995</v>
      </c>
      <c r="I245" s="30">
        <v>0.86750000000000005</v>
      </c>
      <c r="J245" s="30">
        <v>1.0449999999999999</v>
      </c>
      <c r="K245" s="9">
        <v>8</v>
      </c>
      <c r="L245" s="30">
        <v>2.2016</v>
      </c>
      <c r="M245" s="15">
        <v>6</v>
      </c>
      <c r="N245" s="30">
        <f t="shared" si="1277"/>
        <v>0.98399999999999999</v>
      </c>
      <c r="O245" s="30">
        <v>0.05</v>
      </c>
      <c r="P245" s="30">
        <v>0.5</v>
      </c>
      <c r="Q245" s="30"/>
      <c r="R245" s="9">
        <v>2155</v>
      </c>
      <c r="S245" s="15" t="s">
        <v>146</v>
      </c>
      <c r="T245" s="15">
        <v>1</v>
      </c>
      <c r="U245" s="15" t="s">
        <v>9</v>
      </c>
      <c r="V245" s="15">
        <v>497</v>
      </c>
      <c r="W245" s="33"/>
      <c r="X245" s="30"/>
      <c r="Y245" s="6"/>
      <c r="Z245" s="4"/>
      <c r="AA245" s="4">
        <v>0.33500000000000002</v>
      </c>
      <c r="AE245" s="15" t="s">
        <v>106</v>
      </c>
      <c r="AI245" s="30">
        <f t="shared" si="1365"/>
        <v>0.375</v>
      </c>
      <c r="AL245" s="30">
        <v>0.15</v>
      </c>
      <c r="AM245" s="30">
        <v>0.4</v>
      </c>
      <c r="AP245" s="37">
        <v>311</v>
      </c>
      <c r="AQ245" s="45">
        <f>1*46.6%</f>
        <v>0.46600000000000003</v>
      </c>
      <c r="AR245" s="45">
        <f t="shared" si="27"/>
        <v>0</v>
      </c>
      <c r="AS245" s="45">
        <f>1*46.6%</f>
        <v>0.46600000000000003</v>
      </c>
      <c r="AT245" s="45"/>
      <c r="AU245" s="45">
        <v>0.311</v>
      </c>
      <c r="AV245" s="45"/>
      <c r="AW245" s="25"/>
      <c r="AX245" s="48" t="s">
        <v>185</v>
      </c>
      <c r="AZ245" s="30">
        <f t="shared" si="1366"/>
        <v>0.67999999999999994</v>
      </c>
      <c r="BA245" s="30">
        <v>0.15</v>
      </c>
      <c r="BD245" s="15">
        <f t="shared" si="1498"/>
        <v>666</v>
      </c>
      <c r="BE245" s="9">
        <f t="shared" si="1456"/>
        <v>311</v>
      </c>
      <c r="BF245" s="9">
        <f t="shared" si="1499"/>
        <v>655.34399999999994</v>
      </c>
      <c r="BG245" s="30">
        <f t="shared" si="1457"/>
        <v>1.1459999999999999</v>
      </c>
      <c r="BH245" s="15">
        <f t="shared" si="1474"/>
        <v>2395.58</v>
      </c>
      <c r="BI245" s="30">
        <f t="shared" si="1458"/>
        <v>0</v>
      </c>
      <c r="BJ245" s="30">
        <f t="shared" si="1459"/>
        <v>0</v>
      </c>
      <c r="BK245" s="30">
        <f t="shared" si="1460"/>
        <v>0.84099999999999997</v>
      </c>
      <c r="BL245" s="30">
        <f t="shared" si="1461"/>
        <v>0</v>
      </c>
      <c r="BM245" s="30">
        <f t="shared" si="1462"/>
        <v>0</v>
      </c>
      <c r="BN245" s="30">
        <f t="shared" si="1463"/>
        <v>0</v>
      </c>
      <c r="BO245" s="30">
        <f t="shared" si="1464"/>
        <v>0</v>
      </c>
      <c r="BP245" s="30">
        <f t="shared" si="1162"/>
        <v>0.15</v>
      </c>
      <c r="BQ245" s="30">
        <f t="shared" si="1280"/>
        <v>0.4</v>
      </c>
      <c r="BR245" s="30">
        <f t="shared" si="1500"/>
        <v>0.51100000000000001</v>
      </c>
      <c r="BS245" s="30">
        <f t="shared" si="1501"/>
        <v>0.83499999999999996</v>
      </c>
      <c r="BT245" s="46">
        <f t="shared" si="1163"/>
        <v>0</v>
      </c>
      <c r="BU245" s="30">
        <f t="shared" si="1465"/>
        <v>0.51100000000000001</v>
      </c>
      <c r="BV245" s="114">
        <v>0</v>
      </c>
      <c r="BW245" s="114">
        <v>1</v>
      </c>
      <c r="BX245" s="114">
        <v>0</v>
      </c>
      <c r="BY245" s="9">
        <f t="shared" si="1466"/>
        <v>2395.58</v>
      </c>
      <c r="BZ245" s="9">
        <f t="shared" si="1467"/>
        <v>4395.8892999999998</v>
      </c>
      <c r="CA245" s="9">
        <f t="shared" si="1468"/>
        <v>3417.7380522999997</v>
      </c>
      <c r="CB245" s="9">
        <f t="shared" si="1502"/>
        <v>22332.159433830395</v>
      </c>
      <c r="CC245" s="9">
        <f t="shared" si="1475"/>
        <v>40979.512561078773</v>
      </c>
      <c r="CD245" s="9">
        <f t="shared" si="1469"/>
        <v>31860.956881854319</v>
      </c>
      <c r="CE245" s="9">
        <f t="shared" si="1470"/>
        <v>0</v>
      </c>
      <c r="CF245" s="9">
        <f t="shared" si="1523"/>
        <v>7049.426506673979</v>
      </c>
      <c r="CG245" s="16">
        <v>2</v>
      </c>
      <c r="CH245" s="9">
        <f t="shared" si="1471"/>
        <v>19455.191694264147</v>
      </c>
    </row>
    <row r="246" spans="1:93" x14ac:dyDescent="0.35">
      <c r="A246" s="15" t="str">
        <f t="shared" si="1279"/>
        <v>Blackcliff Longsword + 4 Crimson Witch + 2 Cryo + Thrilling Tales + Noblesse</v>
      </c>
      <c r="B246" s="15" t="s">
        <v>9</v>
      </c>
      <c r="C246" s="15">
        <v>169</v>
      </c>
      <c r="D246" s="30">
        <v>0.2</v>
      </c>
      <c r="E246" s="9">
        <v>6</v>
      </c>
      <c r="F246" s="30">
        <v>0.64749999999999996</v>
      </c>
      <c r="G246" s="30">
        <v>0.62129999999999996</v>
      </c>
      <c r="H246" s="30">
        <v>0.79379999999999995</v>
      </c>
      <c r="I246" s="30">
        <v>0.86750000000000005</v>
      </c>
      <c r="J246" s="30">
        <v>1.0449999999999999</v>
      </c>
      <c r="K246" s="9">
        <v>8</v>
      </c>
      <c r="L246" s="30">
        <v>2.2016</v>
      </c>
      <c r="M246" s="15">
        <v>6</v>
      </c>
      <c r="N246" s="30">
        <f t="shared" si="1277"/>
        <v>0.98399999999999999</v>
      </c>
      <c r="O246" s="30">
        <v>0.05</v>
      </c>
      <c r="P246" s="30">
        <v>0.5</v>
      </c>
      <c r="Q246" s="30"/>
      <c r="R246" s="9">
        <v>2155</v>
      </c>
      <c r="S246" s="15" t="s">
        <v>146</v>
      </c>
      <c r="T246" s="15">
        <v>1</v>
      </c>
      <c r="U246" s="15" t="s">
        <v>9</v>
      </c>
      <c r="V246" s="15">
        <v>497</v>
      </c>
      <c r="W246" s="33"/>
      <c r="X246" s="30"/>
      <c r="Y246" s="6"/>
      <c r="Z246" s="4"/>
      <c r="AA246" s="4">
        <v>0.33500000000000002</v>
      </c>
      <c r="AE246" s="15" t="s">
        <v>106</v>
      </c>
      <c r="AI246" s="30">
        <f t="shared" si="1365"/>
        <v>0.375</v>
      </c>
      <c r="AL246" s="30">
        <v>0.15</v>
      </c>
      <c r="AM246" s="30">
        <v>0.4</v>
      </c>
      <c r="AP246" s="15">
        <v>311</v>
      </c>
      <c r="AQ246" s="30">
        <f>1*46.6%</f>
        <v>0.46600000000000003</v>
      </c>
      <c r="AR246" s="30">
        <f>0*58.3%</f>
        <v>0</v>
      </c>
      <c r="AS246" s="30">
        <f>0*46.6%</f>
        <v>0</v>
      </c>
      <c r="AT246" s="30"/>
      <c r="AU246" s="30">
        <v>0.311</v>
      </c>
      <c r="AV246" s="30"/>
      <c r="AW246" s="9">
        <v>187</v>
      </c>
      <c r="AX246" s="48" t="s">
        <v>185</v>
      </c>
      <c r="AZ246" s="30">
        <f t="shared" si="1366"/>
        <v>0.67999999999999994</v>
      </c>
      <c r="BA246" s="30">
        <v>0.15</v>
      </c>
      <c r="BD246" s="15">
        <f t="shared" si="1498"/>
        <v>666</v>
      </c>
      <c r="BE246" s="9">
        <f t="shared" ref="BE246:BE247" si="1549">AP246+AY246</f>
        <v>311</v>
      </c>
      <c r="BF246" s="9">
        <f t="shared" si="1499"/>
        <v>655.34399999999994</v>
      </c>
      <c r="BG246" s="30">
        <f t="shared" ref="BG246:BG247" si="1550">W246+AF246+AQ246+AZ246</f>
        <v>1.1459999999999999</v>
      </c>
      <c r="BH246" s="15">
        <f t="shared" ref="BH246:BH247" si="1551">(100%+BG246)*BD246+BE246+BF246</f>
        <v>2395.58</v>
      </c>
      <c r="BI246" s="30">
        <f t="shared" ref="BI246:BI247" si="1552">X246+AG246+AR246</f>
        <v>0</v>
      </c>
      <c r="BJ246" s="30">
        <f t="shared" ref="BJ246:BJ247" si="1553">AH246</f>
        <v>0</v>
      </c>
      <c r="BK246" s="30">
        <f t="shared" ref="BK246:BK247" si="1554">AI246+AS246</f>
        <v>0.375</v>
      </c>
      <c r="BL246" s="30">
        <f t="shared" ref="BL246:BL247" si="1555">AT246</f>
        <v>0</v>
      </c>
      <c r="BM246" s="30">
        <f t="shared" ref="BM246:BM247" si="1556">AB246</f>
        <v>0</v>
      </c>
      <c r="BN246" s="30">
        <f t="shared" ref="BN246:BN247" si="1557">AJ246</f>
        <v>0</v>
      </c>
      <c r="BO246" s="30">
        <f t="shared" ref="BO246:BO247" si="1558">AK246</f>
        <v>0</v>
      </c>
      <c r="BP246" s="30">
        <f t="shared" ref="BP246:BP247" si="1559">AL246+278*BT246/(1400+BT246)/100</f>
        <v>0.4775740390674228</v>
      </c>
      <c r="BQ246" s="30">
        <f t="shared" si="1280"/>
        <v>1.7680841335162323</v>
      </c>
      <c r="BR246" s="30">
        <f t="shared" si="1500"/>
        <v>0.51100000000000001</v>
      </c>
      <c r="BS246" s="30">
        <f t="shared" si="1501"/>
        <v>0.83499999999999996</v>
      </c>
      <c r="BT246" s="46">
        <f t="shared" ref="BT246:BT247" si="1560">BC246+AW246+AD246+Q246</f>
        <v>187</v>
      </c>
      <c r="BU246" s="30">
        <f t="shared" ref="BU246:BU247" si="1561">BR246+AC246</f>
        <v>0.51100000000000001</v>
      </c>
      <c r="BV246" s="114">
        <v>0</v>
      </c>
      <c r="BW246" s="114">
        <v>1</v>
      </c>
      <c r="BX246" s="114">
        <v>0</v>
      </c>
      <c r="BY246" s="9">
        <f t="shared" ref="BY246:BY247" si="1562">(100%+BJ246+(BI246*(1-BV246))+(BL246*BV246)+BN246+BX246*BO246)*BH246</f>
        <v>2395.58</v>
      </c>
      <c r="BZ246" s="9">
        <f t="shared" ref="BZ246:BZ247" si="1563">(100%+$BS246)*BY246</f>
        <v>4395.8892999999998</v>
      </c>
      <c r="CA246" s="9">
        <f t="shared" ref="CA246:CA247" si="1564">MIN($BR246, 80%)*BZ246+BY246*MAX(100%-$BR246, 20%)</f>
        <v>3417.7380522999997</v>
      </c>
      <c r="CB246" s="9">
        <f t="shared" si="1502"/>
        <v>21430.437685872916</v>
      </c>
      <c r="CC246" s="9">
        <f t="shared" ref="CC246:CC247" si="1565">(100%+BS246)*CB246</f>
        <v>39324.853153576798</v>
      </c>
      <c r="CD246" s="9">
        <f t="shared" ref="CD246:CD247" si="1566">MIN($BU246, 80%)*CC246+CB246*MAX(100%-$BU246, 20%)</f>
        <v>30574.483989869601</v>
      </c>
      <c r="CE246" s="9">
        <f t="shared" ref="CE246:CE247" si="1567">BX246*R246*(100%+BQ246)</f>
        <v>0</v>
      </c>
      <c r="CF246" s="9">
        <f t="shared" si="1523"/>
        <v>7049.426506673979</v>
      </c>
      <c r="CG246" s="16">
        <v>2</v>
      </c>
      <c r="CH246" s="9">
        <f t="shared" ref="CH246:CH247" si="1568">(CF246+$CD246)/CG246</f>
        <v>18811.955248271792</v>
      </c>
    </row>
    <row r="247" spans="1:93" x14ac:dyDescent="0.35">
      <c r="A247" s="15" t="str">
        <f t="shared" si="1279"/>
        <v>Blackcliff Longsword + 4 Crimson Witch + 2 Cryo + Thrilling Tales + Noblesse</v>
      </c>
      <c r="B247" s="15" t="s">
        <v>9</v>
      </c>
      <c r="C247" s="15">
        <v>169</v>
      </c>
      <c r="D247" s="30">
        <v>0.2</v>
      </c>
      <c r="E247" s="9">
        <v>6</v>
      </c>
      <c r="F247" s="30">
        <v>0.64749999999999996</v>
      </c>
      <c r="G247" s="30">
        <v>0.62129999999999996</v>
      </c>
      <c r="H247" s="30">
        <v>0.79379999999999995</v>
      </c>
      <c r="I247" s="30">
        <v>0.86750000000000005</v>
      </c>
      <c r="J247" s="30">
        <v>1.0449999999999999</v>
      </c>
      <c r="K247" s="9">
        <v>8</v>
      </c>
      <c r="L247" s="30">
        <v>2.2016</v>
      </c>
      <c r="M247" s="15">
        <v>6</v>
      </c>
      <c r="N247" s="30">
        <f t="shared" si="1277"/>
        <v>0.98399999999999999</v>
      </c>
      <c r="O247" s="30">
        <v>0.05</v>
      </c>
      <c r="P247" s="30">
        <v>0.5</v>
      </c>
      <c r="Q247" s="30"/>
      <c r="R247" s="9">
        <v>2155</v>
      </c>
      <c r="S247" s="15" t="s">
        <v>146</v>
      </c>
      <c r="T247" s="15">
        <v>1</v>
      </c>
      <c r="U247" s="15" t="s">
        <v>9</v>
      </c>
      <c r="V247" s="15">
        <v>497</v>
      </c>
      <c r="W247" s="33"/>
      <c r="X247" s="30"/>
      <c r="Y247" s="6"/>
      <c r="Z247" s="4"/>
      <c r="AA247" s="4">
        <v>0.33500000000000002</v>
      </c>
      <c r="AE247" s="15" t="s">
        <v>106</v>
      </c>
      <c r="AI247" s="30">
        <f t="shared" si="1365"/>
        <v>0.375</v>
      </c>
      <c r="AL247" s="30">
        <v>0.15</v>
      </c>
      <c r="AM247" s="30">
        <v>0.4</v>
      </c>
      <c r="AP247" s="37">
        <v>311</v>
      </c>
      <c r="AQ247" s="45">
        <v>0</v>
      </c>
      <c r="AR247" s="45">
        <f t="shared" si="27"/>
        <v>0</v>
      </c>
      <c r="AS247" s="45">
        <f>1*46.6%</f>
        <v>0.46600000000000003</v>
      </c>
      <c r="AT247" s="45"/>
      <c r="AU247" s="45">
        <v>0.311</v>
      </c>
      <c r="AV247" s="45"/>
      <c r="AW247" s="25">
        <v>187</v>
      </c>
      <c r="AX247" s="48" t="s">
        <v>185</v>
      </c>
      <c r="AZ247" s="30">
        <f t="shared" si="1366"/>
        <v>0.67999999999999994</v>
      </c>
      <c r="BA247" s="30">
        <v>0.15</v>
      </c>
      <c r="BD247" s="15">
        <f t="shared" si="1498"/>
        <v>666</v>
      </c>
      <c r="BE247" s="9">
        <f t="shared" si="1549"/>
        <v>311</v>
      </c>
      <c r="BF247" s="9">
        <f t="shared" si="1499"/>
        <v>655.34399999999994</v>
      </c>
      <c r="BG247" s="30">
        <f t="shared" si="1550"/>
        <v>0.67999999999999994</v>
      </c>
      <c r="BH247" s="15">
        <f t="shared" si="1551"/>
        <v>2085.2239999999997</v>
      </c>
      <c r="BI247" s="30">
        <f t="shared" si="1552"/>
        <v>0</v>
      </c>
      <c r="BJ247" s="30">
        <f t="shared" si="1553"/>
        <v>0</v>
      </c>
      <c r="BK247" s="30">
        <f t="shared" si="1554"/>
        <v>0.84099999999999997</v>
      </c>
      <c r="BL247" s="30">
        <f t="shared" si="1555"/>
        <v>0</v>
      </c>
      <c r="BM247" s="30">
        <f t="shared" si="1556"/>
        <v>0</v>
      </c>
      <c r="BN247" s="30">
        <f t="shared" si="1557"/>
        <v>0</v>
      </c>
      <c r="BO247" s="30">
        <f t="shared" si="1558"/>
        <v>0</v>
      </c>
      <c r="BP247" s="30">
        <f t="shared" si="1559"/>
        <v>0.4775740390674228</v>
      </c>
      <c r="BQ247" s="30">
        <f t="shared" si="1280"/>
        <v>1.7680841335162323</v>
      </c>
      <c r="BR247" s="30">
        <f t="shared" si="1500"/>
        <v>0.51100000000000001</v>
      </c>
      <c r="BS247" s="30">
        <f t="shared" si="1501"/>
        <v>0.83499999999999996</v>
      </c>
      <c r="BT247" s="46">
        <f t="shared" si="1560"/>
        <v>187</v>
      </c>
      <c r="BU247" s="30">
        <f t="shared" si="1561"/>
        <v>0.51100000000000001</v>
      </c>
      <c r="BV247" s="114">
        <v>0</v>
      </c>
      <c r="BW247" s="114">
        <v>1</v>
      </c>
      <c r="BX247" s="114">
        <v>0</v>
      </c>
      <c r="BY247" s="9">
        <f t="shared" si="1562"/>
        <v>2085.2239999999997</v>
      </c>
      <c r="BZ247" s="9">
        <f t="shared" si="1563"/>
        <v>3826.3860399999994</v>
      </c>
      <c r="CA247" s="9">
        <f t="shared" si="1564"/>
        <v>2974.9578024399998</v>
      </c>
      <c r="CB247" s="9">
        <f t="shared" si="1502"/>
        <v>24976.073714628237</v>
      </c>
      <c r="CC247" s="9">
        <f t="shared" si="1565"/>
        <v>45831.095266342818</v>
      </c>
      <c r="CD247" s="9">
        <f t="shared" si="1566"/>
        <v>35632.989727554384</v>
      </c>
      <c r="CE247" s="9">
        <f t="shared" si="1567"/>
        <v>0</v>
      </c>
      <c r="CF247" s="9">
        <f t="shared" si="1523"/>
        <v>6136.1479633127428</v>
      </c>
      <c r="CG247" s="16">
        <v>2</v>
      </c>
      <c r="CH247" s="8">
        <f t="shared" si="1568"/>
        <v>20884.568845433565</v>
      </c>
    </row>
    <row r="248" spans="1:93" s="31" customFormat="1" x14ac:dyDescent="0.35">
      <c r="A248" s="15" t="str">
        <f t="shared" si="1279"/>
        <v>Blackcliff Longsword + 4 Crimson Witch + 2 Cryo + Thrilling Tales + Noblesse</v>
      </c>
      <c r="B248" s="31" t="s">
        <v>9</v>
      </c>
      <c r="C248" s="31">
        <v>169</v>
      </c>
      <c r="D248" s="32">
        <v>0.2</v>
      </c>
      <c r="E248" s="17">
        <v>6</v>
      </c>
      <c r="F248" s="32">
        <v>0.64749999999999996</v>
      </c>
      <c r="G248" s="32">
        <v>0.62129999999999996</v>
      </c>
      <c r="H248" s="32">
        <v>0.79379999999999995</v>
      </c>
      <c r="I248" s="32">
        <v>0.86750000000000005</v>
      </c>
      <c r="J248" s="32">
        <v>1.0449999999999999</v>
      </c>
      <c r="K248" s="9">
        <v>8</v>
      </c>
      <c r="L248" s="30">
        <v>2.2016</v>
      </c>
      <c r="M248" s="31">
        <v>6</v>
      </c>
      <c r="N248" s="30">
        <f t="shared" si="1277"/>
        <v>0.98399999999999999</v>
      </c>
      <c r="O248" s="32">
        <v>0.05</v>
      </c>
      <c r="P248" s="32">
        <v>0.5</v>
      </c>
      <c r="Q248" s="32"/>
      <c r="R248" s="9">
        <v>2155</v>
      </c>
      <c r="S248" s="15" t="s">
        <v>146</v>
      </c>
      <c r="T248" s="15">
        <v>1</v>
      </c>
      <c r="U248" s="15" t="s">
        <v>9</v>
      </c>
      <c r="V248" s="15">
        <v>497</v>
      </c>
      <c r="W248" s="33"/>
      <c r="X248" s="30"/>
      <c r="Y248" s="6"/>
      <c r="Z248" s="4"/>
      <c r="AA248" s="4">
        <v>0.33500000000000002</v>
      </c>
      <c r="AB248" s="32"/>
      <c r="AC248" s="32"/>
      <c r="AD248" s="17"/>
      <c r="AE248" s="31" t="s">
        <v>106</v>
      </c>
      <c r="AG248" s="32"/>
      <c r="AH248" s="32"/>
      <c r="AI248" s="30">
        <f t="shared" si="1365"/>
        <v>0.375</v>
      </c>
      <c r="AK248" s="32"/>
      <c r="AL248" s="32">
        <v>0.15</v>
      </c>
      <c r="AM248" s="32">
        <v>0.4</v>
      </c>
      <c r="AP248" s="31">
        <v>311</v>
      </c>
      <c r="AQ248" s="32">
        <f>1*46.6%</f>
        <v>0.46600000000000003</v>
      </c>
      <c r="AR248" s="32">
        <f t="shared" si="27"/>
        <v>0</v>
      </c>
      <c r="AT248" s="32">
        <f>1*46.6%</f>
        <v>0.46600000000000003</v>
      </c>
      <c r="AU248" s="32">
        <v>0.311</v>
      </c>
      <c r="AW248" s="25"/>
      <c r="AX248" s="48" t="s">
        <v>185</v>
      </c>
      <c r="AY248" s="15"/>
      <c r="AZ248" s="30">
        <f t="shared" si="1366"/>
        <v>0.67999999999999994</v>
      </c>
      <c r="BA248" s="30">
        <v>0.15</v>
      </c>
      <c r="BD248" s="31">
        <f t="shared" si="1498"/>
        <v>666</v>
      </c>
      <c r="BE248" s="17">
        <f t="shared" si="1456"/>
        <v>311</v>
      </c>
      <c r="BF248" s="17">
        <f t="shared" si="1499"/>
        <v>655.34399999999994</v>
      </c>
      <c r="BG248" s="32">
        <f t="shared" si="1457"/>
        <v>1.1459999999999999</v>
      </c>
      <c r="BH248" s="31">
        <f t="shared" si="1474"/>
        <v>2395.58</v>
      </c>
      <c r="BI248" s="32">
        <f t="shared" si="1458"/>
        <v>0</v>
      </c>
      <c r="BJ248" s="32">
        <f t="shared" si="1459"/>
        <v>0</v>
      </c>
      <c r="BK248" s="32">
        <f t="shared" si="1460"/>
        <v>0.375</v>
      </c>
      <c r="BL248" s="32">
        <f t="shared" si="1461"/>
        <v>0.46600000000000003</v>
      </c>
      <c r="BM248" s="32">
        <f t="shared" si="1462"/>
        <v>0</v>
      </c>
      <c r="BN248" s="32">
        <f t="shared" si="1463"/>
        <v>0</v>
      </c>
      <c r="BO248" s="32">
        <f t="shared" si="1464"/>
        <v>0</v>
      </c>
      <c r="BP248" s="30">
        <f t="shared" si="1162"/>
        <v>0.15</v>
      </c>
      <c r="BQ248" s="30">
        <f t="shared" si="1280"/>
        <v>0.4</v>
      </c>
      <c r="BR248" s="32">
        <f t="shared" si="1500"/>
        <v>0.51100000000000001</v>
      </c>
      <c r="BS248" s="32">
        <f t="shared" si="1501"/>
        <v>0.83499999999999996</v>
      </c>
      <c r="BT248" s="46">
        <f t="shared" si="1163"/>
        <v>0</v>
      </c>
      <c r="BU248" s="32">
        <f t="shared" si="1465"/>
        <v>0.51100000000000001</v>
      </c>
      <c r="BV248" s="114">
        <v>0</v>
      </c>
      <c r="BW248" s="57">
        <v>1</v>
      </c>
      <c r="BX248" s="57">
        <v>0</v>
      </c>
      <c r="BY248" s="17">
        <f t="shared" si="1466"/>
        <v>2395.58</v>
      </c>
      <c r="BZ248" s="17">
        <f t="shared" si="1467"/>
        <v>4395.8892999999998</v>
      </c>
      <c r="CA248" s="17">
        <f t="shared" si="1468"/>
        <v>3417.7380522999997</v>
      </c>
      <c r="CB248" s="9">
        <f t="shared" si="1502"/>
        <v>16679.369484799998</v>
      </c>
      <c r="CC248" s="17">
        <f t="shared" si="1475"/>
        <v>30606.643004607995</v>
      </c>
      <c r="CD248" s="17">
        <f t="shared" si="1469"/>
        <v>23796.206253421886</v>
      </c>
      <c r="CE248" s="17">
        <f t="shared" si="1470"/>
        <v>0</v>
      </c>
      <c r="CF248" s="17">
        <f t="shared" si="1523"/>
        <v>7049.426506673979</v>
      </c>
      <c r="CG248" s="20">
        <v>2</v>
      </c>
      <c r="CH248" s="17">
        <f t="shared" si="1471"/>
        <v>15422.816380047932</v>
      </c>
      <c r="CI248" s="17"/>
      <c r="CJ248" s="20"/>
      <c r="CK248" s="17"/>
      <c r="CL248" s="17"/>
      <c r="CM248" s="17"/>
      <c r="CN248" s="17"/>
      <c r="CO248" s="17"/>
    </row>
    <row r="249" spans="1:93" x14ac:dyDescent="0.35">
      <c r="A249" s="15" t="str">
        <f t="shared" si="1279"/>
        <v>Festering Desire + 4 IceBreaker + Freeze + Thrilling Tales + Noblesse</v>
      </c>
      <c r="B249" s="15" t="s">
        <v>9</v>
      </c>
      <c r="C249" s="15">
        <v>169</v>
      </c>
      <c r="D249" s="30">
        <v>0.2</v>
      </c>
      <c r="E249" s="9">
        <v>6</v>
      </c>
      <c r="F249" s="30">
        <v>0.64749999999999996</v>
      </c>
      <c r="G249" s="30">
        <v>0.62129999999999996</v>
      </c>
      <c r="H249" s="30">
        <v>0.79379999999999995</v>
      </c>
      <c r="I249" s="30">
        <v>0.86750000000000005</v>
      </c>
      <c r="J249" s="30">
        <v>1.0449999999999999</v>
      </c>
      <c r="K249" s="9">
        <v>8</v>
      </c>
      <c r="L249" s="30">
        <v>2.2016</v>
      </c>
      <c r="M249" s="15">
        <v>6</v>
      </c>
      <c r="N249" s="30">
        <f t="shared" si="1277"/>
        <v>0.98399999999999999</v>
      </c>
      <c r="O249" s="30">
        <v>0.05</v>
      </c>
      <c r="P249" s="30">
        <v>0.5</v>
      </c>
      <c r="Q249" s="30"/>
      <c r="R249" s="9">
        <v>2155</v>
      </c>
      <c r="S249" s="15" t="s">
        <v>98</v>
      </c>
      <c r="T249" s="15">
        <v>5</v>
      </c>
      <c r="U249" s="15" t="s">
        <v>9</v>
      </c>
      <c r="V249" s="15">
        <v>449</v>
      </c>
      <c r="W249" s="30"/>
      <c r="X249" s="30"/>
      <c r="Y249" s="30"/>
      <c r="Z249" s="9"/>
      <c r="AA249" s="9"/>
      <c r="AB249" s="30">
        <f>12%+(T249*4%)</f>
        <v>0.32</v>
      </c>
      <c r="AC249" s="30">
        <f>4.5%+(T249*1.5%)</f>
        <v>0.12</v>
      </c>
      <c r="AE249" s="15" t="s">
        <v>108</v>
      </c>
      <c r="AN249" s="33">
        <v>0.2</v>
      </c>
      <c r="AP249" s="15">
        <v>311</v>
      </c>
      <c r="AQ249" s="30">
        <f>2*46.6%</f>
        <v>0.93200000000000005</v>
      </c>
      <c r="AR249" s="30">
        <f>0*58.3%</f>
        <v>0</v>
      </c>
      <c r="AS249" s="30">
        <f>0*46.6%</f>
        <v>0</v>
      </c>
      <c r="AT249" s="30"/>
      <c r="AU249" s="30"/>
      <c r="AV249" s="30">
        <v>0.622</v>
      </c>
      <c r="AX249" s="46" t="s">
        <v>285</v>
      </c>
      <c r="AZ249" s="30">
        <f>48%+20%</f>
        <v>0.67999999999999994</v>
      </c>
      <c r="BA249" s="30">
        <v>0.2</v>
      </c>
      <c r="BD249" s="15">
        <f t="shared" si="1498"/>
        <v>618</v>
      </c>
      <c r="BE249" s="9">
        <f t="shared" si="1209"/>
        <v>311</v>
      </c>
      <c r="BF249" s="9">
        <f t="shared" si="1499"/>
        <v>608.11199999999997</v>
      </c>
      <c r="BG249" s="30">
        <f t="shared" si="1210"/>
        <v>1.6120000000000001</v>
      </c>
      <c r="BH249" s="15">
        <f t="shared" si="1211"/>
        <v>2533.328</v>
      </c>
      <c r="BI249" s="30">
        <f t="shared" si="1212"/>
        <v>0</v>
      </c>
      <c r="BJ249" s="30">
        <f t="shared" si="1213"/>
        <v>0</v>
      </c>
      <c r="BK249" s="30">
        <f t="shared" si="1214"/>
        <v>0</v>
      </c>
      <c r="BL249" s="30">
        <f t="shared" si="1215"/>
        <v>0</v>
      </c>
      <c r="BM249" s="30">
        <f t="shared" si="1216"/>
        <v>0.32</v>
      </c>
      <c r="BN249" s="30">
        <f t="shared" si="1217"/>
        <v>0</v>
      </c>
      <c r="BO249" s="30">
        <f t="shared" si="1218"/>
        <v>0</v>
      </c>
      <c r="BP249" s="30">
        <f t="shared" si="1162"/>
        <v>0</v>
      </c>
      <c r="BQ249" s="30">
        <f t="shared" si="1280"/>
        <v>0</v>
      </c>
      <c r="BR249" s="30">
        <f t="shared" si="1500"/>
        <v>0.45</v>
      </c>
      <c r="BS249" s="30">
        <f t="shared" si="1501"/>
        <v>1.1219999999999999</v>
      </c>
      <c r="BT249" s="46">
        <f t="shared" si="1163"/>
        <v>0</v>
      </c>
      <c r="BU249" s="30">
        <f t="shared" si="1219"/>
        <v>0.57000000000000006</v>
      </c>
      <c r="BV249" s="114">
        <v>1</v>
      </c>
      <c r="BW249" s="114">
        <v>1</v>
      </c>
      <c r="BX249" s="114">
        <v>0</v>
      </c>
      <c r="BY249" s="9">
        <f t="shared" si="1220"/>
        <v>2533.328</v>
      </c>
      <c r="BZ249" s="9">
        <f t="shared" ref="BZ249:BZ262" si="1569">(100%+$BS249)*BY249</f>
        <v>5375.7220159999997</v>
      </c>
      <c r="CA249" s="9">
        <f t="shared" si="1221"/>
        <v>3812.4053071999997</v>
      </c>
      <c r="CB249" s="9">
        <f t="shared" si="1502"/>
        <v>14724.269801472001</v>
      </c>
      <c r="CC249" s="9">
        <f t="shared" si="1222"/>
        <v>31244.900518723585</v>
      </c>
      <c r="CD249" s="9">
        <f t="shared" si="1223"/>
        <v>24141.029310305406</v>
      </c>
      <c r="CE249" s="9">
        <f t="shared" si="1224"/>
        <v>0</v>
      </c>
      <c r="CF249" s="9">
        <f t="shared" si="1523"/>
        <v>7863.4671866307181</v>
      </c>
      <c r="CG249" s="16">
        <v>2</v>
      </c>
      <c r="CH249" s="9">
        <f t="shared" si="1225"/>
        <v>16002.248248468062</v>
      </c>
    </row>
    <row r="250" spans="1:93" s="37" customFormat="1" x14ac:dyDescent="0.35">
      <c r="A250" s="15" t="str">
        <f t="shared" si="1279"/>
        <v>Festering Desire + 4 IceBreaker + Freeze + Thrilling Tales + Noblesse</v>
      </c>
      <c r="B250" s="37" t="s">
        <v>9</v>
      </c>
      <c r="C250" s="37">
        <v>169</v>
      </c>
      <c r="D250" s="45">
        <v>0.2</v>
      </c>
      <c r="E250" s="25">
        <v>6</v>
      </c>
      <c r="F250" s="45">
        <v>0.64749999999999996</v>
      </c>
      <c r="G250" s="45">
        <v>0.62129999999999996</v>
      </c>
      <c r="H250" s="45">
        <v>0.79379999999999995</v>
      </c>
      <c r="I250" s="45">
        <v>0.86750000000000005</v>
      </c>
      <c r="J250" s="45">
        <v>1.0449999999999999</v>
      </c>
      <c r="K250" s="25">
        <v>8</v>
      </c>
      <c r="L250" s="45">
        <v>2.2016</v>
      </c>
      <c r="M250" s="37">
        <v>6</v>
      </c>
      <c r="N250" s="45">
        <f t="shared" si="1277"/>
        <v>0.98399999999999999</v>
      </c>
      <c r="O250" s="45">
        <v>0.05</v>
      </c>
      <c r="P250" s="45">
        <v>0.5</v>
      </c>
      <c r="Q250" s="45"/>
      <c r="R250" s="9">
        <v>2155</v>
      </c>
      <c r="S250" s="37" t="s">
        <v>98</v>
      </c>
      <c r="T250" s="37">
        <v>5</v>
      </c>
      <c r="U250" s="37" t="s">
        <v>9</v>
      </c>
      <c r="V250" s="37">
        <v>449</v>
      </c>
      <c r="W250" s="45"/>
      <c r="X250" s="45"/>
      <c r="Y250" s="45"/>
      <c r="Z250" s="25"/>
      <c r="AA250" s="25"/>
      <c r="AB250" s="45">
        <f t="shared" ref="AB250" si="1570">12%+(T250*4%)</f>
        <v>0.32</v>
      </c>
      <c r="AC250" s="45">
        <f t="shared" ref="AC250" si="1571">4.5%+(T250*1.5%)</f>
        <v>0.12</v>
      </c>
      <c r="AD250" s="25"/>
      <c r="AE250" s="37" t="s">
        <v>108</v>
      </c>
      <c r="AG250" s="45"/>
      <c r="AH250" s="45"/>
      <c r="AI250" s="45"/>
      <c r="AK250" s="45"/>
      <c r="AL250" s="45"/>
      <c r="AM250" s="45"/>
      <c r="AN250" s="53">
        <v>0.2</v>
      </c>
      <c r="AP250" s="37">
        <v>311</v>
      </c>
      <c r="AQ250" s="45">
        <f>1*46.6%</f>
        <v>0.46600000000000003</v>
      </c>
      <c r="AR250" s="45">
        <f t="shared" si="27"/>
        <v>0</v>
      </c>
      <c r="AS250" s="45">
        <f>1*46.6%</f>
        <v>0.46600000000000003</v>
      </c>
      <c r="AT250" s="45"/>
      <c r="AU250" s="45"/>
      <c r="AV250" s="45">
        <v>0.622</v>
      </c>
      <c r="AW250" s="25"/>
      <c r="AX250" s="116" t="s">
        <v>285</v>
      </c>
      <c r="AZ250" s="45">
        <f t="shared" si="1139"/>
        <v>0.67999999999999994</v>
      </c>
      <c r="BA250" s="45">
        <v>0.2</v>
      </c>
      <c r="BD250" s="37">
        <f t="shared" si="1498"/>
        <v>618</v>
      </c>
      <c r="BE250" s="25">
        <f t="shared" si="1209"/>
        <v>311</v>
      </c>
      <c r="BF250" s="25">
        <f t="shared" si="1499"/>
        <v>608.11199999999997</v>
      </c>
      <c r="BG250" s="45">
        <f t="shared" si="1210"/>
        <v>1.1459999999999999</v>
      </c>
      <c r="BH250" s="37">
        <f t="shared" si="1211"/>
        <v>2245.3399999999997</v>
      </c>
      <c r="BI250" s="45">
        <f t="shared" si="1212"/>
        <v>0</v>
      </c>
      <c r="BJ250" s="45">
        <f t="shared" si="1213"/>
        <v>0</v>
      </c>
      <c r="BK250" s="45">
        <f t="shared" si="1214"/>
        <v>0.46600000000000003</v>
      </c>
      <c r="BL250" s="45">
        <f t="shared" si="1215"/>
        <v>0</v>
      </c>
      <c r="BM250" s="45">
        <f t="shared" si="1216"/>
        <v>0.32</v>
      </c>
      <c r="BN250" s="45">
        <f t="shared" si="1217"/>
        <v>0</v>
      </c>
      <c r="BO250" s="45">
        <f t="shared" si="1218"/>
        <v>0</v>
      </c>
      <c r="BP250" s="45">
        <f t="shared" si="1162"/>
        <v>0</v>
      </c>
      <c r="BQ250" s="30">
        <f t="shared" si="1280"/>
        <v>0</v>
      </c>
      <c r="BR250" s="45">
        <f t="shared" si="1500"/>
        <v>0.45</v>
      </c>
      <c r="BS250" s="45">
        <f t="shared" si="1501"/>
        <v>1.1219999999999999</v>
      </c>
      <c r="BT250" s="116">
        <f t="shared" si="1163"/>
        <v>0</v>
      </c>
      <c r="BU250" s="45">
        <f t="shared" si="1219"/>
        <v>0.57000000000000006</v>
      </c>
      <c r="BV250" s="58">
        <v>1</v>
      </c>
      <c r="BW250" s="58">
        <v>1</v>
      </c>
      <c r="BX250" s="58">
        <v>0</v>
      </c>
      <c r="BY250" s="25">
        <f t="shared" si="1220"/>
        <v>2245.3399999999997</v>
      </c>
      <c r="BZ250" s="25">
        <f t="shared" si="1569"/>
        <v>4764.6114799999987</v>
      </c>
      <c r="CA250" s="25">
        <f t="shared" si="1221"/>
        <v>3379.0121659999995</v>
      </c>
      <c r="CB250" s="25">
        <f t="shared" si="1502"/>
        <v>17657.612423168001</v>
      </c>
      <c r="CC250" s="25">
        <f t="shared" si="1222"/>
        <v>37469.453561962495</v>
      </c>
      <c r="CD250" s="25">
        <f t="shared" si="1223"/>
        <v>28950.361872280864</v>
      </c>
      <c r="CE250" s="25">
        <f t="shared" si="1224"/>
        <v>0</v>
      </c>
      <c r="CF250" s="25">
        <f t="shared" si="1523"/>
        <v>6969.5504935915978</v>
      </c>
      <c r="CG250" s="81">
        <v>2</v>
      </c>
      <c r="CH250" s="25">
        <f t="shared" si="1225"/>
        <v>17959.956182936232</v>
      </c>
      <c r="CI250" s="25"/>
      <c r="CJ250" s="81"/>
      <c r="CK250" s="25"/>
      <c r="CL250" s="25"/>
      <c r="CM250" s="25"/>
      <c r="CN250" s="25"/>
      <c r="CO250" s="25"/>
    </row>
    <row r="251" spans="1:93" x14ac:dyDescent="0.35">
      <c r="A251" s="15" t="str">
        <f t="shared" si="1279"/>
        <v>Festering Desire + 4 IceBreaker + Freeze + Thrilling Tales + Noblesse</v>
      </c>
      <c r="B251" s="15" t="s">
        <v>9</v>
      </c>
      <c r="C251" s="15">
        <v>169</v>
      </c>
      <c r="D251" s="30">
        <v>0.2</v>
      </c>
      <c r="E251" s="9">
        <v>6</v>
      </c>
      <c r="F251" s="30">
        <v>0.64749999999999996</v>
      </c>
      <c r="G251" s="30">
        <v>0.62129999999999996</v>
      </c>
      <c r="H251" s="30">
        <v>0.79379999999999995</v>
      </c>
      <c r="I251" s="30">
        <v>0.86750000000000005</v>
      </c>
      <c r="J251" s="30">
        <v>1.0449999999999999</v>
      </c>
      <c r="K251" s="9">
        <v>8</v>
      </c>
      <c r="L251" s="30">
        <v>2.2016</v>
      </c>
      <c r="M251" s="15">
        <v>6</v>
      </c>
      <c r="N251" s="30">
        <f t="shared" si="1277"/>
        <v>0.98399999999999999</v>
      </c>
      <c r="O251" s="30">
        <v>0.05</v>
      </c>
      <c r="P251" s="30">
        <v>0.5</v>
      </c>
      <c r="Q251" s="30"/>
      <c r="R251" s="9">
        <v>2155</v>
      </c>
      <c r="S251" s="15" t="s">
        <v>98</v>
      </c>
      <c r="T251" s="15">
        <v>5</v>
      </c>
      <c r="U251" s="15" t="s">
        <v>9</v>
      </c>
      <c r="V251" s="15">
        <v>449</v>
      </c>
      <c r="W251" s="30"/>
      <c r="X251" s="30"/>
      <c r="Y251" s="30"/>
      <c r="Z251" s="9"/>
      <c r="AA251" s="9"/>
      <c r="AB251" s="30">
        <f>12%+(T251*4%)</f>
        <v>0.32</v>
      </c>
      <c r="AC251" s="30">
        <f>4.5%+(T251*1.5%)</f>
        <v>0.12</v>
      </c>
      <c r="AE251" s="15" t="s">
        <v>108</v>
      </c>
      <c r="AN251" s="33">
        <v>0.2</v>
      </c>
      <c r="AP251" s="15">
        <v>311</v>
      </c>
      <c r="AQ251" s="30">
        <f>1*46.6%</f>
        <v>0.46600000000000003</v>
      </c>
      <c r="AR251" s="30">
        <f>0*58.3%</f>
        <v>0</v>
      </c>
      <c r="AS251" s="30">
        <f>0*46.6%</f>
        <v>0</v>
      </c>
      <c r="AT251" s="30"/>
      <c r="AU251" s="30"/>
      <c r="AV251" s="45">
        <v>0.622</v>
      </c>
      <c r="AW251" s="9">
        <v>187</v>
      </c>
      <c r="AX251" s="46" t="s">
        <v>285</v>
      </c>
      <c r="AZ251" s="30">
        <f>48%+20%</f>
        <v>0.67999999999999994</v>
      </c>
      <c r="BA251" s="30">
        <v>0.2</v>
      </c>
      <c r="BD251" s="15">
        <f t="shared" si="1498"/>
        <v>618</v>
      </c>
      <c r="BE251" s="9">
        <f t="shared" ref="BE251:BE252" si="1572">AP251+AY251</f>
        <v>311</v>
      </c>
      <c r="BF251" s="9">
        <f t="shared" si="1499"/>
        <v>608.11199999999997</v>
      </c>
      <c r="BG251" s="30">
        <f t="shared" ref="BG251:BG252" si="1573">W251+AF251+AQ251+AZ251</f>
        <v>1.1459999999999999</v>
      </c>
      <c r="BH251" s="15">
        <f t="shared" ref="BH251:BH252" si="1574">(100%+BG251)*BD251+BE251+BF251</f>
        <v>2245.3399999999997</v>
      </c>
      <c r="BI251" s="30">
        <f t="shared" ref="BI251:BI252" si="1575">X251+AG251+AR251</f>
        <v>0</v>
      </c>
      <c r="BJ251" s="30">
        <f t="shared" ref="BJ251:BJ252" si="1576">AH251</f>
        <v>0</v>
      </c>
      <c r="BK251" s="30">
        <f t="shared" ref="BK251:BK252" si="1577">AI251+AS251</f>
        <v>0</v>
      </c>
      <c r="BL251" s="30">
        <f t="shared" ref="BL251:BL252" si="1578">AT251</f>
        <v>0</v>
      </c>
      <c r="BM251" s="30">
        <f t="shared" ref="BM251:BM252" si="1579">AB251</f>
        <v>0.32</v>
      </c>
      <c r="BN251" s="30">
        <f t="shared" ref="BN251:BN252" si="1580">AJ251</f>
        <v>0</v>
      </c>
      <c r="BO251" s="30">
        <f t="shared" ref="BO251:BO252" si="1581">AK251</f>
        <v>0</v>
      </c>
      <c r="BP251" s="30">
        <f t="shared" ref="BP251:BP252" si="1582">AL251+278*BT251/(1400+BT251)/100</f>
        <v>0.32757403906742283</v>
      </c>
      <c r="BQ251" s="30">
        <f t="shared" si="1280"/>
        <v>1.3680841335162321</v>
      </c>
      <c r="BR251" s="30">
        <f t="shared" si="1500"/>
        <v>0.45</v>
      </c>
      <c r="BS251" s="30">
        <f t="shared" si="1501"/>
        <v>1.1219999999999999</v>
      </c>
      <c r="BT251" s="46">
        <f t="shared" ref="BT251:BT252" si="1583">BC251+AW251+AD251+Q251</f>
        <v>187</v>
      </c>
      <c r="BU251" s="30">
        <f t="shared" ref="BU251:BU252" si="1584">BR251+AC251</f>
        <v>0.57000000000000006</v>
      </c>
      <c r="BV251" s="114">
        <v>1</v>
      </c>
      <c r="BW251" s="114">
        <v>1</v>
      </c>
      <c r="BX251" s="114">
        <v>0</v>
      </c>
      <c r="BY251" s="9">
        <f t="shared" ref="BY251:BY252" si="1585">(100%+BJ251+(BI251*(1-BV251))+(BL251*BV251)+BN251+BX251*BO251)*BH251</f>
        <v>2245.3399999999997</v>
      </c>
      <c r="BZ251" s="9">
        <f t="shared" ref="BZ251:BZ252" si="1586">(100%+$BS251)*BY251</f>
        <v>4764.6114799999987</v>
      </c>
      <c r="CA251" s="9">
        <f t="shared" ref="CA251:CA252" si="1587">MIN($BR251, 80%)*BZ251+BY251*MAX(100%-$BR251, 20%)</f>
        <v>3379.0121659999995</v>
      </c>
      <c r="CB251" s="9">
        <f t="shared" si="1502"/>
        <v>17325.397511357314</v>
      </c>
      <c r="CC251" s="9">
        <f t="shared" ref="CC251:CC252" si="1588">(100%+BS251)*CB251</f>
        <v>36764.493519100222</v>
      </c>
      <c r="CD251" s="9">
        <f t="shared" ref="CD251:CD252" si="1589">MIN($BU251, 80%)*CC251+CB251*MAX(100%-$BU251, 20%)</f>
        <v>28405.682235770772</v>
      </c>
      <c r="CE251" s="9">
        <f t="shared" ref="CE251:CE252" si="1590">BX251*R251*(100%+BQ251)</f>
        <v>0</v>
      </c>
      <c r="CF251" s="9">
        <f t="shared" si="1523"/>
        <v>6969.5504935915978</v>
      </c>
      <c r="CG251" s="16">
        <v>2</v>
      </c>
      <c r="CH251" s="9">
        <f t="shared" ref="CH251:CH252" si="1591">(CF251+$CD251)/CG251</f>
        <v>17687.616364681184</v>
      </c>
    </row>
    <row r="252" spans="1:93" s="63" customFormat="1" x14ac:dyDescent="0.35">
      <c r="A252" s="15" t="str">
        <f t="shared" si="1279"/>
        <v>Festering Desire + 4 IceBreaker + Freeze + Thrilling Tales + Noblesse</v>
      </c>
      <c r="B252" s="63" t="s">
        <v>9</v>
      </c>
      <c r="C252" s="63">
        <v>169</v>
      </c>
      <c r="D252" s="67">
        <v>0.2</v>
      </c>
      <c r="E252" s="72">
        <v>6</v>
      </c>
      <c r="F252" s="67">
        <v>0.64749999999999996</v>
      </c>
      <c r="G252" s="67">
        <v>0.62129999999999996</v>
      </c>
      <c r="H252" s="67">
        <v>0.79379999999999995</v>
      </c>
      <c r="I252" s="67">
        <v>0.86750000000000005</v>
      </c>
      <c r="J252" s="67">
        <v>1.0449999999999999</v>
      </c>
      <c r="K252" s="9">
        <v>8</v>
      </c>
      <c r="L252" s="30">
        <v>2.2016</v>
      </c>
      <c r="M252" s="63">
        <v>6</v>
      </c>
      <c r="N252" s="30">
        <f t="shared" si="1277"/>
        <v>0.98399999999999999</v>
      </c>
      <c r="O252" s="67">
        <v>0.05</v>
      </c>
      <c r="P252" s="67">
        <v>0.5</v>
      </c>
      <c r="Q252" s="67"/>
      <c r="R252" s="9">
        <v>2155</v>
      </c>
      <c r="S252" s="63" t="s">
        <v>98</v>
      </c>
      <c r="T252" s="63">
        <v>5</v>
      </c>
      <c r="U252" s="63" t="s">
        <v>9</v>
      </c>
      <c r="V252" s="63">
        <v>449</v>
      </c>
      <c r="W252" s="67"/>
      <c r="X252" s="67"/>
      <c r="Y252" s="67"/>
      <c r="Z252" s="72"/>
      <c r="AA252" s="72"/>
      <c r="AB252" s="67">
        <f t="shared" ref="AB252" si="1592">12%+(T252*4%)</f>
        <v>0.32</v>
      </c>
      <c r="AC252" s="67">
        <f t="shared" ref="AC252" si="1593">4.5%+(T252*1.5%)</f>
        <v>0.12</v>
      </c>
      <c r="AD252" s="72"/>
      <c r="AE252" s="63" t="s">
        <v>108</v>
      </c>
      <c r="AG252" s="67"/>
      <c r="AH252" s="67"/>
      <c r="AI252" s="67"/>
      <c r="AK252" s="67"/>
      <c r="AL252" s="67"/>
      <c r="AM252" s="67"/>
      <c r="AN252" s="64">
        <v>0.2</v>
      </c>
      <c r="AP252" s="37">
        <v>311</v>
      </c>
      <c r="AQ252" s="45">
        <v>0</v>
      </c>
      <c r="AR252" s="45">
        <f t="shared" si="27"/>
        <v>0</v>
      </c>
      <c r="AS252" s="45">
        <f>1*46.6%</f>
        <v>0.46600000000000003</v>
      </c>
      <c r="AT252" s="45"/>
      <c r="AU252" s="45"/>
      <c r="AV252" s="45">
        <v>0.622</v>
      </c>
      <c r="AW252" s="25">
        <v>187</v>
      </c>
      <c r="AX252" s="46" t="s">
        <v>285</v>
      </c>
      <c r="AZ252" s="30">
        <f t="shared" si="1139"/>
        <v>0.67999999999999994</v>
      </c>
      <c r="BA252" s="30">
        <v>0.2</v>
      </c>
      <c r="BD252" s="63">
        <f t="shared" si="1498"/>
        <v>618</v>
      </c>
      <c r="BE252" s="72">
        <f t="shared" si="1572"/>
        <v>311</v>
      </c>
      <c r="BF252" s="72">
        <f t="shared" si="1499"/>
        <v>608.11199999999997</v>
      </c>
      <c r="BG252" s="67">
        <f t="shared" si="1573"/>
        <v>0.67999999999999994</v>
      </c>
      <c r="BH252" s="63">
        <f t="shared" si="1574"/>
        <v>1957.3519999999999</v>
      </c>
      <c r="BI252" s="67">
        <f t="shared" si="1575"/>
        <v>0</v>
      </c>
      <c r="BJ252" s="67">
        <f t="shared" si="1576"/>
        <v>0</v>
      </c>
      <c r="BK252" s="67">
        <f t="shared" si="1577"/>
        <v>0.46600000000000003</v>
      </c>
      <c r="BL252" s="67">
        <f t="shared" si="1578"/>
        <v>0</v>
      </c>
      <c r="BM252" s="67">
        <f t="shared" si="1579"/>
        <v>0.32</v>
      </c>
      <c r="BN252" s="67">
        <f t="shared" si="1580"/>
        <v>0</v>
      </c>
      <c r="BO252" s="67">
        <f t="shared" si="1581"/>
        <v>0</v>
      </c>
      <c r="BP252" s="30">
        <f t="shared" si="1582"/>
        <v>0.32757403906742283</v>
      </c>
      <c r="BQ252" s="30">
        <f t="shared" si="1280"/>
        <v>1.3680841335162321</v>
      </c>
      <c r="BR252" s="67">
        <f t="shared" si="1500"/>
        <v>0.45</v>
      </c>
      <c r="BS252" s="67">
        <f t="shared" si="1501"/>
        <v>1.1219999999999999</v>
      </c>
      <c r="BT252" s="46">
        <f t="shared" si="1583"/>
        <v>187</v>
      </c>
      <c r="BU252" s="67">
        <f t="shared" si="1584"/>
        <v>0.57000000000000006</v>
      </c>
      <c r="BV252" s="115">
        <v>1</v>
      </c>
      <c r="BW252" s="115">
        <v>1</v>
      </c>
      <c r="BX252" s="115">
        <v>0</v>
      </c>
      <c r="BY252" s="72">
        <f t="shared" si="1585"/>
        <v>1957.3519999999999</v>
      </c>
      <c r="BZ252" s="72">
        <f t="shared" si="1586"/>
        <v>4153.5009439999994</v>
      </c>
      <c r="CA252" s="72">
        <f t="shared" si="1587"/>
        <v>2945.6190247999998</v>
      </c>
      <c r="CB252" s="9">
        <f t="shared" si="1502"/>
        <v>20435.136915484814</v>
      </c>
      <c r="CC252" s="72">
        <f t="shared" si="1588"/>
        <v>43363.360534658772</v>
      </c>
      <c r="CD252" s="72">
        <f t="shared" si="1589"/>
        <v>33504.224378413972</v>
      </c>
      <c r="CE252" s="72">
        <f t="shared" si="1590"/>
        <v>0</v>
      </c>
      <c r="CF252" s="72">
        <f t="shared" si="1523"/>
        <v>6075.6338005524785</v>
      </c>
      <c r="CG252" s="74">
        <v>2</v>
      </c>
      <c r="CH252" s="66">
        <f t="shared" si="1591"/>
        <v>19789.929089483227</v>
      </c>
      <c r="CI252" s="72"/>
      <c r="CJ252" s="74"/>
      <c r="CK252" s="72"/>
      <c r="CL252" s="72"/>
      <c r="CM252" s="72"/>
      <c r="CN252" s="72"/>
      <c r="CO252" s="72"/>
    </row>
    <row r="253" spans="1:93" x14ac:dyDescent="0.35">
      <c r="A253" s="15" t="str">
        <f t="shared" si="1279"/>
        <v>Aquila Favonia + 4 IceBreaker + Freeze + Thrilling Tales + Noblesse</v>
      </c>
      <c r="B253" s="15" t="s">
        <v>9</v>
      </c>
      <c r="C253" s="15">
        <v>169</v>
      </c>
      <c r="D253" s="30">
        <v>0.2</v>
      </c>
      <c r="E253" s="9">
        <v>6</v>
      </c>
      <c r="F253" s="30">
        <v>0.64749999999999996</v>
      </c>
      <c r="G253" s="30">
        <v>0.62129999999999996</v>
      </c>
      <c r="H253" s="30">
        <v>0.79379999999999995</v>
      </c>
      <c r="I253" s="30">
        <v>0.86750000000000005</v>
      </c>
      <c r="J253" s="30">
        <v>1.0449999999999999</v>
      </c>
      <c r="K253" s="9">
        <v>8</v>
      </c>
      <c r="L253" s="30">
        <v>2.2016</v>
      </c>
      <c r="M253" s="15">
        <v>6</v>
      </c>
      <c r="N253" s="30">
        <f t="shared" si="1277"/>
        <v>0.98399999999999999</v>
      </c>
      <c r="O253" s="30">
        <v>0.05</v>
      </c>
      <c r="P253" s="30">
        <v>0.5</v>
      </c>
      <c r="Q253" s="30"/>
      <c r="R253" s="9">
        <v>2155</v>
      </c>
      <c r="S253" s="15" t="s">
        <v>101</v>
      </c>
      <c r="T253" s="15">
        <v>1</v>
      </c>
      <c r="U253" s="15" t="s">
        <v>9</v>
      </c>
      <c r="V253" s="15">
        <v>590</v>
      </c>
      <c r="W253" s="33">
        <v>0.2</v>
      </c>
      <c r="X253" s="30">
        <v>0.377</v>
      </c>
      <c r="AE253" s="15" t="s">
        <v>108</v>
      </c>
      <c r="AN253" s="33">
        <v>0.2</v>
      </c>
      <c r="AP253" s="15">
        <v>311</v>
      </c>
      <c r="AQ253" s="30">
        <f>2*46.6%</f>
        <v>0.93200000000000005</v>
      </c>
      <c r="AR253" s="30">
        <f>0*58.3%</f>
        <v>0</v>
      </c>
      <c r="AS253" s="30">
        <f>0*46.6%</f>
        <v>0</v>
      </c>
      <c r="AT253" s="30"/>
      <c r="AU253" s="30"/>
      <c r="AV253" s="45">
        <v>0.622</v>
      </c>
      <c r="AX253" s="46" t="s">
        <v>285</v>
      </c>
      <c r="AZ253" s="30">
        <f t="shared" si="1139"/>
        <v>0.67999999999999994</v>
      </c>
      <c r="BA253" s="30">
        <v>0.2</v>
      </c>
      <c r="BD253" s="15">
        <f t="shared" si="1498"/>
        <v>759</v>
      </c>
      <c r="BE253" s="9">
        <f t="shared" si="1209"/>
        <v>311</v>
      </c>
      <c r="BF253" s="9">
        <f t="shared" si="1499"/>
        <v>746.85599999999999</v>
      </c>
      <c r="BG253" s="30">
        <f t="shared" si="1210"/>
        <v>1.8120000000000001</v>
      </c>
      <c r="BH253" s="15">
        <f t="shared" si="1211"/>
        <v>3192.1639999999998</v>
      </c>
      <c r="BI253" s="30">
        <f t="shared" si="1212"/>
        <v>0.377</v>
      </c>
      <c r="BJ253" s="30">
        <f t="shared" si="1213"/>
        <v>0</v>
      </c>
      <c r="BK253" s="30">
        <f t="shared" si="1214"/>
        <v>0</v>
      </c>
      <c r="BL253" s="30">
        <f t="shared" si="1215"/>
        <v>0</v>
      </c>
      <c r="BM253" s="30">
        <f t="shared" si="1216"/>
        <v>0</v>
      </c>
      <c r="BN253" s="30">
        <f t="shared" si="1217"/>
        <v>0</v>
      </c>
      <c r="BO253" s="30">
        <f t="shared" si="1218"/>
        <v>0</v>
      </c>
      <c r="BP253" s="30">
        <f t="shared" si="1162"/>
        <v>0</v>
      </c>
      <c r="BQ253" s="30">
        <f t="shared" si="1280"/>
        <v>0</v>
      </c>
      <c r="BR253" s="30">
        <f t="shared" si="1500"/>
        <v>0.45</v>
      </c>
      <c r="BS253" s="30">
        <f t="shared" si="1501"/>
        <v>1.1219999999999999</v>
      </c>
      <c r="BT253" s="46">
        <f t="shared" si="1163"/>
        <v>0</v>
      </c>
      <c r="BU253" s="30">
        <f t="shared" si="1219"/>
        <v>0.45</v>
      </c>
      <c r="BV253" s="114">
        <v>1</v>
      </c>
      <c r="BW253" s="114">
        <v>1</v>
      </c>
      <c r="BX253" s="114">
        <v>0</v>
      </c>
      <c r="BY253" s="9">
        <f t="shared" si="1220"/>
        <v>3192.1639999999998</v>
      </c>
      <c r="BZ253" s="9">
        <f t="shared" si="1569"/>
        <v>6773.772007999999</v>
      </c>
      <c r="CA253" s="9">
        <f t="shared" si="1221"/>
        <v>4803.8876036000001</v>
      </c>
      <c r="CB253" s="9">
        <f t="shared" si="1502"/>
        <v>14055.736524799999</v>
      </c>
      <c r="CC253" s="9">
        <f t="shared" si="1222"/>
        <v>29826.272905625596</v>
      </c>
      <c r="CD253" s="9">
        <f t="shared" si="1223"/>
        <v>21152.47789617152</v>
      </c>
      <c r="CE253" s="9">
        <f t="shared" si="1224"/>
        <v>0</v>
      </c>
      <c r="CF253" s="9">
        <f t="shared" si="1523"/>
        <v>9908.4985711853587</v>
      </c>
      <c r="CG253" s="16">
        <v>2</v>
      </c>
      <c r="CH253" s="9">
        <f t="shared" si="1225"/>
        <v>15530.488233678439</v>
      </c>
    </row>
    <row r="254" spans="1:93" s="37" customFormat="1" x14ac:dyDescent="0.35">
      <c r="A254" s="15" t="str">
        <f t="shared" si="1279"/>
        <v>Aquila Favonia + 4 IceBreaker + Freeze + Thrilling Tales + Noblesse</v>
      </c>
      <c r="B254" s="37" t="s">
        <v>9</v>
      </c>
      <c r="C254" s="37">
        <v>169</v>
      </c>
      <c r="D254" s="45">
        <v>0.2</v>
      </c>
      <c r="E254" s="25">
        <v>6</v>
      </c>
      <c r="F254" s="45">
        <v>0.64749999999999996</v>
      </c>
      <c r="G254" s="45">
        <v>0.62129999999999996</v>
      </c>
      <c r="H254" s="45">
        <v>0.79379999999999995</v>
      </c>
      <c r="I254" s="45">
        <v>0.86750000000000005</v>
      </c>
      <c r="J254" s="45">
        <v>1.0449999999999999</v>
      </c>
      <c r="K254" s="25">
        <v>8</v>
      </c>
      <c r="L254" s="45">
        <v>2.2016</v>
      </c>
      <c r="M254" s="37">
        <v>6</v>
      </c>
      <c r="N254" s="45">
        <f t="shared" si="1277"/>
        <v>0.98399999999999999</v>
      </c>
      <c r="O254" s="45">
        <v>0.05</v>
      </c>
      <c r="P254" s="45">
        <v>0.5</v>
      </c>
      <c r="Q254" s="45"/>
      <c r="R254" s="9">
        <v>2155</v>
      </c>
      <c r="S254" s="37" t="s">
        <v>101</v>
      </c>
      <c r="T254" s="37">
        <v>1</v>
      </c>
      <c r="U254" s="37" t="s">
        <v>9</v>
      </c>
      <c r="V254" s="37">
        <v>590</v>
      </c>
      <c r="W254" s="53">
        <v>0.2</v>
      </c>
      <c r="X254" s="45">
        <v>0.377</v>
      </c>
      <c r="AB254" s="45"/>
      <c r="AC254" s="45"/>
      <c r="AD254" s="25"/>
      <c r="AE254" s="37" t="s">
        <v>108</v>
      </c>
      <c r="AG254" s="45"/>
      <c r="AH254" s="45"/>
      <c r="AI254" s="45"/>
      <c r="AK254" s="45"/>
      <c r="AL254" s="45"/>
      <c r="AM254" s="45"/>
      <c r="AN254" s="53">
        <v>0.2</v>
      </c>
      <c r="AP254" s="37">
        <v>311</v>
      </c>
      <c r="AQ254" s="45">
        <f>1*46.6%</f>
        <v>0.46600000000000003</v>
      </c>
      <c r="AR254" s="45">
        <f t="shared" si="27"/>
        <v>0</v>
      </c>
      <c r="AS254" s="45">
        <f>1*46.6%</f>
        <v>0.46600000000000003</v>
      </c>
      <c r="AT254" s="45"/>
      <c r="AU254" s="45"/>
      <c r="AV254" s="45">
        <v>0.622</v>
      </c>
      <c r="AW254" s="25"/>
      <c r="AX254" s="116" t="s">
        <v>285</v>
      </c>
      <c r="AZ254" s="45">
        <f t="shared" si="1139"/>
        <v>0.67999999999999994</v>
      </c>
      <c r="BA254" s="45">
        <v>0.2</v>
      </c>
      <c r="BD254" s="37">
        <f t="shared" si="1498"/>
        <v>759</v>
      </c>
      <c r="BE254" s="25">
        <f t="shared" si="1209"/>
        <v>311</v>
      </c>
      <c r="BF254" s="25">
        <f t="shared" si="1499"/>
        <v>746.85599999999999</v>
      </c>
      <c r="BG254" s="45">
        <f t="shared" si="1210"/>
        <v>1.3460000000000001</v>
      </c>
      <c r="BH254" s="37">
        <f t="shared" si="1211"/>
        <v>2838.4700000000003</v>
      </c>
      <c r="BI254" s="45">
        <f t="shared" si="1212"/>
        <v>0.377</v>
      </c>
      <c r="BJ254" s="45">
        <f t="shared" si="1213"/>
        <v>0</v>
      </c>
      <c r="BK254" s="45">
        <f t="shared" si="1214"/>
        <v>0.46600000000000003</v>
      </c>
      <c r="BL254" s="45">
        <f t="shared" si="1215"/>
        <v>0</v>
      </c>
      <c r="BM254" s="45">
        <f t="shared" si="1216"/>
        <v>0</v>
      </c>
      <c r="BN254" s="45">
        <f t="shared" si="1217"/>
        <v>0</v>
      </c>
      <c r="BO254" s="45">
        <f t="shared" si="1218"/>
        <v>0</v>
      </c>
      <c r="BP254" s="45">
        <f t="shared" si="1162"/>
        <v>0</v>
      </c>
      <c r="BQ254" s="30">
        <f t="shared" si="1280"/>
        <v>0</v>
      </c>
      <c r="BR254" s="45">
        <f t="shared" si="1500"/>
        <v>0.45</v>
      </c>
      <c r="BS254" s="45">
        <f t="shared" si="1501"/>
        <v>1.1219999999999999</v>
      </c>
      <c r="BT254" s="116">
        <f t="shared" si="1163"/>
        <v>0</v>
      </c>
      <c r="BU254" s="45">
        <f t="shared" si="1219"/>
        <v>0.45</v>
      </c>
      <c r="BV254" s="58">
        <v>1</v>
      </c>
      <c r="BW254" s="58">
        <v>1</v>
      </c>
      <c r="BX254" s="58">
        <v>0</v>
      </c>
      <c r="BY254" s="25">
        <f t="shared" si="1220"/>
        <v>2838.4700000000003</v>
      </c>
      <c r="BZ254" s="25">
        <f t="shared" si="1569"/>
        <v>6023.2333399999998</v>
      </c>
      <c r="CA254" s="25">
        <f t="shared" si="1221"/>
        <v>4271.6135030000005</v>
      </c>
      <c r="CB254" s="25">
        <f t="shared" si="1502"/>
        <v>18322.582718464</v>
      </c>
      <c r="CC254" s="25">
        <f t="shared" si="1222"/>
        <v>38880.520528580608</v>
      </c>
      <c r="CD254" s="25">
        <f t="shared" si="1223"/>
        <v>27573.654733016476</v>
      </c>
      <c r="CE254" s="25">
        <f t="shared" si="1224"/>
        <v>0</v>
      </c>
      <c r="CF254" s="25">
        <f t="shared" si="1523"/>
        <v>8810.6300112877998</v>
      </c>
      <c r="CG254" s="81">
        <v>2</v>
      </c>
      <c r="CH254" s="25">
        <f t="shared" si="1225"/>
        <v>18192.142372152139</v>
      </c>
      <c r="CI254" s="25"/>
      <c r="CJ254" s="81"/>
      <c r="CK254" s="25"/>
      <c r="CL254" s="25"/>
      <c r="CM254" s="25"/>
      <c r="CN254" s="25"/>
      <c r="CO254" s="25"/>
    </row>
    <row r="255" spans="1:93" x14ac:dyDescent="0.35">
      <c r="A255" s="15" t="str">
        <f t="shared" si="1279"/>
        <v>Aquila Favonia + 4 IceBreaker + Freeze + Thrilling Tales + Noblesse</v>
      </c>
      <c r="B255" s="15" t="s">
        <v>9</v>
      </c>
      <c r="C255" s="15">
        <v>169</v>
      </c>
      <c r="D255" s="30">
        <v>0.2</v>
      </c>
      <c r="E255" s="9">
        <v>6</v>
      </c>
      <c r="F255" s="30">
        <v>0.64749999999999996</v>
      </c>
      <c r="G255" s="30">
        <v>0.62129999999999996</v>
      </c>
      <c r="H255" s="30">
        <v>0.79379999999999995</v>
      </c>
      <c r="I255" s="30">
        <v>0.86750000000000005</v>
      </c>
      <c r="J255" s="30">
        <v>1.0449999999999999</v>
      </c>
      <c r="K255" s="9">
        <v>8</v>
      </c>
      <c r="L255" s="30">
        <v>2.2016</v>
      </c>
      <c r="M255" s="15">
        <v>6</v>
      </c>
      <c r="N255" s="30">
        <f t="shared" si="1277"/>
        <v>0.98399999999999999</v>
      </c>
      <c r="O255" s="30">
        <v>0.05</v>
      </c>
      <c r="P255" s="30">
        <v>0.5</v>
      </c>
      <c r="Q255" s="30"/>
      <c r="R255" s="9">
        <v>2155</v>
      </c>
      <c r="S255" s="15" t="s">
        <v>101</v>
      </c>
      <c r="T255" s="15">
        <v>1</v>
      </c>
      <c r="U255" s="15" t="s">
        <v>9</v>
      </c>
      <c r="V255" s="15">
        <v>590</v>
      </c>
      <c r="W255" s="33">
        <v>0.2</v>
      </c>
      <c r="X255" s="30">
        <v>0.377</v>
      </c>
      <c r="AE255" s="15" t="s">
        <v>108</v>
      </c>
      <c r="AN255" s="33">
        <v>0.2</v>
      </c>
      <c r="AP255" s="15">
        <v>311</v>
      </c>
      <c r="AQ255" s="30">
        <f>1*46.6%</f>
        <v>0.46600000000000003</v>
      </c>
      <c r="AR255" s="30">
        <f>0*58.3%</f>
        <v>0</v>
      </c>
      <c r="AS255" s="30">
        <f>0*46.6%</f>
        <v>0</v>
      </c>
      <c r="AT255" s="30"/>
      <c r="AU255" s="30"/>
      <c r="AV255" s="45">
        <v>0.622</v>
      </c>
      <c r="AW255" s="9">
        <v>187</v>
      </c>
      <c r="AX255" s="46" t="s">
        <v>285</v>
      </c>
      <c r="AZ255" s="30">
        <f t="shared" si="1139"/>
        <v>0.67999999999999994</v>
      </c>
      <c r="BA255" s="30">
        <v>0.2</v>
      </c>
      <c r="BD255" s="15">
        <f t="shared" si="1498"/>
        <v>759</v>
      </c>
      <c r="BE255" s="9">
        <f t="shared" ref="BE255:BE258" si="1594">AP255+AY255</f>
        <v>311</v>
      </c>
      <c r="BF255" s="9">
        <f t="shared" si="1499"/>
        <v>746.85599999999999</v>
      </c>
      <c r="BG255" s="30">
        <f t="shared" ref="BG255:BG258" si="1595">W255+AF255+AQ255+AZ255</f>
        <v>1.3460000000000001</v>
      </c>
      <c r="BH255" s="15">
        <f t="shared" ref="BH255:BH258" si="1596">(100%+BG255)*BD255+BE255+BF255</f>
        <v>2838.4700000000003</v>
      </c>
      <c r="BI255" s="30">
        <f t="shared" ref="BI255:BI258" si="1597">X255+AG255+AR255</f>
        <v>0.377</v>
      </c>
      <c r="BJ255" s="30">
        <f t="shared" ref="BJ255:BJ258" si="1598">AH255</f>
        <v>0</v>
      </c>
      <c r="BK255" s="30">
        <f t="shared" ref="BK255:BK258" si="1599">AI255+AS255</f>
        <v>0</v>
      </c>
      <c r="BL255" s="30">
        <f t="shared" ref="BL255:BL258" si="1600">AT255</f>
        <v>0</v>
      </c>
      <c r="BM255" s="30">
        <f t="shared" ref="BM255:BM258" si="1601">AB255</f>
        <v>0</v>
      </c>
      <c r="BN255" s="30">
        <f t="shared" ref="BN255:BN258" si="1602">AJ255</f>
        <v>0</v>
      </c>
      <c r="BO255" s="30">
        <f t="shared" ref="BO255:BO258" si="1603">AK255</f>
        <v>0</v>
      </c>
      <c r="BP255" s="30">
        <f t="shared" ref="BP255:BP258" si="1604">AL255+278*BT255/(1400+BT255)/100</f>
        <v>0.32757403906742283</v>
      </c>
      <c r="BQ255" s="30">
        <f t="shared" si="1280"/>
        <v>1.3680841335162321</v>
      </c>
      <c r="BR255" s="30">
        <f t="shared" si="1500"/>
        <v>0.45</v>
      </c>
      <c r="BS255" s="30">
        <f t="shared" si="1501"/>
        <v>1.1219999999999999</v>
      </c>
      <c r="BT255" s="46">
        <f t="shared" ref="BT255:BT258" si="1605">BC255+AW255+AD255+Q255</f>
        <v>187</v>
      </c>
      <c r="BU255" s="30">
        <f t="shared" ref="BU255:BU258" si="1606">BR255+AC255</f>
        <v>0.45</v>
      </c>
      <c r="BV255" s="114">
        <v>1</v>
      </c>
      <c r="BW255" s="114">
        <v>1</v>
      </c>
      <c r="BX255" s="114">
        <v>0</v>
      </c>
      <c r="BY255" s="9">
        <f t="shared" ref="BY255:BY258" si="1607">(100%+BJ255+(BI255*(1-BV255))+(BL255*BV255)+BN255+BX255*BO255)*BH255</f>
        <v>2838.4700000000003</v>
      </c>
      <c r="BZ255" s="9">
        <f t="shared" ref="BZ255:BZ258" si="1608">(100%+$BS255)*BY255</f>
        <v>6023.2333399999998</v>
      </c>
      <c r="CA255" s="9">
        <f t="shared" ref="CA255:CA258" si="1609">MIN($BR255, 80%)*BZ255+BY255*MAX(100%-$BR255, 20%)</f>
        <v>4271.6135030000005</v>
      </c>
      <c r="CB255" s="9">
        <f t="shared" si="1502"/>
        <v>16592.486456820065</v>
      </c>
      <c r="CC255" s="9">
        <f t="shared" ref="CC255:CC258" si="1610">(100%+BS255)*CB255</f>
        <v>35209.256261372175</v>
      </c>
      <c r="CD255" s="9">
        <f t="shared" ref="CD255:CD258" si="1611">MIN($BU255, 80%)*CC255+CB255*MAX(100%-$BU255, 20%)</f>
        <v>24970.032868868515</v>
      </c>
      <c r="CE255" s="9">
        <f t="shared" ref="CE255:CE258" si="1612">BX255*R255*(100%+BQ255)</f>
        <v>0</v>
      </c>
      <c r="CF255" s="9">
        <f t="shared" si="1523"/>
        <v>8810.6300112877998</v>
      </c>
      <c r="CG255" s="16">
        <v>2</v>
      </c>
      <c r="CH255" s="9">
        <f t="shared" ref="CH255:CH258" si="1613">(CF255+$CD255)/CG255</f>
        <v>16890.331440078156</v>
      </c>
    </row>
    <row r="256" spans="1:93" s="63" customFormat="1" x14ac:dyDescent="0.35">
      <c r="A256" s="15" t="str">
        <f t="shared" si="1279"/>
        <v>Aquila Favonia + 4 IceBreaker + Freeze + Thrilling Tales + Noblesse</v>
      </c>
      <c r="B256" s="63" t="s">
        <v>9</v>
      </c>
      <c r="C256" s="63">
        <v>169</v>
      </c>
      <c r="D256" s="67">
        <v>0.2</v>
      </c>
      <c r="E256" s="72">
        <v>6</v>
      </c>
      <c r="F256" s="67">
        <v>0.64749999999999996</v>
      </c>
      <c r="G256" s="67">
        <v>0.62129999999999996</v>
      </c>
      <c r="H256" s="67">
        <v>0.79379999999999995</v>
      </c>
      <c r="I256" s="67">
        <v>0.86750000000000005</v>
      </c>
      <c r="J256" s="67">
        <v>1.0449999999999999</v>
      </c>
      <c r="K256" s="9">
        <v>8</v>
      </c>
      <c r="L256" s="30">
        <v>2.2016</v>
      </c>
      <c r="M256" s="63">
        <v>6</v>
      </c>
      <c r="N256" s="30">
        <f t="shared" si="1277"/>
        <v>0.98399999999999999</v>
      </c>
      <c r="O256" s="67">
        <v>0.05</v>
      </c>
      <c r="P256" s="67">
        <v>0.5</v>
      </c>
      <c r="Q256" s="67"/>
      <c r="R256" s="9">
        <v>2155</v>
      </c>
      <c r="S256" s="63" t="s">
        <v>101</v>
      </c>
      <c r="T256" s="63">
        <v>1</v>
      </c>
      <c r="U256" s="63" t="s">
        <v>9</v>
      </c>
      <c r="V256" s="63">
        <v>590</v>
      </c>
      <c r="W256" s="64">
        <v>0.2</v>
      </c>
      <c r="X256" s="67">
        <v>0.377</v>
      </c>
      <c r="AB256" s="67"/>
      <c r="AC256" s="67"/>
      <c r="AD256" s="72"/>
      <c r="AE256" s="63" t="s">
        <v>108</v>
      </c>
      <c r="AG256" s="67"/>
      <c r="AH256" s="67"/>
      <c r="AI256" s="67"/>
      <c r="AK256" s="67"/>
      <c r="AL256" s="67"/>
      <c r="AM256" s="67"/>
      <c r="AN256" s="64">
        <v>0.2</v>
      </c>
      <c r="AP256" s="37">
        <v>311</v>
      </c>
      <c r="AQ256" s="45">
        <v>0</v>
      </c>
      <c r="AR256" s="45">
        <f t="shared" si="27"/>
        <v>0</v>
      </c>
      <c r="AS256" s="45">
        <f>1*46.6%</f>
        <v>0.46600000000000003</v>
      </c>
      <c r="AT256" s="45"/>
      <c r="AU256" s="45"/>
      <c r="AV256" s="45">
        <v>0.622</v>
      </c>
      <c r="AW256" s="25">
        <v>187</v>
      </c>
      <c r="AX256" s="46" t="s">
        <v>285</v>
      </c>
      <c r="AZ256" s="30">
        <f t="shared" si="1139"/>
        <v>0.67999999999999994</v>
      </c>
      <c r="BA256" s="30">
        <v>0.2</v>
      </c>
      <c r="BD256" s="63">
        <f t="shared" si="1498"/>
        <v>759</v>
      </c>
      <c r="BE256" s="72">
        <f t="shared" si="1594"/>
        <v>311</v>
      </c>
      <c r="BF256" s="72">
        <f t="shared" si="1499"/>
        <v>746.85599999999999</v>
      </c>
      <c r="BG256" s="67">
        <f t="shared" si="1595"/>
        <v>0.87999999999999989</v>
      </c>
      <c r="BH256" s="63">
        <f t="shared" si="1596"/>
        <v>2484.7759999999998</v>
      </c>
      <c r="BI256" s="67">
        <f t="shared" si="1597"/>
        <v>0.377</v>
      </c>
      <c r="BJ256" s="67">
        <f t="shared" si="1598"/>
        <v>0</v>
      </c>
      <c r="BK256" s="67">
        <f t="shared" si="1599"/>
        <v>0.46600000000000003</v>
      </c>
      <c r="BL256" s="67">
        <f t="shared" si="1600"/>
        <v>0</v>
      </c>
      <c r="BM256" s="67">
        <f t="shared" si="1601"/>
        <v>0</v>
      </c>
      <c r="BN256" s="67">
        <f t="shared" si="1602"/>
        <v>0</v>
      </c>
      <c r="BO256" s="67">
        <f t="shared" si="1603"/>
        <v>0</v>
      </c>
      <c r="BP256" s="30">
        <f t="shared" si="1604"/>
        <v>0.32757403906742283</v>
      </c>
      <c r="BQ256" s="30">
        <f t="shared" si="1280"/>
        <v>1.3680841335162321</v>
      </c>
      <c r="BR256" s="67">
        <f t="shared" si="1500"/>
        <v>0.45</v>
      </c>
      <c r="BS256" s="67">
        <f t="shared" si="1501"/>
        <v>1.1219999999999999</v>
      </c>
      <c r="BT256" s="46">
        <f t="shared" si="1605"/>
        <v>187</v>
      </c>
      <c r="BU256" s="67">
        <f t="shared" si="1606"/>
        <v>0.45</v>
      </c>
      <c r="BV256" s="115">
        <v>1</v>
      </c>
      <c r="BW256" s="115">
        <v>1</v>
      </c>
      <c r="BX256" s="115">
        <v>0</v>
      </c>
      <c r="BY256" s="72">
        <f t="shared" si="1607"/>
        <v>2484.7759999999998</v>
      </c>
      <c r="BZ256" s="72">
        <f t="shared" si="1608"/>
        <v>5272.6946719999996</v>
      </c>
      <c r="CA256" s="72">
        <f t="shared" si="1609"/>
        <v>3739.3394023999999</v>
      </c>
      <c r="CB256" s="9">
        <f t="shared" si="1502"/>
        <v>21293.56497690214</v>
      </c>
      <c r="CC256" s="72">
        <f t="shared" si="1610"/>
        <v>45184.944880986339</v>
      </c>
      <c r="CD256" s="72">
        <f t="shared" si="1611"/>
        <v>32044.685933740031</v>
      </c>
      <c r="CE256" s="72">
        <f t="shared" si="1612"/>
        <v>0</v>
      </c>
      <c r="CF256" s="72">
        <f t="shared" si="1523"/>
        <v>7712.761451390239</v>
      </c>
      <c r="CG256" s="74">
        <v>2</v>
      </c>
      <c r="CH256" s="66">
        <f t="shared" si="1613"/>
        <v>19878.723692565134</v>
      </c>
      <c r="CI256" s="72"/>
      <c r="CJ256" s="74"/>
      <c r="CK256" s="72"/>
      <c r="CL256" s="72"/>
      <c r="CM256" s="72"/>
      <c r="CN256" s="72"/>
      <c r="CO256" s="72"/>
    </row>
    <row r="257" spans="1:93" x14ac:dyDescent="0.35">
      <c r="A257" s="15" t="str">
        <f t="shared" si="1279"/>
        <v>Iron Sting + 4 IceBreaker + Freeze + Thrilling Tales + Noblesse</v>
      </c>
      <c r="B257" s="15" t="s">
        <v>9</v>
      </c>
      <c r="C257" s="15">
        <v>169</v>
      </c>
      <c r="D257" s="30">
        <v>0.2</v>
      </c>
      <c r="E257" s="9">
        <v>6</v>
      </c>
      <c r="F257" s="30">
        <v>0.64749999999999996</v>
      </c>
      <c r="G257" s="30">
        <v>0.62129999999999996</v>
      </c>
      <c r="H257" s="30">
        <v>0.79379999999999995</v>
      </c>
      <c r="I257" s="30">
        <v>0.86750000000000005</v>
      </c>
      <c r="J257" s="30">
        <v>1.0449999999999999</v>
      </c>
      <c r="K257" s="9">
        <v>8</v>
      </c>
      <c r="L257" s="30">
        <v>2.2016</v>
      </c>
      <c r="M257" s="15">
        <v>6</v>
      </c>
      <c r="N257" s="30">
        <f t="shared" si="1277"/>
        <v>0.98399999999999999</v>
      </c>
      <c r="O257" s="30">
        <v>0.05</v>
      </c>
      <c r="P257" s="30">
        <v>0.5</v>
      </c>
      <c r="Q257" s="30"/>
      <c r="R257" s="9">
        <v>2155</v>
      </c>
      <c r="S257" s="15" t="s">
        <v>462</v>
      </c>
      <c r="T257" s="15">
        <v>1</v>
      </c>
      <c r="U257" s="15" t="s">
        <v>9</v>
      </c>
      <c r="V257" s="15">
        <v>449</v>
      </c>
      <c r="W257" s="33"/>
      <c r="X257" s="30">
        <v>0.12</v>
      </c>
      <c r="Y257" s="33"/>
      <c r="AB257" s="30">
        <v>0.12</v>
      </c>
      <c r="AD257" s="9">
        <v>151</v>
      </c>
      <c r="AE257" s="15" t="s">
        <v>108</v>
      </c>
      <c r="AN257" s="33">
        <v>0.2</v>
      </c>
      <c r="AP257" s="15">
        <v>311</v>
      </c>
      <c r="AQ257" s="30">
        <f>2*46.6%</f>
        <v>0.93200000000000005</v>
      </c>
      <c r="AR257" s="30">
        <f>0*58.3%</f>
        <v>0</v>
      </c>
      <c r="AS257" s="30">
        <f>0*46.6%</f>
        <v>0</v>
      </c>
      <c r="AT257" s="30"/>
      <c r="AU257" s="30"/>
      <c r="AV257" s="45">
        <v>0.622</v>
      </c>
      <c r="AX257" s="46" t="s">
        <v>285</v>
      </c>
      <c r="AZ257" s="30">
        <f t="shared" si="1139"/>
        <v>0.67999999999999994</v>
      </c>
      <c r="BA257" s="30">
        <v>0.2</v>
      </c>
      <c r="BD257" s="15">
        <f t="shared" ref="BD257:BD260" si="1614">C257+V257</f>
        <v>618</v>
      </c>
      <c r="BE257" s="9">
        <f t="shared" si="1594"/>
        <v>311</v>
      </c>
      <c r="BF257" s="9">
        <f t="shared" ref="BF257:BF260" si="1615">N257*BD257</f>
        <v>608.11199999999997</v>
      </c>
      <c r="BG257" s="30">
        <f t="shared" si="1595"/>
        <v>1.6120000000000001</v>
      </c>
      <c r="BH257" s="15">
        <f t="shared" si="1596"/>
        <v>2533.328</v>
      </c>
      <c r="BI257" s="30">
        <f t="shared" si="1597"/>
        <v>0.12</v>
      </c>
      <c r="BJ257" s="30">
        <f t="shared" si="1598"/>
        <v>0</v>
      </c>
      <c r="BK257" s="30">
        <f t="shared" si="1599"/>
        <v>0</v>
      </c>
      <c r="BL257" s="30">
        <f t="shared" si="1600"/>
        <v>0</v>
      </c>
      <c r="BM257" s="30">
        <f t="shared" si="1601"/>
        <v>0.12</v>
      </c>
      <c r="BN257" s="30">
        <f t="shared" si="1602"/>
        <v>0</v>
      </c>
      <c r="BO257" s="30">
        <f t="shared" si="1603"/>
        <v>0</v>
      </c>
      <c r="BP257" s="30">
        <f t="shared" si="1604"/>
        <v>0.27065119277885236</v>
      </c>
      <c r="BQ257" s="30">
        <f t="shared" si="1280"/>
        <v>1.1231985123198513</v>
      </c>
      <c r="BR257" s="30">
        <f t="shared" ref="BR257:BR260" si="1616">O257+Z257+AN257+AU257+BA257</f>
        <v>0.45</v>
      </c>
      <c r="BS257" s="30">
        <f t="shared" ref="BS257:BS260" si="1617">P257+AA257+AO257+AV257+BB257</f>
        <v>1.1219999999999999</v>
      </c>
      <c r="BT257" s="46">
        <f t="shared" si="1605"/>
        <v>151</v>
      </c>
      <c r="BU257" s="30">
        <f t="shared" si="1606"/>
        <v>0.45</v>
      </c>
      <c r="BV257" s="114">
        <v>1</v>
      </c>
      <c r="BW257" s="114">
        <v>1</v>
      </c>
      <c r="BX257" s="114">
        <v>0</v>
      </c>
      <c r="BY257" s="9">
        <f t="shared" si="1607"/>
        <v>2533.328</v>
      </c>
      <c r="BZ257" s="9">
        <f t="shared" si="1608"/>
        <v>5375.7220159999997</v>
      </c>
      <c r="CA257" s="9">
        <f t="shared" si="1609"/>
        <v>3812.4053071999997</v>
      </c>
      <c r="CB257" s="9">
        <f t="shared" ref="CB257:CB260" si="1618">L257*(100%+BK257+BM257+(1-BW257)*BN257+BX257*BO257)*(100%+(BW257*100%))*(100%+(BW257*BP257))*BH257</f>
        <v>15874.651745729243</v>
      </c>
      <c r="CC257" s="9">
        <f t="shared" si="1610"/>
        <v>33686.011004437452</v>
      </c>
      <c r="CD257" s="9">
        <f t="shared" si="1611"/>
        <v>23889.763412147935</v>
      </c>
      <c r="CE257" s="9">
        <f t="shared" si="1612"/>
        <v>0</v>
      </c>
      <c r="CF257" s="9">
        <f t="shared" si="1523"/>
        <v>7863.4671866307181</v>
      </c>
      <c r="CG257" s="16">
        <v>2</v>
      </c>
      <c r="CH257" s="9">
        <f t="shared" si="1613"/>
        <v>15876.615299389327</v>
      </c>
    </row>
    <row r="258" spans="1:93" s="37" customFormat="1" x14ac:dyDescent="0.35">
      <c r="A258" s="15" t="str">
        <f t="shared" si="1279"/>
        <v>Iron Sting + 4 IceBreaker + Freeze + Thrilling Tales + Noblesse</v>
      </c>
      <c r="B258" s="37" t="s">
        <v>9</v>
      </c>
      <c r="C258" s="37">
        <v>169</v>
      </c>
      <c r="D258" s="45">
        <v>0.2</v>
      </c>
      <c r="E258" s="25">
        <v>6</v>
      </c>
      <c r="F258" s="45">
        <v>0.64749999999999996</v>
      </c>
      <c r="G258" s="45">
        <v>0.62129999999999996</v>
      </c>
      <c r="H258" s="45">
        <v>0.79379999999999995</v>
      </c>
      <c r="I258" s="45">
        <v>0.86750000000000005</v>
      </c>
      <c r="J258" s="45">
        <v>1.0449999999999999</v>
      </c>
      <c r="K258" s="25">
        <v>8</v>
      </c>
      <c r="L258" s="45">
        <v>2.2016</v>
      </c>
      <c r="M258" s="37">
        <v>6</v>
      </c>
      <c r="N258" s="45">
        <f t="shared" si="1277"/>
        <v>0.98399999999999999</v>
      </c>
      <c r="O258" s="45">
        <v>0.05</v>
      </c>
      <c r="P258" s="45">
        <v>0.5</v>
      </c>
      <c r="Q258" s="45"/>
      <c r="R258" s="9">
        <v>2155</v>
      </c>
      <c r="S258" s="15" t="s">
        <v>462</v>
      </c>
      <c r="T258" s="15">
        <v>1</v>
      </c>
      <c r="U258" s="15" t="s">
        <v>9</v>
      </c>
      <c r="V258" s="15">
        <v>449</v>
      </c>
      <c r="W258" s="33"/>
      <c r="X258" s="30">
        <v>0.12</v>
      </c>
      <c r="Y258" s="33"/>
      <c r="Z258" s="15"/>
      <c r="AA258" s="15"/>
      <c r="AB258" s="30">
        <v>0.12</v>
      </c>
      <c r="AC258" s="30"/>
      <c r="AD258" s="9">
        <v>151</v>
      </c>
      <c r="AE258" s="37" t="s">
        <v>108</v>
      </c>
      <c r="AG258" s="45"/>
      <c r="AH258" s="45"/>
      <c r="AI258" s="45"/>
      <c r="AK258" s="45"/>
      <c r="AL258" s="45"/>
      <c r="AM258" s="45"/>
      <c r="AN258" s="53">
        <v>0.2</v>
      </c>
      <c r="AP258" s="37">
        <v>311</v>
      </c>
      <c r="AQ258" s="45">
        <f>1*46.6%</f>
        <v>0.46600000000000003</v>
      </c>
      <c r="AR258" s="45">
        <f t="shared" si="27"/>
        <v>0</v>
      </c>
      <c r="AS258" s="45">
        <f>1*46.6%</f>
        <v>0.46600000000000003</v>
      </c>
      <c r="AT258" s="45"/>
      <c r="AU258" s="45"/>
      <c r="AV258" s="45">
        <v>0.622</v>
      </c>
      <c r="AW258" s="25"/>
      <c r="AX258" s="116" t="s">
        <v>285</v>
      </c>
      <c r="AZ258" s="45">
        <f t="shared" si="1139"/>
        <v>0.67999999999999994</v>
      </c>
      <c r="BA258" s="45">
        <v>0.2</v>
      </c>
      <c r="BD258" s="37">
        <f t="shared" si="1614"/>
        <v>618</v>
      </c>
      <c r="BE258" s="25">
        <f t="shared" si="1594"/>
        <v>311</v>
      </c>
      <c r="BF258" s="25">
        <f t="shared" si="1615"/>
        <v>608.11199999999997</v>
      </c>
      <c r="BG258" s="45">
        <f t="shared" si="1595"/>
        <v>1.1459999999999999</v>
      </c>
      <c r="BH258" s="37">
        <f t="shared" si="1596"/>
        <v>2245.3399999999997</v>
      </c>
      <c r="BI258" s="45">
        <f t="shared" si="1597"/>
        <v>0.12</v>
      </c>
      <c r="BJ258" s="45">
        <f t="shared" si="1598"/>
        <v>0</v>
      </c>
      <c r="BK258" s="45">
        <f t="shared" si="1599"/>
        <v>0.46600000000000003</v>
      </c>
      <c r="BL258" s="45">
        <f t="shared" si="1600"/>
        <v>0</v>
      </c>
      <c r="BM258" s="45">
        <f t="shared" si="1601"/>
        <v>0.12</v>
      </c>
      <c r="BN258" s="45">
        <f t="shared" si="1602"/>
        <v>0</v>
      </c>
      <c r="BO258" s="45">
        <f t="shared" si="1603"/>
        <v>0</v>
      </c>
      <c r="BP258" s="45">
        <f t="shared" si="1604"/>
        <v>0.27065119277885236</v>
      </c>
      <c r="BQ258" s="30">
        <f t="shared" si="1280"/>
        <v>1.1231985123198513</v>
      </c>
      <c r="BR258" s="45">
        <f t="shared" si="1616"/>
        <v>0.45</v>
      </c>
      <c r="BS258" s="45">
        <f t="shared" si="1617"/>
        <v>1.1219999999999999</v>
      </c>
      <c r="BT258" s="116">
        <f t="shared" si="1605"/>
        <v>151</v>
      </c>
      <c r="BU258" s="45">
        <f t="shared" si="1606"/>
        <v>0.45</v>
      </c>
      <c r="BV258" s="58">
        <v>1</v>
      </c>
      <c r="BW258" s="58">
        <v>1</v>
      </c>
      <c r="BX258" s="58">
        <v>0</v>
      </c>
      <c r="BY258" s="25">
        <f t="shared" si="1607"/>
        <v>2245.3399999999997</v>
      </c>
      <c r="BZ258" s="25">
        <f t="shared" si="1608"/>
        <v>4764.6114799999987</v>
      </c>
      <c r="CA258" s="25">
        <f t="shared" si="1609"/>
        <v>3379.0121659999995</v>
      </c>
      <c r="CB258" s="25">
        <f t="shared" si="1618"/>
        <v>19924.161663706833</v>
      </c>
      <c r="CC258" s="25">
        <f t="shared" si="1610"/>
        <v>42279.071050385894</v>
      </c>
      <c r="CD258" s="25">
        <f t="shared" si="1611"/>
        <v>29983.870887712408</v>
      </c>
      <c r="CE258" s="25">
        <f t="shared" si="1612"/>
        <v>0</v>
      </c>
      <c r="CF258" s="25">
        <f t="shared" si="1523"/>
        <v>6969.5504935915978</v>
      </c>
      <c r="CG258" s="81">
        <v>2</v>
      </c>
      <c r="CH258" s="25">
        <f t="shared" si="1613"/>
        <v>18476.710690652002</v>
      </c>
      <c r="CI258" s="25"/>
      <c r="CJ258" s="81"/>
      <c r="CK258" s="25"/>
      <c r="CL258" s="25"/>
      <c r="CM258" s="25"/>
      <c r="CN258" s="25"/>
      <c r="CO258" s="25"/>
    </row>
    <row r="259" spans="1:93" x14ac:dyDescent="0.35">
      <c r="A259" s="15" t="str">
        <f t="shared" si="1279"/>
        <v>Iron Sting + 4 IceBreaker + Freeze + Thrilling Tales + Noblesse</v>
      </c>
      <c r="B259" s="15" t="s">
        <v>9</v>
      </c>
      <c r="C259" s="15">
        <v>169</v>
      </c>
      <c r="D259" s="30">
        <v>0.2</v>
      </c>
      <c r="E259" s="9">
        <v>6</v>
      </c>
      <c r="F259" s="30">
        <v>0.64749999999999996</v>
      </c>
      <c r="G259" s="30">
        <v>0.62129999999999996</v>
      </c>
      <c r="H259" s="30">
        <v>0.79379999999999995</v>
      </c>
      <c r="I259" s="30">
        <v>0.86750000000000005</v>
      </c>
      <c r="J259" s="30">
        <v>1.0449999999999999</v>
      </c>
      <c r="K259" s="9">
        <v>8</v>
      </c>
      <c r="L259" s="30">
        <v>2.2016</v>
      </c>
      <c r="M259" s="15">
        <v>6</v>
      </c>
      <c r="N259" s="30">
        <f t="shared" si="1277"/>
        <v>0.98399999999999999</v>
      </c>
      <c r="O259" s="30">
        <v>0.05</v>
      </c>
      <c r="P259" s="30">
        <v>0.5</v>
      </c>
      <c r="Q259" s="30"/>
      <c r="R259" s="9">
        <v>2155</v>
      </c>
      <c r="S259" s="15" t="s">
        <v>462</v>
      </c>
      <c r="T259" s="15">
        <v>1</v>
      </c>
      <c r="U259" s="15" t="s">
        <v>9</v>
      </c>
      <c r="V259" s="15">
        <v>449</v>
      </c>
      <c r="W259" s="33"/>
      <c r="X259" s="30">
        <v>0.12</v>
      </c>
      <c r="Y259" s="33"/>
      <c r="AB259" s="30">
        <v>0.12</v>
      </c>
      <c r="AD259" s="9">
        <v>151</v>
      </c>
      <c r="AE259" s="15" t="s">
        <v>108</v>
      </c>
      <c r="AN259" s="33">
        <v>0.2</v>
      </c>
      <c r="AP259" s="15">
        <v>311</v>
      </c>
      <c r="AQ259" s="30">
        <f>1*46.6%</f>
        <v>0.46600000000000003</v>
      </c>
      <c r="AR259" s="30">
        <f>0*58.3%</f>
        <v>0</v>
      </c>
      <c r="AS259" s="30">
        <f>0*46.6%</f>
        <v>0</v>
      </c>
      <c r="AT259" s="30"/>
      <c r="AU259" s="30"/>
      <c r="AV259" s="45">
        <v>0.622</v>
      </c>
      <c r="AW259" s="9">
        <v>187</v>
      </c>
      <c r="AX259" s="46" t="s">
        <v>285</v>
      </c>
      <c r="AZ259" s="30">
        <f t="shared" si="1139"/>
        <v>0.67999999999999994</v>
      </c>
      <c r="BA259" s="30">
        <v>0.2</v>
      </c>
      <c r="BD259" s="15">
        <f t="shared" si="1614"/>
        <v>618</v>
      </c>
      <c r="BE259" s="9">
        <f t="shared" ref="BE259:BE260" si="1619">AP259+AY259</f>
        <v>311</v>
      </c>
      <c r="BF259" s="9">
        <f t="shared" si="1615"/>
        <v>608.11199999999997</v>
      </c>
      <c r="BG259" s="30">
        <f t="shared" ref="BG259:BG260" si="1620">W259+AF259+AQ259+AZ259</f>
        <v>1.1459999999999999</v>
      </c>
      <c r="BH259" s="15">
        <f t="shared" ref="BH259:BH260" si="1621">(100%+BG259)*BD259+BE259+BF259</f>
        <v>2245.3399999999997</v>
      </c>
      <c r="BI259" s="30">
        <f t="shared" ref="BI259:BI260" si="1622">X259+AG259+AR259</f>
        <v>0.12</v>
      </c>
      <c r="BJ259" s="30">
        <f t="shared" ref="BJ259:BJ260" si="1623">AH259</f>
        <v>0</v>
      </c>
      <c r="BK259" s="30">
        <f t="shared" ref="BK259:BK260" si="1624">AI259+AS259</f>
        <v>0</v>
      </c>
      <c r="BL259" s="30">
        <f t="shared" ref="BL259:BL260" si="1625">AT259</f>
        <v>0</v>
      </c>
      <c r="BM259" s="30">
        <f t="shared" ref="BM259:BM260" si="1626">AB259</f>
        <v>0.12</v>
      </c>
      <c r="BN259" s="30">
        <f t="shared" ref="BN259:BN260" si="1627">AJ259</f>
        <v>0</v>
      </c>
      <c r="BO259" s="30">
        <f t="shared" ref="BO259:BO260" si="1628">AK259</f>
        <v>0</v>
      </c>
      <c r="BP259" s="30">
        <f t="shared" ref="BP259:BP260" si="1629">AL259+278*BT259/(1400+BT259)/100</f>
        <v>0.540644418872267</v>
      </c>
      <c r="BQ259" s="30">
        <f t="shared" si="1280"/>
        <v>2.3130881094952951</v>
      </c>
      <c r="BR259" s="30">
        <f t="shared" si="1616"/>
        <v>0.45</v>
      </c>
      <c r="BS259" s="30">
        <f t="shared" si="1617"/>
        <v>1.1219999999999999</v>
      </c>
      <c r="BT259" s="46">
        <f t="shared" ref="BT259:BT260" si="1630">BC259+AW259+AD259+Q259</f>
        <v>338</v>
      </c>
      <c r="BU259" s="30">
        <f t="shared" ref="BU259:BU260" si="1631">BR259+AC259</f>
        <v>0.45</v>
      </c>
      <c r="BV259" s="114">
        <v>1</v>
      </c>
      <c r="BW259" s="114">
        <v>1</v>
      </c>
      <c r="BX259" s="114">
        <v>0</v>
      </c>
      <c r="BY259" s="9">
        <f t="shared" ref="BY259:BY260" si="1632">(100%+BJ259+(BI259*(1-BV259))+(BL259*BV259)+BN259+BX259*BO259)*BH259</f>
        <v>2245.3399999999997</v>
      </c>
      <c r="BZ259" s="9">
        <f t="shared" ref="BZ259:BZ260" si="1633">(100%+$BS259)*BY259</f>
        <v>4764.6114799999987</v>
      </c>
      <c r="CA259" s="9">
        <f t="shared" ref="CA259:CA260" si="1634">MIN($BR259, 80%)*BZ259+BY259*MAX(100%-$BR259, 20%)</f>
        <v>3379.0121659999995</v>
      </c>
      <c r="CB259" s="9">
        <f t="shared" si="1618"/>
        <v>17059.683244124855</v>
      </c>
      <c r="CC259" s="9">
        <f t="shared" ref="CC259:CC260" si="1635">(100%+BS259)*CB259</f>
        <v>36200.647844032937</v>
      </c>
      <c r="CD259" s="9">
        <f t="shared" ref="CD259:CD260" si="1636">MIN($BU259, 80%)*CC259+CB259*MAX(100%-$BU259, 20%)</f>
        <v>25673.117314083494</v>
      </c>
      <c r="CE259" s="9">
        <f t="shared" ref="CE259:CE260" si="1637">BX259*R259*(100%+BQ259)</f>
        <v>0</v>
      </c>
      <c r="CF259" s="9">
        <f t="shared" si="1523"/>
        <v>6969.5504935915978</v>
      </c>
      <c r="CG259" s="16">
        <v>2</v>
      </c>
      <c r="CH259" s="9">
        <f t="shared" ref="CH259:CH260" si="1638">(CF259+$CD259)/CG259</f>
        <v>16321.333903837545</v>
      </c>
    </row>
    <row r="260" spans="1:93" s="63" customFormat="1" x14ac:dyDescent="0.35">
      <c r="A260" s="15" t="str">
        <f t="shared" si="1279"/>
        <v>Iron Sting + 4 IceBreaker + Freeze + Thrilling Tales + Noblesse</v>
      </c>
      <c r="B260" s="63" t="s">
        <v>9</v>
      </c>
      <c r="C260" s="63">
        <v>169</v>
      </c>
      <c r="D260" s="67">
        <v>0.2</v>
      </c>
      <c r="E260" s="72">
        <v>6</v>
      </c>
      <c r="F260" s="67">
        <v>0.64749999999999996</v>
      </c>
      <c r="G260" s="67">
        <v>0.62129999999999996</v>
      </c>
      <c r="H260" s="67">
        <v>0.79379999999999995</v>
      </c>
      <c r="I260" s="67">
        <v>0.86750000000000005</v>
      </c>
      <c r="J260" s="67">
        <v>1.0449999999999999</v>
      </c>
      <c r="K260" s="9">
        <v>8</v>
      </c>
      <c r="L260" s="30">
        <v>2.2016</v>
      </c>
      <c r="M260" s="63">
        <v>6</v>
      </c>
      <c r="N260" s="30">
        <f t="shared" si="1277"/>
        <v>0.98399999999999999</v>
      </c>
      <c r="O260" s="67">
        <v>0.05</v>
      </c>
      <c r="P260" s="67">
        <v>0.5</v>
      </c>
      <c r="Q260" s="67"/>
      <c r="R260" s="9">
        <v>2155</v>
      </c>
      <c r="S260" s="15" t="s">
        <v>462</v>
      </c>
      <c r="T260" s="15">
        <v>1</v>
      </c>
      <c r="U260" s="15" t="s">
        <v>9</v>
      </c>
      <c r="V260" s="15">
        <v>449</v>
      </c>
      <c r="W260" s="33"/>
      <c r="X260" s="30">
        <v>0.12</v>
      </c>
      <c r="Y260" s="33"/>
      <c r="Z260" s="15"/>
      <c r="AA260" s="15"/>
      <c r="AB260" s="30">
        <v>0.12</v>
      </c>
      <c r="AC260" s="30"/>
      <c r="AD260" s="9">
        <v>151</v>
      </c>
      <c r="AE260" s="63" t="s">
        <v>108</v>
      </c>
      <c r="AG260" s="67"/>
      <c r="AH260" s="67"/>
      <c r="AI260" s="67"/>
      <c r="AK260" s="67"/>
      <c r="AL260" s="67"/>
      <c r="AM260" s="67"/>
      <c r="AN260" s="64">
        <v>0.2</v>
      </c>
      <c r="AP260" s="37">
        <v>311</v>
      </c>
      <c r="AQ260" s="45">
        <v>0</v>
      </c>
      <c r="AR260" s="45">
        <f t="shared" si="27"/>
        <v>0</v>
      </c>
      <c r="AS260" s="45">
        <f>1*46.6%</f>
        <v>0.46600000000000003</v>
      </c>
      <c r="AT260" s="45"/>
      <c r="AU260" s="45"/>
      <c r="AV260" s="45">
        <v>0.622</v>
      </c>
      <c r="AW260" s="25">
        <v>187</v>
      </c>
      <c r="AX260" s="46" t="s">
        <v>285</v>
      </c>
      <c r="AZ260" s="30">
        <f t="shared" si="1139"/>
        <v>0.67999999999999994</v>
      </c>
      <c r="BA260" s="30">
        <v>0.2</v>
      </c>
      <c r="BD260" s="63">
        <f t="shared" si="1614"/>
        <v>618</v>
      </c>
      <c r="BE260" s="72">
        <f t="shared" si="1619"/>
        <v>311</v>
      </c>
      <c r="BF260" s="72">
        <f t="shared" si="1615"/>
        <v>608.11199999999997</v>
      </c>
      <c r="BG260" s="67">
        <f t="shared" si="1620"/>
        <v>0.67999999999999994</v>
      </c>
      <c r="BH260" s="63">
        <f t="shared" si="1621"/>
        <v>1957.3519999999999</v>
      </c>
      <c r="BI260" s="67">
        <f t="shared" si="1622"/>
        <v>0.12</v>
      </c>
      <c r="BJ260" s="67">
        <f t="shared" si="1623"/>
        <v>0</v>
      </c>
      <c r="BK260" s="67">
        <f t="shared" si="1624"/>
        <v>0.46600000000000003</v>
      </c>
      <c r="BL260" s="67">
        <f t="shared" si="1625"/>
        <v>0</v>
      </c>
      <c r="BM260" s="67">
        <f t="shared" si="1626"/>
        <v>0.12</v>
      </c>
      <c r="BN260" s="67">
        <f t="shared" si="1627"/>
        <v>0</v>
      </c>
      <c r="BO260" s="67">
        <f t="shared" si="1628"/>
        <v>0</v>
      </c>
      <c r="BP260" s="30">
        <f t="shared" si="1629"/>
        <v>0.540644418872267</v>
      </c>
      <c r="BQ260" s="30">
        <f t="shared" si="1280"/>
        <v>2.3130881094952951</v>
      </c>
      <c r="BR260" s="67">
        <f t="shared" si="1616"/>
        <v>0.45</v>
      </c>
      <c r="BS260" s="67">
        <f t="shared" si="1617"/>
        <v>1.1219999999999999</v>
      </c>
      <c r="BT260" s="46">
        <f t="shared" si="1630"/>
        <v>338</v>
      </c>
      <c r="BU260" s="67">
        <f t="shared" si="1631"/>
        <v>0.45</v>
      </c>
      <c r="BV260" s="115">
        <v>1</v>
      </c>
      <c r="BW260" s="115">
        <v>1</v>
      </c>
      <c r="BX260" s="115">
        <v>0</v>
      </c>
      <c r="BY260" s="72">
        <f t="shared" si="1632"/>
        <v>1957.3519999999999</v>
      </c>
      <c r="BZ260" s="72">
        <f t="shared" si="1633"/>
        <v>4153.5009439999994</v>
      </c>
      <c r="CA260" s="72">
        <f t="shared" si="1634"/>
        <v>2945.6190247999998</v>
      </c>
      <c r="CB260" s="9">
        <f t="shared" si="1618"/>
        <v>21059.252128839726</v>
      </c>
      <c r="CC260" s="72">
        <f t="shared" si="1635"/>
        <v>44687.733017397899</v>
      </c>
      <c r="CD260" s="72">
        <f t="shared" si="1636"/>
        <v>31692.068528690907</v>
      </c>
      <c r="CE260" s="72">
        <f t="shared" si="1637"/>
        <v>0</v>
      </c>
      <c r="CF260" s="72">
        <f t="shared" si="1523"/>
        <v>6075.6338005524785</v>
      </c>
      <c r="CG260" s="74">
        <v>2</v>
      </c>
      <c r="CH260" s="66">
        <f t="shared" si="1638"/>
        <v>18883.851164621694</v>
      </c>
      <c r="CI260" s="72"/>
      <c r="CJ260" s="74"/>
      <c r="CK260" s="72"/>
      <c r="CL260" s="72"/>
      <c r="CM260" s="72"/>
      <c r="CN260" s="72"/>
      <c r="CO260" s="72"/>
    </row>
    <row r="261" spans="1:93" x14ac:dyDescent="0.35">
      <c r="A261" s="15" t="str">
        <f t="shared" si="1279"/>
        <v>Blackcliff Longsword + 4 IceBreaker + Freeze + Thrilling Tales + Noblesse</v>
      </c>
      <c r="B261" s="15" t="s">
        <v>9</v>
      </c>
      <c r="C261" s="15">
        <v>169</v>
      </c>
      <c r="D261" s="30">
        <v>0.2</v>
      </c>
      <c r="E261" s="9">
        <v>6</v>
      </c>
      <c r="F261" s="30">
        <v>0.64749999999999996</v>
      </c>
      <c r="G261" s="30">
        <v>0.62129999999999996</v>
      </c>
      <c r="H261" s="30">
        <v>0.79379999999999995</v>
      </c>
      <c r="I261" s="30">
        <v>0.86750000000000005</v>
      </c>
      <c r="J261" s="30">
        <v>1.0449999999999999</v>
      </c>
      <c r="K261" s="9">
        <v>8</v>
      </c>
      <c r="L261" s="30">
        <v>2.2016</v>
      </c>
      <c r="M261" s="15">
        <v>6</v>
      </c>
      <c r="N261" s="30">
        <f t="shared" si="1277"/>
        <v>0.98399999999999999</v>
      </c>
      <c r="O261" s="30">
        <v>0.05</v>
      </c>
      <c r="P261" s="30">
        <v>0.5</v>
      </c>
      <c r="Q261" s="30"/>
      <c r="R261" s="9">
        <v>2155</v>
      </c>
      <c r="S261" s="15" t="s">
        <v>146</v>
      </c>
      <c r="T261" s="15">
        <v>1</v>
      </c>
      <c r="U261" s="15" t="s">
        <v>9</v>
      </c>
      <c r="V261" s="15">
        <v>497</v>
      </c>
      <c r="W261" s="33"/>
      <c r="X261" s="30"/>
      <c r="Y261" s="6"/>
      <c r="Z261" s="4"/>
      <c r="AA261" s="4">
        <v>0.33500000000000002</v>
      </c>
      <c r="AE261" s="15" t="s">
        <v>108</v>
      </c>
      <c r="AN261" s="33">
        <v>0.2</v>
      </c>
      <c r="AP261" s="15">
        <v>311</v>
      </c>
      <c r="AQ261" s="30">
        <f>2*46.6%</f>
        <v>0.93200000000000005</v>
      </c>
      <c r="AR261" s="30">
        <f>0*58.3%</f>
        <v>0</v>
      </c>
      <c r="AS261" s="30">
        <f>0*46.6%</f>
        <v>0</v>
      </c>
      <c r="AT261" s="30"/>
      <c r="AU261" s="30"/>
      <c r="AV261" s="45">
        <v>0.622</v>
      </c>
      <c r="AX261" s="46" t="s">
        <v>285</v>
      </c>
      <c r="AZ261" s="30">
        <f t="shared" si="1139"/>
        <v>0.67999999999999994</v>
      </c>
      <c r="BA261" s="30">
        <v>0.2</v>
      </c>
      <c r="BD261" s="15">
        <f t="shared" si="1498"/>
        <v>666</v>
      </c>
      <c r="BE261" s="9">
        <f t="shared" ref="BE261:BE262" si="1639">AP261+AY261</f>
        <v>311</v>
      </c>
      <c r="BF261" s="9">
        <f t="shared" si="1499"/>
        <v>655.34399999999994</v>
      </c>
      <c r="BG261" s="30">
        <f t="shared" ref="BG261:BG262" si="1640">W261+AF261+AQ261+AZ261</f>
        <v>1.6120000000000001</v>
      </c>
      <c r="BH261" s="15">
        <f t="shared" ref="BH261:BH262" si="1641">(100%+BG261)*BD261+BE261+BF261</f>
        <v>2705.9360000000001</v>
      </c>
      <c r="BI261" s="30">
        <f t="shared" ref="BI261:BI262" si="1642">X261+AG261+AR261</f>
        <v>0</v>
      </c>
      <c r="BJ261" s="30">
        <f t="shared" ref="BJ261:BJ262" si="1643">AH261</f>
        <v>0</v>
      </c>
      <c r="BK261" s="30">
        <f t="shared" ref="BK261:BK262" si="1644">AI261+AS261</f>
        <v>0</v>
      </c>
      <c r="BL261" s="30">
        <f t="shared" ref="BL261:BL262" si="1645">AT261</f>
        <v>0</v>
      </c>
      <c r="BM261" s="30">
        <f t="shared" ref="BM261:BM262" si="1646">AB261</f>
        <v>0</v>
      </c>
      <c r="BN261" s="30">
        <f t="shared" ref="BN261:BN262" si="1647">AJ261</f>
        <v>0</v>
      </c>
      <c r="BO261" s="30">
        <f t="shared" ref="BO261:BO262" si="1648">AK261</f>
        <v>0</v>
      </c>
      <c r="BP261" s="30">
        <f t="shared" si="1162"/>
        <v>0</v>
      </c>
      <c r="BQ261" s="30">
        <f t="shared" si="1280"/>
        <v>0</v>
      </c>
      <c r="BR261" s="30">
        <f t="shared" si="1500"/>
        <v>0.45</v>
      </c>
      <c r="BS261" s="30">
        <f t="shared" si="1501"/>
        <v>1.4569999999999999</v>
      </c>
      <c r="BT261" s="46">
        <f t="shared" si="1163"/>
        <v>0</v>
      </c>
      <c r="BU261" s="30">
        <f t="shared" ref="BU261:BU262" si="1649">BR261+AC261</f>
        <v>0.45</v>
      </c>
      <c r="BV261" s="114">
        <v>1</v>
      </c>
      <c r="BW261" s="114">
        <v>1</v>
      </c>
      <c r="BX261" s="114">
        <v>0</v>
      </c>
      <c r="BY261" s="9">
        <f t="shared" ref="BY261:BY262" si="1650">(100%+BJ261+(BI261*(1-BV261))+(BL261*BV261)+BN261+BX261*BO261)*BH261</f>
        <v>2705.9360000000001</v>
      </c>
      <c r="BZ261" s="9">
        <f t="shared" si="1569"/>
        <v>6648.4847520000003</v>
      </c>
      <c r="CA261" s="9">
        <f t="shared" ref="CA261:CA262" si="1651">MIN($BR261, 80%)*BZ261+BY261*MAX(100%-$BR261, 20%)</f>
        <v>4480.0829384000008</v>
      </c>
      <c r="CB261" s="9">
        <f t="shared" si="1502"/>
        <v>11914.777395200001</v>
      </c>
      <c r="CC261" s="9">
        <f t="shared" ref="CC261:CC262" si="1652">(100%+BS261)*CB261</f>
        <v>29274.608060006402</v>
      </c>
      <c r="CD261" s="9">
        <f t="shared" ref="CD261:CD262" si="1653">MIN($BU261, 80%)*CC261+CB261*MAX(100%-$BU261, 20%)</f>
        <v>19726.701194362882</v>
      </c>
      <c r="CE261" s="9">
        <f t="shared" ref="CE261:CE262" si="1654">BX261*R261*(100%+BQ261)</f>
        <v>0</v>
      </c>
      <c r="CF261" s="9">
        <f t="shared" si="1523"/>
        <v>9240.6190687438411</v>
      </c>
      <c r="CG261" s="16">
        <v>2</v>
      </c>
      <c r="CH261" s="9">
        <f t="shared" ref="CH261:CH262" si="1655">(CF261+$CD261)/CG261</f>
        <v>14483.660131553363</v>
      </c>
    </row>
    <row r="262" spans="1:93" s="37" customFormat="1" x14ac:dyDescent="0.35">
      <c r="A262" s="15" t="str">
        <f t="shared" ref="A262:A264" si="1656">S262&amp;" + "&amp;AE262&amp;" + "&amp;AX262</f>
        <v>Blackcliff Longsword + 4 IceBreaker + Freeze + Thrilling Tales + Noblesse</v>
      </c>
      <c r="B262" s="37" t="s">
        <v>9</v>
      </c>
      <c r="C262" s="37">
        <v>169</v>
      </c>
      <c r="D262" s="45">
        <v>0.2</v>
      </c>
      <c r="E262" s="25">
        <v>6</v>
      </c>
      <c r="F262" s="45">
        <v>0.64749999999999996</v>
      </c>
      <c r="G262" s="45">
        <v>0.62129999999999996</v>
      </c>
      <c r="H262" s="45">
        <v>0.79379999999999995</v>
      </c>
      <c r="I262" s="45">
        <v>0.86750000000000005</v>
      </c>
      <c r="J262" s="45">
        <v>1.0449999999999999</v>
      </c>
      <c r="K262" s="25">
        <v>8</v>
      </c>
      <c r="L262" s="45">
        <v>2.2016</v>
      </c>
      <c r="M262" s="37">
        <v>6</v>
      </c>
      <c r="N262" s="45">
        <f t="shared" si="1277"/>
        <v>0.98399999999999999</v>
      </c>
      <c r="O262" s="45">
        <v>0.05</v>
      </c>
      <c r="P262" s="45">
        <v>0.5</v>
      </c>
      <c r="Q262" s="45"/>
      <c r="R262" s="9">
        <v>2155</v>
      </c>
      <c r="S262" s="37" t="s">
        <v>146</v>
      </c>
      <c r="T262" s="37">
        <v>1</v>
      </c>
      <c r="U262" s="37" t="s">
        <v>9</v>
      </c>
      <c r="V262" s="37">
        <v>497</v>
      </c>
      <c r="W262" s="53"/>
      <c r="X262" s="45"/>
      <c r="Y262" s="26"/>
      <c r="Z262" s="24"/>
      <c r="AA262" s="24">
        <v>0.33500000000000002</v>
      </c>
      <c r="AB262" s="45"/>
      <c r="AC262" s="45"/>
      <c r="AD262" s="25"/>
      <c r="AE262" s="37" t="s">
        <v>108</v>
      </c>
      <c r="AG262" s="45"/>
      <c r="AH262" s="45"/>
      <c r="AI262" s="45"/>
      <c r="AK262" s="45"/>
      <c r="AL262" s="45"/>
      <c r="AM262" s="45"/>
      <c r="AN262" s="53">
        <v>0.2</v>
      </c>
      <c r="AP262" s="37">
        <v>311</v>
      </c>
      <c r="AQ262" s="45">
        <f>1*46.6%</f>
        <v>0.46600000000000003</v>
      </c>
      <c r="AR262" s="45">
        <f t="shared" si="27"/>
        <v>0</v>
      </c>
      <c r="AS262" s="45">
        <f>1*46.6%</f>
        <v>0.46600000000000003</v>
      </c>
      <c r="AT262" s="45"/>
      <c r="AU262" s="45"/>
      <c r="AV262" s="45">
        <v>0.622</v>
      </c>
      <c r="AW262" s="25"/>
      <c r="AX262" s="116" t="s">
        <v>285</v>
      </c>
      <c r="AZ262" s="45">
        <f t="shared" si="1139"/>
        <v>0.67999999999999994</v>
      </c>
      <c r="BA262" s="45">
        <v>0.2</v>
      </c>
      <c r="BD262" s="37">
        <f t="shared" si="1498"/>
        <v>666</v>
      </c>
      <c r="BE262" s="25">
        <f t="shared" si="1639"/>
        <v>311</v>
      </c>
      <c r="BF262" s="25">
        <f t="shared" si="1499"/>
        <v>655.34399999999994</v>
      </c>
      <c r="BG262" s="45">
        <f t="shared" si="1640"/>
        <v>1.1459999999999999</v>
      </c>
      <c r="BH262" s="37">
        <f t="shared" si="1641"/>
        <v>2395.58</v>
      </c>
      <c r="BI262" s="45">
        <f t="shared" si="1642"/>
        <v>0</v>
      </c>
      <c r="BJ262" s="45">
        <f t="shared" si="1643"/>
        <v>0</v>
      </c>
      <c r="BK262" s="45">
        <f t="shared" si="1644"/>
        <v>0.46600000000000003</v>
      </c>
      <c r="BL262" s="45">
        <f t="shared" si="1645"/>
        <v>0</v>
      </c>
      <c r="BM262" s="45">
        <f t="shared" si="1646"/>
        <v>0</v>
      </c>
      <c r="BN262" s="45">
        <f t="shared" si="1647"/>
        <v>0</v>
      </c>
      <c r="BO262" s="45">
        <f t="shared" si="1648"/>
        <v>0</v>
      </c>
      <c r="BP262" s="45">
        <f t="shared" si="1162"/>
        <v>0</v>
      </c>
      <c r="BQ262" s="30">
        <f t="shared" ref="BQ262:BQ264" si="1657">AM262+1600*BT262/(2000+BT262)/100</f>
        <v>0</v>
      </c>
      <c r="BR262" s="45">
        <f t="shared" si="1500"/>
        <v>0.45</v>
      </c>
      <c r="BS262" s="45">
        <f t="shared" si="1501"/>
        <v>1.4569999999999999</v>
      </c>
      <c r="BT262" s="116">
        <f t="shared" si="1163"/>
        <v>0</v>
      </c>
      <c r="BU262" s="45">
        <f t="shared" si="1649"/>
        <v>0.45</v>
      </c>
      <c r="BV262" s="58">
        <v>1</v>
      </c>
      <c r="BW262" s="58">
        <v>1</v>
      </c>
      <c r="BX262" s="58">
        <v>0</v>
      </c>
      <c r="BY262" s="25">
        <f t="shared" si="1650"/>
        <v>2395.58</v>
      </c>
      <c r="BZ262" s="25">
        <f t="shared" si="1569"/>
        <v>5885.9400599999999</v>
      </c>
      <c r="CA262" s="25">
        <f t="shared" si="1651"/>
        <v>3966.2420269999998</v>
      </c>
      <c r="CB262" s="25">
        <f t="shared" si="1502"/>
        <v>15463.687376895999</v>
      </c>
      <c r="CC262" s="25">
        <f t="shared" si="1652"/>
        <v>37994.279885033466</v>
      </c>
      <c r="CD262" s="25">
        <f t="shared" si="1653"/>
        <v>25602.454005557862</v>
      </c>
      <c r="CE262" s="25">
        <f t="shared" si="1654"/>
        <v>0</v>
      </c>
      <c r="CF262" s="25">
        <f t="shared" si="1523"/>
        <v>8180.7708048901986</v>
      </c>
      <c r="CG262" s="81">
        <v>2</v>
      </c>
      <c r="CH262" s="25">
        <f t="shared" si="1655"/>
        <v>16891.61240522403</v>
      </c>
      <c r="CI262" s="25"/>
      <c r="CJ262" s="81"/>
      <c r="CK262" s="25"/>
      <c r="CL262" s="25"/>
      <c r="CM262" s="25"/>
      <c r="CN262" s="25"/>
      <c r="CO262" s="25"/>
    </row>
    <row r="263" spans="1:93" x14ac:dyDescent="0.35">
      <c r="A263" s="15" t="str">
        <f t="shared" si="1656"/>
        <v>Blackcliff Longsword + 4 IceBreaker + Freeze + Thrilling Tales + Noblesse</v>
      </c>
      <c r="B263" s="15" t="s">
        <v>9</v>
      </c>
      <c r="C263" s="15">
        <v>169</v>
      </c>
      <c r="D263" s="30">
        <v>0.2</v>
      </c>
      <c r="E263" s="9">
        <v>6</v>
      </c>
      <c r="F263" s="30">
        <v>0.64749999999999996</v>
      </c>
      <c r="G263" s="30">
        <v>0.62129999999999996</v>
      </c>
      <c r="H263" s="30">
        <v>0.79379999999999995</v>
      </c>
      <c r="I263" s="30">
        <v>0.86750000000000005</v>
      </c>
      <c r="J263" s="30">
        <v>1.0449999999999999</v>
      </c>
      <c r="K263" s="9">
        <v>8</v>
      </c>
      <c r="L263" s="30">
        <v>2.2016</v>
      </c>
      <c r="M263" s="15">
        <v>6</v>
      </c>
      <c r="N263" s="30">
        <f t="shared" si="1277"/>
        <v>0.98399999999999999</v>
      </c>
      <c r="O263" s="30">
        <v>0.05</v>
      </c>
      <c r="P263" s="30">
        <v>0.5</v>
      </c>
      <c r="Q263" s="30"/>
      <c r="R263" s="9">
        <v>2155</v>
      </c>
      <c r="S263" s="15" t="s">
        <v>146</v>
      </c>
      <c r="T263" s="15">
        <v>1</v>
      </c>
      <c r="U263" s="15" t="s">
        <v>9</v>
      </c>
      <c r="V263" s="15">
        <v>497</v>
      </c>
      <c r="W263" s="33"/>
      <c r="X263" s="30"/>
      <c r="Y263" s="6"/>
      <c r="Z263" s="4"/>
      <c r="AA263" s="4">
        <v>0.33500000000000002</v>
      </c>
      <c r="AE263" s="15" t="s">
        <v>108</v>
      </c>
      <c r="AN263" s="33">
        <v>0.2</v>
      </c>
      <c r="AP263" s="15">
        <v>311</v>
      </c>
      <c r="AQ263" s="30">
        <f>1*46.6%</f>
        <v>0.46600000000000003</v>
      </c>
      <c r="AR263" s="30">
        <f>0*58.3%</f>
        <v>0</v>
      </c>
      <c r="AS263" s="30">
        <f>0*46.6%</f>
        <v>0</v>
      </c>
      <c r="AT263" s="30"/>
      <c r="AU263" s="30"/>
      <c r="AV263" s="45">
        <v>0.622</v>
      </c>
      <c r="AW263" s="9">
        <v>187</v>
      </c>
      <c r="AX263" s="46" t="s">
        <v>285</v>
      </c>
      <c r="AZ263" s="30">
        <f t="shared" si="1139"/>
        <v>0.67999999999999994</v>
      </c>
      <c r="BA263" s="30">
        <v>0.2</v>
      </c>
      <c r="BD263" s="15">
        <f t="shared" si="1498"/>
        <v>666</v>
      </c>
      <c r="BE263" s="9">
        <f t="shared" ref="BE263:BE264" si="1658">AP263+AY263</f>
        <v>311</v>
      </c>
      <c r="BF263" s="9">
        <f t="shared" si="1499"/>
        <v>655.34399999999994</v>
      </c>
      <c r="BG263" s="30">
        <f t="shared" ref="BG263:BG264" si="1659">W263+AF263+AQ263+AZ263</f>
        <v>1.1459999999999999</v>
      </c>
      <c r="BH263" s="15">
        <f t="shared" ref="BH263:BH264" si="1660">(100%+BG263)*BD263+BE263+BF263</f>
        <v>2395.58</v>
      </c>
      <c r="BI263" s="30">
        <f t="shared" ref="BI263:BI264" si="1661">X263+AG263+AR263</f>
        <v>0</v>
      </c>
      <c r="BJ263" s="30">
        <f t="shared" ref="BJ263:BJ264" si="1662">AH263</f>
        <v>0</v>
      </c>
      <c r="BK263" s="30">
        <f t="shared" ref="BK263:BK264" si="1663">AI263+AS263</f>
        <v>0</v>
      </c>
      <c r="BL263" s="30">
        <f t="shared" ref="BL263:BL264" si="1664">AT263</f>
        <v>0</v>
      </c>
      <c r="BM263" s="30">
        <f t="shared" ref="BM263:BM264" si="1665">AB263</f>
        <v>0</v>
      </c>
      <c r="BN263" s="30">
        <f t="shared" ref="BN263:BN264" si="1666">AJ263</f>
        <v>0</v>
      </c>
      <c r="BO263" s="30">
        <f t="shared" ref="BO263:BO264" si="1667">AK263</f>
        <v>0</v>
      </c>
      <c r="BP263" s="30">
        <f t="shared" ref="BP263:BP264" si="1668">AL263+278*BT263/(1400+BT263)/100</f>
        <v>0.32757403906742283</v>
      </c>
      <c r="BQ263" s="30">
        <f t="shared" si="1657"/>
        <v>1.3680841335162321</v>
      </c>
      <c r="BR263" s="30">
        <f t="shared" si="1500"/>
        <v>0.45</v>
      </c>
      <c r="BS263" s="30">
        <f t="shared" si="1501"/>
        <v>1.4569999999999999</v>
      </c>
      <c r="BT263" s="46">
        <f t="shared" ref="BT263:BT264" si="1669">BC263+AW263+AD263+Q263</f>
        <v>187</v>
      </c>
      <c r="BU263" s="30">
        <f t="shared" ref="BU263:BU264" si="1670">BR263+AC263</f>
        <v>0.45</v>
      </c>
      <c r="BV263" s="114">
        <v>1</v>
      </c>
      <c r="BW263" s="114">
        <v>1</v>
      </c>
      <c r="BX263" s="114">
        <v>0</v>
      </c>
      <c r="BY263" s="9">
        <f t="shared" ref="BY263:BY264" si="1671">(100%+BJ263+(BI263*(1-BV263))+(BL263*BV263)+BN263+BX263*BO263)*BH263</f>
        <v>2395.58</v>
      </c>
      <c r="BZ263" s="9">
        <f t="shared" ref="BZ263:BZ264" si="1672">(100%+$BS263)*BY263</f>
        <v>5885.9400599999999</v>
      </c>
      <c r="CA263" s="9">
        <f t="shared" ref="CA263:CA264" si="1673">MIN($BR263, 80%)*BZ263+BY263*MAX(100%-$BR263, 20%)</f>
        <v>3966.2420269999998</v>
      </c>
      <c r="CB263" s="9">
        <f t="shared" si="1502"/>
        <v>14003.540184053032</v>
      </c>
      <c r="CC263" s="9">
        <f t="shared" ref="CC263:CC264" si="1674">(100%+BS263)*CB263</f>
        <v>34406.698232218296</v>
      </c>
      <c r="CD263" s="9">
        <f t="shared" ref="CD263:CD264" si="1675">MIN($BU263, 80%)*CC263+CB263*MAX(100%-$BU263, 20%)</f>
        <v>23184.9613057274</v>
      </c>
      <c r="CE263" s="9">
        <f t="shared" ref="CE263:CE264" si="1676">BX263*R263*(100%+BQ263)</f>
        <v>0</v>
      </c>
      <c r="CF263" s="9">
        <f t="shared" si="1523"/>
        <v>8180.7708048901986</v>
      </c>
      <c r="CG263" s="16">
        <v>2</v>
      </c>
      <c r="CH263" s="9">
        <f t="shared" ref="CH263:CH264" si="1677">(CF263+$CD263)/CG263</f>
        <v>15682.866055308799</v>
      </c>
    </row>
    <row r="264" spans="1:93" s="31" customFormat="1" x14ac:dyDescent="0.35">
      <c r="A264" s="15" t="str">
        <f t="shared" si="1656"/>
        <v>Blackcliff Longsword + 4 IceBreaker + Freeze + Thrilling Tales + Noblesse</v>
      </c>
      <c r="B264" s="31" t="s">
        <v>9</v>
      </c>
      <c r="C264" s="31">
        <v>169</v>
      </c>
      <c r="D264" s="32">
        <v>0.2</v>
      </c>
      <c r="E264" s="17">
        <v>6</v>
      </c>
      <c r="F264" s="32">
        <v>0.64749999999999996</v>
      </c>
      <c r="G264" s="32">
        <v>0.62129999999999996</v>
      </c>
      <c r="H264" s="32">
        <v>0.79379999999999995</v>
      </c>
      <c r="I264" s="32">
        <v>0.86750000000000005</v>
      </c>
      <c r="J264" s="32">
        <v>1.0449999999999999</v>
      </c>
      <c r="K264" s="9">
        <v>8</v>
      </c>
      <c r="L264" s="30">
        <v>2.2016</v>
      </c>
      <c r="M264" s="31">
        <v>6</v>
      </c>
      <c r="N264" s="30">
        <f t="shared" si="1277"/>
        <v>0.98399999999999999</v>
      </c>
      <c r="O264" s="32">
        <v>0.05</v>
      </c>
      <c r="P264" s="32">
        <v>0.5</v>
      </c>
      <c r="Q264" s="32"/>
      <c r="R264" s="9">
        <v>2155</v>
      </c>
      <c r="S264" s="15" t="s">
        <v>146</v>
      </c>
      <c r="T264" s="15">
        <v>1</v>
      </c>
      <c r="U264" s="15" t="s">
        <v>9</v>
      </c>
      <c r="V264" s="15">
        <v>497</v>
      </c>
      <c r="W264" s="33"/>
      <c r="X264" s="30"/>
      <c r="Y264" s="6"/>
      <c r="Z264" s="4"/>
      <c r="AA264" s="4">
        <v>0.33500000000000002</v>
      </c>
      <c r="AB264" s="32"/>
      <c r="AC264" s="32"/>
      <c r="AD264" s="17"/>
      <c r="AE264" s="31" t="s">
        <v>108</v>
      </c>
      <c r="AG264" s="32"/>
      <c r="AH264" s="32"/>
      <c r="AI264" s="32"/>
      <c r="AK264" s="32"/>
      <c r="AL264" s="32"/>
      <c r="AM264" s="32"/>
      <c r="AN264" s="35">
        <v>0.2</v>
      </c>
      <c r="AP264" s="37">
        <v>311</v>
      </c>
      <c r="AQ264" s="45">
        <v>0</v>
      </c>
      <c r="AR264" s="45">
        <f t="shared" si="27"/>
        <v>0</v>
      </c>
      <c r="AS264" s="45">
        <f>1*46.6%</f>
        <v>0.46600000000000003</v>
      </c>
      <c r="AT264" s="45"/>
      <c r="AU264" s="45"/>
      <c r="AV264" s="45">
        <v>0.622</v>
      </c>
      <c r="AW264" s="25">
        <v>187</v>
      </c>
      <c r="AX264" s="46" t="s">
        <v>285</v>
      </c>
      <c r="AZ264" s="30">
        <f t="shared" ref="AZ264" si="1678">48%+20%</f>
        <v>0.67999999999999994</v>
      </c>
      <c r="BA264" s="30">
        <v>0.2</v>
      </c>
      <c r="BD264" s="31">
        <f t="shared" si="1498"/>
        <v>666</v>
      </c>
      <c r="BE264" s="17">
        <f t="shared" si="1658"/>
        <v>311</v>
      </c>
      <c r="BF264" s="17">
        <f t="shared" si="1499"/>
        <v>655.34399999999994</v>
      </c>
      <c r="BG264" s="32">
        <f t="shared" si="1659"/>
        <v>0.67999999999999994</v>
      </c>
      <c r="BH264" s="31">
        <f t="shared" si="1660"/>
        <v>2085.2239999999997</v>
      </c>
      <c r="BI264" s="32">
        <f t="shared" si="1661"/>
        <v>0</v>
      </c>
      <c r="BJ264" s="32">
        <f t="shared" si="1662"/>
        <v>0</v>
      </c>
      <c r="BK264" s="32">
        <f t="shared" si="1663"/>
        <v>0.46600000000000003</v>
      </c>
      <c r="BL264" s="32">
        <f t="shared" si="1664"/>
        <v>0</v>
      </c>
      <c r="BM264" s="32">
        <f t="shared" si="1665"/>
        <v>0</v>
      </c>
      <c r="BN264" s="32">
        <f t="shared" si="1666"/>
        <v>0</v>
      </c>
      <c r="BO264" s="32">
        <f t="shared" si="1667"/>
        <v>0</v>
      </c>
      <c r="BP264" s="30">
        <f t="shared" si="1668"/>
        <v>0.32757403906742283</v>
      </c>
      <c r="BQ264" s="30">
        <f t="shared" si="1657"/>
        <v>1.3680841335162321</v>
      </c>
      <c r="BR264" s="32">
        <f t="shared" si="1500"/>
        <v>0.45</v>
      </c>
      <c r="BS264" s="32">
        <f t="shared" si="1501"/>
        <v>1.4569999999999999</v>
      </c>
      <c r="BT264" s="46">
        <f t="shared" si="1669"/>
        <v>187</v>
      </c>
      <c r="BU264" s="32">
        <f t="shared" si="1670"/>
        <v>0.45</v>
      </c>
      <c r="BV264" s="57">
        <v>1</v>
      </c>
      <c r="BW264" s="57">
        <v>1</v>
      </c>
      <c r="BX264" s="57">
        <v>0</v>
      </c>
      <c r="BY264" s="17">
        <f t="shared" si="1671"/>
        <v>2085.2239999999997</v>
      </c>
      <c r="BZ264" s="17">
        <f t="shared" si="1672"/>
        <v>5123.3953679999986</v>
      </c>
      <c r="CA264" s="17">
        <f t="shared" si="1673"/>
        <v>3452.4011155999992</v>
      </c>
      <c r="CB264" s="9">
        <f t="shared" si="1502"/>
        <v>17869.559564079733</v>
      </c>
      <c r="CC264" s="17">
        <f t="shared" si="1674"/>
        <v>43905.507848943904</v>
      </c>
      <c r="CD264" s="17">
        <f t="shared" si="1675"/>
        <v>29585.736292268612</v>
      </c>
      <c r="CE264" s="17">
        <f t="shared" si="1676"/>
        <v>0</v>
      </c>
      <c r="CF264" s="17">
        <f t="shared" si="1523"/>
        <v>7120.922541036558</v>
      </c>
      <c r="CG264" s="20">
        <v>2</v>
      </c>
      <c r="CH264" s="18">
        <f t="shared" si="1677"/>
        <v>18353.329416652585</v>
      </c>
      <c r="CI264" s="17"/>
      <c r="CJ264" s="20"/>
      <c r="CK264" s="17"/>
      <c r="CL264" s="17"/>
      <c r="CM264" s="17"/>
      <c r="CN264" s="17"/>
      <c r="CO264" s="17"/>
    </row>
  </sheetData>
  <mergeCells count="10">
    <mergeCell ref="S1:AD1"/>
    <mergeCell ref="B1:Q1"/>
    <mergeCell ref="BV1:CE1"/>
    <mergeCell ref="CF1:CH1"/>
    <mergeCell ref="CI1:CK1"/>
    <mergeCell ref="CL1:CN1"/>
    <mergeCell ref="AE1:AO1"/>
    <mergeCell ref="BD1:BT1"/>
    <mergeCell ref="AX1:BC1"/>
    <mergeCell ref="AP1:AW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D123"/>
  <sheetViews>
    <sheetView topLeftCell="CV1" workbookViewId="0">
      <pane ySplit="2" topLeftCell="A84" activePane="bottomLeft" state="frozen"/>
      <selection pane="bottomLeft" activeCell="CQ108" sqref="CQ108:DC109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8.54296875" customWidth="1"/>
    <col min="4" max="4" width="9" bestFit="1" customWidth="1"/>
    <col min="5" max="5" width="14.54296875" customWidth="1"/>
    <col min="6" max="6" width="3.54296875" style="6" bestFit="1" customWidth="1"/>
    <col min="7" max="8" width="8.1796875" bestFit="1" customWidth="1"/>
    <col min="9" max="13" width="8.1796875" customWidth="1"/>
    <col min="14" max="14" width="2" style="6" bestFit="1" customWidth="1"/>
    <col min="15" max="16" width="8.1796875" style="4" customWidth="1"/>
    <col min="17" max="17" width="2.453125" customWidth="1"/>
    <col min="18" max="18" width="10.54296875" style="4" customWidth="1"/>
    <col min="19" max="19" width="8.81640625" style="4" customWidth="1"/>
    <col min="20" max="20" width="10.1796875" style="4" customWidth="1"/>
    <col min="21" max="21" width="10.453125" style="4" customWidth="1"/>
    <col min="22" max="22" width="23" customWidth="1"/>
    <col min="23" max="23" width="2.1796875" bestFit="1" customWidth="1"/>
    <col min="24" max="24" width="5.81640625" bestFit="1" customWidth="1"/>
    <col min="25" max="25" width="9" bestFit="1" customWidth="1"/>
    <col min="26" max="26" width="7.1796875" style="4" bestFit="1" customWidth="1"/>
    <col min="27" max="27" width="12.08984375" style="4" customWidth="1"/>
    <col min="28" max="28" width="7.1796875" style="6" customWidth="1"/>
    <col min="29" max="29" width="10.1796875" style="6" customWidth="1"/>
    <col min="30" max="30" width="10.453125" style="4" customWidth="1"/>
    <col min="31" max="31" width="14.453125" style="4" customWidth="1"/>
    <col min="32" max="32" width="16.81640625" bestFit="1" customWidth="1"/>
    <col min="33" max="33" width="7.1796875" style="4" bestFit="1" customWidth="1"/>
    <col min="34" max="34" width="14.54296875" style="4" bestFit="1" customWidth="1"/>
    <col min="35" max="35" width="15.26953125" style="4" bestFit="1" customWidth="1"/>
    <col min="36" max="36" width="15.26953125" style="4" customWidth="1"/>
    <col min="37" max="37" width="10.1796875" style="4" customWidth="1"/>
    <col min="38" max="38" width="10.453125" style="4" customWidth="1"/>
    <col min="39" max="39" width="21.26953125" style="4" customWidth="1"/>
    <col min="40" max="40" width="8.26953125" style="4" customWidth="1"/>
    <col min="41" max="41" width="8.1796875" bestFit="1" customWidth="1"/>
    <col min="42" max="42" width="7.1796875" style="4" customWidth="1"/>
    <col min="43" max="43" width="7.1796875" style="4" bestFit="1" customWidth="1"/>
    <col min="44" max="44" width="14.54296875" style="4" customWidth="1"/>
    <col min="45" max="45" width="10.1796875" style="4" customWidth="1"/>
    <col min="46" max="47" width="10.453125" style="4" customWidth="1"/>
    <col min="48" max="48" width="35.1796875" style="4" bestFit="1" customWidth="1"/>
    <col min="49" max="49" width="8.1796875" style="6" bestFit="1" customWidth="1"/>
    <col min="50" max="50" width="7.1796875" style="4" customWidth="1"/>
    <col min="51" max="51" width="10.1796875" style="4" customWidth="1"/>
    <col min="52" max="53" width="10.453125" style="4" customWidth="1"/>
    <col min="54" max="54" width="9" bestFit="1" customWidth="1"/>
    <col min="55" max="55" width="8.1796875" style="6" bestFit="1" customWidth="1"/>
    <col min="56" max="56" width="10.1796875" customWidth="1"/>
    <col min="57" max="57" width="8.7265625" style="109" customWidth="1"/>
    <col min="58" max="58" width="9" bestFit="1" customWidth="1"/>
    <col min="59" max="59" width="8.1796875" style="6" bestFit="1" customWidth="1"/>
    <col min="60" max="60" width="8.1796875" bestFit="1" customWidth="1"/>
    <col min="61" max="61" width="6.26953125" style="109" customWidth="1"/>
    <col min="62" max="62" width="9.26953125" bestFit="1" customWidth="1"/>
    <col min="63" max="63" width="14.54296875" bestFit="1" customWidth="1"/>
    <col min="64" max="64" width="15.453125" customWidth="1"/>
    <col min="65" max="65" width="15.26953125" bestFit="1" customWidth="1"/>
    <col min="66" max="66" width="15.26953125" customWidth="1"/>
    <col min="67" max="67" width="16.26953125" bestFit="1" customWidth="1"/>
    <col min="68" max="68" width="10.1796875" customWidth="1"/>
    <col min="69" max="69" width="10.453125" customWidth="1"/>
    <col min="70" max="70" width="4.81640625" style="6" customWidth="1"/>
    <col min="71" max="71" width="20.81640625" style="4" customWidth="1"/>
    <col min="72" max="72" width="8.7265625" style="1" customWidth="1"/>
    <col min="73" max="73" width="6.1796875" style="1" customWidth="1"/>
    <col min="74" max="74" width="8.7265625" style="1" customWidth="1"/>
    <col min="75" max="75" width="13.7265625" style="9" hidden="1" customWidth="1"/>
    <col min="76" max="76" width="17.453125" style="9" hidden="1" customWidth="1"/>
    <col min="77" max="77" width="21.54296875" style="9" customWidth="1"/>
    <col min="78" max="78" width="6.1796875" style="1" customWidth="1"/>
    <col min="79" max="79" width="8.7265625" style="1" customWidth="1"/>
    <col min="80" max="80" width="13.7265625" style="9" hidden="1" customWidth="1"/>
    <col min="81" max="81" width="17.453125" style="9" hidden="1" customWidth="1"/>
    <col min="82" max="82" width="21.54296875" style="9" customWidth="1"/>
    <col min="83" max="83" width="6.1796875" style="1" customWidth="1"/>
    <col min="84" max="84" width="8.7265625" style="1" customWidth="1"/>
    <col min="85" max="85" width="5" style="9" hidden="1" customWidth="1"/>
    <col min="86" max="86" width="6.453125" style="9" hidden="1" customWidth="1"/>
    <col min="87" max="87" width="9.81640625" style="9" customWidth="1"/>
    <col min="88" max="88" width="6.1796875" style="1" customWidth="1"/>
    <col min="89" max="89" width="8.7265625" style="1" customWidth="1"/>
    <col min="90" max="90" width="13.7265625" style="9" hidden="1" customWidth="1"/>
    <col min="91" max="91" width="9.1796875" style="9" hidden="1" customWidth="1"/>
    <col min="92" max="92" width="14" style="9" customWidth="1"/>
    <col min="93" max="93" width="11" style="9" customWidth="1"/>
    <col min="94" max="94" width="5.81640625" style="33" customWidth="1"/>
    <col min="95" max="95" width="9.81640625" style="9" customWidth="1"/>
    <col min="96" max="96" width="12.1796875" style="6" bestFit="1" customWidth="1"/>
    <col min="97" max="97" width="12.1796875" bestFit="1" customWidth="1"/>
    <col min="98" max="98" width="9.26953125" style="6" bestFit="1" customWidth="1"/>
    <col min="99" max="99" width="12.1796875" style="6" bestFit="1" customWidth="1"/>
    <col min="100" max="100" width="12.1796875" bestFit="1" customWidth="1"/>
    <col min="101" max="101" width="9.26953125" style="6" bestFit="1" customWidth="1"/>
    <col min="102" max="102" width="12.1796875" style="6" bestFit="1" customWidth="1"/>
    <col min="103" max="103" width="12.1796875" bestFit="1" customWidth="1"/>
    <col min="104" max="104" width="9.26953125" style="6" bestFit="1" customWidth="1"/>
    <col min="105" max="105" width="12.453125" style="109" customWidth="1"/>
    <col min="106" max="106" width="12.1796875" bestFit="1" customWidth="1"/>
    <col min="107" max="107" width="9.26953125" style="6" bestFit="1" customWidth="1"/>
    <col min="108" max="108" width="61.54296875" bestFit="1" customWidth="1"/>
  </cols>
  <sheetData>
    <row r="1" spans="1:108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 t="s">
        <v>3</v>
      </c>
      <c r="W1" s="120"/>
      <c r="X1" s="120"/>
      <c r="Y1" s="120"/>
      <c r="Z1" s="120"/>
      <c r="AA1" s="120"/>
      <c r="AB1" s="120"/>
      <c r="AC1" s="120"/>
      <c r="AD1" s="120"/>
      <c r="AE1" s="120"/>
      <c r="AF1" s="120" t="s">
        <v>13</v>
      </c>
      <c r="AG1" s="120"/>
      <c r="AH1" s="120"/>
      <c r="AI1" s="120"/>
      <c r="AJ1" s="120"/>
      <c r="AK1" s="120"/>
      <c r="AL1" s="120"/>
      <c r="AM1" s="120"/>
      <c r="AN1" s="120" t="s">
        <v>24</v>
      </c>
      <c r="AO1" s="120"/>
      <c r="AP1" s="120"/>
      <c r="AQ1" s="120"/>
      <c r="AR1" s="120"/>
      <c r="AS1" s="120"/>
      <c r="AT1" s="120"/>
      <c r="AU1" s="120"/>
      <c r="AV1" s="121" t="s">
        <v>25</v>
      </c>
      <c r="AW1" s="121"/>
      <c r="AX1" s="121"/>
      <c r="AY1" s="121"/>
      <c r="AZ1" s="121"/>
      <c r="BA1" s="121"/>
      <c r="BB1" s="120" t="s">
        <v>18</v>
      </c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19" t="s">
        <v>20</v>
      </c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  <c r="CI1" s="119"/>
      <c r="CJ1" s="119"/>
      <c r="CK1" s="119"/>
      <c r="CL1" s="119"/>
      <c r="CM1" s="119"/>
      <c r="CN1" s="119"/>
      <c r="CO1" s="119"/>
      <c r="CP1" s="119"/>
      <c r="CQ1" s="119"/>
      <c r="CR1" s="120" t="s">
        <v>441</v>
      </c>
      <c r="CS1" s="120"/>
      <c r="CT1" s="120"/>
      <c r="CU1" s="120" t="s">
        <v>442</v>
      </c>
      <c r="CV1" s="120"/>
      <c r="CW1" s="120"/>
      <c r="CX1" s="120" t="s">
        <v>457</v>
      </c>
      <c r="CY1" s="120"/>
      <c r="CZ1" s="120"/>
      <c r="DA1" s="120" t="s">
        <v>443</v>
      </c>
      <c r="DB1" s="120"/>
      <c r="DC1" s="120"/>
    </row>
    <row r="2" spans="1:108" x14ac:dyDescent="0.35">
      <c r="B2" t="s">
        <v>7</v>
      </c>
      <c r="C2" t="s">
        <v>428</v>
      </c>
      <c r="D2" t="s">
        <v>1</v>
      </c>
      <c r="E2" t="s">
        <v>434</v>
      </c>
      <c r="F2" s="6" t="s">
        <v>73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 t="s">
        <v>427</v>
      </c>
      <c r="N2" s="6" t="s">
        <v>26</v>
      </c>
      <c r="O2" s="4" t="s">
        <v>27</v>
      </c>
      <c r="P2" s="4" t="s">
        <v>426</v>
      </c>
      <c r="Q2" s="3" t="s">
        <v>29</v>
      </c>
      <c r="R2" s="14" t="s">
        <v>432</v>
      </c>
      <c r="S2" s="14" t="s">
        <v>433</v>
      </c>
      <c r="T2" s="14" t="s">
        <v>40</v>
      </c>
      <c r="U2" s="14" t="s">
        <v>39</v>
      </c>
      <c r="V2" t="s">
        <v>8</v>
      </c>
      <c r="W2" t="s">
        <v>17</v>
      </c>
      <c r="X2" t="s">
        <v>7</v>
      </c>
      <c r="Y2" t="s">
        <v>1</v>
      </c>
      <c r="Z2" s="4" t="s">
        <v>0</v>
      </c>
      <c r="AA2" s="4" t="s">
        <v>54</v>
      </c>
      <c r="AB2" s="6" t="s">
        <v>203</v>
      </c>
      <c r="AC2" s="6" t="s">
        <v>40</v>
      </c>
      <c r="AD2" s="4" t="s">
        <v>39</v>
      </c>
      <c r="AE2" s="4" t="s">
        <v>439</v>
      </c>
      <c r="AF2" t="s">
        <v>16</v>
      </c>
      <c r="AG2" s="4" t="s">
        <v>0</v>
      </c>
      <c r="AH2" s="4" t="s">
        <v>54</v>
      </c>
      <c r="AI2" s="4" t="s">
        <v>12</v>
      </c>
      <c r="AJ2" s="4" t="s">
        <v>438</v>
      </c>
      <c r="AK2" s="4" t="s">
        <v>40</v>
      </c>
      <c r="AL2" s="4" t="s">
        <v>39</v>
      </c>
      <c r="AM2" s="4" t="s">
        <v>440</v>
      </c>
      <c r="AN2" t="s">
        <v>447</v>
      </c>
      <c r="AO2" t="s">
        <v>14</v>
      </c>
      <c r="AP2" s="4" t="s">
        <v>446</v>
      </c>
      <c r="AQ2" s="4" t="s">
        <v>0</v>
      </c>
      <c r="AR2" s="4" t="s">
        <v>54</v>
      </c>
      <c r="AS2" s="4" t="s">
        <v>40</v>
      </c>
      <c r="AT2" s="4" t="s">
        <v>39</v>
      </c>
      <c r="AU2" s="4" t="s">
        <v>203</v>
      </c>
      <c r="AV2" s="4" t="s">
        <v>16</v>
      </c>
      <c r="AW2" s="6" t="s">
        <v>14</v>
      </c>
      <c r="AX2" s="4" t="s">
        <v>0</v>
      </c>
      <c r="AY2" s="4" t="s">
        <v>40</v>
      </c>
      <c r="AZ2" s="4" t="s">
        <v>39</v>
      </c>
      <c r="BA2" s="4" t="s">
        <v>203</v>
      </c>
      <c r="BB2" t="s">
        <v>428</v>
      </c>
      <c r="BC2" s="6" t="s">
        <v>447</v>
      </c>
      <c r="BD2" t="s">
        <v>446</v>
      </c>
      <c r="BE2" s="109" t="s">
        <v>448</v>
      </c>
      <c r="BF2" t="s">
        <v>1</v>
      </c>
      <c r="BG2" s="6" t="s">
        <v>14</v>
      </c>
      <c r="BH2" t="s">
        <v>0</v>
      </c>
      <c r="BI2" s="109" t="s">
        <v>445</v>
      </c>
      <c r="BJ2" t="s">
        <v>19</v>
      </c>
      <c r="BK2" t="s">
        <v>54</v>
      </c>
      <c r="BL2" t="s">
        <v>434</v>
      </c>
      <c r="BM2" t="s">
        <v>12</v>
      </c>
      <c r="BN2" t="s">
        <v>444</v>
      </c>
      <c r="BO2" t="s">
        <v>437</v>
      </c>
      <c r="BP2" t="s">
        <v>40</v>
      </c>
      <c r="BQ2" t="s">
        <v>39</v>
      </c>
      <c r="BR2" s="6" t="s">
        <v>203</v>
      </c>
      <c r="BS2" s="4" t="s">
        <v>449</v>
      </c>
      <c r="BT2" s="1" t="s">
        <v>455</v>
      </c>
      <c r="BU2" s="1" t="s">
        <v>110</v>
      </c>
      <c r="BV2" s="1" t="s">
        <v>176</v>
      </c>
      <c r="BW2" s="9" t="s">
        <v>21</v>
      </c>
      <c r="BX2" s="9" t="s">
        <v>41</v>
      </c>
      <c r="BY2" s="9" t="s">
        <v>42</v>
      </c>
      <c r="BZ2" s="1" t="s">
        <v>110</v>
      </c>
      <c r="CA2" s="1" t="s">
        <v>176</v>
      </c>
      <c r="CB2" s="9" t="s">
        <v>450</v>
      </c>
      <c r="CC2" s="9" t="s">
        <v>451</v>
      </c>
      <c r="CD2" s="9" t="s">
        <v>452</v>
      </c>
      <c r="CE2" s="1" t="s">
        <v>110</v>
      </c>
      <c r="CF2" s="1" t="s">
        <v>176</v>
      </c>
      <c r="CG2" s="9" t="s">
        <v>26</v>
      </c>
      <c r="CH2" s="9" t="s">
        <v>113</v>
      </c>
      <c r="CI2" s="9" t="s">
        <v>114</v>
      </c>
      <c r="CJ2" s="1" t="s">
        <v>110</v>
      </c>
      <c r="CK2" s="1" t="s">
        <v>176</v>
      </c>
      <c r="CL2" s="9" t="s">
        <v>30</v>
      </c>
      <c r="CM2" s="9" t="s">
        <v>453</v>
      </c>
      <c r="CN2" s="9" t="s">
        <v>454</v>
      </c>
      <c r="CO2" s="9" t="s">
        <v>456</v>
      </c>
      <c r="CP2" s="33" t="s">
        <v>458</v>
      </c>
      <c r="CQ2" s="9" t="s">
        <v>459</v>
      </c>
      <c r="CR2" s="9" t="s">
        <v>74</v>
      </c>
      <c r="CS2" s="16" t="s">
        <v>76</v>
      </c>
      <c r="CT2" s="9" t="s">
        <v>75</v>
      </c>
      <c r="CU2" s="9" t="s">
        <v>74</v>
      </c>
      <c r="CV2" s="16" t="s">
        <v>76</v>
      </c>
      <c r="CW2" s="9" t="s">
        <v>75</v>
      </c>
      <c r="CX2" s="9" t="s">
        <v>74</v>
      </c>
      <c r="CY2" s="16" t="s">
        <v>76</v>
      </c>
      <c r="CZ2" s="9" t="s">
        <v>75</v>
      </c>
      <c r="DA2" s="112" t="s">
        <v>74</v>
      </c>
      <c r="DB2" s="16" t="s">
        <v>76</v>
      </c>
      <c r="DC2" s="9" t="s">
        <v>75</v>
      </c>
      <c r="DD2" s="9" t="s">
        <v>77</v>
      </c>
    </row>
    <row r="3" spans="1:108" s="15" customFormat="1" x14ac:dyDescent="0.35">
      <c r="B3" s="15" t="s">
        <v>9</v>
      </c>
      <c r="C3" s="15">
        <v>13721</v>
      </c>
      <c r="D3" s="15">
        <v>94</v>
      </c>
      <c r="E3" s="30">
        <v>0.33</v>
      </c>
      <c r="F3" s="9">
        <v>8</v>
      </c>
      <c r="G3" s="30">
        <v>0.74060000000000004</v>
      </c>
      <c r="H3" s="30">
        <v>0.76219999999999999</v>
      </c>
      <c r="I3" s="30">
        <v>0.96430000000000005</v>
      </c>
      <c r="J3" s="30">
        <v>1.0367999999999999</v>
      </c>
      <c r="K3" s="30">
        <f>49.15%+55.6%</f>
        <v>1.0475000000000001</v>
      </c>
      <c r="L3" s="30">
        <f>126.98%</f>
        <v>1.2698</v>
      </c>
      <c r="M3" s="30">
        <v>2.1476000000000002</v>
      </c>
      <c r="N3" s="9">
        <v>8</v>
      </c>
      <c r="O3" s="30">
        <v>1.024</v>
      </c>
      <c r="P3" s="30">
        <v>5.6599999999999998E-2</v>
      </c>
      <c r="Q3" s="15">
        <v>6</v>
      </c>
      <c r="R3" s="30">
        <v>4.4673999999999996</v>
      </c>
      <c r="S3" s="30">
        <v>5.2891000000000004</v>
      </c>
      <c r="T3" s="30">
        <v>0.05</v>
      </c>
      <c r="U3" s="30">
        <v>0.78800000000000003</v>
      </c>
      <c r="V3" s="15" t="s">
        <v>429</v>
      </c>
      <c r="W3" s="15">
        <v>1</v>
      </c>
      <c r="X3" s="15" t="s">
        <v>9</v>
      </c>
      <c r="Y3" s="15">
        <v>449</v>
      </c>
      <c r="Z3" s="30"/>
      <c r="AA3" s="30"/>
      <c r="AB3" s="9"/>
      <c r="AC3" s="9"/>
      <c r="AD3" s="30">
        <v>0.503</v>
      </c>
      <c r="AE3" s="30"/>
      <c r="AF3" s="15" t="s">
        <v>435</v>
      </c>
      <c r="AG3" s="30"/>
      <c r="AH3" s="30"/>
      <c r="AI3" s="30">
        <v>0.4</v>
      </c>
      <c r="AJ3" s="30">
        <v>0.4</v>
      </c>
      <c r="AK3" s="30"/>
      <c r="AL3" s="30"/>
      <c r="AM3" s="30"/>
      <c r="AN3" s="15">
        <v>4780</v>
      </c>
      <c r="AO3" s="15">
        <v>311</v>
      </c>
      <c r="AP3" s="30">
        <f>1*46.6%</f>
        <v>0.46600000000000003</v>
      </c>
      <c r="AQ3" s="30"/>
      <c r="AR3" s="30">
        <f>1*58.3%</f>
        <v>0.58299999999999996</v>
      </c>
      <c r="AS3" s="30">
        <v>0.311</v>
      </c>
      <c r="AT3" s="30"/>
      <c r="AV3" s="30" t="s">
        <v>465</v>
      </c>
      <c r="AW3" s="9"/>
      <c r="AX3" s="30">
        <f>48%</f>
        <v>0.48</v>
      </c>
      <c r="AY3" s="30"/>
      <c r="AZ3" s="30"/>
      <c r="BB3" s="15">
        <f>C3</f>
        <v>13721</v>
      </c>
      <c r="BC3" s="9">
        <f>AN3</f>
        <v>4780</v>
      </c>
      <c r="BD3" s="30">
        <f>AP3</f>
        <v>0.46600000000000003</v>
      </c>
      <c r="BE3" s="112">
        <f>(100%+BD3)*BB3+BC3</f>
        <v>24894.986000000001</v>
      </c>
      <c r="BF3" s="15">
        <f>D3+Y3</f>
        <v>543</v>
      </c>
      <c r="BG3" s="9">
        <f>AO3+AW3</f>
        <v>311</v>
      </c>
      <c r="BH3" s="30">
        <f>Z3+AG3+AQ3+AX3</f>
        <v>0.48</v>
      </c>
      <c r="BI3" s="112">
        <f>P3*BE3</f>
        <v>1409.0562075999999</v>
      </c>
      <c r="BJ3" s="15">
        <f>(100%+BH3)*BF3+BG3+BI3</f>
        <v>2523.6962076</v>
      </c>
      <c r="BK3" s="30">
        <f>AH3+AR3+AA3</f>
        <v>0.58299999999999996</v>
      </c>
      <c r="BL3" s="30">
        <f>BK3+E3</f>
        <v>0.91300000000000003</v>
      </c>
      <c r="BM3" s="30">
        <f>AI3</f>
        <v>0.4</v>
      </c>
      <c r="BN3" s="30">
        <f>AJ3</f>
        <v>0.4</v>
      </c>
      <c r="BO3" s="30">
        <f>AE3</f>
        <v>0</v>
      </c>
      <c r="BP3" s="30">
        <f>T3+AC3+AK3+AS3+AY3</f>
        <v>0.36099999999999999</v>
      </c>
      <c r="BQ3" s="30">
        <f>U3+AD3+AL3+AT3+AZ3</f>
        <v>1.2909999999999999</v>
      </c>
      <c r="BR3" s="9">
        <f>AB3+AU3+BA3</f>
        <v>0</v>
      </c>
      <c r="BS3" s="30">
        <f>278*BR3/(1400+BR3)/100+AM3</f>
        <v>0</v>
      </c>
      <c r="BT3" s="33">
        <v>1</v>
      </c>
      <c r="BU3" s="33">
        <v>0.25</v>
      </c>
      <c r="BV3" s="33"/>
      <c r="BW3" s="9">
        <f>(((200%*(100%+$BS3))-1)*BU3+((150%*(100%+$BS3))-1)*BV3+1)*(100%+$BM3+$BK3+$E3*BT3+BV3*$BO3)*$BJ3</f>
        <v>7296.6366602234984</v>
      </c>
      <c r="BX3" s="9">
        <f>(100%+$BQ3)*BW3</f>
        <v>16716.594588572036</v>
      </c>
      <c r="BY3" s="9">
        <f>MIN($BP3, 80%)*BX3+BW3*MAX(100%-$BP3, 20%)</f>
        <v>10697.24147235732</v>
      </c>
      <c r="BZ3" s="33"/>
      <c r="CA3" s="33">
        <v>1</v>
      </c>
      <c r="CB3" s="9">
        <f>(((200%*(100%+$BS3))-1)*BZ3+((150%*(100%+$BS3))-1)*CA3+1)*(100%+$BN3+$BK3+$E3*$BT3+CA3*$BO3)*$BJ3*M3</f>
        <v>18804.308269795183</v>
      </c>
      <c r="CC3" s="9">
        <f>(100%+$BQ3)*CB3</f>
        <v>43080.670246100766</v>
      </c>
      <c r="CD3" s="9">
        <f>MIN($BP3, 80%)*CC3+CB3*MAX(100%-$BP3, 20%)</f>
        <v>27568.074943241496</v>
      </c>
      <c r="CE3" s="33"/>
      <c r="CF3" s="33"/>
      <c r="CG3" s="9">
        <f>(((200%*(100%+$BS3))-1)*CE3+((150%*(100%+$BS3))-1)*CF3+1)*(100%+$BK3+$E3*$BT3+CF3*$BO3)*$BJ3*O3</f>
        <v>4943.6987854221316</v>
      </c>
      <c r="CH3" s="9">
        <f>(100%+$BQ3)*CG3</f>
        <v>11326.013917402102</v>
      </c>
      <c r="CI3" s="9">
        <f>MIN($BP3, 80%)*CH3+CG3*MAX(100%-$BP3, 20%)</f>
        <v>7247.7145480669005</v>
      </c>
      <c r="CJ3" s="33"/>
      <c r="CK3" s="33">
        <v>1</v>
      </c>
      <c r="CL3" s="9">
        <f>(((200%*(100%+$BS3))-1)*CJ3+((150%*(100%+$BS3))-1)*CK3+1)*(100%+$BK3+$E3*$BT3+CK3*$BO3)*$BJ3*(R3+(S3-R3)*BT3)</f>
        <v>38302.320184535442</v>
      </c>
      <c r="CM3" s="9">
        <f>(100%+$BQ3)*CL3</f>
        <v>87750.615542770698</v>
      </c>
      <c r="CN3" s="9">
        <f>MIN($BP3, 80%)*CM3+CL3*MAX(100%-$BP3, 20%)</f>
        <v>56153.154808858366</v>
      </c>
      <c r="CO3" s="9">
        <f>CI3*2</f>
        <v>14495.429096133801</v>
      </c>
      <c r="CP3" s="33">
        <v>0.5</v>
      </c>
      <c r="CQ3" s="9">
        <f>CP3*CN3</f>
        <v>28076.577404429183</v>
      </c>
      <c r="CR3" s="9">
        <f>6*(G3*BY3+CD3)+CO3+CQ3</f>
        <v>255514.71836657895</v>
      </c>
      <c r="CS3" s="15">
        <v>21</v>
      </c>
      <c r="CT3" s="8">
        <f>CR3/CS3</f>
        <v>12167.367541265665</v>
      </c>
      <c r="CU3" s="9">
        <f>5*((G3+H3)*BY3+CD3)+CO3+CQ3</f>
        <v>260791.45364006338</v>
      </c>
      <c r="CV3" s="15">
        <v>21</v>
      </c>
      <c r="CW3" s="9">
        <f t="shared" ref="CW3" si="0">CU3/CV3</f>
        <v>12418.640649526827</v>
      </c>
      <c r="CX3" s="9">
        <f>4*((G3+H3+I3)*BY3+CD3)+CO3+CQ3</f>
        <v>258408.96401933997</v>
      </c>
      <c r="CY3" s="15">
        <v>21</v>
      </c>
      <c r="CZ3" s="9">
        <f t="shared" ref="CZ3" si="1">CX3/CY3</f>
        <v>12305.188762825714</v>
      </c>
      <c r="DA3" s="112">
        <f>(2*SUM(G3:L3)+SUM(G3:H3))*BY3+CO3+CQ3</f>
        <v>183189.38510299442</v>
      </c>
      <c r="DB3" s="15">
        <v>21</v>
      </c>
      <c r="DC3" s="9">
        <f t="shared" ref="DC3" si="2">DA3/DB3</f>
        <v>8723.3040525235447</v>
      </c>
    </row>
    <row r="4" spans="1:108" x14ac:dyDescent="0.35">
      <c r="A4" s="15"/>
      <c r="B4" s="15" t="s">
        <v>9</v>
      </c>
      <c r="C4" s="15">
        <v>13721</v>
      </c>
      <c r="D4" s="15">
        <v>94</v>
      </c>
      <c r="E4" s="30">
        <v>0.33</v>
      </c>
      <c r="F4" s="9">
        <v>8</v>
      </c>
      <c r="G4" s="30">
        <v>0.74060000000000004</v>
      </c>
      <c r="H4" s="30">
        <v>0.76219999999999999</v>
      </c>
      <c r="I4" s="30">
        <v>0.96430000000000005</v>
      </c>
      <c r="J4" s="30">
        <v>1.0367999999999999</v>
      </c>
      <c r="K4" s="30">
        <f t="shared" ref="K4:K76" si="3">49.15%+55.6%</f>
        <v>1.0475000000000001</v>
      </c>
      <c r="L4" s="30">
        <f t="shared" ref="L4:L76" si="4">126.98%</f>
        <v>1.2698</v>
      </c>
      <c r="M4" s="30">
        <v>2.1476000000000002</v>
      </c>
      <c r="N4" s="9">
        <v>8</v>
      </c>
      <c r="O4" s="30">
        <v>1.024</v>
      </c>
      <c r="P4" s="30">
        <v>5.6599999999999998E-2</v>
      </c>
      <c r="Q4" s="15">
        <v>6</v>
      </c>
      <c r="R4" s="30">
        <v>4.4673999999999996</v>
      </c>
      <c r="S4" s="30">
        <v>5.2891000000000004</v>
      </c>
      <c r="T4" s="30">
        <v>0.05</v>
      </c>
      <c r="U4" s="30">
        <v>0.78800000000000003</v>
      </c>
      <c r="V4" s="15" t="s">
        <v>429</v>
      </c>
      <c r="W4" s="15">
        <v>1</v>
      </c>
      <c r="X4" s="15" t="s">
        <v>9</v>
      </c>
      <c r="Y4" s="15">
        <v>449</v>
      </c>
      <c r="Z4" s="30"/>
      <c r="AA4" s="30"/>
      <c r="AB4" s="9"/>
      <c r="AC4" s="9"/>
      <c r="AD4" s="30">
        <v>0.503</v>
      </c>
      <c r="AE4" s="30"/>
      <c r="AF4" s="15" t="s">
        <v>435</v>
      </c>
      <c r="AG4" s="30"/>
      <c r="AH4" s="30"/>
      <c r="AI4" s="30">
        <v>0.4</v>
      </c>
      <c r="AJ4" s="30">
        <v>0.4</v>
      </c>
      <c r="AK4" s="30"/>
      <c r="AL4" s="30"/>
      <c r="AM4" s="30"/>
      <c r="AN4" s="15">
        <v>4780</v>
      </c>
      <c r="AO4" s="15">
        <v>311</v>
      </c>
      <c r="AP4" s="30">
        <f t="shared" ref="AP4:AP5" si="5">1*46.6%</f>
        <v>0.46600000000000003</v>
      </c>
      <c r="AQ4" s="30"/>
      <c r="AT4" s="30">
        <v>0.622</v>
      </c>
      <c r="AV4" s="30" t="s">
        <v>465</v>
      </c>
      <c r="AW4" s="9"/>
      <c r="AX4" s="30">
        <f>48%</f>
        <v>0.48</v>
      </c>
      <c r="AY4" s="30"/>
      <c r="AZ4" s="30"/>
      <c r="BA4" s="15"/>
      <c r="BB4" s="15">
        <f t="shared" ref="BB4:BB26" si="6">C4</f>
        <v>13721</v>
      </c>
      <c r="BC4" s="9">
        <f t="shared" ref="BC4:BC26" si="7">AN4</f>
        <v>4780</v>
      </c>
      <c r="BD4" s="30">
        <f t="shared" ref="BD4:BD26" si="8">AP4</f>
        <v>0.46600000000000003</v>
      </c>
      <c r="BE4" s="112">
        <f t="shared" ref="BE4:BE26" si="9">(100%+BD4)*BB4+BC4</f>
        <v>24894.986000000001</v>
      </c>
      <c r="BF4" s="15">
        <f t="shared" ref="BF4:BF26" si="10">D4+Y4</f>
        <v>543</v>
      </c>
      <c r="BG4" s="9">
        <f t="shared" ref="BG4:BG26" si="11">AO4+AW4</f>
        <v>311</v>
      </c>
      <c r="BH4" s="30">
        <f t="shared" ref="BH4:BH26" si="12">Z4+AG4+AQ4+AX4</f>
        <v>0.48</v>
      </c>
      <c r="BI4" s="112">
        <f t="shared" ref="BI4:BI26" si="13">P4*BE4</f>
        <v>1409.0562075999999</v>
      </c>
      <c r="BJ4" s="15">
        <f t="shared" ref="BJ4:BJ26" si="14">(100%+BH4)*BF4+BG4+BI4</f>
        <v>2523.6962076</v>
      </c>
      <c r="BK4" s="30">
        <f t="shared" ref="BK4:BK67" si="15">AH4+AR4+AA4</f>
        <v>0</v>
      </c>
      <c r="BL4" s="30">
        <f t="shared" ref="BL4:BL26" si="16">BK4+E4</f>
        <v>0.33</v>
      </c>
      <c r="BM4" s="30">
        <f t="shared" ref="BM4:BM26" si="17">AI4</f>
        <v>0.4</v>
      </c>
      <c r="BN4" s="30">
        <f t="shared" ref="BN4:BN26" si="18">AJ4</f>
        <v>0.4</v>
      </c>
      <c r="BO4" s="30">
        <f t="shared" ref="BO4:BO26" si="19">AE4</f>
        <v>0</v>
      </c>
      <c r="BP4" s="30">
        <f t="shared" ref="BP4:BP26" si="20">T4+AC4+AK4+AS4+AY4</f>
        <v>0.05</v>
      </c>
      <c r="BQ4" s="30">
        <f t="shared" ref="BQ4:BQ26" si="21">U4+AD4+AL4+AT4+AZ4</f>
        <v>1.9129999999999998</v>
      </c>
      <c r="BR4" s="9">
        <f t="shared" ref="BR4:BR26" si="22">AB4+AU4+BA4</f>
        <v>0</v>
      </c>
      <c r="BS4" s="30">
        <f t="shared" ref="BS4:BS26" si="23">278*BR4/(1400+BR4)/100+AM4</f>
        <v>0</v>
      </c>
      <c r="BT4" s="33">
        <v>1</v>
      </c>
      <c r="BU4" s="33">
        <v>0.25</v>
      </c>
      <c r="BV4" s="33"/>
      <c r="BW4" s="9">
        <f t="shared" ref="BW4:BW26" si="24">(((200%*(100%+$BS4))-1)*BU4+((150%*(100%+$BS4))-1)*BV4+1)*(100%+$BM4+$BK4+$E4*BT4+BV4*$BO4)*$BJ4</f>
        <v>5457.4930489349999</v>
      </c>
      <c r="BX4" s="9">
        <f t="shared" ref="BX4:BX74" si="25">(100%+$BQ4)*BW4</f>
        <v>15897.677251547653</v>
      </c>
      <c r="BY4" s="9">
        <f t="shared" ref="BY4:BY26" si="26">MIN($BP4, 80%)*BX4+BW4*MAX(100%-$BP4, 20%)</f>
        <v>5979.5022590656317</v>
      </c>
      <c r="BZ4" s="33"/>
      <c r="CA4" s="33">
        <v>1</v>
      </c>
      <c r="CB4" s="9">
        <f t="shared" ref="CB4:CB26" si="27">(((200%*(100%+$BS4))-1)*BZ4+((150%*(100%+$BS4))-1)*CA4+1)*(100%+$BN4+$BK4+$E4*$BT4+CA4*$BO4)*$BJ4*M4</f>
        <v>14064.614486271368</v>
      </c>
      <c r="CC4" s="9">
        <f t="shared" ref="CC4:CC74" si="28">(100%+$BQ4)*CB4</f>
        <v>40970.221998508496</v>
      </c>
      <c r="CD4" s="9">
        <f t="shared" ref="CD4:CD26" si="29">MIN($BP4, 80%)*CC4+CB4*MAX(100%-$BP4, 20%)</f>
        <v>15409.894861883224</v>
      </c>
      <c r="CE4" s="33"/>
      <c r="CF4" s="33"/>
      <c r="CG4" s="9">
        <f t="shared" ref="CG4:CG26" si="30">(((200%*(100%+$BS4))-1)*CE4+((150%*(100%+$BS4))-1)*CF4+1)*(100%+$BK4+$E4*$BT4+CF4*$BO4)*$BJ4*O4</f>
        <v>3437.0723390545922</v>
      </c>
      <c r="CH4" s="9">
        <f t="shared" ref="CH4:CH74" si="31">(100%+$BQ4)*CG4</f>
        <v>10012.191723666027</v>
      </c>
      <c r="CI4" s="9">
        <f t="shared" ref="CI4:CI26" si="32">MIN($BP4, 80%)*CH4+CG4*MAX(100%-$BP4, 20%)</f>
        <v>3765.828308285164</v>
      </c>
      <c r="CJ4" s="33"/>
      <c r="CK4" s="33">
        <v>1</v>
      </c>
      <c r="CL4" s="9">
        <f t="shared" ref="CL4:CL26" si="33">(((200%*(100%+$BS4))-1)*CJ4+((150%*(100%+$BS4))-1)*CK4+1)*(100%+$BK4+$E4*$BT4+CK4*$BO4)*$BJ4*(R4+(S4-R4)*BT4)</f>
        <v>26629.422815176236</v>
      </c>
      <c r="CM4" s="9">
        <f t="shared" ref="CM4:CM74" si="34">(100%+$BQ4)*CL4</f>
        <v>77571.508660608364</v>
      </c>
      <c r="CN4" s="9">
        <f t="shared" ref="CN4:CN26" si="35">MIN($BP4, 80%)*CM4+CL4*MAX(100%-$BP4, 20%)</f>
        <v>29176.527107447841</v>
      </c>
      <c r="CO4" s="9">
        <f t="shared" ref="CO4:CO26" si="36">CI4*2</f>
        <v>7531.656616570328</v>
      </c>
      <c r="CP4" s="33">
        <v>0.5</v>
      </c>
      <c r="CQ4" s="9">
        <f t="shared" ref="CQ4:CQ26" si="37">CP4*CN4</f>
        <v>14588.26355372392</v>
      </c>
      <c r="CR4" s="9">
        <f t="shared" ref="CR4:CR26" si="38">6*(G4*BY4+CD4)+CO4+CQ4</f>
        <v>141149.80557997763</v>
      </c>
      <c r="CS4" s="15">
        <v>21</v>
      </c>
      <c r="CT4" s="9">
        <f t="shared" ref="CT4:CT26" si="39">CR4/CS4</f>
        <v>6721.4193133322678</v>
      </c>
      <c r="CU4" s="9">
        <f t="shared" ref="CU4:CU26" si="40">5*((G4+H4)*BY4+CD4)+CO4+CQ4</f>
        <v>144099.37445432952</v>
      </c>
      <c r="CV4" s="15">
        <v>21</v>
      </c>
      <c r="CW4" s="9">
        <f t="shared" ref="CW4:CW27" si="41">CU4/CV4</f>
        <v>6861.8749740156909</v>
      </c>
      <c r="CX4" s="9">
        <f t="shared" ref="CX4:CX26" si="42">4*((G4+H4+I4)*BY4+CD4)+CO4+CQ4</f>
        <v>142767.61971119043</v>
      </c>
      <c r="CY4" s="15">
        <v>21</v>
      </c>
      <c r="CZ4" s="9">
        <f t="shared" ref="CZ4:CZ27" si="43">CX4/CY4</f>
        <v>6798.4580814852588</v>
      </c>
      <c r="DA4" s="112">
        <f t="shared" ref="DA4:DA26" si="44">(2*SUM(G4:L4)+SUM(G4:H4))*BY4+CO4+CQ4</f>
        <v>100721.67326616379</v>
      </c>
      <c r="DB4" s="15">
        <v>21</v>
      </c>
      <c r="DC4" s="9">
        <f t="shared" ref="DC4:DC27" si="45">DA4/DB4</f>
        <v>4796.2701555316089</v>
      </c>
    </row>
    <row r="5" spans="1:108" x14ac:dyDescent="0.35">
      <c r="A5" s="15"/>
      <c r="B5" s="15" t="s">
        <v>9</v>
      </c>
      <c r="C5" s="15">
        <v>13721</v>
      </c>
      <c r="D5" s="15">
        <v>94</v>
      </c>
      <c r="E5" s="30">
        <v>0.33</v>
      </c>
      <c r="F5" s="9">
        <v>8</v>
      </c>
      <c r="G5" s="30">
        <v>0.74060000000000004</v>
      </c>
      <c r="H5" s="30">
        <v>0.76219999999999999</v>
      </c>
      <c r="I5" s="30">
        <v>0.96430000000000005</v>
      </c>
      <c r="J5" s="30">
        <v>1.0367999999999999</v>
      </c>
      <c r="K5" s="30">
        <f t="shared" si="3"/>
        <v>1.0475000000000001</v>
      </c>
      <c r="L5" s="30">
        <f t="shared" si="4"/>
        <v>1.2698</v>
      </c>
      <c r="M5" s="30">
        <v>2.1476000000000002</v>
      </c>
      <c r="N5" s="9">
        <v>8</v>
      </c>
      <c r="O5" s="30">
        <v>1.024</v>
      </c>
      <c r="P5" s="30">
        <v>5.6599999999999998E-2</v>
      </c>
      <c r="Q5" s="15">
        <v>6</v>
      </c>
      <c r="R5" s="30">
        <v>4.4673999999999996</v>
      </c>
      <c r="S5" s="30">
        <v>5.2891000000000004</v>
      </c>
      <c r="T5" s="30">
        <v>0.05</v>
      </c>
      <c r="U5" s="30">
        <v>0.78800000000000003</v>
      </c>
      <c r="V5" s="15" t="s">
        <v>429</v>
      </c>
      <c r="W5" s="15">
        <v>1</v>
      </c>
      <c r="X5" s="15" t="s">
        <v>9</v>
      </c>
      <c r="Y5" s="15">
        <v>449</v>
      </c>
      <c r="Z5" s="30"/>
      <c r="AA5" s="30"/>
      <c r="AB5" s="9"/>
      <c r="AC5" s="9"/>
      <c r="AD5" s="30">
        <v>0.503</v>
      </c>
      <c r="AE5" s="30"/>
      <c r="AF5" s="15" t="s">
        <v>435</v>
      </c>
      <c r="AG5" s="30"/>
      <c r="AH5" s="30"/>
      <c r="AI5" s="30">
        <v>0.4</v>
      </c>
      <c r="AJ5" s="30">
        <v>0.4</v>
      </c>
      <c r="AK5" s="30"/>
      <c r="AL5" s="30"/>
      <c r="AM5" s="30"/>
      <c r="AN5" s="15">
        <v>4780</v>
      </c>
      <c r="AO5" s="15">
        <v>311</v>
      </c>
      <c r="AP5" s="30">
        <f t="shared" si="5"/>
        <v>0.46600000000000003</v>
      </c>
      <c r="AU5" s="15">
        <v>187</v>
      </c>
      <c r="AV5" s="30" t="s">
        <v>465</v>
      </c>
      <c r="AW5" s="9"/>
      <c r="AX5" s="30">
        <f>48%</f>
        <v>0.48</v>
      </c>
      <c r="AY5" s="30"/>
      <c r="AZ5" s="30"/>
      <c r="BA5" s="15"/>
      <c r="BB5" s="15">
        <f t="shared" si="6"/>
        <v>13721</v>
      </c>
      <c r="BC5" s="9">
        <f t="shared" si="7"/>
        <v>4780</v>
      </c>
      <c r="BD5" s="30">
        <f t="shared" si="8"/>
        <v>0.46600000000000003</v>
      </c>
      <c r="BE5" s="112">
        <f t="shared" si="9"/>
        <v>24894.986000000001</v>
      </c>
      <c r="BF5" s="15">
        <f t="shared" si="10"/>
        <v>543</v>
      </c>
      <c r="BG5" s="9">
        <f t="shared" si="11"/>
        <v>311</v>
      </c>
      <c r="BH5" s="30">
        <f t="shared" si="12"/>
        <v>0.48</v>
      </c>
      <c r="BI5" s="112">
        <f t="shared" si="13"/>
        <v>1409.0562075999999</v>
      </c>
      <c r="BJ5" s="15">
        <f t="shared" si="14"/>
        <v>2523.6962076</v>
      </c>
      <c r="BK5" s="30">
        <f t="shared" si="15"/>
        <v>0</v>
      </c>
      <c r="BL5" s="30">
        <f t="shared" si="16"/>
        <v>0.33</v>
      </c>
      <c r="BM5" s="30">
        <f t="shared" si="17"/>
        <v>0.4</v>
      </c>
      <c r="BN5" s="30">
        <f t="shared" si="18"/>
        <v>0.4</v>
      </c>
      <c r="BO5" s="30">
        <f t="shared" si="19"/>
        <v>0</v>
      </c>
      <c r="BP5" s="30">
        <f t="shared" si="20"/>
        <v>0.05</v>
      </c>
      <c r="BQ5" s="30">
        <f t="shared" si="21"/>
        <v>1.2909999999999999</v>
      </c>
      <c r="BR5" s="9">
        <f t="shared" si="22"/>
        <v>187</v>
      </c>
      <c r="BS5" s="30">
        <f t="shared" si="23"/>
        <v>0.32757403906742283</v>
      </c>
      <c r="BT5" s="33">
        <v>1</v>
      </c>
      <c r="BU5" s="33">
        <v>0.25</v>
      </c>
      <c r="BV5" s="33"/>
      <c r="BW5" s="9">
        <f t="shared" si="24"/>
        <v>6172.586265423809</v>
      </c>
      <c r="BX5" s="9">
        <f t="shared" si="25"/>
        <v>14141.395134085946</v>
      </c>
      <c r="BY5" s="9">
        <f t="shared" si="26"/>
        <v>6571.0267088569153</v>
      </c>
      <c r="BZ5" s="33"/>
      <c r="CA5" s="33">
        <v>1</v>
      </c>
      <c r="CB5" s="9">
        <f t="shared" si="27"/>
        <v>18671.817061465466</v>
      </c>
      <c r="CC5" s="9">
        <f t="shared" si="28"/>
        <v>42777.132887817381</v>
      </c>
      <c r="CD5" s="9">
        <f t="shared" si="29"/>
        <v>19877.08285278306</v>
      </c>
      <c r="CE5" s="33"/>
      <c r="CF5" s="33"/>
      <c r="CG5" s="9">
        <f t="shared" si="30"/>
        <v>3437.0723390545922</v>
      </c>
      <c r="CH5" s="9">
        <f t="shared" si="31"/>
        <v>7874.3327287740703</v>
      </c>
      <c r="CI5" s="9">
        <f t="shared" si="32"/>
        <v>3658.9353585405661</v>
      </c>
      <c r="CJ5" s="33"/>
      <c r="CK5" s="33">
        <v>1</v>
      </c>
      <c r="CL5" s="9">
        <f t="shared" si="33"/>
        <v>35352.530404777695</v>
      </c>
      <c r="CM5" s="9">
        <f t="shared" si="34"/>
        <v>80992.647157345695</v>
      </c>
      <c r="CN5" s="9">
        <f t="shared" si="35"/>
        <v>37634.536242406088</v>
      </c>
      <c r="CO5" s="9">
        <f t="shared" si="36"/>
        <v>7317.8707170811322</v>
      </c>
      <c r="CP5" s="33">
        <v>0.5</v>
      </c>
      <c r="CQ5" s="9">
        <f t="shared" si="37"/>
        <v>18817.268121203044</v>
      </c>
      <c r="CR5" s="9">
        <f t="shared" si="38"/>
        <v>174596.65023845911</v>
      </c>
      <c r="CS5" s="15">
        <v>21</v>
      </c>
      <c r="CT5" s="9">
        <f t="shared" si="39"/>
        <v>8314.1262018313864</v>
      </c>
      <c r="CU5" s="9">
        <f t="shared" si="40"/>
        <v>174895.24779255036</v>
      </c>
      <c r="CV5" s="15">
        <v>21</v>
      </c>
      <c r="CW5" s="9">
        <f t="shared" si="41"/>
        <v>8328.3451329785894</v>
      </c>
      <c r="CX5" s="9">
        <f t="shared" si="42"/>
        <v>170488.9902231</v>
      </c>
      <c r="CY5" s="15">
        <v>21</v>
      </c>
      <c r="CZ5" s="9">
        <f t="shared" si="43"/>
        <v>8118.523343957143</v>
      </c>
      <c r="DA5" s="112">
        <f t="shared" si="44"/>
        <v>112512.5991315501</v>
      </c>
      <c r="DB5" s="15">
        <v>21</v>
      </c>
      <c r="DC5" s="9">
        <f t="shared" si="45"/>
        <v>5357.7428157881004</v>
      </c>
    </row>
    <row r="6" spans="1:108" x14ac:dyDescent="0.35">
      <c r="A6" s="15"/>
      <c r="B6" s="15" t="s">
        <v>9</v>
      </c>
      <c r="C6" s="15">
        <v>13721</v>
      </c>
      <c r="D6" s="15">
        <v>94</v>
      </c>
      <c r="E6" s="30">
        <v>0.33</v>
      </c>
      <c r="F6" s="9">
        <v>8</v>
      </c>
      <c r="G6" s="30">
        <v>0.74060000000000004</v>
      </c>
      <c r="H6" s="30">
        <v>0.76219999999999999</v>
      </c>
      <c r="I6" s="30">
        <v>0.96430000000000005</v>
      </c>
      <c r="J6" s="30">
        <v>1.0367999999999999</v>
      </c>
      <c r="K6" s="30">
        <f t="shared" si="3"/>
        <v>1.0475000000000001</v>
      </c>
      <c r="L6" s="30">
        <f t="shared" si="4"/>
        <v>1.2698</v>
      </c>
      <c r="M6" s="30">
        <v>2.1476000000000002</v>
      </c>
      <c r="N6" s="9">
        <v>8</v>
      </c>
      <c r="O6" s="30">
        <v>1.024</v>
      </c>
      <c r="P6" s="30">
        <v>5.6599999999999998E-2</v>
      </c>
      <c r="Q6" s="15">
        <v>6</v>
      </c>
      <c r="R6" s="30">
        <v>4.4673999999999996</v>
      </c>
      <c r="S6" s="30">
        <v>5.2891000000000004</v>
      </c>
      <c r="T6" s="30">
        <v>0.05</v>
      </c>
      <c r="U6" s="30">
        <v>0.78800000000000003</v>
      </c>
      <c r="V6" s="15" t="s">
        <v>429</v>
      </c>
      <c r="W6" s="15">
        <v>1</v>
      </c>
      <c r="X6" s="15" t="s">
        <v>9</v>
      </c>
      <c r="Y6" s="15">
        <v>449</v>
      </c>
      <c r="Z6" s="30"/>
      <c r="AA6" s="30"/>
      <c r="AB6" s="9"/>
      <c r="AC6" s="9"/>
      <c r="AD6" s="30">
        <v>0.503</v>
      </c>
      <c r="AE6" s="30"/>
      <c r="AF6" s="15" t="s">
        <v>435</v>
      </c>
      <c r="AG6" s="30"/>
      <c r="AH6" s="30"/>
      <c r="AI6" s="30">
        <v>0.4</v>
      </c>
      <c r="AJ6" s="30">
        <v>0.4</v>
      </c>
      <c r="AK6" s="30"/>
      <c r="AL6" s="30"/>
      <c r="AM6" s="30"/>
      <c r="AN6" s="15">
        <v>4780</v>
      </c>
      <c r="AO6" s="15">
        <v>311</v>
      </c>
      <c r="AP6" s="30"/>
      <c r="AQ6" s="30">
        <f t="shared" ref="AQ6" si="46">1*46.6%</f>
        <v>0.46600000000000003</v>
      </c>
      <c r="AR6" s="30">
        <f>1*58.3%</f>
        <v>0.58299999999999996</v>
      </c>
      <c r="AS6" s="30">
        <v>0.311</v>
      </c>
      <c r="AT6" s="30"/>
      <c r="AU6" s="15"/>
      <c r="AV6" s="30" t="s">
        <v>465</v>
      </c>
      <c r="AW6" s="9"/>
      <c r="AX6" s="30">
        <f>48%</f>
        <v>0.48</v>
      </c>
      <c r="AY6" s="30"/>
      <c r="AZ6" s="30"/>
      <c r="BA6" s="15"/>
      <c r="BB6" s="15">
        <f t="shared" si="6"/>
        <v>13721</v>
      </c>
      <c r="BC6" s="9">
        <f t="shared" si="7"/>
        <v>4780</v>
      </c>
      <c r="BD6" s="30">
        <f t="shared" si="8"/>
        <v>0</v>
      </c>
      <c r="BE6" s="112">
        <f t="shared" si="9"/>
        <v>18501</v>
      </c>
      <c r="BF6" s="15">
        <f t="shared" si="10"/>
        <v>543</v>
      </c>
      <c r="BG6" s="9">
        <f t="shared" si="11"/>
        <v>311</v>
      </c>
      <c r="BH6" s="30">
        <f t="shared" si="12"/>
        <v>0.94599999999999995</v>
      </c>
      <c r="BI6" s="112">
        <f t="shared" si="13"/>
        <v>1047.1566</v>
      </c>
      <c r="BJ6" s="15">
        <f t="shared" si="14"/>
        <v>2414.8346000000001</v>
      </c>
      <c r="BK6" s="30">
        <f t="shared" si="15"/>
        <v>0.58299999999999996</v>
      </c>
      <c r="BL6" s="30">
        <f t="shared" si="16"/>
        <v>0.91300000000000003</v>
      </c>
      <c r="BM6" s="30">
        <f t="shared" si="17"/>
        <v>0.4</v>
      </c>
      <c r="BN6" s="30">
        <f t="shared" si="18"/>
        <v>0.4</v>
      </c>
      <c r="BO6" s="30">
        <f t="shared" si="19"/>
        <v>0</v>
      </c>
      <c r="BP6" s="30">
        <f t="shared" si="20"/>
        <v>0.36099999999999999</v>
      </c>
      <c r="BQ6" s="30">
        <f t="shared" si="21"/>
        <v>1.2909999999999999</v>
      </c>
      <c r="BR6" s="9">
        <f t="shared" si="22"/>
        <v>0</v>
      </c>
      <c r="BS6" s="30">
        <f t="shared" si="23"/>
        <v>0</v>
      </c>
      <c r="BT6" s="33">
        <v>1</v>
      </c>
      <c r="BU6" s="33">
        <v>0.25</v>
      </c>
      <c r="BV6" s="33"/>
      <c r="BW6" s="9">
        <f t="shared" si="24"/>
        <v>6981.8905372499994</v>
      </c>
      <c r="BX6" s="9">
        <f t="shared" si="25"/>
        <v>15995.511220839748</v>
      </c>
      <c r="BY6" s="9">
        <f t="shared" si="26"/>
        <v>10235.807604025898</v>
      </c>
      <c r="BZ6" s="33"/>
      <c r="CA6" s="33">
        <v>1</v>
      </c>
      <c r="CB6" s="9">
        <f t="shared" si="27"/>
        <v>17993.16974135772</v>
      </c>
      <c r="CC6" s="9">
        <f t="shared" si="28"/>
        <v>41222.351877450536</v>
      </c>
      <c r="CD6" s="9">
        <f t="shared" si="29"/>
        <v>26378.904492487229</v>
      </c>
      <c r="CE6" s="33"/>
      <c r="CF6" s="33"/>
      <c r="CG6" s="9">
        <f t="shared" si="30"/>
        <v>4730.4484759552006</v>
      </c>
      <c r="CH6" s="9">
        <f t="shared" si="31"/>
        <v>10837.457458413364</v>
      </c>
      <c r="CI6" s="9">
        <f t="shared" si="32"/>
        <v>6935.0787186225971</v>
      </c>
      <c r="CJ6" s="33"/>
      <c r="CK6" s="33">
        <v>1</v>
      </c>
      <c r="CL6" s="9">
        <f t="shared" si="33"/>
        <v>36650.119678966774</v>
      </c>
      <c r="CM6" s="9">
        <f t="shared" si="34"/>
        <v>83965.424184512871</v>
      </c>
      <c r="CN6" s="9">
        <f t="shared" si="35"/>
        <v>53730.944605468918</v>
      </c>
      <c r="CO6" s="9">
        <f t="shared" si="36"/>
        <v>13870.157437245194</v>
      </c>
      <c r="CP6" s="33">
        <v>0.5</v>
      </c>
      <c r="CQ6" s="9">
        <f t="shared" si="37"/>
        <v>26865.472302734459</v>
      </c>
      <c r="CR6" s="9">
        <f t="shared" si="38"/>
        <v>244492.89136415249</v>
      </c>
      <c r="CS6" s="15">
        <v>21</v>
      </c>
      <c r="CT6" s="9">
        <f t="shared" si="39"/>
        <v>11642.518636388213</v>
      </c>
      <c r="CU6" s="9">
        <f t="shared" si="40"/>
        <v>249542.0105390664</v>
      </c>
      <c r="CV6" s="15">
        <v>21</v>
      </c>
      <c r="CW6" s="9">
        <f t="shared" si="41"/>
        <v>11882.952882812686</v>
      </c>
      <c r="CX6" s="9">
        <f t="shared" si="42"/>
        <v>247262.29146949772</v>
      </c>
      <c r="CY6" s="15">
        <v>21</v>
      </c>
      <c r="CZ6" s="9">
        <f t="shared" si="43"/>
        <v>11774.394831880843</v>
      </c>
      <c r="DA6" s="112">
        <f t="shared" si="44"/>
        <v>175287.36785642087</v>
      </c>
      <c r="DB6" s="15">
        <v>21</v>
      </c>
      <c r="DC6" s="9">
        <f t="shared" si="45"/>
        <v>8347.0175169724225</v>
      </c>
    </row>
    <row r="7" spans="1:108" x14ac:dyDescent="0.35">
      <c r="A7" s="15"/>
      <c r="B7" s="15" t="s">
        <v>9</v>
      </c>
      <c r="C7" s="15">
        <v>13721</v>
      </c>
      <c r="D7" s="15">
        <v>94</v>
      </c>
      <c r="E7" s="30">
        <v>0.33</v>
      </c>
      <c r="F7" s="9">
        <v>8</v>
      </c>
      <c r="G7" s="30">
        <v>0.74060000000000004</v>
      </c>
      <c r="H7" s="30">
        <v>0.76219999999999999</v>
      </c>
      <c r="I7" s="30">
        <v>0.96430000000000005</v>
      </c>
      <c r="J7" s="30">
        <v>1.0367999999999999</v>
      </c>
      <c r="K7" s="30">
        <f t="shared" si="3"/>
        <v>1.0475000000000001</v>
      </c>
      <c r="L7" s="30">
        <f t="shared" si="4"/>
        <v>1.2698</v>
      </c>
      <c r="M7" s="30">
        <v>2.1476000000000002</v>
      </c>
      <c r="N7" s="9">
        <v>8</v>
      </c>
      <c r="O7" s="30">
        <v>1.024</v>
      </c>
      <c r="P7" s="30">
        <v>5.6599999999999998E-2</v>
      </c>
      <c r="Q7" s="15">
        <v>6</v>
      </c>
      <c r="R7" s="30">
        <v>4.4673999999999996</v>
      </c>
      <c r="S7" s="30">
        <v>5.2891000000000004</v>
      </c>
      <c r="T7" s="30">
        <v>0.05</v>
      </c>
      <c r="U7" s="30">
        <v>0.78800000000000003</v>
      </c>
      <c r="V7" s="15" t="s">
        <v>429</v>
      </c>
      <c r="W7" s="15">
        <v>1</v>
      </c>
      <c r="X7" s="15" t="s">
        <v>9</v>
      </c>
      <c r="Y7" s="15">
        <v>449</v>
      </c>
      <c r="Z7" s="30"/>
      <c r="AA7" s="30"/>
      <c r="AB7" s="9"/>
      <c r="AC7" s="9"/>
      <c r="AD7" s="30">
        <v>0.503</v>
      </c>
      <c r="AE7" s="30"/>
      <c r="AF7" s="15" t="s">
        <v>435</v>
      </c>
      <c r="AG7" s="30"/>
      <c r="AH7" s="30"/>
      <c r="AI7" s="30">
        <v>0.4</v>
      </c>
      <c r="AJ7" s="30">
        <v>0.4</v>
      </c>
      <c r="AK7" s="30"/>
      <c r="AL7" s="30"/>
      <c r="AM7" s="30"/>
      <c r="AN7" s="15">
        <v>4780</v>
      </c>
      <c r="AO7" s="15">
        <v>311</v>
      </c>
      <c r="AQ7" s="30">
        <f>1*46.6%</f>
        <v>0.46600000000000003</v>
      </c>
      <c r="AT7" s="30">
        <v>0.622</v>
      </c>
      <c r="AV7" s="30" t="s">
        <v>465</v>
      </c>
      <c r="AW7" s="9"/>
      <c r="AX7" s="30">
        <f>48%</f>
        <v>0.48</v>
      </c>
      <c r="AY7" s="30"/>
      <c r="AZ7" s="30"/>
      <c r="BA7" s="15"/>
      <c r="BB7" s="15">
        <f t="shared" si="6"/>
        <v>13721</v>
      </c>
      <c r="BC7" s="9">
        <f t="shared" si="7"/>
        <v>4780</v>
      </c>
      <c r="BD7" s="30">
        <f t="shared" si="8"/>
        <v>0</v>
      </c>
      <c r="BE7" s="112">
        <f t="shared" si="9"/>
        <v>18501</v>
      </c>
      <c r="BF7" s="15">
        <f t="shared" si="10"/>
        <v>543</v>
      </c>
      <c r="BG7" s="9">
        <f t="shared" si="11"/>
        <v>311</v>
      </c>
      <c r="BH7" s="30">
        <f t="shared" si="12"/>
        <v>0.94599999999999995</v>
      </c>
      <c r="BI7" s="112">
        <f t="shared" si="13"/>
        <v>1047.1566</v>
      </c>
      <c r="BJ7" s="15">
        <f t="shared" si="14"/>
        <v>2414.8346000000001</v>
      </c>
      <c r="BK7" s="30">
        <f t="shared" si="15"/>
        <v>0</v>
      </c>
      <c r="BL7" s="30">
        <f t="shared" si="16"/>
        <v>0.33</v>
      </c>
      <c r="BM7" s="30">
        <f t="shared" si="17"/>
        <v>0.4</v>
      </c>
      <c r="BN7" s="30">
        <f t="shared" si="18"/>
        <v>0.4</v>
      </c>
      <c r="BO7" s="30">
        <f t="shared" si="19"/>
        <v>0</v>
      </c>
      <c r="BP7" s="30">
        <f t="shared" si="20"/>
        <v>0.05</v>
      </c>
      <c r="BQ7" s="30">
        <f t="shared" si="21"/>
        <v>1.9129999999999998</v>
      </c>
      <c r="BR7" s="9">
        <f t="shared" si="22"/>
        <v>0</v>
      </c>
      <c r="BS7" s="30">
        <f t="shared" si="23"/>
        <v>0</v>
      </c>
      <c r="BT7" s="33">
        <v>1</v>
      </c>
      <c r="BU7" s="33">
        <v>0.25</v>
      </c>
      <c r="BV7" s="33"/>
      <c r="BW7" s="9">
        <f t="shared" si="24"/>
        <v>5222.0798225000008</v>
      </c>
      <c r="BX7" s="9">
        <f t="shared" si="25"/>
        <v>15211.918522942502</v>
      </c>
      <c r="BY7" s="9">
        <f t="shared" si="26"/>
        <v>5721.5717575221261</v>
      </c>
      <c r="BZ7" s="33"/>
      <c r="CA7" s="33">
        <v>1</v>
      </c>
      <c r="CB7" s="9">
        <f t="shared" si="27"/>
        <v>13457.926352161201</v>
      </c>
      <c r="CC7" s="9">
        <f t="shared" si="28"/>
        <v>39202.939463845578</v>
      </c>
      <c r="CD7" s="9">
        <f t="shared" si="29"/>
        <v>14745.177007745418</v>
      </c>
      <c r="CE7" s="33"/>
      <c r="CF7" s="33"/>
      <c r="CG7" s="9">
        <f t="shared" si="30"/>
        <v>3288.8115384320004</v>
      </c>
      <c r="CH7" s="9">
        <f t="shared" si="31"/>
        <v>9580.3080114524164</v>
      </c>
      <c r="CI7" s="9">
        <f t="shared" si="32"/>
        <v>3603.3863620830211</v>
      </c>
      <c r="CJ7" s="33"/>
      <c r="CK7" s="33">
        <v>1</v>
      </c>
      <c r="CL7" s="9">
        <f t="shared" si="33"/>
        <v>25480.741857305704</v>
      </c>
      <c r="CM7" s="9">
        <f t="shared" si="34"/>
        <v>74225.401030331515</v>
      </c>
      <c r="CN7" s="9">
        <f t="shared" si="35"/>
        <v>27917.974815956994</v>
      </c>
      <c r="CO7" s="9">
        <f t="shared" si="36"/>
        <v>7206.7727241660423</v>
      </c>
      <c r="CP7" s="33">
        <v>0.5</v>
      </c>
      <c r="CQ7" s="9">
        <f t="shared" si="37"/>
        <v>13958.987407978497</v>
      </c>
      <c r="CR7" s="9">
        <f t="shared" si="38"/>
        <v>135061.19844034238</v>
      </c>
      <c r="CS7" s="15">
        <v>21</v>
      </c>
      <c r="CT7" s="9">
        <f t="shared" si="39"/>
        <v>6431.4856400163044</v>
      </c>
      <c r="CU7" s="9">
        <f t="shared" si="40"/>
        <v>137883.53535689288</v>
      </c>
      <c r="CV7" s="15">
        <v>21</v>
      </c>
      <c r="CW7" s="9">
        <f t="shared" si="41"/>
        <v>6565.8826360425182</v>
      </c>
      <c r="CX7" s="9">
        <f t="shared" si="42"/>
        <v>136609.22689505757</v>
      </c>
      <c r="CY7" s="15">
        <v>21</v>
      </c>
      <c r="CZ7" s="9">
        <f t="shared" si="43"/>
        <v>6505.2012807170267</v>
      </c>
      <c r="DA7" s="112">
        <f t="shared" si="44"/>
        <v>96376.965199124403</v>
      </c>
      <c r="DB7" s="15">
        <v>21</v>
      </c>
      <c r="DC7" s="9">
        <f t="shared" si="45"/>
        <v>4589.3792951964006</v>
      </c>
    </row>
    <row r="8" spans="1:108" s="59" customFormat="1" x14ac:dyDescent="0.35">
      <c r="A8" s="63"/>
      <c r="B8" s="63" t="s">
        <v>9</v>
      </c>
      <c r="C8" s="63">
        <v>13721</v>
      </c>
      <c r="D8" s="63">
        <v>94</v>
      </c>
      <c r="E8" s="67">
        <v>0.33</v>
      </c>
      <c r="F8" s="72">
        <v>8</v>
      </c>
      <c r="G8" s="67">
        <v>0.74060000000000004</v>
      </c>
      <c r="H8" s="67">
        <v>0.76219999999999999</v>
      </c>
      <c r="I8" s="67">
        <v>0.96430000000000005</v>
      </c>
      <c r="J8" s="67">
        <v>1.0367999999999999</v>
      </c>
      <c r="K8" s="67">
        <f t="shared" si="3"/>
        <v>1.0475000000000001</v>
      </c>
      <c r="L8" s="67">
        <f t="shared" si="4"/>
        <v>1.2698</v>
      </c>
      <c r="M8" s="67">
        <v>2.1476000000000002</v>
      </c>
      <c r="N8" s="72">
        <v>8</v>
      </c>
      <c r="O8" s="67">
        <v>1.024</v>
      </c>
      <c r="P8" s="67">
        <v>5.6599999999999998E-2</v>
      </c>
      <c r="Q8" s="63">
        <v>6</v>
      </c>
      <c r="R8" s="67">
        <v>4.4673999999999996</v>
      </c>
      <c r="S8" s="67">
        <v>5.2891000000000004</v>
      </c>
      <c r="T8" s="67">
        <v>0.05</v>
      </c>
      <c r="U8" s="67">
        <v>0.78800000000000003</v>
      </c>
      <c r="V8" s="63" t="s">
        <v>429</v>
      </c>
      <c r="W8" s="63">
        <v>1</v>
      </c>
      <c r="X8" s="63" t="s">
        <v>9</v>
      </c>
      <c r="Y8" s="63">
        <v>449</v>
      </c>
      <c r="Z8" s="67"/>
      <c r="AA8" s="67"/>
      <c r="AB8" s="72"/>
      <c r="AC8" s="72"/>
      <c r="AD8" s="67">
        <v>0.503</v>
      </c>
      <c r="AE8" s="67"/>
      <c r="AF8" s="63" t="s">
        <v>435</v>
      </c>
      <c r="AG8" s="67"/>
      <c r="AH8" s="67"/>
      <c r="AI8" s="67">
        <v>0.4</v>
      </c>
      <c r="AJ8" s="67">
        <v>0.4</v>
      </c>
      <c r="AK8" s="67"/>
      <c r="AL8" s="67"/>
      <c r="AM8" s="67"/>
      <c r="AN8" s="63">
        <v>4780</v>
      </c>
      <c r="AO8" s="63">
        <v>311</v>
      </c>
      <c r="AP8" s="60"/>
      <c r="AQ8" s="67">
        <f>1*46.6%</f>
        <v>0.46600000000000003</v>
      </c>
      <c r="AR8" s="60"/>
      <c r="AS8" s="60"/>
      <c r="AT8" s="60"/>
      <c r="AU8" s="63">
        <v>187</v>
      </c>
      <c r="AV8" s="67" t="s">
        <v>465</v>
      </c>
      <c r="AW8" s="72"/>
      <c r="AX8" s="67">
        <f>48%</f>
        <v>0.48</v>
      </c>
      <c r="AY8" s="67"/>
      <c r="AZ8" s="67"/>
      <c r="BA8" s="63"/>
      <c r="BB8" s="63">
        <f t="shared" si="6"/>
        <v>13721</v>
      </c>
      <c r="BC8" s="72">
        <f t="shared" si="7"/>
        <v>4780</v>
      </c>
      <c r="BD8" s="67">
        <f t="shared" si="8"/>
        <v>0</v>
      </c>
      <c r="BE8" s="118">
        <f t="shared" si="9"/>
        <v>18501</v>
      </c>
      <c r="BF8" s="63">
        <f t="shared" si="10"/>
        <v>543</v>
      </c>
      <c r="BG8" s="72">
        <f t="shared" si="11"/>
        <v>311</v>
      </c>
      <c r="BH8" s="67">
        <f t="shared" si="12"/>
        <v>0.94599999999999995</v>
      </c>
      <c r="BI8" s="118">
        <f t="shared" si="13"/>
        <v>1047.1566</v>
      </c>
      <c r="BJ8" s="63">
        <f t="shared" si="14"/>
        <v>2414.8346000000001</v>
      </c>
      <c r="BK8" s="30">
        <f t="shared" si="15"/>
        <v>0</v>
      </c>
      <c r="BL8" s="67">
        <f t="shared" si="16"/>
        <v>0.33</v>
      </c>
      <c r="BM8" s="67">
        <f t="shared" si="17"/>
        <v>0.4</v>
      </c>
      <c r="BN8" s="67">
        <f t="shared" si="18"/>
        <v>0.4</v>
      </c>
      <c r="BO8" s="67">
        <f t="shared" si="19"/>
        <v>0</v>
      </c>
      <c r="BP8" s="67">
        <f t="shared" si="20"/>
        <v>0.05</v>
      </c>
      <c r="BQ8" s="67">
        <f t="shared" si="21"/>
        <v>1.2909999999999999</v>
      </c>
      <c r="BR8" s="72">
        <f t="shared" si="22"/>
        <v>187</v>
      </c>
      <c r="BS8" s="67">
        <f t="shared" si="23"/>
        <v>0.32757403906742283</v>
      </c>
      <c r="BT8" s="64">
        <v>1</v>
      </c>
      <c r="BU8" s="64">
        <v>0.25</v>
      </c>
      <c r="BV8" s="64"/>
      <c r="BW8" s="72">
        <f t="shared" si="24"/>
        <v>5906.3269344155269</v>
      </c>
      <c r="BX8" s="72">
        <f t="shared" si="25"/>
        <v>13531.395006745972</v>
      </c>
      <c r="BY8" s="72">
        <f t="shared" si="26"/>
        <v>6287.5803380320485</v>
      </c>
      <c r="BZ8" s="64"/>
      <c r="CA8" s="33">
        <v>1</v>
      </c>
      <c r="CB8" s="72">
        <f t="shared" si="27"/>
        <v>17866.393644810556</v>
      </c>
      <c r="CC8" s="72">
        <f t="shared" si="28"/>
        <v>40931.907840260981</v>
      </c>
      <c r="CD8" s="72">
        <f t="shared" si="29"/>
        <v>19019.669354583075</v>
      </c>
      <c r="CE8" s="64"/>
      <c r="CF8" s="33"/>
      <c r="CG8" s="72">
        <f t="shared" si="30"/>
        <v>3288.8115384320004</v>
      </c>
      <c r="CH8" s="72">
        <f t="shared" si="31"/>
        <v>7534.6672345477127</v>
      </c>
      <c r="CI8" s="72">
        <f t="shared" si="32"/>
        <v>3501.104323237786</v>
      </c>
      <c r="CJ8" s="64"/>
      <c r="CK8" s="33">
        <v>1</v>
      </c>
      <c r="CL8" s="72">
        <f t="shared" si="33"/>
        <v>33827.571385937677</v>
      </c>
      <c r="CM8" s="72">
        <f t="shared" si="34"/>
        <v>77498.966045183217</v>
      </c>
      <c r="CN8" s="72">
        <f t="shared" si="35"/>
        <v>36011.141118899955</v>
      </c>
      <c r="CO8" s="72">
        <f t="shared" si="36"/>
        <v>7002.2086464755721</v>
      </c>
      <c r="CP8" s="64">
        <v>0.5</v>
      </c>
      <c r="CQ8" s="72">
        <f t="shared" si="37"/>
        <v>18005.570559449978</v>
      </c>
      <c r="CR8" s="72">
        <f t="shared" si="38"/>
        <v>167065.28732350323</v>
      </c>
      <c r="CS8" s="63">
        <v>21</v>
      </c>
      <c r="CT8" s="72">
        <f t="shared" si="39"/>
        <v>7955.4898725477733</v>
      </c>
      <c r="CU8" s="72">
        <f t="shared" si="40"/>
        <v>167351.00463881376</v>
      </c>
      <c r="CV8" s="63">
        <v>21</v>
      </c>
      <c r="CW8" s="72">
        <f t="shared" si="41"/>
        <v>7969.0954589911316</v>
      </c>
      <c r="CX8" s="72">
        <f t="shared" si="42"/>
        <v>163134.81443209332</v>
      </c>
      <c r="CY8" s="63">
        <v>21</v>
      </c>
      <c r="CZ8" s="72">
        <f t="shared" si="43"/>
        <v>7768.3244967663486</v>
      </c>
      <c r="DA8" s="118">
        <f t="shared" si="44"/>
        <v>107659.28026542443</v>
      </c>
      <c r="DB8" s="63">
        <v>21</v>
      </c>
      <c r="DC8" s="72">
        <f t="shared" si="45"/>
        <v>5126.6323935916398</v>
      </c>
    </row>
    <row r="9" spans="1:108" s="15" customFormat="1" x14ac:dyDescent="0.35">
      <c r="B9" s="15" t="s">
        <v>9</v>
      </c>
      <c r="C9" s="15">
        <v>13721</v>
      </c>
      <c r="D9" s="15">
        <v>94</v>
      </c>
      <c r="E9" s="30">
        <v>0.33</v>
      </c>
      <c r="F9" s="9">
        <v>8</v>
      </c>
      <c r="G9" s="30">
        <v>0.74060000000000004</v>
      </c>
      <c r="H9" s="30">
        <v>0.76219999999999999</v>
      </c>
      <c r="I9" s="30">
        <v>0.96430000000000005</v>
      </c>
      <c r="J9" s="30">
        <v>1.0367999999999999</v>
      </c>
      <c r="K9" s="30">
        <f>49.15%+55.6%</f>
        <v>1.0475000000000001</v>
      </c>
      <c r="L9" s="30">
        <f>126.98%</f>
        <v>1.2698</v>
      </c>
      <c r="M9" s="30">
        <v>2.1476000000000002</v>
      </c>
      <c r="N9" s="9">
        <v>8</v>
      </c>
      <c r="O9" s="30">
        <v>1.024</v>
      </c>
      <c r="P9" s="30">
        <v>5.6599999999999998E-2</v>
      </c>
      <c r="Q9" s="15">
        <v>6</v>
      </c>
      <c r="R9" s="30">
        <v>4.4673999999999996</v>
      </c>
      <c r="S9" s="30">
        <v>5.2891000000000004</v>
      </c>
      <c r="T9" s="30">
        <v>0.05</v>
      </c>
      <c r="U9" s="30">
        <v>0.78800000000000003</v>
      </c>
      <c r="V9" s="15" t="s">
        <v>463</v>
      </c>
      <c r="W9" s="15">
        <v>1</v>
      </c>
      <c r="X9" s="15" t="s">
        <v>9</v>
      </c>
      <c r="Y9" s="15">
        <v>497</v>
      </c>
      <c r="Z9" s="30"/>
      <c r="AA9" s="30"/>
      <c r="AB9" s="9">
        <v>101</v>
      </c>
      <c r="AC9" s="9"/>
      <c r="AD9" s="30"/>
      <c r="AE9" s="30"/>
      <c r="AF9" s="15" t="s">
        <v>435</v>
      </c>
      <c r="AG9" s="30"/>
      <c r="AH9" s="30"/>
      <c r="AI9" s="30">
        <v>0.4</v>
      </c>
      <c r="AJ9" s="30">
        <v>0.4</v>
      </c>
      <c r="AK9" s="30"/>
      <c r="AL9" s="30"/>
      <c r="AM9" s="30"/>
      <c r="AN9" s="15">
        <v>4780</v>
      </c>
      <c r="AO9" s="15">
        <v>311</v>
      </c>
      <c r="AP9" s="30">
        <f>1*46.6%</f>
        <v>0.46600000000000003</v>
      </c>
      <c r="AQ9" s="30"/>
      <c r="AR9" s="30">
        <f>1*58.3%</f>
        <v>0.58299999999999996</v>
      </c>
      <c r="AS9" s="30">
        <v>0.311</v>
      </c>
      <c r="AT9" s="30"/>
      <c r="AV9" s="30" t="s">
        <v>465</v>
      </c>
      <c r="AW9" s="9"/>
      <c r="AX9" s="30">
        <f>48%</f>
        <v>0.48</v>
      </c>
      <c r="AY9" s="30"/>
      <c r="AZ9" s="30"/>
      <c r="BB9" s="15">
        <f>C9</f>
        <v>13721</v>
      </c>
      <c r="BC9" s="9">
        <f>AN9</f>
        <v>4780</v>
      </c>
      <c r="BD9" s="30">
        <f>AP9</f>
        <v>0.46600000000000003</v>
      </c>
      <c r="BE9" s="112">
        <f>(100%+BD9)*BB9+BC9</f>
        <v>24894.986000000001</v>
      </c>
      <c r="BF9" s="15">
        <f>D9+Y9</f>
        <v>591</v>
      </c>
      <c r="BG9" s="9">
        <f>AO9+AW9</f>
        <v>311</v>
      </c>
      <c r="BH9" s="30">
        <f>Z9+AG9+AQ9+AX9</f>
        <v>0.48</v>
      </c>
      <c r="BI9" s="112">
        <f>P9*BE9</f>
        <v>1409.0562075999999</v>
      </c>
      <c r="BJ9" s="15">
        <f>(100%+BH9)*BF9+BG9+BI9</f>
        <v>2594.7362075999999</v>
      </c>
      <c r="BK9" s="30">
        <f t="shared" si="15"/>
        <v>0.58299999999999996</v>
      </c>
      <c r="BL9" s="30">
        <f>BK9+E9</f>
        <v>0.91300000000000003</v>
      </c>
      <c r="BM9" s="30">
        <f>AI9</f>
        <v>0.4</v>
      </c>
      <c r="BN9" s="30">
        <f>AJ9</f>
        <v>0.4</v>
      </c>
      <c r="BO9" s="30">
        <f>AE9</f>
        <v>0</v>
      </c>
      <c r="BP9" s="30">
        <f>T9+AC9+AK9+AS9+AY9</f>
        <v>0.36099999999999999</v>
      </c>
      <c r="BQ9" s="30">
        <f>U9+AD9+AL9+AT9+AZ9</f>
        <v>0.78800000000000003</v>
      </c>
      <c r="BR9" s="9">
        <f>AB9+AU9+BA9</f>
        <v>101</v>
      </c>
      <c r="BS9" s="30">
        <f>278*BR9/(1400+BR9)/100+AM9</f>
        <v>0.18706195869420386</v>
      </c>
      <c r="BT9" s="33">
        <v>1</v>
      </c>
      <c r="BU9" s="33">
        <v>0.25</v>
      </c>
      <c r="BV9" s="33"/>
      <c r="BW9" s="9">
        <f>(((200%*(100%+$BS9))-1)*BU9+((150%*(100%+$BS9))-1)*BV9+1)*(100%+$BM9+$BK9+$E9*BT9+BV9*$BO9)*$BJ9</f>
        <v>8063.3689099475641</v>
      </c>
      <c r="BX9" s="9">
        <f>(100%+$BQ9)*BW9</f>
        <v>14417.303610986244</v>
      </c>
      <c r="BY9" s="9">
        <f>MIN($BP9, 80%)*BX9+BW9*MAX(100%-$BP9, 20%)</f>
        <v>10357.139337022527</v>
      </c>
      <c r="BZ9" s="33"/>
      <c r="CA9" s="33">
        <v>1</v>
      </c>
      <c r="CB9" s="9">
        <f>(((200%*(100%+$BS9))-1)*BZ9+((150%*(100%+$BS9))-1)*CA9+1)*(100%+$BN9+$BK9+$E9*$BT9+CA9*$BO9)*$BJ9*M9</f>
        <v>22950.221784125391</v>
      </c>
      <c r="CC9" s="9">
        <f>(100%+$BQ9)*CB9</f>
        <v>41034.9965500162</v>
      </c>
      <c r="CD9" s="9">
        <f>MIN($BP9, 80%)*CC9+CB9*MAX(100%-$BP9, 20%)</f>
        <v>29478.825474611971</v>
      </c>
      <c r="CE9" s="33"/>
      <c r="CF9" s="33"/>
      <c r="CG9" s="9">
        <f>(((200%*(100%+$BS9))-1)*CE9+((150%*(100%+$BS9))-1)*CF9+1)*(100%+$BK9+$E9*$BT9+CF9*$BO9)*$BJ9*O9</f>
        <v>5082.8598939021313</v>
      </c>
      <c r="CH9" s="9">
        <f>(100%+$BQ9)*CG9</f>
        <v>9088.1534902970106</v>
      </c>
      <c r="CI9" s="9">
        <f>MIN($BP9, 80%)*CH9+CG9*MAX(100%-$BP9, 20%)</f>
        <v>6528.7708822006825</v>
      </c>
      <c r="CJ9" s="33"/>
      <c r="CK9" s="33">
        <v>1</v>
      </c>
      <c r="CL9" s="9">
        <f>(((200%*(100%+$BS9))-1)*CJ9+((150%*(100%+$BS9))-1)*CK9+1)*(100%+$BK9+$E9*$BT9+CK9*$BO9)*$BJ9*(R9+(S9-R9)*BT9)</f>
        <v>46747.092765632777</v>
      </c>
      <c r="CM9" s="9">
        <f>(100%+$BQ9)*CL9</f>
        <v>83583.801864951412</v>
      </c>
      <c r="CN9" s="9">
        <f>MIN($BP9, 80%)*CM9+CL9*MAX(100%-$BP9, 20%)</f>
        <v>60045.144750486805</v>
      </c>
      <c r="CO9" s="9">
        <f>CI9*2</f>
        <v>13057.541764401365</v>
      </c>
      <c r="CP9" s="33">
        <v>0.5</v>
      </c>
      <c r="CQ9" s="9">
        <f>CP9*CN9</f>
        <v>30022.572375243402</v>
      </c>
      <c r="CR9" s="9">
        <f>6*(G9*BY9+CD9)+CO9+CQ9</f>
        <v>265976.05134530988</v>
      </c>
      <c r="CS9" s="15">
        <v>21</v>
      </c>
      <c r="CT9" s="8">
        <f>CR9/CS9</f>
        <v>12665.526254538567</v>
      </c>
      <c r="CU9" s="9">
        <f>5*((G9+H9)*BY9+CD9)+CO9+CQ9</f>
        <v>268297.78649109189</v>
      </c>
      <c r="CV9" s="15">
        <v>21</v>
      </c>
      <c r="CW9" s="9">
        <f t="shared" si="41"/>
        <v>12776.085071004376</v>
      </c>
      <c r="CX9" s="9">
        <f>4*((G9+H9+I9)*BY9+CD9)+CO9+CQ9</f>
        <v>263203.80987156578</v>
      </c>
      <c r="CY9" s="15">
        <v>21</v>
      </c>
      <c r="CZ9" s="9">
        <f t="shared" si="43"/>
        <v>12533.514755788847</v>
      </c>
      <c r="DA9" s="112">
        <f>(2*SUM(G9:L9)+SUM(G9:H9))*BY9+CO9+CQ9</f>
        <v>179226.78215267332</v>
      </c>
      <c r="DB9" s="15">
        <v>21</v>
      </c>
      <c r="DC9" s="9">
        <f t="shared" si="45"/>
        <v>8534.6086739368238</v>
      </c>
    </row>
    <row r="10" spans="1:108" x14ac:dyDescent="0.35">
      <c r="A10" s="15"/>
      <c r="B10" s="15" t="s">
        <v>9</v>
      </c>
      <c r="C10" s="15">
        <v>13721</v>
      </c>
      <c r="D10" s="15">
        <v>94</v>
      </c>
      <c r="E10" s="30">
        <v>0.33</v>
      </c>
      <c r="F10" s="9">
        <v>8</v>
      </c>
      <c r="G10" s="30">
        <v>0.74060000000000004</v>
      </c>
      <c r="H10" s="30">
        <v>0.76219999999999999</v>
      </c>
      <c r="I10" s="30">
        <v>0.96430000000000005</v>
      </c>
      <c r="J10" s="30">
        <v>1.0367999999999999</v>
      </c>
      <c r="K10" s="30">
        <f t="shared" si="3"/>
        <v>1.0475000000000001</v>
      </c>
      <c r="L10" s="30">
        <f t="shared" si="4"/>
        <v>1.2698</v>
      </c>
      <c r="M10" s="30">
        <v>2.1476000000000002</v>
      </c>
      <c r="N10" s="9">
        <v>8</v>
      </c>
      <c r="O10" s="30">
        <v>1.024</v>
      </c>
      <c r="P10" s="30">
        <v>5.6599999999999998E-2</v>
      </c>
      <c r="Q10" s="15">
        <v>6</v>
      </c>
      <c r="R10" s="30">
        <v>4.4673999999999996</v>
      </c>
      <c r="S10" s="30">
        <v>5.2891000000000004</v>
      </c>
      <c r="T10" s="30">
        <v>0.05</v>
      </c>
      <c r="U10" s="30">
        <v>0.78800000000000003</v>
      </c>
      <c r="V10" s="15" t="s">
        <v>463</v>
      </c>
      <c r="W10" s="15">
        <v>1</v>
      </c>
      <c r="X10" s="15" t="s">
        <v>9</v>
      </c>
      <c r="Y10" s="15">
        <v>497</v>
      </c>
      <c r="Z10" s="30"/>
      <c r="AA10" s="30"/>
      <c r="AB10" s="9">
        <v>101</v>
      </c>
      <c r="AC10" s="9"/>
      <c r="AD10" s="30"/>
      <c r="AE10" s="30"/>
      <c r="AF10" s="15" t="s">
        <v>435</v>
      </c>
      <c r="AG10" s="30"/>
      <c r="AH10" s="30"/>
      <c r="AI10" s="30">
        <v>0.4</v>
      </c>
      <c r="AJ10" s="30">
        <v>0.4</v>
      </c>
      <c r="AK10" s="30"/>
      <c r="AL10" s="30"/>
      <c r="AM10" s="30"/>
      <c r="AN10" s="15">
        <v>4780</v>
      </c>
      <c r="AO10" s="15">
        <v>311</v>
      </c>
      <c r="AP10" s="30">
        <f t="shared" ref="AP10:AP11" si="47">1*46.6%</f>
        <v>0.46600000000000003</v>
      </c>
      <c r="AQ10" s="30"/>
      <c r="AT10" s="30">
        <v>0.622</v>
      </c>
      <c r="AV10" s="30" t="s">
        <v>465</v>
      </c>
      <c r="AW10" s="9"/>
      <c r="AX10" s="30">
        <f>48%</f>
        <v>0.48</v>
      </c>
      <c r="AY10" s="30"/>
      <c r="AZ10" s="30"/>
      <c r="BA10" s="15"/>
      <c r="BB10" s="15">
        <f t="shared" ref="BB10:BB14" si="48">C10</f>
        <v>13721</v>
      </c>
      <c r="BC10" s="9">
        <f t="shared" ref="BC10:BC14" si="49">AN10</f>
        <v>4780</v>
      </c>
      <c r="BD10" s="30">
        <f t="shared" ref="BD10:BD14" si="50">AP10</f>
        <v>0.46600000000000003</v>
      </c>
      <c r="BE10" s="112">
        <f t="shared" ref="BE10:BE14" si="51">(100%+BD10)*BB10+BC10</f>
        <v>24894.986000000001</v>
      </c>
      <c r="BF10" s="15">
        <f t="shared" ref="BF10:BF14" si="52">D10+Y10</f>
        <v>591</v>
      </c>
      <c r="BG10" s="9">
        <f t="shared" ref="BG10:BG14" si="53">AO10+AW10</f>
        <v>311</v>
      </c>
      <c r="BH10" s="30">
        <f t="shared" ref="BH10:BH14" si="54">Z10+AG10+AQ10+AX10</f>
        <v>0.48</v>
      </c>
      <c r="BI10" s="112">
        <f t="shared" ref="BI10:BI14" si="55">P10*BE10</f>
        <v>1409.0562075999999</v>
      </c>
      <c r="BJ10" s="15">
        <f t="shared" ref="BJ10:BJ14" si="56">(100%+BH10)*BF10+BG10+BI10</f>
        <v>2594.7362075999999</v>
      </c>
      <c r="BK10" s="30">
        <f t="shared" si="15"/>
        <v>0</v>
      </c>
      <c r="BL10" s="30">
        <f t="shared" ref="BL10:BL14" si="57">BK10+E10</f>
        <v>0.33</v>
      </c>
      <c r="BM10" s="30">
        <f t="shared" ref="BM10:BM14" si="58">AI10</f>
        <v>0.4</v>
      </c>
      <c r="BN10" s="30">
        <f t="shared" ref="BN10:BN14" si="59">AJ10</f>
        <v>0.4</v>
      </c>
      <c r="BO10" s="30">
        <f t="shared" ref="BO10:BO14" si="60">AE10</f>
        <v>0</v>
      </c>
      <c r="BP10" s="30">
        <f t="shared" ref="BP10:BP14" si="61">T10+AC10+AK10+AS10+AY10</f>
        <v>0.05</v>
      </c>
      <c r="BQ10" s="30">
        <f t="shared" ref="BQ10:BQ14" si="62">U10+AD10+AL10+AT10+AZ10</f>
        <v>1.4100000000000001</v>
      </c>
      <c r="BR10" s="9">
        <f t="shared" ref="BR10:BR14" si="63">AB10+AU10+BA10</f>
        <v>101</v>
      </c>
      <c r="BS10" s="30">
        <f t="shared" ref="BS10:BS14" si="64">278*BR10/(1400+BR10)/100+AM10</f>
        <v>0.18706195869420386</v>
      </c>
      <c r="BT10" s="33">
        <v>1</v>
      </c>
      <c r="BU10" s="33">
        <v>0.25</v>
      </c>
      <c r="BV10" s="33"/>
      <c r="BW10" s="9">
        <f t="shared" ref="BW10:BW14" si="65">(((200%*(100%+$BS10))-1)*BU10+((150%*(100%+$BS10))-1)*BV10+1)*(100%+$BM10+$BK10+$E10*BT10+BV10*$BO10)*$BJ10</f>
        <v>6030.9676671894886</v>
      </c>
      <c r="BX10" s="9">
        <f t="shared" ref="BX10:BX14" si="66">(100%+$BQ10)*BW10</f>
        <v>14534.632077926668</v>
      </c>
      <c r="BY10" s="9">
        <f t="shared" ref="BY10:BY14" si="67">MIN($BP10, 80%)*BX10+BW10*MAX(100%-$BP10, 20%)</f>
        <v>6456.1508877263477</v>
      </c>
      <c r="BZ10" s="33"/>
      <c r="CA10" s="33">
        <v>1</v>
      </c>
      <c r="CB10" s="9">
        <f t="shared" ref="CB10:CB14" si="68">(((200%*(100%+$BS10))-1)*BZ10+((150%*(100%+$BS10))-1)*CA10+1)*(100%+$BN10+$BK10+$E10*$BT10+CA10*$BO10)*$BJ10*M10</f>
        <v>17165.53553244139</v>
      </c>
      <c r="CC10" s="9">
        <f t="shared" ref="CC10:CC14" si="69">(100%+$BQ10)*CB10</f>
        <v>41368.940633183753</v>
      </c>
      <c r="CD10" s="9">
        <f t="shared" ref="CD10:CD14" si="70">MIN($BP10, 80%)*CC10+CB10*MAX(100%-$BP10, 20%)</f>
        <v>18375.70578747851</v>
      </c>
      <c r="CE10" s="33"/>
      <c r="CF10" s="33"/>
      <c r="CG10" s="9">
        <f t="shared" ref="CG10:CG14" si="71">(((200%*(100%+$BS10))-1)*CE10+((150%*(100%+$BS10))-1)*CF10+1)*(100%+$BK10+$E10*$BT10+CF10*$BO10)*$BJ10*O10</f>
        <v>3533.8231358545922</v>
      </c>
      <c r="CH10" s="9">
        <f t="shared" ref="CH10:CH14" si="72">(100%+$BQ10)*CG10</f>
        <v>8516.5137574095679</v>
      </c>
      <c r="CI10" s="9">
        <f t="shared" ref="CI10:CI14" si="73">MIN($BP10, 80%)*CH10+CG10*MAX(100%-$BP10, 20%)</f>
        <v>3782.957666932341</v>
      </c>
      <c r="CJ10" s="33"/>
      <c r="CK10" s="33">
        <v>1</v>
      </c>
      <c r="CL10" s="9">
        <f t="shared" ref="CL10:CL14" si="74">(((200%*(100%+$BS10))-1)*CJ10+((150%*(100%+$BS10))-1)*CK10+1)*(100%+$BK10+$E10*$BT10+CK10*$BO10)*$BJ10*(R10+(S10-R10)*BT10)</f>
        <v>32500.592461208362</v>
      </c>
      <c r="CM10" s="9">
        <f t="shared" ref="CM10:CM14" si="75">(100%+$BQ10)*CL10</f>
        <v>78326.427831512163</v>
      </c>
      <c r="CN10" s="9">
        <f t="shared" ref="CN10:CN14" si="76">MIN($BP10, 80%)*CM10+CL10*MAX(100%-$BP10, 20%)</f>
        <v>34791.884229723553</v>
      </c>
      <c r="CO10" s="9">
        <f t="shared" ref="CO10:CO14" si="77">CI10*2</f>
        <v>7565.915333864682</v>
      </c>
      <c r="CP10" s="33">
        <v>0.5</v>
      </c>
      <c r="CQ10" s="9">
        <f t="shared" ref="CQ10:CQ14" si="78">CP10*CN10</f>
        <v>17395.942114861777</v>
      </c>
      <c r="CR10" s="9">
        <f t="shared" ref="CR10:CR14" si="79">6*(G10*BY10+CD10)+CO10+CQ10</f>
        <v>163904.6442582983</v>
      </c>
      <c r="CS10" s="15">
        <v>21</v>
      </c>
      <c r="CT10" s="9">
        <f t="shared" ref="CT10:CT14" si="80">CR10/CS10</f>
        <v>7804.9830599189663</v>
      </c>
      <c r="CU10" s="9">
        <f t="shared" ref="CU10:CU14" si="81">5*((G10+H10)*BY10+CD10)+CO10+CQ10</f>
        <v>165351.9041564948</v>
      </c>
      <c r="CV10" s="15">
        <v>21</v>
      </c>
      <c r="CW10" s="9">
        <f t="shared" ref="CW10:CW14" si="82">CU10/CV10</f>
        <v>7873.9001979283239</v>
      </c>
      <c r="CX10" s="9">
        <f t="shared" ref="CX10:CX14" si="83">4*((G10+H10+I10)*BY10+CD10)+CO10+CQ10</f>
        <v>162176.56001907919</v>
      </c>
      <c r="CY10" s="15">
        <v>21</v>
      </c>
      <c r="CZ10" s="9">
        <f t="shared" ref="CZ10:CZ14" si="84">CX10/CY10</f>
        <v>7722.6933342418661</v>
      </c>
      <c r="DA10" s="112">
        <f t="shared" ref="DA10:DA14" si="85">(2*SUM(G10:L10)+SUM(G10:H10))*BY10+CO10+CQ10</f>
        <v>109829.25209806685</v>
      </c>
      <c r="DB10" s="15">
        <v>21</v>
      </c>
      <c r="DC10" s="9">
        <f t="shared" ref="DC10:DC14" si="86">DA10/DB10</f>
        <v>5229.964385622231</v>
      </c>
    </row>
    <row r="11" spans="1:108" x14ac:dyDescent="0.35">
      <c r="A11" s="15"/>
      <c r="B11" s="15" t="s">
        <v>9</v>
      </c>
      <c r="C11" s="15">
        <v>13721</v>
      </c>
      <c r="D11" s="15">
        <v>94</v>
      </c>
      <c r="E11" s="30">
        <v>0.33</v>
      </c>
      <c r="F11" s="9">
        <v>8</v>
      </c>
      <c r="G11" s="30">
        <v>0.74060000000000004</v>
      </c>
      <c r="H11" s="30">
        <v>0.76219999999999999</v>
      </c>
      <c r="I11" s="30">
        <v>0.96430000000000005</v>
      </c>
      <c r="J11" s="30">
        <v>1.0367999999999999</v>
      </c>
      <c r="K11" s="30">
        <f t="shared" si="3"/>
        <v>1.0475000000000001</v>
      </c>
      <c r="L11" s="30">
        <f t="shared" si="4"/>
        <v>1.2698</v>
      </c>
      <c r="M11" s="30">
        <v>2.1476000000000002</v>
      </c>
      <c r="N11" s="9">
        <v>8</v>
      </c>
      <c r="O11" s="30">
        <v>1.024</v>
      </c>
      <c r="P11" s="30">
        <v>5.6599999999999998E-2</v>
      </c>
      <c r="Q11" s="15">
        <v>6</v>
      </c>
      <c r="R11" s="30">
        <v>4.4673999999999996</v>
      </c>
      <c r="S11" s="30">
        <v>5.2891000000000004</v>
      </c>
      <c r="T11" s="30">
        <v>0.05</v>
      </c>
      <c r="U11" s="30">
        <v>0.78800000000000003</v>
      </c>
      <c r="V11" s="15" t="s">
        <v>463</v>
      </c>
      <c r="W11" s="15">
        <v>1</v>
      </c>
      <c r="X11" s="15" t="s">
        <v>9</v>
      </c>
      <c r="Y11" s="15">
        <v>497</v>
      </c>
      <c r="Z11" s="30"/>
      <c r="AA11" s="30"/>
      <c r="AB11" s="9">
        <v>101</v>
      </c>
      <c r="AC11" s="9"/>
      <c r="AD11" s="30"/>
      <c r="AE11" s="30"/>
      <c r="AF11" s="15" t="s">
        <v>435</v>
      </c>
      <c r="AG11" s="30"/>
      <c r="AH11" s="30"/>
      <c r="AI11" s="30">
        <v>0.4</v>
      </c>
      <c r="AJ11" s="30">
        <v>0.4</v>
      </c>
      <c r="AK11" s="30"/>
      <c r="AL11" s="30"/>
      <c r="AM11" s="30"/>
      <c r="AN11" s="15">
        <v>4780</v>
      </c>
      <c r="AO11" s="15">
        <v>311</v>
      </c>
      <c r="AP11" s="30">
        <f t="shared" si="47"/>
        <v>0.46600000000000003</v>
      </c>
      <c r="AU11" s="15">
        <v>187</v>
      </c>
      <c r="AV11" s="30" t="s">
        <v>465</v>
      </c>
      <c r="AW11" s="9"/>
      <c r="AX11" s="30">
        <f>48%</f>
        <v>0.48</v>
      </c>
      <c r="AY11" s="30"/>
      <c r="AZ11" s="30"/>
      <c r="BA11" s="15"/>
      <c r="BB11" s="15">
        <f t="shared" si="48"/>
        <v>13721</v>
      </c>
      <c r="BC11" s="9">
        <f t="shared" si="49"/>
        <v>4780</v>
      </c>
      <c r="BD11" s="30">
        <f t="shared" si="50"/>
        <v>0.46600000000000003</v>
      </c>
      <c r="BE11" s="112">
        <f t="shared" si="51"/>
        <v>24894.986000000001</v>
      </c>
      <c r="BF11" s="15">
        <f t="shared" si="52"/>
        <v>591</v>
      </c>
      <c r="BG11" s="9">
        <f t="shared" si="53"/>
        <v>311</v>
      </c>
      <c r="BH11" s="30">
        <f t="shared" si="54"/>
        <v>0.48</v>
      </c>
      <c r="BI11" s="112">
        <f t="shared" si="55"/>
        <v>1409.0562075999999</v>
      </c>
      <c r="BJ11" s="15">
        <f t="shared" si="56"/>
        <v>2594.7362075999999</v>
      </c>
      <c r="BK11" s="30">
        <f t="shared" si="15"/>
        <v>0</v>
      </c>
      <c r="BL11" s="30">
        <f t="shared" si="57"/>
        <v>0.33</v>
      </c>
      <c r="BM11" s="30">
        <f t="shared" si="58"/>
        <v>0.4</v>
      </c>
      <c r="BN11" s="30">
        <f t="shared" si="59"/>
        <v>0.4</v>
      </c>
      <c r="BO11" s="30">
        <f t="shared" si="60"/>
        <v>0</v>
      </c>
      <c r="BP11" s="30">
        <f t="shared" si="61"/>
        <v>0.05</v>
      </c>
      <c r="BQ11" s="30">
        <f t="shared" si="62"/>
        <v>0.78800000000000003</v>
      </c>
      <c r="BR11" s="9">
        <f t="shared" si="63"/>
        <v>288</v>
      </c>
      <c r="BS11" s="30">
        <f t="shared" si="64"/>
        <v>0.47431279620853084</v>
      </c>
      <c r="BT11" s="33">
        <v>1</v>
      </c>
      <c r="BU11" s="33">
        <v>0.25</v>
      </c>
      <c r="BV11" s="33"/>
      <c r="BW11" s="9">
        <f t="shared" si="65"/>
        <v>6675.6868958684872</v>
      </c>
      <c r="BX11" s="9">
        <f t="shared" si="66"/>
        <v>11936.128169812855</v>
      </c>
      <c r="BY11" s="9">
        <f t="shared" si="67"/>
        <v>6938.7089595657053</v>
      </c>
      <c r="BZ11" s="33"/>
      <c r="CA11" s="33">
        <v>1</v>
      </c>
      <c r="CB11" s="9">
        <f t="shared" si="68"/>
        <v>21319.332578974445</v>
      </c>
      <c r="CC11" s="9">
        <f t="shared" si="69"/>
        <v>38118.966651206305</v>
      </c>
      <c r="CD11" s="9">
        <f t="shared" si="70"/>
        <v>22159.314282586034</v>
      </c>
      <c r="CE11" s="33"/>
      <c r="CF11" s="33"/>
      <c r="CG11" s="9">
        <f t="shared" si="71"/>
        <v>3533.8231358545922</v>
      </c>
      <c r="CH11" s="9">
        <f t="shared" si="72"/>
        <v>6318.4757669080109</v>
      </c>
      <c r="CI11" s="9">
        <f t="shared" si="73"/>
        <v>3673.0557674072634</v>
      </c>
      <c r="CJ11" s="33"/>
      <c r="CK11" s="33">
        <v>1</v>
      </c>
      <c r="CL11" s="9">
        <f t="shared" si="74"/>
        <v>40365.238729936864</v>
      </c>
      <c r="CM11" s="9">
        <f t="shared" si="75"/>
        <v>72173.046849127117</v>
      </c>
      <c r="CN11" s="9">
        <f t="shared" si="76"/>
        <v>41955.629135896379</v>
      </c>
      <c r="CO11" s="9">
        <f t="shared" si="77"/>
        <v>7346.1115348145267</v>
      </c>
      <c r="CP11" s="33">
        <v>0.5</v>
      </c>
      <c r="CQ11" s="9">
        <f t="shared" si="78"/>
        <v>20977.81456794819</v>
      </c>
      <c r="CR11" s="9">
        <f t="shared" si="79"/>
        <v>192112.65893100508</v>
      </c>
      <c r="CS11" s="15">
        <v>21</v>
      </c>
      <c r="CT11" s="9">
        <f t="shared" si="80"/>
        <v>9148.2218538573852</v>
      </c>
      <c r="CU11" s="9">
        <f t="shared" si="81"/>
        <v>191257.95663786962</v>
      </c>
      <c r="CV11" s="15">
        <v>21</v>
      </c>
      <c r="CW11" s="9">
        <f t="shared" si="82"/>
        <v>9107.5217446604584</v>
      </c>
      <c r="CX11" s="9">
        <f t="shared" si="83"/>
        <v>185435.13872968507</v>
      </c>
      <c r="CY11" s="15">
        <v>21</v>
      </c>
      <c r="CZ11" s="9">
        <f t="shared" si="84"/>
        <v>8830.2447014135741</v>
      </c>
      <c r="DA11" s="112">
        <f t="shared" si="85"/>
        <v>119534.64311804582</v>
      </c>
      <c r="DB11" s="15">
        <v>21</v>
      </c>
      <c r="DC11" s="9">
        <f t="shared" si="86"/>
        <v>5692.1258627640864</v>
      </c>
    </row>
    <row r="12" spans="1:108" x14ac:dyDescent="0.35">
      <c r="A12" s="15"/>
      <c r="B12" s="15" t="s">
        <v>9</v>
      </c>
      <c r="C12" s="15">
        <v>13721</v>
      </c>
      <c r="D12" s="15">
        <v>94</v>
      </c>
      <c r="E12" s="30">
        <v>0.33</v>
      </c>
      <c r="F12" s="9">
        <v>8</v>
      </c>
      <c r="G12" s="30">
        <v>0.74060000000000004</v>
      </c>
      <c r="H12" s="30">
        <v>0.76219999999999999</v>
      </c>
      <c r="I12" s="30">
        <v>0.96430000000000005</v>
      </c>
      <c r="J12" s="30">
        <v>1.0367999999999999</v>
      </c>
      <c r="K12" s="30">
        <f t="shared" si="3"/>
        <v>1.0475000000000001</v>
      </c>
      <c r="L12" s="30">
        <f t="shared" si="4"/>
        <v>1.2698</v>
      </c>
      <c r="M12" s="30">
        <v>2.1476000000000002</v>
      </c>
      <c r="N12" s="9">
        <v>8</v>
      </c>
      <c r="O12" s="30">
        <v>1.024</v>
      </c>
      <c r="P12" s="30">
        <v>5.6599999999999998E-2</v>
      </c>
      <c r="Q12" s="15">
        <v>6</v>
      </c>
      <c r="R12" s="30">
        <v>4.4673999999999996</v>
      </c>
      <c r="S12" s="30">
        <v>5.2891000000000004</v>
      </c>
      <c r="T12" s="30">
        <v>0.05</v>
      </c>
      <c r="U12" s="30">
        <v>0.78800000000000003</v>
      </c>
      <c r="V12" s="15" t="s">
        <v>463</v>
      </c>
      <c r="W12" s="15">
        <v>1</v>
      </c>
      <c r="X12" s="15" t="s">
        <v>9</v>
      </c>
      <c r="Y12" s="15">
        <v>497</v>
      </c>
      <c r="Z12" s="30"/>
      <c r="AA12" s="30"/>
      <c r="AB12" s="9">
        <v>101</v>
      </c>
      <c r="AC12" s="9"/>
      <c r="AD12" s="30"/>
      <c r="AE12" s="30"/>
      <c r="AF12" s="15" t="s">
        <v>435</v>
      </c>
      <c r="AG12" s="30"/>
      <c r="AH12" s="30"/>
      <c r="AI12" s="30">
        <v>0.4</v>
      </c>
      <c r="AJ12" s="30">
        <v>0.4</v>
      </c>
      <c r="AK12" s="30"/>
      <c r="AL12" s="30"/>
      <c r="AM12" s="30"/>
      <c r="AN12" s="15">
        <v>4780</v>
      </c>
      <c r="AO12" s="15">
        <v>311</v>
      </c>
      <c r="AP12" s="30"/>
      <c r="AQ12" s="30">
        <f t="shared" ref="AQ12" si="87">1*46.6%</f>
        <v>0.46600000000000003</v>
      </c>
      <c r="AR12" s="30">
        <f>1*58.3%</f>
        <v>0.58299999999999996</v>
      </c>
      <c r="AS12" s="30">
        <v>0.311</v>
      </c>
      <c r="AT12" s="30"/>
      <c r="AU12" s="15"/>
      <c r="AV12" s="30" t="s">
        <v>465</v>
      </c>
      <c r="AW12" s="9"/>
      <c r="AX12" s="30">
        <f>48%</f>
        <v>0.48</v>
      </c>
      <c r="AY12" s="30"/>
      <c r="AZ12" s="30"/>
      <c r="BA12" s="15"/>
      <c r="BB12" s="15">
        <f t="shared" si="48"/>
        <v>13721</v>
      </c>
      <c r="BC12" s="9">
        <f t="shared" si="49"/>
        <v>4780</v>
      </c>
      <c r="BD12" s="30">
        <f t="shared" si="50"/>
        <v>0</v>
      </c>
      <c r="BE12" s="112">
        <f t="shared" si="51"/>
        <v>18501</v>
      </c>
      <c r="BF12" s="15">
        <f t="shared" si="52"/>
        <v>591</v>
      </c>
      <c r="BG12" s="9">
        <f t="shared" si="53"/>
        <v>311</v>
      </c>
      <c r="BH12" s="30">
        <f t="shared" si="54"/>
        <v>0.94599999999999995</v>
      </c>
      <c r="BI12" s="112">
        <f t="shared" si="55"/>
        <v>1047.1566</v>
      </c>
      <c r="BJ12" s="15">
        <f t="shared" si="56"/>
        <v>2508.2426</v>
      </c>
      <c r="BK12" s="30">
        <f t="shared" si="15"/>
        <v>0.58299999999999996</v>
      </c>
      <c r="BL12" s="30">
        <f t="shared" si="57"/>
        <v>0.91300000000000003</v>
      </c>
      <c r="BM12" s="30">
        <f t="shared" si="58"/>
        <v>0.4</v>
      </c>
      <c r="BN12" s="30">
        <f t="shared" si="59"/>
        <v>0.4</v>
      </c>
      <c r="BO12" s="30">
        <f t="shared" si="60"/>
        <v>0</v>
      </c>
      <c r="BP12" s="30">
        <f t="shared" si="61"/>
        <v>0.36099999999999999</v>
      </c>
      <c r="BQ12" s="30">
        <f t="shared" si="62"/>
        <v>0.78800000000000003</v>
      </c>
      <c r="BR12" s="9">
        <f t="shared" si="63"/>
        <v>101</v>
      </c>
      <c r="BS12" s="30">
        <f t="shared" si="64"/>
        <v>0.18706195869420386</v>
      </c>
      <c r="BT12" s="33">
        <v>1</v>
      </c>
      <c r="BU12" s="33">
        <v>0.25</v>
      </c>
      <c r="BV12" s="33"/>
      <c r="BW12" s="9">
        <f t="shared" si="65"/>
        <v>7794.5824859603135</v>
      </c>
      <c r="BX12" s="9">
        <f t="shared" si="66"/>
        <v>13936.71348489704</v>
      </c>
      <c r="BY12" s="9">
        <f t="shared" si="67"/>
        <v>10011.891776576471</v>
      </c>
      <c r="BZ12" s="33"/>
      <c r="CA12" s="33">
        <v>1</v>
      </c>
      <c r="CB12" s="9">
        <f t="shared" si="68"/>
        <v>22185.193157510137</v>
      </c>
      <c r="CC12" s="9">
        <f t="shared" si="69"/>
        <v>39667.125365628126</v>
      </c>
      <c r="CD12" s="9">
        <f t="shared" si="70"/>
        <v>28496.170684640732</v>
      </c>
      <c r="CE12" s="33"/>
      <c r="CF12" s="33"/>
      <c r="CG12" s="9">
        <f t="shared" si="71"/>
        <v>4913.4265280512009</v>
      </c>
      <c r="CH12" s="9">
        <f t="shared" si="72"/>
        <v>8785.2066321555467</v>
      </c>
      <c r="CI12" s="9">
        <f t="shared" si="73"/>
        <v>6311.1391456328693</v>
      </c>
      <c r="CJ12" s="33"/>
      <c r="CK12" s="33">
        <v>1</v>
      </c>
      <c r="CL12" s="9">
        <f t="shared" si="74"/>
        <v>45188.813089159878</v>
      </c>
      <c r="CM12" s="9">
        <f t="shared" si="75"/>
        <v>80797.59780341787</v>
      </c>
      <c r="CN12" s="9">
        <f t="shared" si="76"/>
        <v>58043.584371007011</v>
      </c>
      <c r="CO12" s="9">
        <f t="shared" si="77"/>
        <v>12622.278291265739</v>
      </c>
      <c r="CP12" s="33">
        <v>0.5</v>
      </c>
      <c r="CQ12" s="9">
        <f t="shared" si="78"/>
        <v>29021.792185503506</v>
      </c>
      <c r="CR12" s="9">
        <f t="shared" si="79"/>
        <v>257109.93688300881</v>
      </c>
      <c r="CS12" s="15">
        <v>21</v>
      </c>
      <c r="CT12" s="9">
        <f t="shared" si="80"/>
        <v>12243.330327762324</v>
      </c>
      <c r="CU12" s="9">
        <f t="shared" si="81"/>
        <v>259354.27870916852</v>
      </c>
      <c r="CV12" s="15">
        <v>21</v>
      </c>
      <c r="CW12" s="9">
        <f t="shared" si="82"/>
        <v>12350.203748055643</v>
      </c>
      <c r="CX12" s="9">
        <f t="shared" si="83"/>
        <v>254430.10602329942</v>
      </c>
      <c r="CY12" s="15">
        <v>21</v>
      </c>
      <c r="CZ12" s="9">
        <f t="shared" si="84"/>
        <v>12115.719334442829</v>
      </c>
      <c r="DA12" s="112">
        <f t="shared" si="85"/>
        <v>173252.39025822227</v>
      </c>
      <c r="DB12" s="15">
        <v>21</v>
      </c>
      <c r="DC12" s="9">
        <f t="shared" si="86"/>
        <v>8250.1138218201086</v>
      </c>
    </row>
    <row r="13" spans="1:108" x14ac:dyDescent="0.35">
      <c r="A13" s="15"/>
      <c r="B13" s="15" t="s">
        <v>9</v>
      </c>
      <c r="C13" s="15">
        <v>13721</v>
      </c>
      <c r="D13" s="15">
        <v>94</v>
      </c>
      <c r="E13" s="30">
        <v>0.33</v>
      </c>
      <c r="F13" s="9">
        <v>8</v>
      </c>
      <c r="G13" s="30">
        <v>0.74060000000000004</v>
      </c>
      <c r="H13" s="30">
        <v>0.76219999999999999</v>
      </c>
      <c r="I13" s="30">
        <v>0.96430000000000005</v>
      </c>
      <c r="J13" s="30">
        <v>1.0367999999999999</v>
      </c>
      <c r="K13" s="30">
        <f t="shared" si="3"/>
        <v>1.0475000000000001</v>
      </c>
      <c r="L13" s="30">
        <f t="shared" si="4"/>
        <v>1.2698</v>
      </c>
      <c r="M13" s="30">
        <v>2.1476000000000002</v>
      </c>
      <c r="N13" s="9">
        <v>8</v>
      </c>
      <c r="O13" s="30">
        <v>1.024</v>
      </c>
      <c r="P13" s="30">
        <v>5.6599999999999998E-2</v>
      </c>
      <c r="Q13" s="15">
        <v>6</v>
      </c>
      <c r="R13" s="30">
        <v>4.4673999999999996</v>
      </c>
      <c r="S13" s="30">
        <v>5.2891000000000004</v>
      </c>
      <c r="T13" s="30">
        <v>0.05</v>
      </c>
      <c r="U13" s="30">
        <v>0.78800000000000003</v>
      </c>
      <c r="V13" s="15" t="s">
        <v>463</v>
      </c>
      <c r="W13" s="15">
        <v>1</v>
      </c>
      <c r="X13" s="15" t="s">
        <v>9</v>
      </c>
      <c r="Y13" s="15">
        <v>497</v>
      </c>
      <c r="Z13" s="30"/>
      <c r="AA13" s="30"/>
      <c r="AB13" s="9">
        <v>101</v>
      </c>
      <c r="AC13" s="9"/>
      <c r="AD13" s="30"/>
      <c r="AE13" s="30"/>
      <c r="AF13" s="15" t="s">
        <v>435</v>
      </c>
      <c r="AG13" s="30"/>
      <c r="AH13" s="30"/>
      <c r="AI13" s="30">
        <v>0.4</v>
      </c>
      <c r="AJ13" s="30">
        <v>0.4</v>
      </c>
      <c r="AK13" s="30"/>
      <c r="AL13" s="30"/>
      <c r="AM13" s="30"/>
      <c r="AN13" s="15">
        <v>4780</v>
      </c>
      <c r="AO13" s="15">
        <v>311</v>
      </c>
      <c r="AQ13" s="30">
        <f>1*46.6%</f>
        <v>0.46600000000000003</v>
      </c>
      <c r="AT13" s="30">
        <v>0.622</v>
      </c>
      <c r="AV13" s="30" t="s">
        <v>465</v>
      </c>
      <c r="AW13" s="9"/>
      <c r="AX13" s="30">
        <f>48%</f>
        <v>0.48</v>
      </c>
      <c r="AY13" s="30"/>
      <c r="AZ13" s="30"/>
      <c r="BA13" s="15"/>
      <c r="BB13" s="15">
        <f t="shared" si="48"/>
        <v>13721</v>
      </c>
      <c r="BC13" s="9">
        <f t="shared" si="49"/>
        <v>4780</v>
      </c>
      <c r="BD13" s="30">
        <f t="shared" si="50"/>
        <v>0</v>
      </c>
      <c r="BE13" s="112">
        <f t="shared" si="51"/>
        <v>18501</v>
      </c>
      <c r="BF13" s="15">
        <f t="shared" si="52"/>
        <v>591</v>
      </c>
      <c r="BG13" s="9">
        <f t="shared" si="53"/>
        <v>311</v>
      </c>
      <c r="BH13" s="30">
        <f t="shared" si="54"/>
        <v>0.94599999999999995</v>
      </c>
      <c r="BI13" s="112">
        <f t="shared" si="55"/>
        <v>1047.1566</v>
      </c>
      <c r="BJ13" s="15">
        <f t="shared" si="56"/>
        <v>2508.2426</v>
      </c>
      <c r="BK13" s="30">
        <f t="shared" si="15"/>
        <v>0</v>
      </c>
      <c r="BL13" s="30">
        <f t="shared" si="57"/>
        <v>0.33</v>
      </c>
      <c r="BM13" s="30">
        <f t="shared" si="58"/>
        <v>0.4</v>
      </c>
      <c r="BN13" s="30">
        <f t="shared" si="59"/>
        <v>0.4</v>
      </c>
      <c r="BO13" s="30">
        <f t="shared" si="60"/>
        <v>0</v>
      </c>
      <c r="BP13" s="30">
        <f t="shared" si="61"/>
        <v>0.05</v>
      </c>
      <c r="BQ13" s="30">
        <f t="shared" si="62"/>
        <v>1.4100000000000001</v>
      </c>
      <c r="BR13" s="9">
        <f t="shared" si="63"/>
        <v>101</v>
      </c>
      <c r="BS13" s="30">
        <f t="shared" si="64"/>
        <v>0.18706195869420386</v>
      </c>
      <c r="BT13" s="33">
        <v>1</v>
      </c>
      <c r="BU13" s="33">
        <v>0.25</v>
      </c>
      <c r="BV13" s="33"/>
      <c r="BW13" s="9">
        <f t="shared" si="65"/>
        <v>5829.92983169535</v>
      </c>
      <c r="BX13" s="9">
        <f t="shared" si="66"/>
        <v>14050.130894385795</v>
      </c>
      <c r="BY13" s="9">
        <f t="shared" si="67"/>
        <v>6240.9398848298724</v>
      </c>
      <c r="BZ13" s="33"/>
      <c r="CA13" s="33">
        <v>1</v>
      </c>
      <c r="CB13" s="9">
        <f t="shared" si="68"/>
        <v>16593.335132941003</v>
      </c>
      <c r="CC13" s="9">
        <f t="shared" si="69"/>
        <v>39989.937670387822</v>
      </c>
      <c r="CD13" s="9">
        <f t="shared" si="70"/>
        <v>17763.165259813344</v>
      </c>
      <c r="CE13" s="33"/>
      <c r="CF13" s="33"/>
      <c r="CG13" s="9">
        <f t="shared" si="71"/>
        <v>3416.0257617920006</v>
      </c>
      <c r="CH13" s="9">
        <f t="shared" si="72"/>
        <v>8232.6220859187215</v>
      </c>
      <c r="CI13" s="9">
        <f t="shared" si="73"/>
        <v>3656.8555779983362</v>
      </c>
      <c r="CJ13" s="33"/>
      <c r="CK13" s="33">
        <v>1</v>
      </c>
      <c r="CL13" s="9">
        <f t="shared" si="74"/>
        <v>31417.209309243412</v>
      </c>
      <c r="CM13" s="9">
        <f t="shared" si="75"/>
        <v>75715.474435276628</v>
      </c>
      <c r="CN13" s="9">
        <f t="shared" si="76"/>
        <v>33632.122565545069</v>
      </c>
      <c r="CO13" s="9">
        <f t="shared" si="77"/>
        <v>7313.7111559966725</v>
      </c>
      <c r="CP13" s="33">
        <v>0.5</v>
      </c>
      <c r="CQ13" s="9">
        <f t="shared" si="78"/>
        <v>16816.061282772534</v>
      </c>
      <c r="CR13" s="9">
        <f t="shared" si="79"/>
        <v>158441.00446987929</v>
      </c>
      <c r="CS13" s="15">
        <v>21</v>
      </c>
      <c r="CT13" s="9">
        <f t="shared" si="80"/>
        <v>7544.809736660919</v>
      </c>
      <c r="CU13" s="9">
        <f t="shared" si="81"/>
        <v>159840.02103244761</v>
      </c>
      <c r="CV13" s="15">
        <v>21</v>
      </c>
      <c r="CW13" s="9">
        <f t="shared" si="82"/>
        <v>7611.4295729736959</v>
      </c>
      <c r="CX13" s="9">
        <f t="shared" si="83"/>
        <v>156770.52463747773</v>
      </c>
      <c r="CY13" s="15">
        <v>21</v>
      </c>
      <c r="CZ13" s="9">
        <f t="shared" si="84"/>
        <v>7465.2630779751298</v>
      </c>
      <c r="DA13" s="112">
        <f t="shared" si="85"/>
        <v>106168.17541283485</v>
      </c>
      <c r="DB13" s="15">
        <v>21</v>
      </c>
      <c r="DC13" s="9">
        <f t="shared" si="86"/>
        <v>5055.6274006111835</v>
      </c>
    </row>
    <row r="14" spans="1:108" s="59" customFormat="1" x14ac:dyDescent="0.35">
      <c r="A14" s="63"/>
      <c r="B14" s="63" t="s">
        <v>9</v>
      </c>
      <c r="C14" s="63">
        <v>13721</v>
      </c>
      <c r="D14" s="63">
        <v>94</v>
      </c>
      <c r="E14" s="67">
        <v>0.33</v>
      </c>
      <c r="F14" s="72">
        <v>8</v>
      </c>
      <c r="G14" s="67">
        <v>0.74060000000000004</v>
      </c>
      <c r="H14" s="67">
        <v>0.76219999999999999</v>
      </c>
      <c r="I14" s="67">
        <v>0.96430000000000005</v>
      </c>
      <c r="J14" s="67">
        <v>1.0367999999999999</v>
      </c>
      <c r="K14" s="67">
        <f t="shared" si="3"/>
        <v>1.0475000000000001</v>
      </c>
      <c r="L14" s="67">
        <f t="shared" si="4"/>
        <v>1.2698</v>
      </c>
      <c r="M14" s="67">
        <v>2.1476000000000002</v>
      </c>
      <c r="N14" s="72">
        <v>8</v>
      </c>
      <c r="O14" s="67">
        <v>1.024</v>
      </c>
      <c r="P14" s="67">
        <v>5.6599999999999998E-2</v>
      </c>
      <c r="Q14" s="63">
        <v>6</v>
      </c>
      <c r="R14" s="67">
        <v>4.4673999999999996</v>
      </c>
      <c r="S14" s="67">
        <v>5.2891000000000004</v>
      </c>
      <c r="T14" s="67">
        <v>0.05</v>
      </c>
      <c r="U14" s="67">
        <v>0.78800000000000003</v>
      </c>
      <c r="V14" s="63" t="s">
        <v>463</v>
      </c>
      <c r="W14" s="63">
        <v>1</v>
      </c>
      <c r="X14" s="63" t="s">
        <v>9</v>
      </c>
      <c r="Y14" s="63">
        <v>497</v>
      </c>
      <c r="Z14" s="67"/>
      <c r="AA14" s="30"/>
      <c r="AB14" s="72">
        <v>101</v>
      </c>
      <c r="AC14" s="72"/>
      <c r="AD14" s="67"/>
      <c r="AE14" s="67"/>
      <c r="AF14" s="63" t="s">
        <v>435</v>
      </c>
      <c r="AG14" s="67"/>
      <c r="AH14" s="67"/>
      <c r="AI14" s="67">
        <v>0.4</v>
      </c>
      <c r="AJ14" s="67">
        <v>0.4</v>
      </c>
      <c r="AK14" s="67"/>
      <c r="AL14" s="67"/>
      <c r="AM14" s="67"/>
      <c r="AN14" s="63">
        <v>4780</v>
      </c>
      <c r="AO14" s="63">
        <v>311</v>
      </c>
      <c r="AP14" s="60"/>
      <c r="AQ14" s="67">
        <f t="shared" ref="AQ14" si="88">1*46.6%</f>
        <v>0.46600000000000003</v>
      </c>
      <c r="AR14" s="60"/>
      <c r="AS14" s="60"/>
      <c r="AT14" s="60"/>
      <c r="AU14" s="63">
        <v>187</v>
      </c>
      <c r="AV14" s="67" t="s">
        <v>465</v>
      </c>
      <c r="AW14" s="72"/>
      <c r="AX14" s="67">
        <f>48%</f>
        <v>0.48</v>
      </c>
      <c r="AY14" s="67"/>
      <c r="AZ14" s="67"/>
      <c r="BA14" s="63"/>
      <c r="BB14" s="63">
        <f t="shared" si="48"/>
        <v>13721</v>
      </c>
      <c r="BC14" s="72">
        <f t="shared" si="49"/>
        <v>4780</v>
      </c>
      <c r="BD14" s="67">
        <f t="shared" si="50"/>
        <v>0</v>
      </c>
      <c r="BE14" s="118">
        <f t="shared" si="51"/>
        <v>18501</v>
      </c>
      <c r="BF14" s="63">
        <f t="shared" si="52"/>
        <v>591</v>
      </c>
      <c r="BG14" s="72">
        <f t="shared" si="53"/>
        <v>311</v>
      </c>
      <c r="BH14" s="67">
        <f t="shared" si="54"/>
        <v>0.94599999999999995</v>
      </c>
      <c r="BI14" s="118">
        <f t="shared" si="55"/>
        <v>1047.1566</v>
      </c>
      <c r="BJ14" s="63">
        <f t="shared" si="56"/>
        <v>2508.2426</v>
      </c>
      <c r="BK14" s="30">
        <f t="shared" si="15"/>
        <v>0</v>
      </c>
      <c r="BL14" s="67">
        <f t="shared" si="57"/>
        <v>0.33</v>
      </c>
      <c r="BM14" s="67">
        <f t="shared" si="58"/>
        <v>0.4</v>
      </c>
      <c r="BN14" s="67">
        <f t="shared" si="59"/>
        <v>0.4</v>
      </c>
      <c r="BO14" s="67">
        <f t="shared" si="60"/>
        <v>0</v>
      </c>
      <c r="BP14" s="67">
        <f t="shared" si="61"/>
        <v>0.05</v>
      </c>
      <c r="BQ14" s="67">
        <f t="shared" si="62"/>
        <v>0.78800000000000003</v>
      </c>
      <c r="BR14" s="72">
        <f t="shared" si="63"/>
        <v>288</v>
      </c>
      <c r="BS14" s="67">
        <f t="shared" si="64"/>
        <v>0.47431279620853084</v>
      </c>
      <c r="BT14" s="64">
        <v>1</v>
      </c>
      <c r="BU14" s="64">
        <v>0.25</v>
      </c>
      <c r="BV14" s="64"/>
      <c r="BW14" s="72">
        <f t="shared" si="65"/>
        <v>6453.1578229166826</v>
      </c>
      <c r="BX14" s="72">
        <f t="shared" si="66"/>
        <v>11538.246187375029</v>
      </c>
      <c r="BY14" s="72">
        <f t="shared" si="67"/>
        <v>6707.4122411395992</v>
      </c>
      <c r="BZ14" s="64"/>
      <c r="CA14" s="33">
        <v>1</v>
      </c>
      <c r="CB14" s="72">
        <f t="shared" si="68"/>
        <v>20608.668434781805</v>
      </c>
      <c r="CC14" s="72">
        <f t="shared" si="69"/>
        <v>36848.29916138987</v>
      </c>
      <c r="CD14" s="72">
        <f t="shared" si="70"/>
        <v>21420.649971112209</v>
      </c>
      <c r="CE14" s="64"/>
      <c r="CF14" s="33"/>
      <c r="CG14" s="72">
        <f t="shared" si="71"/>
        <v>3416.0257617920006</v>
      </c>
      <c r="CH14" s="72">
        <f t="shared" si="72"/>
        <v>6107.8540620840968</v>
      </c>
      <c r="CI14" s="72">
        <f t="shared" si="73"/>
        <v>3550.6171768066051</v>
      </c>
      <c r="CJ14" s="64"/>
      <c r="CK14" s="33">
        <v>1</v>
      </c>
      <c r="CL14" s="72">
        <f t="shared" si="74"/>
        <v>39019.693425885787</v>
      </c>
      <c r="CM14" s="72">
        <f t="shared" si="75"/>
        <v>69767.211845483791</v>
      </c>
      <c r="CN14" s="72">
        <f t="shared" si="76"/>
        <v>40557.06934686569</v>
      </c>
      <c r="CO14" s="72">
        <f t="shared" si="77"/>
        <v>7101.2343536132103</v>
      </c>
      <c r="CP14" s="64">
        <v>0.5</v>
      </c>
      <c r="CQ14" s="72">
        <f t="shared" si="78"/>
        <v>20278.534673432845</v>
      </c>
      <c r="CR14" s="72">
        <f t="shared" si="79"/>
        <v>185708.72588844722</v>
      </c>
      <c r="CS14" s="63">
        <v>21</v>
      </c>
      <c r="CT14" s="72">
        <f t="shared" si="80"/>
        <v>8843.2726613546292</v>
      </c>
      <c r="CU14" s="72">
        <f t="shared" si="81"/>
        <v>184882.51446253006</v>
      </c>
      <c r="CV14" s="63">
        <v>21</v>
      </c>
      <c r="CW14" s="72">
        <f t="shared" si="82"/>
        <v>8803.9292601204797</v>
      </c>
      <c r="CX14" s="72">
        <f t="shared" si="83"/>
        <v>179253.79587195694</v>
      </c>
      <c r="CY14" s="63">
        <v>21</v>
      </c>
      <c r="CZ14" s="72">
        <f t="shared" si="84"/>
        <v>8535.8950415217587</v>
      </c>
      <c r="DA14" s="118">
        <f t="shared" si="85"/>
        <v>115550.04441927433</v>
      </c>
      <c r="DB14" s="63">
        <v>21</v>
      </c>
      <c r="DC14" s="72">
        <f t="shared" si="86"/>
        <v>5502.383067584492</v>
      </c>
    </row>
    <row r="15" spans="1:108" s="15" customFormat="1" x14ac:dyDescent="0.35">
      <c r="B15" s="15" t="s">
        <v>9</v>
      </c>
      <c r="C15" s="15">
        <v>13721</v>
      </c>
      <c r="D15" s="15">
        <v>94</v>
      </c>
      <c r="E15" s="30">
        <v>0.33</v>
      </c>
      <c r="F15" s="9">
        <v>8</v>
      </c>
      <c r="G15" s="30">
        <v>0.74060000000000004</v>
      </c>
      <c r="H15" s="30">
        <v>0.76219999999999999</v>
      </c>
      <c r="I15" s="30">
        <v>0.96430000000000005</v>
      </c>
      <c r="J15" s="30">
        <v>1.0367999999999999</v>
      </c>
      <c r="K15" s="30">
        <f>49.15%+55.6%</f>
        <v>1.0475000000000001</v>
      </c>
      <c r="L15" s="30">
        <f>126.98%</f>
        <v>1.2698</v>
      </c>
      <c r="M15" s="30">
        <v>2.1476000000000002</v>
      </c>
      <c r="N15" s="9">
        <v>8</v>
      </c>
      <c r="O15" s="30">
        <v>1.024</v>
      </c>
      <c r="P15" s="30">
        <v>5.6599999999999998E-2</v>
      </c>
      <c r="Q15" s="15">
        <v>6</v>
      </c>
      <c r="R15" s="30">
        <v>4.4673999999999996</v>
      </c>
      <c r="S15" s="30">
        <v>5.2891000000000004</v>
      </c>
      <c r="T15" s="30">
        <v>0.05</v>
      </c>
      <c r="U15" s="30">
        <v>0.78800000000000003</v>
      </c>
      <c r="V15" t="s">
        <v>430</v>
      </c>
      <c r="W15">
        <v>5</v>
      </c>
      <c r="X15" t="s">
        <v>9</v>
      </c>
      <c r="Y15">
        <v>355</v>
      </c>
      <c r="Z15" s="4"/>
      <c r="AA15" s="4"/>
      <c r="AB15" s="6"/>
      <c r="AC15" s="4">
        <v>0.214</v>
      </c>
      <c r="AD15" s="4"/>
      <c r="AE15" s="4"/>
      <c r="AF15" s="15" t="s">
        <v>435</v>
      </c>
      <c r="AG15" s="30"/>
      <c r="AH15" s="30"/>
      <c r="AI15" s="30">
        <v>0.4</v>
      </c>
      <c r="AJ15" s="30">
        <v>0.4</v>
      </c>
      <c r="AK15" s="30"/>
      <c r="AL15" s="30"/>
      <c r="AM15" s="30"/>
      <c r="AN15" s="15">
        <v>4780</v>
      </c>
      <c r="AO15" s="15">
        <v>311</v>
      </c>
      <c r="AP15" s="30">
        <f>1*46.6%</f>
        <v>0.46600000000000003</v>
      </c>
      <c r="AQ15" s="30"/>
      <c r="AR15" s="30">
        <f>1*58.3%</f>
        <v>0.58299999999999996</v>
      </c>
      <c r="AS15" s="30">
        <v>0.311</v>
      </c>
      <c r="AT15" s="30"/>
      <c r="AV15" s="30" t="s">
        <v>465</v>
      </c>
      <c r="AW15" s="9"/>
      <c r="AX15" s="30">
        <f>48%</f>
        <v>0.48</v>
      </c>
      <c r="AY15" s="30"/>
      <c r="AZ15" s="30"/>
      <c r="BB15" s="15">
        <f t="shared" si="6"/>
        <v>13721</v>
      </c>
      <c r="BC15" s="9">
        <f t="shared" si="7"/>
        <v>4780</v>
      </c>
      <c r="BD15" s="30">
        <f t="shared" si="8"/>
        <v>0.46600000000000003</v>
      </c>
      <c r="BE15" s="112">
        <f t="shared" si="9"/>
        <v>24894.986000000001</v>
      </c>
      <c r="BF15" s="15">
        <f t="shared" si="10"/>
        <v>449</v>
      </c>
      <c r="BG15" s="9">
        <f t="shared" si="11"/>
        <v>311</v>
      </c>
      <c r="BH15" s="30">
        <f t="shared" si="12"/>
        <v>0.48</v>
      </c>
      <c r="BI15" s="112">
        <f t="shared" si="13"/>
        <v>1409.0562075999999</v>
      </c>
      <c r="BJ15" s="15">
        <f t="shared" si="14"/>
        <v>2384.5762076000001</v>
      </c>
      <c r="BK15" s="30">
        <f t="shared" si="15"/>
        <v>0.58299999999999996</v>
      </c>
      <c r="BL15" s="30">
        <f t="shared" si="16"/>
        <v>0.91300000000000003</v>
      </c>
      <c r="BM15" s="30">
        <f t="shared" si="17"/>
        <v>0.4</v>
      </c>
      <c r="BN15" s="30">
        <f t="shared" si="18"/>
        <v>0.4</v>
      </c>
      <c r="BO15" s="30">
        <f t="shared" si="19"/>
        <v>0</v>
      </c>
      <c r="BP15" s="30">
        <f t="shared" si="20"/>
        <v>0.57499999999999996</v>
      </c>
      <c r="BQ15" s="30">
        <f t="shared" si="21"/>
        <v>0.78800000000000003</v>
      </c>
      <c r="BR15" s="9">
        <f t="shared" si="22"/>
        <v>0</v>
      </c>
      <c r="BS15" s="30">
        <f t="shared" si="23"/>
        <v>0</v>
      </c>
      <c r="BT15" s="33">
        <v>1</v>
      </c>
      <c r="BU15" s="33">
        <v>0.25</v>
      </c>
      <c r="BV15" s="33"/>
      <c r="BW15" s="9">
        <f t="shared" si="24"/>
        <v>6894.4059602234993</v>
      </c>
      <c r="BX15" s="9">
        <f t="shared" si="25"/>
        <v>12327.197856879617</v>
      </c>
      <c r="BY15" s="9">
        <f t="shared" si="26"/>
        <v>10018.261300800767</v>
      </c>
      <c r="BZ15" s="33"/>
      <c r="CA15" s="33">
        <v>1</v>
      </c>
      <c r="CB15" s="9">
        <f t="shared" si="27"/>
        <v>17767.711488211189</v>
      </c>
      <c r="CC15" s="9">
        <f t="shared" si="28"/>
        <v>31768.668140921607</v>
      </c>
      <c r="CD15" s="9">
        <f t="shared" si="29"/>
        <v>25818.261563519678</v>
      </c>
      <c r="CE15" s="33"/>
      <c r="CF15" s="33"/>
      <c r="CG15" s="9">
        <f t="shared" si="30"/>
        <v>4671.1749479821319</v>
      </c>
      <c r="CH15" s="9">
        <f t="shared" si="31"/>
        <v>8352.0608069920527</v>
      </c>
      <c r="CI15" s="9">
        <f t="shared" si="32"/>
        <v>6787.684316912836</v>
      </c>
      <c r="CJ15" s="33"/>
      <c r="CK15" s="33">
        <v>1</v>
      </c>
      <c r="CL15" s="9">
        <f t="shared" si="33"/>
        <v>36190.885865291442</v>
      </c>
      <c r="CM15" s="9">
        <f t="shared" si="34"/>
        <v>64709.303927141103</v>
      </c>
      <c r="CN15" s="9">
        <f t="shared" si="35"/>
        <v>52588.976250854997</v>
      </c>
      <c r="CO15" s="9">
        <f t="shared" si="36"/>
        <v>13575.368633825672</v>
      </c>
      <c r="CP15" s="33">
        <v>0.5</v>
      </c>
      <c r="CQ15" s="9">
        <f t="shared" si="37"/>
        <v>26294.488125427499</v>
      </c>
      <c r="CR15" s="9">
        <f t="shared" si="38"/>
        <v>239296.57205660956</v>
      </c>
      <c r="CS15" s="15">
        <v>21</v>
      </c>
      <c r="CT15" s="8">
        <f t="shared" si="39"/>
        <v>11395.074859838551</v>
      </c>
      <c r="CU15" s="9">
        <f t="shared" si="40"/>
        <v>244238.37999106853</v>
      </c>
      <c r="CV15" s="15">
        <v>21</v>
      </c>
      <c r="CW15" s="9">
        <f t="shared" si="41"/>
        <v>11630.39904719374</v>
      </c>
      <c r="CX15" s="9">
        <f t="shared" si="42"/>
        <v>242007.11283415422</v>
      </c>
      <c r="CY15" s="15">
        <v>21</v>
      </c>
      <c r="CZ15" s="9">
        <f t="shared" si="43"/>
        <v>11524.148230197819</v>
      </c>
      <c r="DA15" s="112">
        <f t="shared" si="44"/>
        <v>171561.90521053944</v>
      </c>
      <c r="DB15" s="15">
        <v>21</v>
      </c>
      <c r="DC15" s="9">
        <f t="shared" si="45"/>
        <v>8169.6145338352117</v>
      </c>
    </row>
    <row r="16" spans="1:108" x14ac:dyDescent="0.35">
      <c r="A16" s="15"/>
      <c r="B16" s="15" t="s">
        <v>9</v>
      </c>
      <c r="C16" s="15">
        <v>13721</v>
      </c>
      <c r="D16" s="15">
        <v>94</v>
      </c>
      <c r="E16" s="30">
        <v>0.33</v>
      </c>
      <c r="F16" s="9">
        <v>8</v>
      </c>
      <c r="G16" s="30">
        <v>0.74060000000000004</v>
      </c>
      <c r="H16" s="30">
        <v>0.76219999999999999</v>
      </c>
      <c r="I16" s="30">
        <v>0.96430000000000005</v>
      </c>
      <c r="J16" s="30">
        <v>1.0367999999999999</v>
      </c>
      <c r="K16" s="30">
        <f t="shared" si="3"/>
        <v>1.0475000000000001</v>
      </c>
      <c r="L16" s="30">
        <f t="shared" si="4"/>
        <v>1.2698</v>
      </c>
      <c r="M16" s="30">
        <v>2.1476000000000002</v>
      </c>
      <c r="N16" s="9">
        <v>8</v>
      </c>
      <c r="O16" s="30">
        <v>1.024</v>
      </c>
      <c r="P16" s="30">
        <v>5.6599999999999998E-2</v>
      </c>
      <c r="Q16" s="15">
        <v>6</v>
      </c>
      <c r="R16" s="30">
        <v>4.4673999999999996</v>
      </c>
      <c r="S16" s="30">
        <v>5.2891000000000004</v>
      </c>
      <c r="T16" s="30">
        <v>0.05</v>
      </c>
      <c r="U16" s="30">
        <v>0.78800000000000003</v>
      </c>
      <c r="V16" t="s">
        <v>430</v>
      </c>
      <c r="W16">
        <v>5</v>
      </c>
      <c r="X16" t="s">
        <v>9</v>
      </c>
      <c r="Y16">
        <v>355</v>
      </c>
      <c r="AC16" s="4">
        <v>0.214</v>
      </c>
      <c r="AF16" s="15" t="s">
        <v>435</v>
      </c>
      <c r="AG16" s="30"/>
      <c r="AH16" s="30"/>
      <c r="AI16" s="30">
        <v>0.4</v>
      </c>
      <c r="AJ16" s="30">
        <v>0.4</v>
      </c>
      <c r="AK16" s="30"/>
      <c r="AL16" s="30"/>
      <c r="AM16" s="30"/>
      <c r="AN16" s="15">
        <v>4780</v>
      </c>
      <c r="AO16" s="15">
        <v>311</v>
      </c>
      <c r="AP16" s="30">
        <f t="shared" ref="AP16:AP17" si="89">1*46.6%</f>
        <v>0.46600000000000003</v>
      </c>
      <c r="AQ16" s="30"/>
      <c r="AT16" s="30">
        <v>0.622</v>
      </c>
      <c r="AV16" s="30" t="s">
        <v>465</v>
      </c>
      <c r="AW16" s="9"/>
      <c r="AX16" s="30">
        <f>48%</f>
        <v>0.48</v>
      </c>
      <c r="AY16" s="30"/>
      <c r="AZ16" s="30"/>
      <c r="BA16" s="15"/>
      <c r="BB16" s="15">
        <f t="shared" si="6"/>
        <v>13721</v>
      </c>
      <c r="BC16" s="9">
        <f t="shared" si="7"/>
        <v>4780</v>
      </c>
      <c r="BD16" s="30">
        <f t="shared" si="8"/>
        <v>0.46600000000000003</v>
      </c>
      <c r="BE16" s="112">
        <f t="shared" si="9"/>
        <v>24894.986000000001</v>
      </c>
      <c r="BF16" s="15">
        <f t="shared" si="10"/>
        <v>449</v>
      </c>
      <c r="BG16" s="9">
        <f t="shared" si="11"/>
        <v>311</v>
      </c>
      <c r="BH16" s="30">
        <f t="shared" si="12"/>
        <v>0.48</v>
      </c>
      <c r="BI16" s="112">
        <f t="shared" si="13"/>
        <v>1409.0562075999999</v>
      </c>
      <c r="BJ16" s="15">
        <f t="shared" si="14"/>
        <v>2384.5762076000001</v>
      </c>
      <c r="BK16" s="30">
        <f t="shared" si="15"/>
        <v>0</v>
      </c>
      <c r="BL16" s="30">
        <f t="shared" si="16"/>
        <v>0.33</v>
      </c>
      <c r="BM16" s="30">
        <f t="shared" si="17"/>
        <v>0.4</v>
      </c>
      <c r="BN16" s="30">
        <f t="shared" si="18"/>
        <v>0.4</v>
      </c>
      <c r="BO16" s="30">
        <f t="shared" si="19"/>
        <v>0</v>
      </c>
      <c r="BP16" s="30">
        <f t="shared" si="20"/>
        <v>0.26400000000000001</v>
      </c>
      <c r="BQ16" s="30">
        <f t="shared" si="21"/>
        <v>1.4100000000000001</v>
      </c>
      <c r="BR16" s="9">
        <f t="shared" si="22"/>
        <v>0</v>
      </c>
      <c r="BS16" s="30">
        <f t="shared" si="23"/>
        <v>0</v>
      </c>
      <c r="BT16" s="33">
        <v>1</v>
      </c>
      <c r="BU16" s="33">
        <v>0.25</v>
      </c>
      <c r="BV16" s="33"/>
      <c r="BW16" s="9">
        <f t="shared" si="24"/>
        <v>5156.6460489350002</v>
      </c>
      <c r="BX16" s="9">
        <f t="shared" si="25"/>
        <v>12427.516977933352</v>
      </c>
      <c r="BY16" s="9">
        <f t="shared" si="26"/>
        <v>7076.1559741905658</v>
      </c>
      <c r="BZ16" s="33"/>
      <c r="CA16" s="33">
        <v>1</v>
      </c>
      <c r="CB16" s="9">
        <f t="shared" si="27"/>
        <v>13289.295665631369</v>
      </c>
      <c r="CC16" s="9">
        <f t="shared" si="28"/>
        <v>32027.202554171603</v>
      </c>
      <c r="CD16" s="9">
        <f t="shared" si="29"/>
        <v>18236.103084205992</v>
      </c>
      <c r="CE16" s="33"/>
      <c r="CF16" s="33"/>
      <c r="CG16" s="9">
        <f t="shared" si="30"/>
        <v>3247.6020286545922</v>
      </c>
      <c r="CH16" s="9">
        <f t="shared" si="31"/>
        <v>7826.7208890575675</v>
      </c>
      <c r="CI16" s="9">
        <f t="shared" si="32"/>
        <v>4456.4894078009775</v>
      </c>
      <c r="CJ16" s="33"/>
      <c r="CK16" s="33">
        <v>1</v>
      </c>
      <c r="CL16" s="9">
        <f t="shared" si="33"/>
        <v>25161.462729136238</v>
      </c>
      <c r="CM16" s="9">
        <f t="shared" si="34"/>
        <v>60639.125177218339</v>
      </c>
      <c r="CN16" s="9">
        <f t="shared" si="35"/>
        <v>34527.565615429914</v>
      </c>
      <c r="CO16" s="9">
        <f t="shared" si="36"/>
        <v>8912.9788156019549</v>
      </c>
      <c r="CP16" s="33">
        <v>0.5</v>
      </c>
      <c r="CQ16" s="9">
        <f t="shared" si="37"/>
        <v>17263.782807714957</v>
      </c>
      <c r="CR16" s="9">
        <f t="shared" si="38"/>
        <v>167036.98681546605</v>
      </c>
      <c r="CS16" s="15">
        <v>21</v>
      </c>
      <c r="CT16" s="9">
        <f t="shared" si="39"/>
        <v>7954.1422293079067</v>
      </c>
      <c r="CU16" s="9">
        <f t="shared" si="40"/>
        <v>170527.51303441479</v>
      </c>
      <c r="CV16" s="15">
        <v>21</v>
      </c>
      <c r="CW16" s="9">
        <f t="shared" si="41"/>
        <v>8120.3577635435613</v>
      </c>
      <c r="CX16" s="9">
        <f t="shared" si="42"/>
        <v>168951.51157584306</v>
      </c>
      <c r="CY16" s="15">
        <v>21</v>
      </c>
      <c r="CZ16" s="9">
        <f t="shared" si="43"/>
        <v>8045.3100750401454</v>
      </c>
      <c r="DA16" s="112">
        <f t="shared" si="44"/>
        <v>119194.24713524674</v>
      </c>
      <c r="DB16" s="15">
        <v>21</v>
      </c>
      <c r="DC16" s="9">
        <f t="shared" si="45"/>
        <v>5675.916530249845</v>
      </c>
    </row>
    <row r="17" spans="1:107" x14ac:dyDescent="0.35">
      <c r="A17" s="15"/>
      <c r="B17" s="15" t="s">
        <v>9</v>
      </c>
      <c r="C17" s="15">
        <v>13721</v>
      </c>
      <c r="D17" s="15">
        <v>94</v>
      </c>
      <c r="E17" s="30">
        <v>0.33</v>
      </c>
      <c r="F17" s="9">
        <v>8</v>
      </c>
      <c r="G17" s="30">
        <v>0.74060000000000004</v>
      </c>
      <c r="H17" s="30">
        <v>0.76219999999999999</v>
      </c>
      <c r="I17" s="30">
        <v>0.96430000000000005</v>
      </c>
      <c r="J17" s="30">
        <v>1.0367999999999999</v>
      </c>
      <c r="K17" s="30">
        <f t="shared" si="3"/>
        <v>1.0475000000000001</v>
      </c>
      <c r="L17" s="30">
        <f t="shared" si="4"/>
        <v>1.2698</v>
      </c>
      <c r="M17" s="30">
        <v>2.1476000000000002</v>
      </c>
      <c r="N17" s="9">
        <v>8</v>
      </c>
      <c r="O17" s="30">
        <v>1.024</v>
      </c>
      <c r="P17" s="30">
        <v>5.6599999999999998E-2</v>
      </c>
      <c r="Q17" s="15">
        <v>6</v>
      </c>
      <c r="R17" s="30">
        <v>4.4673999999999996</v>
      </c>
      <c r="S17" s="30">
        <v>5.2891000000000004</v>
      </c>
      <c r="T17" s="30">
        <v>0.05</v>
      </c>
      <c r="U17" s="30">
        <v>0.78800000000000003</v>
      </c>
      <c r="V17" t="s">
        <v>430</v>
      </c>
      <c r="W17">
        <v>5</v>
      </c>
      <c r="X17" t="s">
        <v>9</v>
      </c>
      <c r="Y17">
        <v>355</v>
      </c>
      <c r="AC17" s="4">
        <v>0.214</v>
      </c>
      <c r="AF17" s="15" t="s">
        <v>435</v>
      </c>
      <c r="AG17" s="30"/>
      <c r="AH17" s="30"/>
      <c r="AI17" s="30">
        <v>0.4</v>
      </c>
      <c r="AJ17" s="30">
        <v>0.4</v>
      </c>
      <c r="AK17" s="30"/>
      <c r="AL17" s="30"/>
      <c r="AM17" s="30"/>
      <c r="AN17" s="15">
        <v>4780</v>
      </c>
      <c r="AO17" s="15">
        <v>311</v>
      </c>
      <c r="AP17" s="30">
        <f t="shared" si="89"/>
        <v>0.46600000000000003</v>
      </c>
      <c r="AU17" s="15">
        <v>187</v>
      </c>
      <c r="AV17" s="30" t="s">
        <v>465</v>
      </c>
      <c r="AW17" s="9"/>
      <c r="AX17" s="30">
        <f>48%</f>
        <v>0.48</v>
      </c>
      <c r="AY17" s="30"/>
      <c r="AZ17" s="30"/>
      <c r="BA17" s="15"/>
      <c r="BB17" s="15">
        <f t="shared" si="6"/>
        <v>13721</v>
      </c>
      <c r="BC17" s="9">
        <f t="shared" si="7"/>
        <v>4780</v>
      </c>
      <c r="BD17" s="30">
        <f t="shared" si="8"/>
        <v>0.46600000000000003</v>
      </c>
      <c r="BE17" s="112">
        <f t="shared" si="9"/>
        <v>24894.986000000001</v>
      </c>
      <c r="BF17" s="15">
        <f t="shared" si="10"/>
        <v>449</v>
      </c>
      <c r="BG17" s="9">
        <f t="shared" si="11"/>
        <v>311</v>
      </c>
      <c r="BH17" s="30">
        <f t="shared" si="12"/>
        <v>0.48</v>
      </c>
      <c r="BI17" s="112">
        <f t="shared" si="13"/>
        <v>1409.0562075999999</v>
      </c>
      <c r="BJ17" s="15">
        <f t="shared" si="14"/>
        <v>2384.5762076000001</v>
      </c>
      <c r="BK17" s="30">
        <f t="shared" si="15"/>
        <v>0</v>
      </c>
      <c r="BL17" s="30">
        <f t="shared" si="16"/>
        <v>0.33</v>
      </c>
      <c r="BM17" s="30">
        <f t="shared" si="17"/>
        <v>0.4</v>
      </c>
      <c r="BN17" s="30">
        <f t="shared" si="18"/>
        <v>0.4</v>
      </c>
      <c r="BO17" s="30">
        <f t="shared" si="19"/>
        <v>0</v>
      </c>
      <c r="BP17" s="30">
        <f t="shared" si="20"/>
        <v>0.26400000000000001</v>
      </c>
      <c r="BQ17" s="30">
        <f t="shared" si="21"/>
        <v>0.78800000000000003</v>
      </c>
      <c r="BR17" s="9">
        <f t="shared" si="22"/>
        <v>187</v>
      </c>
      <c r="BS17" s="30">
        <f t="shared" si="23"/>
        <v>0.32757403906742283</v>
      </c>
      <c r="BT17" s="33">
        <v>1</v>
      </c>
      <c r="BU17" s="33">
        <v>0.25</v>
      </c>
      <c r="BV17" s="33"/>
      <c r="BW17" s="9">
        <f t="shared" si="24"/>
        <v>5832.3193986512824</v>
      </c>
      <c r="BX17" s="9">
        <f t="shared" si="25"/>
        <v>10428.187084788493</v>
      </c>
      <c r="BY17" s="9">
        <f t="shared" si="26"/>
        <v>7045.6284677915064</v>
      </c>
      <c r="BZ17" s="33"/>
      <c r="CA17" s="33">
        <v>1</v>
      </c>
      <c r="CB17" s="9">
        <f t="shared" si="27"/>
        <v>17642.523923183435</v>
      </c>
      <c r="CC17" s="9">
        <f t="shared" si="28"/>
        <v>31544.832774651983</v>
      </c>
      <c r="CD17" s="9">
        <f t="shared" si="29"/>
        <v>21312.733459971132</v>
      </c>
      <c r="CE17" s="33"/>
      <c r="CF17" s="33"/>
      <c r="CG17" s="9">
        <f t="shared" si="30"/>
        <v>3247.6020286545922</v>
      </c>
      <c r="CH17" s="9">
        <f t="shared" si="31"/>
        <v>5806.7124272344108</v>
      </c>
      <c r="CI17" s="9">
        <f t="shared" si="32"/>
        <v>3923.207173879664</v>
      </c>
      <c r="CJ17" s="33"/>
      <c r="CK17" s="33">
        <v>1</v>
      </c>
      <c r="CL17" s="9">
        <f t="shared" si="33"/>
        <v>33403.704704163814</v>
      </c>
      <c r="CM17" s="9">
        <f t="shared" si="34"/>
        <v>59725.824011044904</v>
      </c>
      <c r="CN17" s="9">
        <f t="shared" si="35"/>
        <v>40352.744201180423</v>
      </c>
      <c r="CO17" s="9">
        <f t="shared" si="36"/>
        <v>7846.4143477593279</v>
      </c>
      <c r="CP17" s="33">
        <v>0.5</v>
      </c>
      <c r="CQ17" s="9">
        <f t="shared" si="37"/>
        <v>20176.372100590212</v>
      </c>
      <c r="CR17" s="9">
        <f t="shared" si="38"/>
        <v>187207.14186765466</v>
      </c>
      <c r="CS17" s="15">
        <v>21</v>
      </c>
      <c r="CT17" s="9">
        <f t="shared" si="39"/>
        <v>8914.6258032216501</v>
      </c>
      <c r="CU17" s="9">
        <f t="shared" si="40"/>
        <v>187527.30605519057</v>
      </c>
      <c r="CV17" s="15">
        <v>21</v>
      </c>
      <c r="CW17" s="9">
        <f t="shared" si="41"/>
        <v>8929.8717169138363</v>
      </c>
      <c r="CX17" s="9">
        <f t="shared" si="42"/>
        <v>182802.80025978776</v>
      </c>
      <c r="CY17" s="15">
        <v>21</v>
      </c>
      <c r="CZ17" s="9">
        <f t="shared" si="43"/>
        <v>8704.8952504660847</v>
      </c>
      <c r="DA17" s="112">
        <f t="shared" si="44"/>
        <v>120638.98178316245</v>
      </c>
      <c r="DB17" s="15">
        <v>21</v>
      </c>
      <c r="DC17" s="9">
        <f t="shared" si="45"/>
        <v>5744.7134182458312</v>
      </c>
    </row>
    <row r="18" spans="1:107" x14ac:dyDescent="0.35">
      <c r="A18" s="15"/>
      <c r="B18" s="15" t="s">
        <v>9</v>
      </c>
      <c r="C18" s="15">
        <v>13721</v>
      </c>
      <c r="D18" s="15">
        <v>94</v>
      </c>
      <c r="E18" s="30">
        <v>0.33</v>
      </c>
      <c r="F18" s="9">
        <v>8</v>
      </c>
      <c r="G18" s="30">
        <v>0.74060000000000004</v>
      </c>
      <c r="H18" s="30">
        <v>0.76219999999999999</v>
      </c>
      <c r="I18" s="30">
        <v>0.96430000000000005</v>
      </c>
      <c r="J18" s="30">
        <v>1.0367999999999999</v>
      </c>
      <c r="K18" s="30">
        <f t="shared" si="3"/>
        <v>1.0475000000000001</v>
      </c>
      <c r="L18" s="30">
        <f t="shared" si="4"/>
        <v>1.2698</v>
      </c>
      <c r="M18" s="30">
        <v>2.1476000000000002</v>
      </c>
      <c r="N18" s="9">
        <v>8</v>
      </c>
      <c r="O18" s="30">
        <v>1.024</v>
      </c>
      <c r="P18" s="30">
        <v>5.6599999999999998E-2</v>
      </c>
      <c r="Q18" s="15">
        <v>6</v>
      </c>
      <c r="R18" s="30">
        <v>4.4673999999999996</v>
      </c>
      <c r="S18" s="30">
        <v>5.2891000000000004</v>
      </c>
      <c r="T18" s="30">
        <v>0.05</v>
      </c>
      <c r="U18" s="30">
        <v>0.78800000000000003</v>
      </c>
      <c r="V18" t="s">
        <v>430</v>
      </c>
      <c r="W18">
        <v>5</v>
      </c>
      <c r="X18" t="s">
        <v>9</v>
      </c>
      <c r="Y18">
        <v>355</v>
      </c>
      <c r="AC18" s="4">
        <v>0.214</v>
      </c>
      <c r="AF18" s="15" t="s">
        <v>435</v>
      </c>
      <c r="AG18" s="30"/>
      <c r="AH18" s="30"/>
      <c r="AI18" s="30">
        <v>0.4</v>
      </c>
      <c r="AJ18" s="30">
        <v>0.4</v>
      </c>
      <c r="AK18" s="30"/>
      <c r="AL18" s="30"/>
      <c r="AM18" s="30"/>
      <c r="AN18" s="15">
        <v>4780</v>
      </c>
      <c r="AO18" s="15">
        <v>311</v>
      </c>
      <c r="AP18" s="30"/>
      <c r="AQ18" s="30">
        <f t="shared" ref="AQ18" si="90">1*46.6%</f>
        <v>0.46600000000000003</v>
      </c>
      <c r="AR18" s="30">
        <f>1*58.3%</f>
        <v>0.58299999999999996</v>
      </c>
      <c r="AS18" s="30">
        <v>0.311</v>
      </c>
      <c r="AT18" s="30"/>
      <c r="AU18" s="15"/>
      <c r="AV18" s="30" t="s">
        <v>465</v>
      </c>
      <c r="AW18" s="9"/>
      <c r="AX18" s="30">
        <f>48%</f>
        <v>0.48</v>
      </c>
      <c r="AY18" s="30"/>
      <c r="AZ18" s="30"/>
      <c r="BA18" s="15"/>
      <c r="BB18" s="15">
        <f t="shared" si="6"/>
        <v>13721</v>
      </c>
      <c r="BC18" s="9">
        <f t="shared" si="7"/>
        <v>4780</v>
      </c>
      <c r="BD18" s="30">
        <f t="shared" si="8"/>
        <v>0</v>
      </c>
      <c r="BE18" s="112">
        <f t="shared" si="9"/>
        <v>18501</v>
      </c>
      <c r="BF18" s="15">
        <f t="shared" si="10"/>
        <v>449</v>
      </c>
      <c r="BG18" s="9">
        <f t="shared" si="11"/>
        <v>311</v>
      </c>
      <c r="BH18" s="30">
        <f t="shared" si="12"/>
        <v>0.94599999999999995</v>
      </c>
      <c r="BI18" s="112">
        <f t="shared" si="13"/>
        <v>1047.1566</v>
      </c>
      <c r="BJ18" s="15">
        <f t="shared" si="14"/>
        <v>2231.9106000000002</v>
      </c>
      <c r="BK18" s="30">
        <f t="shared" si="15"/>
        <v>0.58299999999999996</v>
      </c>
      <c r="BL18" s="30">
        <f t="shared" si="16"/>
        <v>0.91300000000000003</v>
      </c>
      <c r="BM18" s="30">
        <f t="shared" si="17"/>
        <v>0.4</v>
      </c>
      <c r="BN18" s="30">
        <f t="shared" si="18"/>
        <v>0.4</v>
      </c>
      <c r="BO18" s="30">
        <f t="shared" si="19"/>
        <v>0</v>
      </c>
      <c r="BP18" s="30">
        <f t="shared" si="20"/>
        <v>0.57499999999999996</v>
      </c>
      <c r="BQ18" s="30">
        <f t="shared" si="21"/>
        <v>0.78800000000000003</v>
      </c>
      <c r="BR18" s="9">
        <f t="shared" si="22"/>
        <v>0</v>
      </c>
      <c r="BS18" s="30">
        <f t="shared" si="23"/>
        <v>0</v>
      </c>
      <c r="BT18" s="33">
        <v>1</v>
      </c>
      <c r="BU18" s="33">
        <v>0.25</v>
      </c>
      <c r="BV18" s="33"/>
      <c r="BW18" s="9">
        <f t="shared" si="24"/>
        <v>6453.011522249999</v>
      </c>
      <c r="BX18" s="9">
        <f t="shared" si="25"/>
        <v>11537.984601782999</v>
      </c>
      <c r="BY18" s="9">
        <f t="shared" si="26"/>
        <v>9376.8710429814746</v>
      </c>
      <c r="BZ18" s="33"/>
      <c r="CA18" s="33">
        <v>1</v>
      </c>
      <c r="CB18" s="9">
        <f t="shared" si="27"/>
        <v>16630.185054220921</v>
      </c>
      <c r="CC18" s="9">
        <f t="shared" si="28"/>
        <v>29734.770876947008</v>
      </c>
      <c r="CD18" s="9">
        <f t="shared" si="29"/>
        <v>24165.321902288419</v>
      </c>
      <c r="CE18" s="33"/>
      <c r="CF18" s="33"/>
      <c r="CG18" s="9">
        <f t="shared" si="30"/>
        <v>4372.1164572672005</v>
      </c>
      <c r="CH18" s="9">
        <f t="shared" si="31"/>
        <v>7817.3442255937543</v>
      </c>
      <c r="CI18" s="9">
        <f t="shared" si="32"/>
        <v>6353.1224240549691</v>
      </c>
      <c r="CJ18" s="33"/>
      <c r="CK18" s="33">
        <v>1</v>
      </c>
      <c r="CL18" s="9">
        <f t="shared" si="33"/>
        <v>33873.868878122972</v>
      </c>
      <c r="CM18" s="9">
        <f t="shared" si="34"/>
        <v>60566.477554083875</v>
      </c>
      <c r="CN18" s="9">
        <f t="shared" si="35"/>
        <v>49222.118866800491</v>
      </c>
      <c r="CO18" s="9">
        <f t="shared" si="36"/>
        <v>12706.244848109938</v>
      </c>
      <c r="CP18" s="33">
        <v>0.5</v>
      </c>
      <c r="CQ18" s="9">
        <f t="shared" si="37"/>
        <v>24611.059433400245</v>
      </c>
      <c r="CR18" s="9">
        <f t="shared" si="38"/>
        <v>223976.29986183316</v>
      </c>
      <c r="CS18" s="15">
        <v>21</v>
      </c>
      <c r="CT18" s="9">
        <f t="shared" si="39"/>
        <v>10665.538088658723</v>
      </c>
      <c r="CU18" s="9">
        <f t="shared" si="40"/>
        <v>228601.72280991508</v>
      </c>
      <c r="CV18" s="15">
        <v>21</v>
      </c>
      <c r="CW18" s="9">
        <f t="shared" si="41"/>
        <v>10885.796324281671</v>
      </c>
      <c r="CX18" s="9">
        <f t="shared" si="42"/>
        <v>226513.30609122224</v>
      </c>
      <c r="CY18" s="15">
        <v>21</v>
      </c>
      <c r="CZ18" s="9">
        <f t="shared" si="43"/>
        <v>10786.347909105822</v>
      </c>
      <c r="DA18" s="112">
        <f t="shared" si="44"/>
        <v>160578.14951571028</v>
      </c>
      <c r="DB18" s="15">
        <v>21</v>
      </c>
      <c r="DC18" s="9">
        <f t="shared" si="45"/>
        <v>7646.5785483671561</v>
      </c>
    </row>
    <row r="19" spans="1:107" x14ac:dyDescent="0.35">
      <c r="A19" s="15"/>
      <c r="B19" s="15" t="s">
        <v>9</v>
      </c>
      <c r="C19" s="15">
        <v>13721</v>
      </c>
      <c r="D19" s="15">
        <v>94</v>
      </c>
      <c r="E19" s="30">
        <v>0.33</v>
      </c>
      <c r="F19" s="9">
        <v>8</v>
      </c>
      <c r="G19" s="30">
        <v>0.74060000000000004</v>
      </c>
      <c r="H19" s="30">
        <v>0.76219999999999999</v>
      </c>
      <c r="I19" s="30">
        <v>0.96430000000000005</v>
      </c>
      <c r="J19" s="30">
        <v>1.0367999999999999</v>
      </c>
      <c r="K19" s="30">
        <f t="shared" si="3"/>
        <v>1.0475000000000001</v>
      </c>
      <c r="L19" s="30">
        <f t="shared" si="4"/>
        <v>1.2698</v>
      </c>
      <c r="M19" s="30">
        <v>2.1476000000000002</v>
      </c>
      <c r="N19" s="9">
        <v>8</v>
      </c>
      <c r="O19" s="30">
        <v>1.024</v>
      </c>
      <c r="P19" s="30">
        <v>5.6599999999999998E-2</v>
      </c>
      <c r="Q19" s="15">
        <v>6</v>
      </c>
      <c r="R19" s="30">
        <v>4.4673999999999996</v>
      </c>
      <c r="S19" s="30">
        <v>5.2891000000000004</v>
      </c>
      <c r="T19" s="30">
        <v>0.05</v>
      </c>
      <c r="U19" s="30">
        <v>0.78800000000000003</v>
      </c>
      <c r="V19" t="s">
        <v>430</v>
      </c>
      <c r="W19">
        <v>5</v>
      </c>
      <c r="X19" t="s">
        <v>9</v>
      </c>
      <c r="Y19">
        <v>355</v>
      </c>
      <c r="AC19" s="4">
        <v>0.214</v>
      </c>
      <c r="AF19" s="15" t="s">
        <v>435</v>
      </c>
      <c r="AG19" s="30"/>
      <c r="AH19" s="30"/>
      <c r="AI19" s="30">
        <v>0.4</v>
      </c>
      <c r="AJ19" s="30">
        <v>0.4</v>
      </c>
      <c r="AK19" s="30"/>
      <c r="AL19" s="30"/>
      <c r="AM19" s="30"/>
      <c r="AN19" s="15">
        <v>4780</v>
      </c>
      <c r="AO19" s="15">
        <v>311</v>
      </c>
      <c r="AQ19" s="30">
        <f>1*46.6%</f>
        <v>0.46600000000000003</v>
      </c>
      <c r="AT19" s="30">
        <v>0.622</v>
      </c>
      <c r="AV19" s="30" t="s">
        <v>465</v>
      </c>
      <c r="AW19" s="9"/>
      <c r="AX19" s="30">
        <f>48%</f>
        <v>0.48</v>
      </c>
      <c r="AY19" s="30"/>
      <c r="AZ19" s="30"/>
      <c r="BA19" s="15"/>
      <c r="BB19" s="15">
        <f t="shared" si="6"/>
        <v>13721</v>
      </c>
      <c r="BC19" s="9">
        <f t="shared" si="7"/>
        <v>4780</v>
      </c>
      <c r="BD19" s="30">
        <f t="shared" si="8"/>
        <v>0</v>
      </c>
      <c r="BE19" s="112">
        <f t="shared" si="9"/>
        <v>18501</v>
      </c>
      <c r="BF19" s="15">
        <f t="shared" si="10"/>
        <v>449</v>
      </c>
      <c r="BG19" s="9">
        <f t="shared" si="11"/>
        <v>311</v>
      </c>
      <c r="BH19" s="30">
        <f t="shared" si="12"/>
        <v>0.94599999999999995</v>
      </c>
      <c r="BI19" s="112">
        <f t="shared" si="13"/>
        <v>1047.1566</v>
      </c>
      <c r="BJ19" s="15">
        <f t="shared" si="14"/>
        <v>2231.9106000000002</v>
      </c>
      <c r="BK19" s="30">
        <f t="shared" si="15"/>
        <v>0</v>
      </c>
      <c r="BL19" s="30">
        <f t="shared" si="16"/>
        <v>0.33</v>
      </c>
      <c r="BM19" s="30">
        <f t="shared" si="17"/>
        <v>0.4</v>
      </c>
      <c r="BN19" s="30">
        <f t="shared" si="18"/>
        <v>0.4</v>
      </c>
      <c r="BO19" s="30">
        <f t="shared" si="19"/>
        <v>0</v>
      </c>
      <c r="BP19" s="30">
        <f t="shared" si="20"/>
        <v>0.26400000000000001</v>
      </c>
      <c r="BQ19" s="30">
        <f t="shared" si="21"/>
        <v>1.4100000000000001</v>
      </c>
      <c r="BR19" s="9">
        <f t="shared" si="22"/>
        <v>0</v>
      </c>
      <c r="BS19" s="30">
        <f t="shared" si="23"/>
        <v>0</v>
      </c>
      <c r="BT19" s="33">
        <v>1</v>
      </c>
      <c r="BU19" s="33">
        <v>0.25</v>
      </c>
      <c r="BV19" s="33"/>
      <c r="BW19" s="9">
        <f t="shared" si="24"/>
        <v>4826.5066725000006</v>
      </c>
      <c r="BX19" s="9">
        <f t="shared" si="25"/>
        <v>11631.881080725003</v>
      </c>
      <c r="BY19" s="9">
        <f t="shared" si="26"/>
        <v>6623.1255162714015</v>
      </c>
      <c r="BZ19" s="33"/>
      <c r="CA19" s="33">
        <v>1</v>
      </c>
      <c r="CB19" s="9">
        <f t="shared" si="27"/>
        <v>12438.4868758332</v>
      </c>
      <c r="CC19" s="9">
        <f t="shared" si="28"/>
        <v>29976.753370758011</v>
      </c>
      <c r="CD19" s="9">
        <f t="shared" si="29"/>
        <v>17068.589230493351</v>
      </c>
      <c r="CE19" s="33"/>
      <c r="CF19" s="33"/>
      <c r="CG19" s="9">
        <f t="shared" si="30"/>
        <v>3039.6836843520005</v>
      </c>
      <c r="CH19" s="9">
        <f t="shared" si="31"/>
        <v>7325.6376792883211</v>
      </c>
      <c r="CI19" s="9">
        <f t="shared" si="32"/>
        <v>4171.1755390151893</v>
      </c>
      <c r="CJ19" s="33"/>
      <c r="CK19" s="33">
        <v>1</v>
      </c>
      <c r="CL19" s="9">
        <f t="shared" si="33"/>
        <v>23550.572717147705</v>
      </c>
      <c r="CM19" s="9">
        <f t="shared" si="34"/>
        <v>56756.880248325971</v>
      </c>
      <c r="CN19" s="9">
        <f t="shared" si="35"/>
        <v>32317.037905378766</v>
      </c>
      <c r="CO19" s="9">
        <f t="shared" si="36"/>
        <v>8342.3510780303786</v>
      </c>
      <c r="CP19" s="33">
        <v>0.5</v>
      </c>
      <c r="CQ19" s="9">
        <f t="shared" si="37"/>
        <v>16158.518952689383</v>
      </c>
      <c r="CR19" s="9">
        <f t="shared" si="38"/>
        <v>156342.9259577835</v>
      </c>
      <c r="CS19" s="15">
        <v>21</v>
      </c>
      <c r="CT19" s="9">
        <f t="shared" si="39"/>
        <v>7444.9012360849283</v>
      </c>
      <c r="CU19" s="9">
        <f t="shared" si="40"/>
        <v>159609.98131244985</v>
      </c>
      <c r="CV19" s="15">
        <v>21</v>
      </c>
      <c r="CW19" s="9">
        <f t="shared" si="41"/>
        <v>7600.4753005928496</v>
      </c>
      <c r="CX19" s="9">
        <f t="shared" si="42"/>
        <v>158134.87879746591</v>
      </c>
      <c r="CY19" s="15">
        <v>21</v>
      </c>
      <c r="CZ19" s="9">
        <f t="shared" si="43"/>
        <v>7530.2323236888524</v>
      </c>
      <c r="DA19" s="112">
        <f t="shared" si="44"/>
        <v>111563.17956721059</v>
      </c>
      <c r="DB19" s="15">
        <v>21</v>
      </c>
      <c r="DC19" s="9">
        <f t="shared" si="45"/>
        <v>5312.5323603433617</v>
      </c>
    </row>
    <row r="20" spans="1:107" s="59" customFormat="1" x14ac:dyDescent="0.35">
      <c r="A20" s="63"/>
      <c r="B20" s="63" t="s">
        <v>9</v>
      </c>
      <c r="C20" s="63">
        <v>13721</v>
      </c>
      <c r="D20" s="63">
        <v>94</v>
      </c>
      <c r="E20" s="67">
        <v>0.33</v>
      </c>
      <c r="F20" s="72">
        <v>8</v>
      </c>
      <c r="G20" s="67">
        <v>0.74060000000000004</v>
      </c>
      <c r="H20" s="67">
        <v>0.76219999999999999</v>
      </c>
      <c r="I20" s="67">
        <v>0.96430000000000005</v>
      </c>
      <c r="J20" s="67">
        <v>1.0367999999999999</v>
      </c>
      <c r="K20" s="67">
        <f t="shared" si="3"/>
        <v>1.0475000000000001</v>
      </c>
      <c r="L20" s="67">
        <f t="shared" si="4"/>
        <v>1.2698</v>
      </c>
      <c r="M20" s="67">
        <v>2.1476000000000002</v>
      </c>
      <c r="N20" s="72">
        <v>8</v>
      </c>
      <c r="O20" s="67">
        <v>1.024</v>
      </c>
      <c r="P20" s="67">
        <v>5.6599999999999998E-2</v>
      </c>
      <c r="Q20" s="63">
        <v>6</v>
      </c>
      <c r="R20" s="67">
        <v>4.4673999999999996</v>
      </c>
      <c r="S20" s="67">
        <v>5.2891000000000004</v>
      </c>
      <c r="T20" s="67">
        <v>0.05</v>
      </c>
      <c r="U20" s="67">
        <v>0.78800000000000003</v>
      </c>
      <c r="V20" s="59" t="s">
        <v>430</v>
      </c>
      <c r="W20" s="59">
        <v>5</v>
      </c>
      <c r="X20" s="59" t="s">
        <v>9</v>
      </c>
      <c r="Y20" s="59">
        <v>355</v>
      </c>
      <c r="Z20" s="60"/>
      <c r="AA20" s="60"/>
      <c r="AB20" s="61"/>
      <c r="AC20" s="60">
        <v>0.214</v>
      </c>
      <c r="AD20" s="60"/>
      <c r="AE20" s="60"/>
      <c r="AF20" s="63" t="s">
        <v>435</v>
      </c>
      <c r="AG20" s="67"/>
      <c r="AH20" s="67"/>
      <c r="AI20" s="67">
        <v>0.4</v>
      </c>
      <c r="AJ20" s="67">
        <v>0.4</v>
      </c>
      <c r="AK20" s="67"/>
      <c r="AL20" s="67"/>
      <c r="AM20" s="67"/>
      <c r="AN20" s="63">
        <v>4780</v>
      </c>
      <c r="AO20" s="63">
        <v>311</v>
      </c>
      <c r="AP20" s="60"/>
      <c r="AQ20" s="67">
        <f t="shared" ref="AQ20" si="91">1*46.6%</f>
        <v>0.46600000000000003</v>
      </c>
      <c r="AR20" s="60"/>
      <c r="AS20" s="60"/>
      <c r="AT20" s="60"/>
      <c r="AU20" s="63">
        <v>187</v>
      </c>
      <c r="AV20" s="67" t="s">
        <v>465</v>
      </c>
      <c r="AW20" s="72"/>
      <c r="AX20" s="67">
        <f>48%</f>
        <v>0.48</v>
      </c>
      <c r="AY20" s="67"/>
      <c r="AZ20" s="67"/>
      <c r="BA20" s="63"/>
      <c r="BB20" s="63">
        <f t="shared" si="6"/>
        <v>13721</v>
      </c>
      <c r="BC20" s="72">
        <f t="shared" si="7"/>
        <v>4780</v>
      </c>
      <c r="BD20" s="67">
        <f t="shared" si="8"/>
        <v>0</v>
      </c>
      <c r="BE20" s="118">
        <f t="shared" si="9"/>
        <v>18501</v>
      </c>
      <c r="BF20" s="63">
        <f t="shared" si="10"/>
        <v>449</v>
      </c>
      <c r="BG20" s="72">
        <f t="shared" si="11"/>
        <v>311</v>
      </c>
      <c r="BH20" s="67">
        <f t="shared" si="12"/>
        <v>0.94599999999999995</v>
      </c>
      <c r="BI20" s="118">
        <f t="shared" si="13"/>
        <v>1047.1566</v>
      </c>
      <c r="BJ20" s="63">
        <f t="shared" si="14"/>
        <v>2231.9106000000002</v>
      </c>
      <c r="BK20" s="30">
        <f t="shared" si="15"/>
        <v>0</v>
      </c>
      <c r="BL20" s="67">
        <f t="shared" si="16"/>
        <v>0.33</v>
      </c>
      <c r="BM20" s="67">
        <f t="shared" si="17"/>
        <v>0.4</v>
      </c>
      <c r="BN20" s="67">
        <f t="shared" si="18"/>
        <v>0.4</v>
      </c>
      <c r="BO20" s="67">
        <f t="shared" si="19"/>
        <v>0</v>
      </c>
      <c r="BP20" s="67">
        <f t="shared" si="20"/>
        <v>0.26400000000000001</v>
      </c>
      <c r="BQ20" s="67">
        <f t="shared" si="21"/>
        <v>0.78800000000000003</v>
      </c>
      <c r="BR20" s="72">
        <f t="shared" si="22"/>
        <v>187</v>
      </c>
      <c r="BS20" s="67">
        <f t="shared" si="23"/>
        <v>0.32757403906742283</v>
      </c>
      <c r="BT20" s="64">
        <v>1</v>
      </c>
      <c r="BU20" s="64">
        <v>0.25</v>
      </c>
      <c r="BV20" s="64"/>
      <c r="BW20" s="72">
        <f t="shared" si="24"/>
        <v>5458.9219866186777</v>
      </c>
      <c r="BX20" s="72">
        <f t="shared" si="25"/>
        <v>9760.5525120741968</v>
      </c>
      <c r="BY20" s="72">
        <f t="shared" si="26"/>
        <v>6594.5524453389353</v>
      </c>
      <c r="BZ20" s="64"/>
      <c r="CA20" s="33">
        <v>1</v>
      </c>
      <c r="CB20" s="72">
        <f t="shared" si="27"/>
        <v>16513.012261637014</v>
      </c>
      <c r="CC20" s="72">
        <f t="shared" si="28"/>
        <v>29525.265923806979</v>
      </c>
      <c r="CD20" s="72">
        <f t="shared" si="29"/>
        <v>19948.247228449884</v>
      </c>
      <c r="CE20" s="64"/>
      <c r="CF20" s="33"/>
      <c r="CG20" s="72">
        <f t="shared" si="30"/>
        <v>3039.6836843520005</v>
      </c>
      <c r="CH20" s="72">
        <f t="shared" si="31"/>
        <v>5434.9544276213774</v>
      </c>
      <c r="CI20" s="72">
        <f t="shared" si="32"/>
        <v>3672.0351605751157</v>
      </c>
      <c r="CJ20" s="64"/>
      <c r="CK20" s="33">
        <v>1</v>
      </c>
      <c r="CL20" s="72">
        <f t="shared" si="33"/>
        <v>31265.128944454831</v>
      </c>
      <c r="CM20" s="72">
        <f t="shared" si="34"/>
        <v>55902.050552685236</v>
      </c>
      <c r="CN20" s="72">
        <f t="shared" si="35"/>
        <v>37769.276249027658</v>
      </c>
      <c r="CO20" s="72">
        <f t="shared" si="36"/>
        <v>7344.0703211502314</v>
      </c>
      <c r="CP20" s="64">
        <v>0.5</v>
      </c>
      <c r="CQ20" s="72">
        <f t="shared" si="37"/>
        <v>18884.638124513829</v>
      </c>
      <c r="CR20" s="72">
        <f t="shared" si="38"/>
        <v>175221.74506247145</v>
      </c>
      <c r="CS20" s="63">
        <v>21</v>
      </c>
      <c r="CT20" s="72">
        <f t="shared" si="39"/>
        <v>8343.8926220224494</v>
      </c>
      <c r="CU20" s="72">
        <f t="shared" si="40"/>
        <v>175521.41166219022</v>
      </c>
      <c r="CV20" s="63">
        <v>21</v>
      </c>
      <c r="CW20" s="72">
        <f t="shared" si="41"/>
        <v>8358.1624601042968</v>
      </c>
      <c r="CX20" s="72">
        <f t="shared" si="42"/>
        <v>171099.37871104636</v>
      </c>
      <c r="CY20" s="63">
        <v>21</v>
      </c>
      <c r="CZ20" s="72">
        <f t="shared" si="43"/>
        <v>8147.5894624307793</v>
      </c>
      <c r="DA20" s="118">
        <f t="shared" si="44"/>
        <v>112915.41925013343</v>
      </c>
      <c r="DB20" s="63">
        <v>21</v>
      </c>
      <c r="DC20" s="72">
        <f t="shared" si="45"/>
        <v>5376.9247261968303</v>
      </c>
    </row>
    <row r="21" spans="1:107" s="15" customFormat="1" x14ac:dyDescent="0.35">
      <c r="B21" s="15" t="s">
        <v>9</v>
      </c>
      <c r="C21" s="15">
        <v>13721</v>
      </c>
      <c r="D21" s="15">
        <v>94</v>
      </c>
      <c r="E21" s="30">
        <v>0.33</v>
      </c>
      <c r="F21" s="9">
        <v>8</v>
      </c>
      <c r="G21" s="30">
        <v>0.74060000000000004</v>
      </c>
      <c r="H21" s="30">
        <v>0.76219999999999999</v>
      </c>
      <c r="I21" s="30">
        <v>0.96430000000000005</v>
      </c>
      <c r="J21" s="30">
        <v>1.0367999999999999</v>
      </c>
      <c r="K21" s="30">
        <f>49.15%+55.6%</f>
        <v>1.0475000000000001</v>
      </c>
      <c r="L21" s="30">
        <f>126.98%</f>
        <v>1.2698</v>
      </c>
      <c r="M21" s="30">
        <v>2.1476000000000002</v>
      </c>
      <c r="N21" s="9">
        <v>8</v>
      </c>
      <c r="O21" s="30">
        <v>1.024</v>
      </c>
      <c r="P21" s="30">
        <v>5.6599999999999998E-2</v>
      </c>
      <c r="Q21" s="15">
        <v>6</v>
      </c>
      <c r="R21" s="30">
        <v>4.4673999999999996</v>
      </c>
      <c r="S21" s="30">
        <v>5.2891000000000004</v>
      </c>
      <c r="T21" s="30">
        <v>0.05</v>
      </c>
      <c r="U21" s="30">
        <v>0.78800000000000003</v>
      </c>
      <c r="V21" t="s">
        <v>431</v>
      </c>
      <c r="W21">
        <v>1</v>
      </c>
      <c r="X21" t="s">
        <v>9</v>
      </c>
      <c r="Y21">
        <v>401</v>
      </c>
      <c r="Z21" s="4"/>
      <c r="AA21" s="30"/>
      <c r="AB21" s="6">
        <v>201</v>
      </c>
      <c r="AC21" s="6"/>
      <c r="AD21" s="4"/>
      <c r="AE21" s="4">
        <v>0.2</v>
      </c>
      <c r="AF21" s="15" t="s">
        <v>435</v>
      </c>
      <c r="AG21" s="30"/>
      <c r="AH21" s="30"/>
      <c r="AI21" s="30">
        <v>0.4</v>
      </c>
      <c r="AJ21" s="30">
        <v>0.4</v>
      </c>
      <c r="AK21" s="30"/>
      <c r="AL21" s="30"/>
      <c r="AM21" s="30"/>
      <c r="AN21" s="15">
        <v>4780</v>
      </c>
      <c r="AO21" s="15">
        <v>311</v>
      </c>
      <c r="AP21" s="30">
        <f>1*46.6%</f>
        <v>0.46600000000000003</v>
      </c>
      <c r="AQ21" s="30"/>
      <c r="AR21" s="30">
        <f>1*58.3%</f>
        <v>0.58299999999999996</v>
      </c>
      <c r="AS21" s="30">
        <v>0.311</v>
      </c>
      <c r="AT21" s="30"/>
      <c r="AV21" s="30" t="s">
        <v>465</v>
      </c>
      <c r="AW21" s="9"/>
      <c r="AX21" s="30">
        <f>48%</f>
        <v>0.48</v>
      </c>
      <c r="AY21" s="30"/>
      <c r="AZ21" s="30"/>
      <c r="BB21" s="15">
        <f t="shared" si="6"/>
        <v>13721</v>
      </c>
      <c r="BC21" s="9">
        <f t="shared" si="7"/>
        <v>4780</v>
      </c>
      <c r="BD21" s="30">
        <f t="shared" si="8"/>
        <v>0.46600000000000003</v>
      </c>
      <c r="BE21" s="112">
        <f t="shared" si="9"/>
        <v>24894.986000000001</v>
      </c>
      <c r="BF21" s="15">
        <f t="shared" si="10"/>
        <v>495</v>
      </c>
      <c r="BG21" s="9">
        <f t="shared" si="11"/>
        <v>311</v>
      </c>
      <c r="BH21" s="30">
        <f t="shared" si="12"/>
        <v>0.48</v>
      </c>
      <c r="BI21" s="112">
        <f t="shared" si="13"/>
        <v>1409.0562075999999</v>
      </c>
      <c r="BJ21" s="15">
        <f t="shared" si="14"/>
        <v>2452.6562076</v>
      </c>
      <c r="BK21" s="30">
        <f t="shared" si="15"/>
        <v>0.58299999999999996</v>
      </c>
      <c r="BL21" s="30">
        <f t="shared" si="16"/>
        <v>0.91300000000000003</v>
      </c>
      <c r="BM21" s="30">
        <f t="shared" si="17"/>
        <v>0.4</v>
      </c>
      <c r="BN21" s="30">
        <f t="shared" si="18"/>
        <v>0.4</v>
      </c>
      <c r="BO21" s="30">
        <f t="shared" si="19"/>
        <v>0.2</v>
      </c>
      <c r="BP21" s="30">
        <f t="shared" si="20"/>
        <v>0.36099999999999999</v>
      </c>
      <c r="BQ21" s="30">
        <f t="shared" si="21"/>
        <v>0.78800000000000003</v>
      </c>
      <c r="BR21" s="9">
        <f t="shared" si="22"/>
        <v>201</v>
      </c>
      <c r="BS21" s="30">
        <f t="shared" si="23"/>
        <v>0.34901936289818863</v>
      </c>
      <c r="BT21" s="33">
        <v>1</v>
      </c>
      <c r="BU21" s="33">
        <v>0.25</v>
      </c>
      <c r="BV21" s="33"/>
      <c r="BW21" s="9">
        <f t="shared" si="24"/>
        <v>8081.2346025514662</v>
      </c>
      <c r="BX21" s="9">
        <f t="shared" si="25"/>
        <v>14449.247469362022</v>
      </c>
      <c r="BY21" s="9">
        <f t="shared" si="26"/>
        <v>10380.087247470077</v>
      </c>
      <c r="BZ21" s="33"/>
      <c r="CA21" s="33">
        <v>1</v>
      </c>
      <c r="CB21" s="9">
        <f t="shared" si="27"/>
        <v>26785.021727610532</v>
      </c>
      <c r="CC21" s="9">
        <f t="shared" si="28"/>
        <v>47891.618848967635</v>
      </c>
      <c r="CD21" s="9">
        <f t="shared" si="29"/>
        <v>34404.503288420441</v>
      </c>
      <c r="CE21" s="33"/>
      <c r="CF21" s="33"/>
      <c r="CG21" s="9">
        <f t="shared" si="30"/>
        <v>4804.5376769421318</v>
      </c>
      <c r="CH21" s="9">
        <f t="shared" si="31"/>
        <v>8590.5133663725319</v>
      </c>
      <c r="CI21" s="9">
        <f t="shared" si="32"/>
        <v>6171.2749008265064</v>
      </c>
      <c r="CJ21" s="33"/>
      <c r="CK21" s="33">
        <v>1</v>
      </c>
      <c r="CL21" s="9">
        <f t="shared" si="33"/>
        <v>55466.06986942509</v>
      </c>
      <c r="CM21" s="9">
        <f t="shared" si="34"/>
        <v>99173.332926532064</v>
      </c>
      <c r="CN21" s="9">
        <f t="shared" si="35"/>
        <v>71244.391833040718</v>
      </c>
      <c r="CO21" s="9">
        <f t="shared" si="36"/>
        <v>12342.549801653013</v>
      </c>
      <c r="CP21" s="33">
        <v>0.5</v>
      </c>
      <c r="CQ21" s="9">
        <f t="shared" si="37"/>
        <v>35622.195916520359</v>
      </c>
      <c r="CR21" s="9">
        <f t="shared" si="38"/>
        <v>300516.72114155407</v>
      </c>
      <c r="CS21" s="15">
        <v>21</v>
      </c>
      <c r="CT21" s="8">
        <f t="shared" si="39"/>
        <v>14310.320054359718</v>
      </c>
      <c r="CU21" s="9">
        <f t="shared" si="40"/>
        <v>297983.23773776577</v>
      </c>
      <c r="CV21" s="15">
        <v>21</v>
      </c>
      <c r="CW21" s="9">
        <f t="shared" si="41"/>
        <v>14189.677987512656</v>
      </c>
      <c r="CX21" s="9">
        <f t="shared" si="42"/>
        <v>288017.61186478887</v>
      </c>
      <c r="CY21" s="15">
        <v>21</v>
      </c>
      <c r="CZ21" s="9">
        <f t="shared" si="43"/>
        <v>13715.124374513756</v>
      </c>
      <c r="DA21" s="112">
        <f t="shared" si="44"/>
        <v>184413.06860361702</v>
      </c>
      <c r="DB21" s="15">
        <v>21</v>
      </c>
      <c r="DC21" s="9">
        <f t="shared" si="45"/>
        <v>8781.5746954103342</v>
      </c>
    </row>
    <row r="22" spans="1:107" x14ac:dyDescent="0.35">
      <c r="A22" s="15"/>
      <c r="B22" s="15" t="s">
        <v>9</v>
      </c>
      <c r="C22" s="15">
        <v>13721</v>
      </c>
      <c r="D22" s="15">
        <v>94</v>
      </c>
      <c r="E22" s="30">
        <v>0.33</v>
      </c>
      <c r="F22" s="9">
        <v>8</v>
      </c>
      <c r="G22" s="30">
        <v>0.74060000000000004</v>
      </c>
      <c r="H22" s="30">
        <v>0.76219999999999999</v>
      </c>
      <c r="I22" s="30">
        <v>0.96430000000000005</v>
      </c>
      <c r="J22" s="30">
        <v>1.0367999999999999</v>
      </c>
      <c r="K22" s="30">
        <f t="shared" si="3"/>
        <v>1.0475000000000001</v>
      </c>
      <c r="L22" s="30">
        <f t="shared" si="4"/>
        <v>1.2698</v>
      </c>
      <c r="M22" s="30">
        <v>2.1476000000000002</v>
      </c>
      <c r="N22" s="9">
        <v>8</v>
      </c>
      <c r="O22" s="30">
        <v>1.024</v>
      </c>
      <c r="P22" s="30">
        <v>5.6599999999999998E-2</v>
      </c>
      <c r="Q22" s="15">
        <v>6</v>
      </c>
      <c r="R22" s="30">
        <v>4.4673999999999996</v>
      </c>
      <c r="S22" s="30">
        <v>5.2891000000000004</v>
      </c>
      <c r="T22" s="30">
        <v>0.05</v>
      </c>
      <c r="U22" s="30">
        <v>0.78800000000000003</v>
      </c>
      <c r="V22" t="s">
        <v>431</v>
      </c>
      <c r="W22">
        <v>1</v>
      </c>
      <c r="X22" t="s">
        <v>9</v>
      </c>
      <c r="Y22">
        <v>401</v>
      </c>
      <c r="AA22" s="30"/>
      <c r="AB22" s="6">
        <v>201</v>
      </c>
      <c r="AE22" s="4">
        <v>0.2</v>
      </c>
      <c r="AF22" s="15" t="s">
        <v>435</v>
      </c>
      <c r="AG22" s="30"/>
      <c r="AH22" s="30"/>
      <c r="AI22" s="30">
        <v>0.4</v>
      </c>
      <c r="AJ22" s="30">
        <v>0.4</v>
      </c>
      <c r="AK22" s="30"/>
      <c r="AL22" s="30"/>
      <c r="AM22" s="30"/>
      <c r="AN22" s="15">
        <v>4780</v>
      </c>
      <c r="AO22" s="15">
        <v>311</v>
      </c>
      <c r="AP22" s="30">
        <f t="shared" ref="AP22:AP23" si="92">1*46.6%</f>
        <v>0.46600000000000003</v>
      </c>
      <c r="AQ22" s="30"/>
      <c r="AT22" s="30">
        <v>0.622</v>
      </c>
      <c r="AV22" s="30" t="s">
        <v>465</v>
      </c>
      <c r="AW22" s="9"/>
      <c r="AX22" s="30">
        <f>48%</f>
        <v>0.48</v>
      </c>
      <c r="AY22" s="30"/>
      <c r="AZ22" s="30"/>
      <c r="BA22" s="15"/>
      <c r="BB22" s="15">
        <f t="shared" si="6"/>
        <v>13721</v>
      </c>
      <c r="BC22" s="9">
        <f t="shared" si="7"/>
        <v>4780</v>
      </c>
      <c r="BD22" s="30">
        <f t="shared" si="8"/>
        <v>0.46600000000000003</v>
      </c>
      <c r="BE22" s="112">
        <f t="shared" si="9"/>
        <v>24894.986000000001</v>
      </c>
      <c r="BF22" s="15">
        <f t="shared" si="10"/>
        <v>495</v>
      </c>
      <c r="BG22" s="9">
        <f t="shared" si="11"/>
        <v>311</v>
      </c>
      <c r="BH22" s="30">
        <f t="shared" si="12"/>
        <v>0.48</v>
      </c>
      <c r="BI22" s="112">
        <f t="shared" si="13"/>
        <v>1409.0562075999999</v>
      </c>
      <c r="BJ22" s="15">
        <f t="shared" si="14"/>
        <v>2452.6562076</v>
      </c>
      <c r="BK22" s="30">
        <f t="shared" si="15"/>
        <v>0</v>
      </c>
      <c r="BL22" s="30">
        <f t="shared" si="16"/>
        <v>0.33</v>
      </c>
      <c r="BM22" s="30">
        <f t="shared" si="17"/>
        <v>0.4</v>
      </c>
      <c r="BN22" s="30">
        <f t="shared" si="18"/>
        <v>0.4</v>
      </c>
      <c r="BO22" s="30">
        <f t="shared" si="19"/>
        <v>0.2</v>
      </c>
      <c r="BP22" s="30">
        <f t="shared" si="20"/>
        <v>0.05</v>
      </c>
      <c r="BQ22" s="30">
        <f t="shared" si="21"/>
        <v>1.4100000000000001</v>
      </c>
      <c r="BR22" s="9">
        <f t="shared" si="22"/>
        <v>201</v>
      </c>
      <c r="BS22" s="30">
        <f t="shared" si="23"/>
        <v>0.34901936289818863</v>
      </c>
      <c r="BT22" s="33">
        <v>1</v>
      </c>
      <c r="BU22" s="33">
        <v>0.25</v>
      </c>
      <c r="BV22" s="33"/>
      <c r="BW22" s="9">
        <f t="shared" si="24"/>
        <v>6044.3302474768861</v>
      </c>
      <c r="BX22" s="9">
        <f t="shared" si="25"/>
        <v>14566.835896419296</v>
      </c>
      <c r="BY22" s="9">
        <f t="shared" si="26"/>
        <v>6470.4555299240074</v>
      </c>
      <c r="BZ22" s="33"/>
      <c r="CA22" s="33">
        <v>1</v>
      </c>
      <c r="CB22" s="9">
        <f t="shared" si="27"/>
        <v>20571.067224149756</v>
      </c>
      <c r="CC22" s="9">
        <f t="shared" si="28"/>
        <v>49576.272010200912</v>
      </c>
      <c r="CD22" s="9">
        <f t="shared" si="29"/>
        <v>22021.327463452311</v>
      </c>
      <c r="CE22" s="33"/>
      <c r="CF22" s="33"/>
      <c r="CG22" s="9">
        <f t="shared" si="30"/>
        <v>3340.3215422545923</v>
      </c>
      <c r="CH22" s="9">
        <f t="shared" si="31"/>
        <v>8050.1749168335682</v>
      </c>
      <c r="CI22" s="9">
        <f t="shared" si="32"/>
        <v>3575.8142109835408</v>
      </c>
      <c r="CJ22" s="33"/>
      <c r="CK22" s="33">
        <v>1</v>
      </c>
      <c r="CL22" s="9">
        <f t="shared" si="33"/>
        <v>40162.369569437004</v>
      </c>
      <c r="CM22" s="9">
        <f t="shared" si="34"/>
        <v>96791.310662343181</v>
      </c>
      <c r="CN22" s="9">
        <f t="shared" si="35"/>
        <v>42993.816624082312</v>
      </c>
      <c r="CO22" s="9">
        <f t="shared" si="36"/>
        <v>7151.6284219670815</v>
      </c>
      <c r="CP22" s="33">
        <v>0.5</v>
      </c>
      <c r="CQ22" s="9">
        <f t="shared" si="37"/>
        <v>21496.908312041156</v>
      </c>
      <c r="CR22" s="9">
        <f t="shared" si="38"/>
        <v>189528.61770749243</v>
      </c>
      <c r="CS22" s="15">
        <v>21</v>
      </c>
      <c r="CT22" s="9">
        <f t="shared" si="39"/>
        <v>9025.1722717853536</v>
      </c>
      <c r="CU22" s="9">
        <f t="shared" si="40"/>
        <v>187374.17690311882</v>
      </c>
      <c r="CV22" s="15">
        <v>21</v>
      </c>
      <c r="CW22" s="9">
        <f t="shared" si="41"/>
        <v>8922.5798525294667</v>
      </c>
      <c r="CX22" s="9">
        <f t="shared" si="42"/>
        <v>180586.8899393196</v>
      </c>
      <c r="CY22" s="15">
        <v>21</v>
      </c>
      <c r="CZ22" s="9">
        <f t="shared" si="43"/>
        <v>8599.375711396171</v>
      </c>
      <c r="DA22" s="112">
        <f t="shared" si="44"/>
        <v>113703.9687659653</v>
      </c>
      <c r="DB22" s="15">
        <v>21</v>
      </c>
      <c r="DC22" s="9">
        <f t="shared" si="45"/>
        <v>5414.4747031412044</v>
      </c>
    </row>
    <row r="23" spans="1:107" x14ac:dyDescent="0.35">
      <c r="A23" s="15"/>
      <c r="B23" s="15" t="s">
        <v>9</v>
      </c>
      <c r="C23" s="15">
        <v>13721</v>
      </c>
      <c r="D23" s="15">
        <v>94</v>
      </c>
      <c r="E23" s="30">
        <v>0.33</v>
      </c>
      <c r="F23" s="9">
        <v>8</v>
      </c>
      <c r="G23" s="30">
        <v>0.74060000000000004</v>
      </c>
      <c r="H23" s="30">
        <v>0.76219999999999999</v>
      </c>
      <c r="I23" s="30">
        <v>0.96430000000000005</v>
      </c>
      <c r="J23" s="30">
        <v>1.0367999999999999</v>
      </c>
      <c r="K23" s="30">
        <f t="shared" si="3"/>
        <v>1.0475000000000001</v>
      </c>
      <c r="L23" s="30">
        <f t="shared" si="4"/>
        <v>1.2698</v>
      </c>
      <c r="M23" s="30">
        <v>2.1476000000000002</v>
      </c>
      <c r="N23" s="9">
        <v>8</v>
      </c>
      <c r="O23" s="30">
        <v>1.024</v>
      </c>
      <c r="P23" s="30">
        <v>5.6599999999999998E-2</v>
      </c>
      <c r="Q23" s="15">
        <v>6</v>
      </c>
      <c r="R23" s="30">
        <v>4.4673999999999996</v>
      </c>
      <c r="S23" s="30">
        <v>5.2891000000000004</v>
      </c>
      <c r="T23" s="30">
        <v>0.05</v>
      </c>
      <c r="U23" s="30">
        <v>0.78800000000000003</v>
      </c>
      <c r="V23" t="s">
        <v>431</v>
      </c>
      <c r="W23">
        <v>1</v>
      </c>
      <c r="X23" t="s">
        <v>9</v>
      </c>
      <c r="Y23">
        <v>401</v>
      </c>
      <c r="AA23" s="30"/>
      <c r="AB23" s="6">
        <v>201</v>
      </c>
      <c r="AE23" s="4">
        <v>0.2</v>
      </c>
      <c r="AF23" s="15" t="s">
        <v>435</v>
      </c>
      <c r="AG23" s="30"/>
      <c r="AH23" s="30"/>
      <c r="AI23" s="30">
        <v>0.4</v>
      </c>
      <c r="AJ23" s="30">
        <v>0.4</v>
      </c>
      <c r="AK23" s="30"/>
      <c r="AL23" s="30"/>
      <c r="AM23" s="30"/>
      <c r="AN23" s="15">
        <v>4780</v>
      </c>
      <c r="AO23" s="15">
        <v>311</v>
      </c>
      <c r="AP23" s="30">
        <f t="shared" si="92"/>
        <v>0.46600000000000003</v>
      </c>
      <c r="AU23" s="15">
        <v>187</v>
      </c>
      <c r="AV23" s="30" t="s">
        <v>465</v>
      </c>
      <c r="AW23" s="9"/>
      <c r="AX23" s="30">
        <f>48%</f>
        <v>0.48</v>
      </c>
      <c r="AY23" s="30"/>
      <c r="AZ23" s="30"/>
      <c r="BA23" s="15"/>
      <c r="BB23" s="15">
        <f t="shared" si="6"/>
        <v>13721</v>
      </c>
      <c r="BC23" s="9">
        <f t="shared" si="7"/>
        <v>4780</v>
      </c>
      <c r="BD23" s="30">
        <f t="shared" si="8"/>
        <v>0.46600000000000003</v>
      </c>
      <c r="BE23" s="112">
        <f t="shared" si="9"/>
        <v>24894.986000000001</v>
      </c>
      <c r="BF23" s="15">
        <f t="shared" si="10"/>
        <v>495</v>
      </c>
      <c r="BG23" s="9">
        <f t="shared" si="11"/>
        <v>311</v>
      </c>
      <c r="BH23" s="30">
        <f t="shared" si="12"/>
        <v>0.48</v>
      </c>
      <c r="BI23" s="112">
        <f t="shared" si="13"/>
        <v>1409.0562075999999</v>
      </c>
      <c r="BJ23" s="15">
        <f t="shared" si="14"/>
        <v>2452.6562076</v>
      </c>
      <c r="BK23" s="30">
        <f t="shared" si="15"/>
        <v>0</v>
      </c>
      <c r="BL23" s="30">
        <f t="shared" si="16"/>
        <v>0.33</v>
      </c>
      <c r="BM23" s="30">
        <f t="shared" si="17"/>
        <v>0.4</v>
      </c>
      <c r="BN23" s="30">
        <f t="shared" si="18"/>
        <v>0.4</v>
      </c>
      <c r="BO23" s="30">
        <f t="shared" si="19"/>
        <v>0.2</v>
      </c>
      <c r="BP23" s="30">
        <f t="shared" si="20"/>
        <v>0.05</v>
      </c>
      <c r="BQ23" s="30">
        <f t="shared" si="21"/>
        <v>0.78800000000000003</v>
      </c>
      <c r="BR23" s="9">
        <f t="shared" si="22"/>
        <v>388</v>
      </c>
      <c r="BS23" s="30">
        <f t="shared" si="23"/>
        <v>0.60326621923937362</v>
      </c>
      <c r="BT23" s="33">
        <v>1</v>
      </c>
      <c r="BU23" s="33">
        <v>0.25</v>
      </c>
      <c r="BV23" s="33"/>
      <c r="BW23" s="9">
        <f t="shared" si="24"/>
        <v>6583.7270603317002</v>
      </c>
      <c r="BX23" s="9">
        <f t="shared" si="25"/>
        <v>11771.70398387308</v>
      </c>
      <c r="BY23" s="9">
        <f t="shared" si="26"/>
        <v>6843.1259065087688</v>
      </c>
      <c r="BZ23" s="33"/>
      <c r="CA23" s="33">
        <v>1</v>
      </c>
      <c r="CB23" s="9">
        <f t="shared" si="27"/>
        <v>24448.053216468663</v>
      </c>
      <c r="CC23" s="9">
        <f t="shared" si="28"/>
        <v>43713.119151045968</v>
      </c>
      <c r="CD23" s="9">
        <f t="shared" si="29"/>
        <v>25411.306513197527</v>
      </c>
      <c r="CE23" s="33"/>
      <c r="CF23" s="33"/>
      <c r="CG23" s="9">
        <f t="shared" si="30"/>
        <v>3340.3215422545923</v>
      </c>
      <c r="CH23" s="9">
        <f t="shared" si="31"/>
        <v>5972.4949175512111</v>
      </c>
      <c r="CI23" s="9">
        <f t="shared" si="32"/>
        <v>3471.930211019423</v>
      </c>
      <c r="CJ23" s="33"/>
      <c r="CK23" s="33">
        <v>1</v>
      </c>
      <c r="CL23" s="9">
        <f t="shared" si="33"/>
        <v>47731.687317630705</v>
      </c>
      <c r="CM23" s="9">
        <f t="shared" si="34"/>
        <v>85344.256923923705</v>
      </c>
      <c r="CN23" s="9">
        <f t="shared" si="35"/>
        <v>49612.315797945354</v>
      </c>
      <c r="CO23" s="9">
        <f t="shared" si="36"/>
        <v>6943.8604220388461</v>
      </c>
      <c r="CP23" s="33">
        <v>0.5</v>
      </c>
      <c r="CQ23" s="9">
        <f t="shared" si="37"/>
        <v>24806.157898972677</v>
      </c>
      <c r="CR23" s="9">
        <f t="shared" si="38"/>
        <v>214625.97167835906</v>
      </c>
      <c r="CS23" s="15">
        <v>21</v>
      </c>
      <c r="CT23" s="9">
        <f t="shared" si="39"/>
        <v>10220.284365636146</v>
      </c>
      <c r="CU23" s="9">
        <f t="shared" si="40"/>
        <v>210225.79894850607</v>
      </c>
      <c r="CV23" s="15">
        <v>21</v>
      </c>
      <c r="CW23" s="9">
        <f t="shared" si="41"/>
        <v>10010.752330881242</v>
      </c>
      <c r="CX23" s="9">
        <f t="shared" si="42"/>
        <v>200925.94806959279</v>
      </c>
      <c r="CY23" s="15">
        <v>21</v>
      </c>
      <c r="CZ23" s="9">
        <f t="shared" si="43"/>
        <v>9567.9022890282286</v>
      </c>
      <c r="DA23" s="112">
        <f t="shared" si="44"/>
        <v>121704.2769872506</v>
      </c>
      <c r="DB23" s="15">
        <v>21</v>
      </c>
      <c r="DC23" s="9">
        <f t="shared" si="45"/>
        <v>5795.4417612976476</v>
      </c>
    </row>
    <row r="24" spans="1:107" x14ac:dyDescent="0.35">
      <c r="A24" s="15"/>
      <c r="B24" s="15" t="s">
        <v>9</v>
      </c>
      <c r="C24" s="15">
        <v>13721</v>
      </c>
      <c r="D24" s="15">
        <v>94</v>
      </c>
      <c r="E24" s="30">
        <v>0.33</v>
      </c>
      <c r="F24" s="9">
        <v>8</v>
      </c>
      <c r="G24" s="30">
        <v>0.74060000000000004</v>
      </c>
      <c r="H24" s="30">
        <v>0.76219999999999999</v>
      </c>
      <c r="I24" s="30">
        <v>0.96430000000000005</v>
      </c>
      <c r="J24" s="30">
        <v>1.0367999999999999</v>
      </c>
      <c r="K24" s="30">
        <f t="shared" si="3"/>
        <v>1.0475000000000001</v>
      </c>
      <c r="L24" s="30">
        <f t="shared" si="4"/>
        <v>1.2698</v>
      </c>
      <c r="M24" s="30">
        <v>2.1476000000000002</v>
      </c>
      <c r="N24" s="9">
        <v>8</v>
      </c>
      <c r="O24" s="30">
        <v>1.024</v>
      </c>
      <c r="P24" s="30">
        <v>5.6599999999999998E-2</v>
      </c>
      <c r="Q24" s="15">
        <v>6</v>
      </c>
      <c r="R24" s="30">
        <v>4.4673999999999996</v>
      </c>
      <c r="S24" s="30">
        <v>5.2891000000000004</v>
      </c>
      <c r="T24" s="30">
        <v>0.05</v>
      </c>
      <c r="U24" s="30">
        <v>0.78800000000000003</v>
      </c>
      <c r="V24" t="s">
        <v>431</v>
      </c>
      <c r="W24">
        <v>1</v>
      </c>
      <c r="X24" t="s">
        <v>9</v>
      </c>
      <c r="Y24">
        <v>401</v>
      </c>
      <c r="AA24" s="30"/>
      <c r="AB24" s="6">
        <v>201</v>
      </c>
      <c r="AE24" s="4">
        <v>0.2</v>
      </c>
      <c r="AF24" s="15" t="s">
        <v>435</v>
      </c>
      <c r="AG24" s="30"/>
      <c r="AH24" s="30"/>
      <c r="AI24" s="30">
        <v>0.4</v>
      </c>
      <c r="AJ24" s="30">
        <v>0.4</v>
      </c>
      <c r="AK24" s="30"/>
      <c r="AL24" s="30"/>
      <c r="AM24" s="30"/>
      <c r="AN24" s="15">
        <v>4780</v>
      </c>
      <c r="AO24" s="15">
        <v>311</v>
      </c>
      <c r="AP24" s="30"/>
      <c r="AQ24" s="30">
        <f t="shared" ref="AQ24" si="93">1*46.6%</f>
        <v>0.46600000000000003</v>
      </c>
      <c r="AR24" s="30">
        <f>1*58.3%</f>
        <v>0.58299999999999996</v>
      </c>
      <c r="AS24" s="30">
        <v>0.311</v>
      </c>
      <c r="AT24" s="30"/>
      <c r="AU24" s="15"/>
      <c r="AV24" s="30" t="s">
        <v>465</v>
      </c>
      <c r="AW24" s="9"/>
      <c r="AX24" s="30">
        <f>48%</f>
        <v>0.48</v>
      </c>
      <c r="AY24" s="30"/>
      <c r="AZ24" s="30"/>
      <c r="BA24" s="15"/>
      <c r="BB24" s="15">
        <f t="shared" si="6"/>
        <v>13721</v>
      </c>
      <c r="BC24" s="9">
        <f t="shared" si="7"/>
        <v>4780</v>
      </c>
      <c r="BD24" s="30">
        <f t="shared" si="8"/>
        <v>0</v>
      </c>
      <c r="BE24" s="112">
        <f t="shared" si="9"/>
        <v>18501</v>
      </c>
      <c r="BF24" s="15">
        <f t="shared" si="10"/>
        <v>495</v>
      </c>
      <c r="BG24" s="9">
        <f t="shared" si="11"/>
        <v>311</v>
      </c>
      <c r="BH24" s="30">
        <f t="shared" si="12"/>
        <v>0.94599999999999995</v>
      </c>
      <c r="BI24" s="112">
        <f t="shared" si="13"/>
        <v>1047.1566</v>
      </c>
      <c r="BJ24" s="15">
        <f t="shared" si="14"/>
        <v>2321.4265999999998</v>
      </c>
      <c r="BK24" s="30">
        <f t="shared" si="15"/>
        <v>0.58299999999999996</v>
      </c>
      <c r="BL24" s="30">
        <f t="shared" si="16"/>
        <v>0.91300000000000003</v>
      </c>
      <c r="BM24" s="30">
        <f t="shared" si="17"/>
        <v>0.4</v>
      </c>
      <c r="BN24" s="30">
        <f t="shared" si="18"/>
        <v>0.4</v>
      </c>
      <c r="BO24" s="30">
        <f t="shared" si="19"/>
        <v>0.2</v>
      </c>
      <c r="BP24" s="30">
        <f t="shared" si="20"/>
        <v>0.36099999999999999</v>
      </c>
      <c r="BQ24" s="30">
        <f t="shared" si="21"/>
        <v>0.78800000000000003</v>
      </c>
      <c r="BR24" s="9">
        <f t="shared" si="22"/>
        <v>201</v>
      </c>
      <c r="BS24" s="30">
        <f t="shared" si="23"/>
        <v>0.34901936289818863</v>
      </c>
      <c r="BT24" s="33">
        <v>1</v>
      </c>
      <c r="BU24" s="33">
        <v>0.25</v>
      </c>
      <c r="BV24" s="33"/>
      <c r="BW24" s="9">
        <f t="shared" si="24"/>
        <v>7648.8473635530981</v>
      </c>
      <c r="BX24" s="9">
        <f t="shared" si="25"/>
        <v>13676.139086032939</v>
      </c>
      <c r="BY24" s="9">
        <f t="shared" si="26"/>
        <v>9824.6996753683197</v>
      </c>
      <c r="BZ24" s="33"/>
      <c r="CA24" s="33">
        <v>1</v>
      </c>
      <c r="CB24" s="9">
        <f t="shared" si="27"/>
        <v>25351.886549520765</v>
      </c>
      <c r="CC24" s="9">
        <f t="shared" si="28"/>
        <v>45329.173150543131</v>
      </c>
      <c r="CD24" s="9">
        <f t="shared" si="29"/>
        <v>32563.687012489838</v>
      </c>
      <c r="CE24" s="33"/>
      <c r="CF24" s="33"/>
      <c r="CG24" s="9">
        <f t="shared" si="30"/>
        <v>4547.4704238591994</v>
      </c>
      <c r="CH24" s="9">
        <f t="shared" si="31"/>
        <v>8130.8771178602483</v>
      </c>
      <c r="CI24" s="9">
        <f t="shared" si="32"/>
        <v>5841.0802403935777</v>
      </c>
      <c r="CJ24" s="33"/>
      <c r="CK24" s="33">
        <v>1</v>
      </c>
      <c r="CL24" s="9">
        <f t="shared" si="33"/>
        <v>52498.35243657649</v>
      </c>
      <c r="CM24" s="9">
        <f t="shared" si="34"/>
        <v>93867.054156598766</v>
      </c>
      <c r="CN24" s="9">
        <f t="shared" si="35"/>
        <v>67432.453757504525</v>
      </c>
      <c r="CO24" s="9">
        <f t="shared" si="36"/>
        <v>11682.160480787155</v>
      </c>
      <c r="CP24" s="33">
        <v>0.5</v>
      </c>
      <c r="CQ24" s="9">
        <f t="shared" si="37"/>
        <v>33716.226878752263</v>
      </c>
      <c r="CR24" s="9">
        <f t="shared" si="38"/>
        <v>284437.54491194512</v>
      </c>
      <c r="CS24" s="15">
        <v>21</v>
      </c>
      <c r="CT24" s="9">
        <f t="shared" si="39"/>
        <v>13544.64499580691</v>
      </c>
      <c r="CU24" s="9">
        <f t="shared" si="40"/>
        <v>282039.61578270618</v>
      </c>
      <c r="CV24" s="15">
        <v>21</v>
      </c>
      <c r="CW24" s="9">
        <f t="shared" si="41"/>
        <v>13430.45789441458</v>
      </c>
      <c r="CX24" s="9">
        <f t="shared" si="42"/>
        <v>272607.20168590348</v>
      </c>
      <c r="CY24" s="15">
        <v>21</v>
      </c>
      <c r="CZ24" s="9">
        <f t="shared" si="43"/>
        <v>12981.295318376357</v>
      </c>
      <c r="DA24" s="112">
        <f t="shared" si="44"/>
        <v>174546.02953219105</v>
      </c>
      <c r="DB24" s="15">
        <v>21</v>
      </c>
      <c r="DC24" s="9">
        <f t="shared" si="45"/>
        <v>8311.7156920090983</v>
      </c>
    </row>
    <row r="25" spans="1:107" x14ac:dyDescent="0.35">
      <c r="A25" s="15"/>
      <c r="B25" s="15" t="s">
        <v>9</v>
      </c>
      <c r="C25" s="15">
        <v>13721</v>
      </c>
      <c r="D25" s="15">
        <v>94</v>
      </c>
      <c r="E25" s="30">
        <v>0.33</v>
      </c>
      <c r="F25" s="9">
        <v>8</v>
      </c>
      <c r="G25" s="30">
        <v>0.74060000000000004</v>
      </c>
      <c r="H25" s="30">
        <v>0.76219999999999999</v>
      </c>
      <c r="I25" s="30">
        <v>0.96430000000000005</v>
      </c>
      <c r="J25" s="30">
        <v>1.0367999999999999</v>
      </c>
      <c r="K25" s="30">
        <f t="shared" si="3"/>
        <v>1.0475000000000001</v>
      </c>
      <c r="L25" s="30">
        <f t="shared" si="4"/>
        <v>1.2698</v>
      </c>
      <c r="M25" s="30">
        <v>2.1476000000000002</v>
      </c>
      <c r="N25" s="9">
        <v>8</v>
      </c>
      <c r="O25" s="30">
        <v>1.024</v>
      </c>
      <c r="P25" s="30">
        <v>5.6599999999999998E-2</v>
      </c>
      <c r="Q25" s="15">
        <v>6</v>
      </c>
      <c r="R25" s="30">
        <v>4.4673999999999996</v>
      </c>
      <c r="S25" s="30">
        <v>5.2891000000000004</v>
      </c>
      <c r="T25" s="30">
        <v>0.05</v>
      </c>
      <c r="U25" s="30">
        <v>0.78800000000000003</v>
      </c>
      <c r="V25" t="s">
        <v>431</v>
      </c>
      <c r="W25">
        <v>1</v>
      </c>
      <c r="X25" t="s">
        <v>9</v>
      </c>
      <c r="Y25">
        <v>401</v>
      </c>
      <c r="AA25" s="30"/>
      <c r="AB25" s="6">
        <v>201</v>
      </c>
      <c r="AE25" s="4">
        <v>0.2</v>
      </c>
      <c r="AF25" s="15" t="s">
        <v>435</v>
      </c>
      <c r="AG25" s="30"/>
      <c r="AH25" s="30"/>
      <c r="AI25" s="30">
        <v>0.4</v>
      </c>
      <c r="AJ25" s="30">
        <v>0.4</v>
      </c>
      <c r="AK25" s="30"/>
      <c r="AL25" s="30"/>
      <c r="AM25" s="30"/>
      <c r="AN25" s="15">
        <v>4780</v>
      </c>
      <c r="AO25" s="15">
        <v>311</v>
      </c>
      <c r="AQ25" s="30">
        <f>1*46.6%</f>
        <v>0.46600000000000003</v>
      </c>
      <c r="AT25" s="30">
        <v>0.622</v>
      </c>
      <c r="AV25" s="30" t="s">
        <v>465</v>
      </c>
      <c r="AW25" s="9"/>
      <c r="AX25" s="30">
        <f>48%</f>
        <v>0.48</v>
      </c>
      <c r="AY25" s="30"/>
      <c r="AZ25" s="30"/>
      <c r="BA25" s="15"/>
      <c r="BB25" s="15">
        <f t="shared" si="6"/>
        <v>13721</v>
      </c>
      <c r="BC25" s="9">
        <f t="shared" si="7"/>
        <v>4780</v>
      </c>
      <c r="BD25" s="30">
        <f t="shared" si="8"/>
        <v>0</v>
      </c>
      <c r="BE25" s="112">
        <f t="shared" si="9"/>
        <v>18501</v>
      </c>
      <c r="BF25" s="15">
        <f t="shared" si="10"/>
        <v>495</v>
      </c>
      <c r="BG25" s="9">
        <f t="shared" si="11"/>
        <v>311</v>
      </c>
      <c r="BH25" s="30">
        <f t="shared" si="12"/>
        <v>0.94599999999999995</v>
      </c>
      <c r="BI25" s="112">
        <f t="shared" si="13"/>
        <v>1047.1566</v>
      </c>
      <c r="BJ25" s="15">
        <f t="shared" si="14"/>
        <v>2321.4265999999998</v>
      </c>
      <c r="BK25" s="30">
        <f t="shared" si="15"/>
        <v>0</v>
      </c>
      <c r="BL25" s="30">
        <f t="shared" si="16"/>
        <v>0.33</v>
      </c>
      <c r="BM25" s="30">
        <f t="shared" si="17"/>
        <v>0.4</v>
      </c>
      <c r="BN25" s="30">
        <f t="shared" si="18"/>
        <v>0.4</v>
      </c>
      <c r="BO25" s="30">
        <f t="shared" si="19"/>
        <v>0.2</v>
      </c>
      <c r="BP25" s="30">
        <f t="shared" si="20"/>
        <v>0.05</v>
      </c>
      <c r="BQ25" s="30">
        <f t="shared" si="21"/>
        <v>1.4100000000000001</v>
      </c>
      <c r="BR25" s="9">
        <f t="shared" si="22"/>
        <v>201</v>
      </c>
      <c r="BS25" s="30">
        <f t="shared" si="23"/>
        <v>0.34901936289818863</v>
      </c>
      <c r="BT25" s="33">
        <v>1</v>
      </c>
      <c r="BU25" s="33">
        <v>0.25</v>
      </c>
      <c r="BV25" s="33"/>
      <c r="BW25" s="9">
        <f t="shared" si="24"/>
        <v>5720.9277729990745</v>
      </c>
      <c r="BX25" s="9">
        <f t="shared" si="25"/>
        <v>13787.43593292777</v>
      </c>
      <c r="BY25" s="9">
        <f t="shared" si="26"/>
        <v>6124.253180995509</v>
      </c>
      <c r="BZ25" s="33"/>
      <c r="CA25" s="33">
        <v>1</v>
      </c>
      <c r="CB25" s="9">
        <f t="shared" si="27"/>
        <v>19470.41028275968</v>
      </c>
      <c r="CC25" s="9">
        <f t="shared" si="28"/>
        <v>46923.68878145083</v>
      </c>
      <c r="CD25" s="9">
        <f t="shared" si="29"/>
        <v>20843.074207694237</v>
      </c>
      <c r="CE25" s="33"/>
      <c r="CF25" s="33"/>
      <c r="CG25" s="9">
        <f t="shared" si="30"/>
        <v>3161.5973150720001</v>
      </c>
      <c r="CH25" s="9">
        <f t="shared" si="31"/>
        <v>7619.4495293235204</v>
      </c>
      <c r="CI25" s="9">
        <f t="shared" si="32"/>
        <v>3384.4899257845759</v>
      </c>
      <c r="CJ25" s="33"/>
      <c r="CK25" s="33">
        <v>1</v>
      </c>
      <c r="CL25" s="9">
        <f t="shared" si="33"/>
        <v>38013.478101259832</v>
      </c>
      <c r="CM25" s="9">
        <f t="shared" si="34"/>
        <v>91612.482224036197</v>
      </c>
      <c r="CN25" s="9">
        <f t="shared" si="35"/>
        <v>40693.428307398652</v>
      </c>
      <c r="CO25" s="9">
        <f t="shared" si="36"/>
        <v>6768.9798515691518</v>
      </c>
      <c r="CP25" s="33">
        <v>0.5</v>
      </c>
      <c r="CQ25" s="9">
        <f t="shared" si="37"/>
        <v>20346.714153699326</v>
      </c>
      <c r="CR25" s="9">
        <f t="shared" si="38"/>
        <v>179387.87068650554</v>
      </c>
      <c r="CS25" s="15">
        <v>21</v>
      </c>
      <c r="CT25" s="9">
        <f t="shared" si="39"/>
        <v>8542.2795565002634</v>
      </c>
      <c r="CU25" s="9">
        <f t="shared" si="40"/>
        <v>177348.7034457399</v>
      </c>
      <c r="CV25" s="15">
        <v>21</v>
      </c>
      <c r="CW25" s="9">
        <f t="shared" si="41"/>
        <v>8445.176354559042</v>
      </c>
      <c r="CX25" s="9">
        <f t="shared" si="42"/>
        <v>170924.57092738152</v>
      </c>
      <c r="CY25" s="15">
        <v>21</v>
      </c>
      <c r="CZ25" s="9">
        <f t="shared" si="43"/>
        <v>8139.2652822562623</v>
      </c>
      <c r="DA25" s="112">
        <f t="shared" si="44"/>
        <v>107620.22692009064</v>
      </c>
      <c r="DB25" s="15">
        <v>21</v>
      </c>
      <c r="DC25" s="9">
        <f t="shared" si="45"/>
        <v>5124.7727104805072</v>
      </c>
    </row>
    <row r="26" spans="1:107" s="10" customFormat="1" x14ac:dyDescent="0.35">
      <c r="A26" s="31"/>
      <c r="B26" s="31" t="s">
        <v>9</v>
      </c>
      <c r="C26" s="31">
        <v>13721</v>
      </c>
      <c r="D26" s="31">
        <v>94</v>
      </c>
      <c r="E26" s="32">
        <v>0.33</v>
      </c>
      <c r="F26" s="17">
        <v>8</v>
      </c>
      <c r="G26" s="32">
        <v>0.74060000000000004</v>
      </c>
      <c r="H26" s="32">
        <v>0.76219999999999999</v>
      </c>
      <c r="I26" s="32">
        <v>0.96430000000000005</v>
      </c>
      <c r="J26" s="32">
        <v>1.0367999999999999</v>
      </c>
      <c r="K26" s="32">
        <f t="shared" si="3"/>
        <v>1.0475000000000001</v>
      </c>
      <c r="L26" s="32">
        <f t="shared" si="4"/>
        <v>1.2698</v>
      </c>
      <c r="M26" s="32">
        <v>2.1476000000000002</v>
      </c>
      <c r="N26" s="17">
        <v>8</v>
      </c>
      <c r="O26" s="32">
        <v>1.024</v>
      </c>
      <c r="P26" s="32">
        <v>5.6599999999999998E-2</v>
      </c>
      <c r="Q26" s="31">
        <v>6</v>
      </c>
      <c r="R26" s="32">
        <v>4.4673999999999996</v>
      </c>
      <c r="S26" s="32">
        <v>5.2891000000000004</v>
      </c>
      <c r="T26" s="32">
        <v>0.05</v>
      </c>
      <c r="U26" s="32">
        <v>0.78800000000000003</v>
      </c>
      <c r="V26" s="10" t="s">
        <v>431</v>
      </c>
      <c r="W26" s="10">
        <v>1</v>
      </c>
      <c r="X26" s="10" t="s">
        <v>9</v>
      </c>
      <c r="Y26" s="10">
        <v>401</v>
      </c>
      <c r="Z26" s="12"/>
      <c r="AA26" s="30"/>
      <c r="AB26" s="13">
        <v>201</v>
      </c>
      <c r="AC26" s="13"/>
      <c r="AD26" s="12"/>
      <c r="AE26" s="12">
        <v>0.2</v>
      </c>
      <c r="AF26" s="31" t="s">
        <v>435</v>
      </c>
      <c r="AG26" s="32"/>
      <c r="AH26" s="32"/>
      <c r="AI26" s="32">
        <v>0.4</v>
      </c>
      <c r="AJ26" s="32">
        <v>0.4</v>
      </c>
      <c r="AK26" s="32"/>
      <c r="AL26" s="32"/>
      <c r="AM26" s="32"/>
      <c r="AN26" s="31">
        <v>4780</v>
      </c>
      <c r="AO26" s="31">
        <v>311</v>
      </c>
      <c r="AP26" s="12"/>
      <c r="AQ26" s="32">
        <f t="shared" ref="AQ26" si="94">1*46.6%</f>
        <v>0.46600000000000003</v>
      </c>
      <c r="AR26" s="12"/>
      <c r="AS26" s="12"/>
      <c r="AT26" s="12"/>
      <c r="AU26" s="31">
        <v>187</v>
      </c>
      <c r="AV26" s="32" t="s">
        <v>465</v>
      </c>
      <c r="AW26" s="17"/>
      <c r="AX26" s="32">
        <f>48%</f>
        <v>0.48</v>
      </c>
      <c r="AY26" s="32"/>
      <c r="AZ26" s="32"/>
      <c r="BA26" s="31"/>
      <c r="BB26" s="31">
        <f t="shared" si="6"/>
        <v>13721</v>
      </c>
      <c r="BC26" s="17">
        <f t="shared" si="7"/>
        <v>4780</v>
      </c>
      <c r="BD26" s="32">
        <f t="shared" si="8"/>
        <v>0</v>
      </c>
      <c r="BE26" s="113">
        <f t="shared" si="9"/>
        <v>18501</v>
      </c>
      <c r="BF26" s="31">
        <f t="shared" si="10"/>
        <v>495</v>
      </c>
      <c r="BG26" s="17">
        <f t="shared" si="11"/>
        <v>311</v>
      </c>
      <c r="BH26" s="32">
        <f t="shared" si="12"/>
        <v>0.94599999999999995</v>
      </c>
      <c r="BI26" s="113">
        <f t="shared" si="13"/>
        <v>1047.1566</v>
      </c>
      <c r="BJ26" s="31">
        <f t="shared" si="14"/>
        <v>2321.4265999999998</v>
      </c>
      <c r="BK26" s="30">
        <f t="shared" si="15"/>
        <v>0</v>
      </c>
      <c r="BL26" s="32">
        <f t="shared" si="16"/>
        <v>0.33</v>
      </c>
      <c r="BM26" s="32">
        <f t="shared" si="17"/>
        <v>0.4</v>
      </c>
      <c r="BN26" s="32">
        <f t="shared" si="18"/>
        <v>0.4</v>
      </c>
      <c r="BO26" s="32">
        <f t="shared" si="19"/>
        <v>0.2</v>
      </c>
      <c r="BP26" s="32">
        <f t="shared" si="20"/>
        <v>0.05</v>
      </c>
      <c r="BQ26" s="32">
        <f t="shared" si="21"/>
        <v>0.78800000000000003</v>
      </c>
      <c r="BR26" s="17">
        <f t="shared" si="22"/>
        <v>388</v>
      </c>
      <c r="BS26" s="32">
        <f t="shared" si="23"/>
        <v>0.60326621923937362</v>
      </c>
      <c r="BT26" s="35">
        <v>1</v>
      </c>
      <c r="BU26" s="35">
        <v>0.25</v>
      </c>
      <c r="BV26" s="35"/>
      <c r="BW26" s="17">
        <f t="shared" si="24"/>
        <v>6231.4641072135119</v>
      </c>
      <c r="BX26" s="17">
        <f t="shared" si="25"/>
        <v>11141.857823697759</v>
      </c>
      <c r="BY26" s="17">
        <f t="shared" si="26"/>
        <v>6476.9837930377234</v>
      </c>
      <c r="BZ26" s="35"/>
      <c r="CA26" s="33">
        <v>1</v>
      </c>
      <c r="CB26" s="17">
        <f t="shared" si="27"/>
        <v>23139.957764590989</v>
      </c>
      <c r="CC26" s="17">
        <f t="shared" si="28"/>
        <v>41374.244483088689</v>
      </c>
      <c r="CD26" s="17">
        <f t="shared" si="29"/>
        <v>24051.672100515872</v>
      </c>
      <c r="CE26" s="35"/>
      <c r="CF26" s="33"/>
      <c r="CG26" s="17">
        <f t="shared" si="30"/>
        <v>3161.5973150720001</v>
      </c>
      <c r="CH26" s="17">
        <f t="shared" si="31"/>
        <v>5652.935999348736</v>
      </c>
      <c r="CI26" s="17">
        <f t="shared" si="32"/>
        <v>3286.1642492858368</v>
      </c>
      <c r="CJ26" s="35"/>
      <c r="CK26" s="33">
        <v>1</v>
      </c>
      <c r="CL26" s="17">
        <f t="shared" si="33"/>
        <v>45177.7987712584</v>
      </c>
      <c r="CM26" s="17">
        <f t="shared" si="34"/>
        <v>80777.904203010025</v>
      </c>
      <c r="CN26" s="17">
        <f t="shared" si="35"/>
        <v>46957.804042845979</v>
      </c>
      <c r="CO26" s="17">
        <f t="shared" si="36"/>
        <v>6572.3284985716737</v>
      </c>
      <c r="CP26" s="35">
        <v>0.5</v>
      </c>
      <c r="CQ26" s="17">
        <f t="shared" si="37"/>
        <v>23478.902021422989</v>
      </c>
      <c r="CR26" s="17">
        <f t="shared" si="38"/>
        <v>203142.38830583231</v>
      </c>
      <c r="CS26" s="31">
        <v>21</v>
      </c>
      <c r="CT26" s="17">
        <f t="shared" si="39"/>
        <v>9673.4470621824912</v>
      </c>
      <c r="CU26" s="17">
        <f t="shared" si="40"/>
        <v>198977.64724345948</v>
      </c>
      <c r="CV26" s="31">
        <v>21</v>
      </c>
      <c r="CW26" s="17">
        <f t="shared" si="41"/>
        <v>9475.1260592123563</v>
      </c>
      <c r="CX26" s="17">
        <f t="shared" si="42"/>
        <v>190175.38578527162</v>
      </c>
      <c r="CY26" s="31">
        <v>21</v>
      </c>
      <c r="CZ26" s="17">
        <f t="shared" si="43"/>
        <v>9055.9707516796007</v>
      </c>
      <c r="DA26" s="113">
        <f t="shared" si="44"/>
        <v>115192.47787623416</v>
      </c>
      <c r="DB26" s="31">
        <v>21</v>
      </c>
      <c r="DC26" s="17">
        <f t="shared" si="45"/>
        <v>5485.3560893444837</v>
      </c>
    </row>
    <row r="27" spans="1:107" s="15" customFormat="1" x14ac:dyDescent="0.35">
      <c r="B27" s="15" t="s">
        <v>9</v>
      </c>
      <c r="C27" s="15">
        <v>13721</v>
      </c>
      <c r="D27" s="15">
        <v>94</v>
      </c>
      <c r="E27" s="30">
        <v>0.33</v>
      </c>
      <c r="F27" s="9">
        <v>8</v>
      </c>
      <c r="G27" s="30">
        <v>0.74060000000000004</v>
      </c>
      <c r="H27" s="30">
        <v>0.76219999999999999</v>
      </c>
      <c r="I27" s="30">
        <v>0.96430000000000005</v>
      </c>
      <c r="J27" s="30">
        <v>1.0367999999999999</v>
      </c>
      <c r="K27" s="30">
        <f>49.15%+55.6%</f>
        <v>1.0475000000000001</v>
      </c>
      <c r="L27" s="30">
        <f>126.98%</f>
        <v>1.2698</v>
      </c>
      <c r="M27" s="30">
        <v>2.1476000000000002</v>
      </c>
      <c r="N27" s="9">
        <v>8</v>
      </c>
      <c r="O27" s="30">
        <v>1.024</v>
      </c>
      <c r="P27" s="30">
        <v>5.6599999999999998E-2</v>
      </c>
      <c r="Q27" s="15">
        <v>6</v>
      </c>
      <c r="R27" s="30">
        <v>4.4673999999999996</v>
      </c>
      <c r="S27" s="30">
        <v>5.2891000000000004</v>
      </c>
      <c r="T27" s="30">
        <v>0.05</v>
      </c>
      <c r="U27" s="30">
        <v>0.78800000000000003</v>
      </c>
      <c r="V27" s="15" t="s">
        <v>429</v>
      </c>
      <c r="W27" s="15">
        <v>1</v>
      </c>
      <c r="X27" s="15" t="s">
        <v>9</v>
      </c>
      <c r="Y27" s="15">
        <v>449</v>
      </c>
      <c r="Z27" s="30"/>
      <c r="AA27" s="30"/>
      <c r="AB27" s="9"/>
      <c r="AC27" s="9"/>
      <c r="AD27" s="30">
        <v>0.503</v>
      </c>
      <c r="AE27" s="30"/>
      <c r="AF27" t="s">
        <v>436</v>
      </c>
      <c r="AG27" s="4"/>
      <c r="AH27" s="4">
        <v>0.22500000000000001</v>
      </c>
      <c r="AI27" s="4"/>
      <c r="AJ27" s="4"/>
      <c r="AK27" s="4"/>
      <c r="AL27" s="4"/>
      <c r="AM27" s="4">
        <v>0.15</v>
      </c>
      <c r="AN27" s="15">
        <v>4780</v>
      </c>
      <c r="AO27" s="15">
        <v>311</v>
      </c>
      <c r="AP27" s="30">
        <f>1*46.6%</f>
        <v>0.46600000000000003</v>
      </c>
      <c r="AQ27" s="30"/>
      <c r="AR27" s="30">
        <f>1*58.3%</f>
        <v>0.58299999999999996</v>
      </c>
      <c r="AS27" s="30">
        <v>0.311</v>
      </c>
      <c r="AT27" s="30"/>
      <c r="AV27" s="30" t="s">
        <v>465</v>
      </c>
      <c r="AW27" s="9"/>
      <c r="AX27" s="30">
        <f>48%</f>
        <v>0.48</v>
      </c>
      <c r="AY27" s="30"/>
      <c r="AZ27" s="30"/>
      <c r="BB27" s="15">
        <f>C27</f>
        <v>13721</v>
      </c>
      <c r="BC27" s="9">
        <f>AN27</f>
        <v>4780</v>
      </c>
      <c r="BD27" s="30">
        <f>AP27</f>
        <v>0.46600000000000003</v>
      </c>
      <c r="BE27" s="112">
        <f>(100%+BD27)*BB27+BC27</f>
        <v>24894.986000000001</v>
      </c>
      <c r="BF27" s="15">
        <f>D27+Y27</f>
        <v>543</v>
      </c>
      <c r="BG27" s="9">
        <f>AO27+AW27</f>
        <v>311</v>
      </c>
      <c r="BH27" s="30">
        <f>Z27+AG27+AQ27+AX27</f>
        <v>0.48</v>
      </c>
      <c r="BI27" s="112">
        <f>P27*BE27</f>
        <v>1409.0562075999999</v>
      </c>
      <c r="BJ27" s="15">
        <f>(100%+BH27)*BF27+BG27+BI27</f>
        <v>2523.6962076</v>
      </c>
      <c r="BK27" s="30">
        <f t="shared" si="15"/>
        <v>0.80799999999999994</v>
      </c>
      <c r="BL27" s="30">
        <f>BK27+E27</f>
        <v>1.1379999999999999</v>
      </c>
      <c r="BM27" s="30">
        <f>AI27</f>
        <v>0</v>
      </c>
      <c r="BN27" s="30">
        <f>AJ27</f>
        <v>0</v>
      </c>
      <c r="BO27" s="30">
        <f>AE27</f>
        <v>0</v>
      </c>
      <c r="BP27" s="30">
        <f>T27+AC27+AK27+AS27+AY27</f>
        <v>0.36099999999999999</v>
      </c>
      <c r="BQ27" s="30">
        <f>U27+AD27+AL27+AT27+AZ27</f>
        <v>1.2909999999999999</v>
      </c>
      <c r="BR27" s="9">
        <f>AB27+AU27+BA27</f>
        <v>0</v>
      </c>
      <c r="BS27" s="30">
        <f>278*BR27/(1400+BR27)/100+AM27</f>
        <v>0.15</v>
      </c>
      <c r="BT27" s="33">
        <v>1</v>
      </c>
      <c r="BU27" s="33">
        <v>0.25</v>
      </c>
      <c r="BV27" s="33"/>
      <c r="BW27" s="9">
        <f>(((200%*(100%+$BS27))-1)*BU27+((150%*(100%+$BS27))-1)*BV27+1)*(100%+$BM27+$BK27+$E27*BT27+BV27*$BO27)*$BJ27</f>
        <v>7149.2528016996594</v>
      </c>
      <c r="BX27" s="9">
        <f>(100%+$BQ27)*BW27</f>
        <v>16378.93816869392</v>
      </c>
      <c r="BY27" s="9">
        <f>MIN($BP27, 80%)*BX27+BW27*MAX(100%-$BP27, 20%)</f>
        <v>10481.169219184587</v>
      </c>
      <c r="BZ27" s="33"/>
      <c r="CA27" s="33">
        <v>1</v>
      </c>
      <c r="CB27" s="9">
        <f>(((200%*(100%+$BS27))-1)*BZ27+((150%*(100%+$BS27))-1)*CA27+1)*(100%+$BN27+$BK27+$E27*$BT27+CA27*$BO27)*$BJ27*M27</f>
        <v>19988.825223927983</v>
      </c>
      <c r="CC27" s="9">
        <f>(100%+$BQ27)*CB27</f>
        <v>45794.398588019008</v>
      </c>
      <c r="CD27" s="9">
        <f>MIN($BP27, 80%)*CC27+CB27*MAX(100%-$BP27, 20%)</f>
        <v>29304.637208364842</v>
      </c>
      <c r="CE27" s="33"/>
      <c r="CF27" s="33"/>
      <c r="CG27" s="9">
        <f>(((200%*(100%+$BS27))-1)*CE27+((150%*(100%+$BS27))-1)*CF27+1)*(100%+$BK27+$E27*$BT27+CF27*$BO27)*$BJ27*O27</f>
        <v>5525.1583916531708</v>
      </c>
      <c r="CH27" s="9">
        <f>(100%+$BQ27)*CG27</f>
        <v>12658.137875277414</v>
      </c>
      <c r="CI27" s="9">
        <f>MIN($BP27, 80%)*CH27+CG27*MAX(100%-$BP27, 20%)</f>
        <v>8100.1639852415228</v>
      </c>
      <c r="CJ27" s="33"/>
      <c r="CK27" s="33">
        <v>1</v>
      </c>
      <c r="CL27" s="9">
        <f>(((200%*(100%+$BS27))-1)*CJ27+((150%*(100%+$BS27))-1)*CK27+1)*(100%+$BK27+$E27*$BT27+CK27*$BO27)*$BJ27*(R27+(S27-R27)*BT27)</f>
        <v>49228.392387724663</v>
      </c>
      <c r="CM27" s="9">
        <f>(100%+$BQ27)*CL27</f>
        <v>112782.2469602772</v>
      </c>
      <c r="CN27" s="9">
        <f>MIN($BP27, 80%)*CM27+CL27*MAX(100%-$BP27, 20%)</f>
        <v>72171.333888416135</v>
      </c>
      <c r="CO27" s="9">
        <f>CI27*2</f>
        <v>16200.327970483046</v>
      </c>
      <c r="CP27" s="33">
        <v>0.5</v>
      </c>
      <c r="CQ27" s="9">
        <f>CP27*CN27</f>
        <v>36085.666944208067</v>
      </c>
      <c r="CR27" s="9">
        <f>6*(G27*BY27+CD27)+CO27+CQ27</f>
        <v>274687.9417072488</v>
      </c>
      <c r="CS27" s="15">
        <v>21</v>
      </c>
      <c r="CT27" s="8">
        <f>CR27/CS27</f>
        <v>13080.378176535658</v>
      </c>
      <c r="CU27" s="9">
        <f>5*((G27+H27)*BY27+CD27)+CO27+CQ27</f>
        <v>277564.68646946835</v>
      </c>
      <c r="CV27" s="15">
        <v>21</v>
      </c>
      <c r="CW27" s="9">
        <f t="shared" si="41"/>
        <v>13217.366022355636</v>
      </c>
      <c r="CX27" s="9">
        <f>4*((G27+H27+I27)*BY27+CD27)+CO27+CQ27</f>
        <v>272936.91407075169</v>
      </c>
      <c r="CY27" s="15">
        <v>21</v>
      </c>
      <c r="CZ27" s="9">
        <f t="shared" si="43"/>
        <v>12996.995908131034</v>
      </c>
      <c r="DA27" s="112">
        <f>(2*SUM(G27:L27)+SUM(G27:H27))*BY27+CO27+CQ27</f>
        <v>190063.06053471635</v>
      </c>
      <c r="DB27" s="15">
        <v>21</v>
      </c>
      <c r="DC27" s="9">
        <f t="shared" si="45"/>
        <v>9050.6219302245881</v>
      </c>
    </row>
    <row r="28" spans="1:107" x14ac:dyDescent="0.35">
      <c r="A28" s="15"/>
      <c r="B28" s="15" t="s">
        <v>9</v>
      </c>
      <c r="C28" s="15">
        <v>13721</v>
      </c>
      <c r="D28" s="15">
        <v>94</v>
      </c>
      <c r="E28" s="30">
        <v>0.33</v>
      </c>
      <c r="F28" s="9">
        <v>8</v>
      </c>
      <c r="G28" s="30">
        <v>0.74060000000000004</v>
      </c>
      <c r="H28" s="30">
        <v>0.76219999999999999</v>
      </c>
      <c r="I28" s="30">
        <v>0.96430000000000005</v>
      </c>
      <c r="J28" s="30">
        <v>1.0367999999999999</v>
      </c>
      <c r="K28" s="30">
        <f t="shared" si="3"/>
        <v>1.0475000000000001</v>
      </c>
      <c r="L28" s="30">
        <f t="shared" si="4"/>
        <v>1.2698</v>
      </c>
      <c r="M28" s="30">
        <v>2.1476000000000002</v>
      </c>
      <c r="N28" s="9">
        <v>8</v>
      </c>
      <c r="O28" s="30">
        <v>1.024</v>
      </c>
      <c r="P28" s="30">
        <v>5.6599999999999998E-2</v>
      </c>
      <c r="Q28" s="15">
        <v>6</v>
      </c>
      <c r="R28" s="30">
        <v>4.4673999999999996</v>
      </c>
      <c r="S28" s="30">
        <v>5.2891000000000004</v>
      </c>
      <c r="T28" s="30">
        <v>0.05</v>
      </c>
      <c r="U28" s="30">
        <v>0.78800000000000003</v>
      </c>
      <c r="V28" s="15" t="s">
        <v>429</v>
      </c>
      <c r="W28" s="15">
        <v>1</v>
      </c>
      <c r="X28" s="15" t="s">
        <v>9</v>
      </c>
      <c r="Y28" s="15">
        <v>449</v>
      </c>
      <c r="Z28" s="30"/>
      <c r="AA28" s="30"/>
      <c r="AB28" s="9"/>
      <c r="AC28" s="9"/>
      <c r="AD28" s="30">
        <v>0.503</v>
      </c>
      <c r="AE28" s="30"/>
      <c r="AF28" t="s">
        <v>436</v>
      </c>
      <c r="AH28" s="4">
        <v>0.22500000000000001</v>
      </c>
      <c r="AM28" s="4">
        <v>0.15</v>
      </c>
      <c r="AN28" s="15">
        <v>4780</v>
      </c>
      <c r="AO28" s="15">
        <v>311</v>
      </c>
      <c r="AP28" s="30">
        <f t="shared" ref="AP28:AP29" si="95">1*46.6%</f>
        <v>0.46600000000000003</v>
      </c>
      <c r="AQ28" s="30"/>
      <c r="AT28" s="30">
        <v>0.622</v>
      </c>
      <c r="AV28" s="30" t="s">
        <v>465</v>
      </c>
      <c r="AW28" s="9"/>
      <c r="AX28" s="30">
        <f>48%</f>
        <v>0.48</v>
      </c>
      <c r="AY28" s="30"/>
      <c r="AZ28" s="30"/>
      <c r="BA28" s="15"/>
      <c r="BB28" s="15">
        <f t="shared" ref="BB28:BB50" si="96">C28</f>
        <v>13721</v>
      </c>
      <c r="BC28" s="9">
        <f t="shared" ref="BC28:BC50" si="97">AN28</f>
        <v>4780</v>
      </c>
      <c r="BD28" s="30">
        <f t="shared" ref="BD28:BD50" si="98">AP28</f>
        <v>0.46600000000000003</v>
      </c>
      <c r="BE28" s="112">
        <f t="shared" ref="BE28:BE50" si="99">(100%+BD28)*BB28+BC28</f>
        <v>24894.986000000001</v>
      </c>
      <c r="BF28" s="15">
        <f t="shared" ref="BF28:BF50" si="100">D28+Y28</f>
        <v>543</v>
      </c>
      <c r="BG28" s="9">
        <f t="shared" ref="BG28:BG50" si="101">AO28+AW28</f>
        <v>311</v>
      </c>
      <c r="BH28" s="30">
        <f t="shared" ref="BH28:BH50" si="102">Z28+AG28+AQ28+AX28</f>
        <v>0.48</v>
      </c>
      <c r="BI28" s="112">
        <f t="shared" ref="BI28:BI50" si="103">P28*BE28</f>
        <v>1409.0562075999999</v>
      </c>
      <c r="BJ28" s="15">
        <f t="shared" ref="BJ28:BJ50" si="104">(100%+BH28)*BF28+BG28+BI28</f>
        <v>2523.6962076</v>
      </c>
      <c r="BK28" s="30">
        <f t="shared" si="15"/>
        <v>0.22500000000000001</v>
      </c>
      <c r="BL28" s="30">
        <f t="shared" ref="BL28:BL50" si="105">BK28+E28</f>
        <v>0.55500000000000005</v>
      </c>
      <c r="BM28" s="30">
        <f t="shared" ref="BM28:BM50" si="106">AI28</f>
        <v>0</v>
      </c>
      <c r="BN28" s="30">
        <f t="shared" ref="BN28:BN50" si="107">AJ28</f>
        <v>0</v>
      </c>
      <c r="BO28" s="30">
        <f t="shared" ref="BO28:BO50" si="108">AE28</f>
        <v>0</v>
      </c>
      <c r="BP28" s="30">
        <f t="shared" ref="BP28:BP50" si="109">T28+AC28+AK28+AS28+AY28</f>
        <v>0.05</v>
      </c>
      <c r="BQ28" s="30">
        <f t="shared" ref="BQ28:BQ50" si="110">U28+AD28+AL28+AT28+AZ28</f>
        <v>1.9129999999999998</v>
      </c>
      <c r="BR28" s="9">
        <f t="shared" ref="BR28:BR50" si="111">AB28+AU28+BA28</f>
        <v>0</v>
      </c>
      <c r="BS28" s="30">
        <f t="shared" ref="BS28:BS50" si="112">278*BR28/(1400+BR28)/100+AM28</f>
        <v>0.15</v>
      </c>
      <c r="BT28" s="33">
        <v>1</v>
      </c>
      <c r="BU28" s="33">
        <v>0.25</v>
      </c>
      <c r="BV28" s="33"/>
      <c r="BW28" s="9">
        <f t="shared" ref="BW28:BW50" si="113">(((200%*(100%+$BS28))-1)*BU28+((150%*(100%+$BS28))-1)*BV28+1)*(100%+$BM28+$BK28+$E28*BT28+BV28*$BO28)*$BJ28</f>
        <v>5199.7605737338499</v>
      </c>
      <c r="BX28" s="9">
        <f t="shared" si="25"/>
        <v>15146.902551286705</v>
      </c>
      <c r="BY28" s="9">
        <f t="shared" ref="BY28:BY50" si="114">MIN($BP28, 80%)*BX28+BW28*MAX(100%-$BP28, 20%)</f>
        <v>5697.1176726114927</v>
      </c>
      <c r="BZ28" s="33"/>
      <c r="CA28" s="33">
        <v>1</v>
      </c>
      <c r="CB28" s="9">
        <f t="shared" ref="CB28:CB50" si="115">(((200%*(100%+$BS28))-1)*BZ28+((150%*(100%+$BS28))-1)*CA28+1)*(100%+$BN28+$BK28+$E28*$BT28+CA28*$BO28)*$BJ28*M28</f>
        <v>14538.177372875592</v>
      </c>
      <c r="CC28" s="9">
        <f t="shared" si="28"/>
        <v>42349.710687186598</v>
      </c>
      <c r="CD28" s="9">
        <f t="shared" ref="CD28:CD50" si="116">MIN($BP28, 80%)*CC28+CB28*MAX(100%-$BP28, 20%)</f>
        <v>15928.754038591142</v>
      </c>
      <c r="CE28" s="33"/>
      <c r="CF28" s="33"/>
      <c r="CG28" s="9">
        <f t="shared" ref="CG28:CG50" si="117">(((200%*(100%+$BS28))-1)*CE28+((150%*(100%+$BS28))-1)*CF28+1)*(100%+$BK28+$E28*$BT28+CF28*$BO28)*$BJ28*O28</f>
        <v>4018.5319452856324</v>
      </c>
      <c r="CH28" s="9">
        <f t="shared" si="31"/>
        <v>11705.983556617046</v>
      </c>
      <c r="CI28" s="9">
        <f t="shared" ref="CI28:CI50" si="118">MIN($BP28, 80%)*CH28+CG28*MAX(100%-$BP28, 20%)</f>
        <v>4402.9045258522028</v>
      </c>
      <c r="CJ28" s="33"/>
      <c r="CK28" s="33">
        <v>1</v>
      </c>
      <c r="CL28" s="9">
        <f t="shared" ref="CL28:CL50" si="119">(((200%*(100%+$BS28))-1)*CJ28+((150%*(100%+$BS28))-1)*CK28+1)*(100%+$BK28+$E28*$BT28+CK28*$BO28)*$BJ28*(R28+(S28-R28)*BT28)</f>
        <v>35804.560412961582</v>
      </c>
      <c r="CM28" s="9">
        <f t="shared" si="34"/>
        <v>104298.68448295708</v>
      </c>
      <c r="CN28" s="9">
        <f t="shared" ref="CN28:CN50" si="120">MIN($BP28, 80%)*CM28+CL28*MAX(100%-$BP28, 20%)</f>
        <v>39229.266616461355</v>
      </c>
      <c r="CO28" s="9">
        <f t="shared" ref="CO28:CO50" si="121">CI28*2</f>
        <v>8805.8090517044056</v>
      </c>
      <c r="CP28" s="33">
        <v>0.5</v>
      </c>
      <c r="CQ28" s="9">
        <f t="shared" ref="CQ28:CQ50" si="122">CP28*CN28</f>
        <v>19614.633308230677</v>
      </c>
      <c r="CR28" s="9">
        <f t="shared" ref="CR28:CR50" si="123">6*(G28*BY28+CD28)+CO28+CQ28</f>
        <v>149308.67868149836</v>
      </c>
      <c r="CS28" s="15">
        <v>21</v>
      </c>
      <c r="CT28" s="9">
        <f t="shared" ref="CT28:CT50" si="124">CR28/CS28</f>
        <v>7109.9370800713505</v>
      </c>
      <c r="CU28" s="9">
        <f t="shared" ref="CU28:CU50" si="125">5*((G28+H28)*BY28+CD28)+CO28+CQ28</f>
        <v>150872.35474489356</v>
      </c>
      <c r="CV28" s="15">
        <v>21</v>
      </c>
      <c r="CW28" s="9">
        <f t="shared" ref="CW28:CW51" si="126">CU28/CV28</f>
        <v>7184.3978449949309</v>
      </c>
      <c r="CX28" s="9">
        <f t="shared" ref="CX28:CX50" si="127">4*((G28+H28+I28)*BY28+CD28)+CO28+CQ28</f>
        <v>148356.8945546989</v>
      </c>
      <c r="CY28" s="15">
        <v>21</v>
      </c>
      <c r="CZ28" s="9">
        <f t="shared" ref="CZ28:CZ51" si="128">CX28/CY28</f>
        <v>7064.6140264142332</v>
      </c>
      <c r="DA28" s="112">
        <f t="shared" ref="DA28:DA50" si="129">(2*SUM(G28:L28)+SUM(G28:H28))*BY28+CO28+CQ28</f>
        <v>103310.19358994768</v>
      </c>
      <c r="DB28" s="15">
        <v>21</v>
      </c>
      <c r="DC28" s="9">
        <f t="shared" ref="DC28:DC51" si="130">DA28/DB28</f>
        <v>4919.5330280927465</v>
      </c>
    </row>
    <row r="29" spans="1:107" x14ac:dyDescent="0.35">
      <c r="A29" s="15"/>
      <c r="B29" s="15" t="s">
        <v>9</v>
      </c>
      <c r="C29" s="15">
        <v>13721</v>
      </c>
      <c r="D29" s="15">
        <v>94</v>
      </c>
      <c r="E29" s="30">
        <v>0.33</v>
      </c>
      <c r="F29" s="9">
        <v>8</v>
      </c>
      <c r="G29" s="30">
        <v>0.74060000000000004</v>
      </c>
      <c r="H29" s="30">
        <v>0.76219999999999999</v>
      </c>
      <c r="I29" s="30">
        <v>0.96430000000000005</v>
      </c>
      <c r="J29" s="30">
        <v>1.0367999999999999</v>
      </c>
      <c r="K29" s="30">
        <f t="shared" si="3"/>
        <v>1.0475000000000001</v>
      </c>
      <c r="L29" s="30">
        <f t="shared" si="4"/>
        <v>1.2698</v>
      </c>
      <c r="M29" s="30">
        <v>2.1476000000000002</v>
      </c>
      <c r="N29" s="9">
        <v>8</v>
      </c>
      <c r="O29" s="30">
        <v>1.024</v>
      </c>
      <c r="P29" s="30">
        <v>5.6599999999999998E-2</v>
      </c>
      <c r="Q29" s="15">
        <v>6</v>
      </c>
      <c r="R29" s="30">
        <v>4.4673999999999996</v>
      </c>
      <c r="S29" s="30">
        <v>5.2891000000000004</v>
      </c>
      <c r="T29" s="30">
        <v>0.05</v>
      </c>
      <c r="U29" s="30">
        <v>0.78800000000000003</v>
      </c>
      <c r="V29" s="15" t="s">
        <v>429</v>
      </c>
      <c r="W29" s="15">
        <v>1</v>
      </c>
      <c r="X29" s="15" t="s">
        <v>9</v>
      </c>
      <c r="Y29" s="15">
        <v>449</v>
      </c>
      <c r="Z29" s="30"/>
      <c r="AA29" s="30"/>
      <c r="AB29" s="9"/>
      <c r="AC29" s="9"/>
      <c r="AD29" s="30">
        <v>0.503</v>
      </c>
      <c r="AE29" s="30"/>
      <c r="AF29" t="s">
        <v>436</v>
      </c>
      <c r="AH29" s="4">
        <v>0.22500000000000001</v>
      </c>
      <c r="AM29" s="4">
        <v>0.15</v>
      </c>
      <c r="AN29" s="15">
        <v>4780</v>
      </c>
      <c r="AO29" s="15">
        <v>311</v>
      </c>
      <c r="AP29" s="30">
        <f t="shared" si="95"/>
        <v>0.46600000000000003</v>
      </c>
      <c r="AU29" s="15">
        <v>187</v>
      </c>
      <c r="AV29" s="30" t="s">
        <v>465</v>
      </c>
      <c r="AW29" s="9"/>
      <c r="AX29" s="30">
        <f>48%</f>
        <v>0.48</v>
      </c>
      <c r="AY29" s="30"/>
      <c r="AZ29" s="30"/>
      <c r="BA29" s="15"/>
      <c r="BB29" s="15">
        <f t="shared" si="96"/>
        <v>13721</v>
      </c>
      <c r="BC29" s="9">
        <f t="shared" si="97"/>
        <v>4780</v>
      </c>
      <c r="BD29" s="30">
        <f t="shared" si="98"/>
        <v>0.46600000000000003</v>
      </c>
      <c r="BE29" s="112">
        <f t="shared" si="99"/>
        <v>24894.986000000001</v>
      </c>
      <c r="BF29" s="15">
        <f t="shared" si="100"/>
        <v>543</v>
      </c>
      <c r="BG29" s="9">
        <f t="shared" si="101"/>
        <v>311</v>
      </c>
      <c r="BH29" s="30">
        <f t="shared" si="102"/>
        <v>0.48</v>
      </c>
      <c r="BI29" s="112">
        <f t="shared" si="103"/>
        <v>1409.0562075999999</v>
      </c>
      <c r="BJ29" s="15">
        <f t="shared" si="104"/>
        <v>2523.6962076</v>
      </c>
      <c r="BK29" s="30">
        <f t="shared" si="15"/>
        <v>0.22500000000000001</v>
      </c>
      <c r="BL29" s="30">
        <f t="shared" si="105"/>
        <v>0.55500000000000005</v>
      </c>
      <c r="BM29" s="30">
        <f t="shared" si="106"/>
        <v>0</v>
      </c>
      <c r="BN29" s="30">
        <f t="shared" si="107"/>
        <v>0</v>
      </c>
      <c r="BO29" s="30">
        <f t="shared" si="108"/>
        <v>0</v>
      </c>
      <c r="BP29" s="30">
        <f t="shared" si="109"/>
        <v>0.05</v>
      </c>
      <c r="BQ29" s="30">
        <f t="shared" si="110"/>
        <v>1.2909999999999999</v>
      </c>
      <c r="BR29" s="9">
        <f t="shared" si="111"/>
        <v>187</v>
      </c>
      <c r="BS29" s="30">
        <f t="shared" si="112"/>
        <v>0.4775740390674228</v>
      </c>
      <c r="BT29" s="33">
        <v>1</v>
      </c>
      <c r="BU29" s="33">
        <v>0.25</v>
      </c>
      <c r="BV29" s="33"/>
      <c r="BW29" s="9">
        <f t="shared" si="113"/>
        <v>5842.5177712136765</v>
      </c>
      <c r="BX29" s="9">
        <f t="shared" si="25"/>
        <v>13385.208213850532</v>
      </c>
      <c r="BY29" s="9">
        <f t="shared" si="114"/>
        <v>6219.652293345519</v>
      </c>
      <c r="BZ29" s="33"/>
      <c r="CA29" s="33">
        <v>1</v>
      </c>
      <c r="CB29" s="9">
        <f t="shared" si="115"/>
        <v>18679.333444798613</v>
      </c>
      <c r="CC29" s="9">
        <f t="shared" si="28"/>
        <v>42794.35292203362</v>
      </c>
      <c r="CD29" s="9">
        <f t="shared" si="116"/>
        <v>19885.084418660364</v>
      </c>
      <c r="CE29" s="33"/>
      <c r="CF29" s="33"/>
      <c r="CG29" s="9">
        <f t="shared" si="117"/>
        <v>4018.5319452856324</v>
      </c>
      <c r="CH29" s="9">
        <f t="shared" si="31"/>
        <v>9206.4566866493842</v>
      </c>
      <c r="CI29" s="9">
        <f t="shared" si="118"/>
        <v>4277.9281823538195</v>
      </c>
      <c r="CJ29" s="33"/>
      <c r="CK29" s="33">
        <v>1</v>
      </c>
      <c r="CL29" s="9">
        <f t="shared" si="119"/>
        <v>46003.381692533214</v>
      </c>
      <c r="CM29" s="9">
        <f t="shared" si="34"/>
        <v>105393.74745759359</v>
      </c>
      <c r="CN29" s="9">
        <f t="shared" si="120"/>
        <v>48972.899980786227</v>
      </c>
      <c r="CO29" s="9">
        <f t="shared" si="121"/>
        <v>8555.8563647076389</v>
      </c>
      <c r="CP29" s="33">
        <v>0.5</v>
      </c>
      <c r="CQ29" s="9">
        <f t="shared" si="122"/>
        <v>24486.449990393114</v>
      </c>
      <c r="CR29" s="9">
        <f t="shared" si="123"/>
        <v>179990.4597977731</v>
      </c>
      <c r="CS29" s="15">
        <v>21</v>
      </c>
      <c r="CT29" s="9">
        <f t="shared" si="124"/>
        <v>8570.9742760844329</v>
      </c>
      <c r="CU29" s="9">
        <f t="shared" si="125"/>
        <v>179202.19578060083</v>
      </c>
      <c r="CV29" s="15">
        <v>21</v>
      </c>
      <c r="CW29" s="9">
        <f t="shared" si="126"/>
        <v>8533.4378943143256</v>
      </c>
      <c r="CX29" s="9">
        <f t="shared" si="127"/>
        <v>173960.66072139313</v>
      </c>
      <c r="CY29" s="15">
        <v>21</v>
      </c>
      <c r="CZ29" s="9">
        <f t="shared" si="128"/>
        <v>8283.8409867330065</v>
      </c>
      <c r="DA29" s="112">
        <f t="shared" si="129"/>
        <v>114800.87968158627</v>
      </c>
      <c r="DB29" s="15">
        <v>21</v>
      </c>
      <c r="DC29" s="9">
        <f t="shared" si="130"/>
        <v>5466.7085562660131</v>
      </c>
    </row>
    <row r="30" spans="1:107" x14ac:dyDescent="0.35">
      <c r="A30" s="15"/>
      <c r="B30" s="15" t="s">
        <v>9</v>
      </c>
      <c r="C30" s="15">
        <v>13721</v>
      </c>
      <c r="D30" s="15">
        <v>94</v>
      </c>
      <c r="E30" s="30">
        <v>0.33</v>
      </c>
      <c r="F30" s="9">
        <v>8</v>
      </c>
      <c r="G30" s="30">
        <v>0.74060000000000004</v>
      </c>
      <c r="H30" s="30">
        <v>0.76219999999999999</v>
      </c>
      <c r="I30" s="30">
        <v>0.96430000000000005</v>
      </c>
      <c r="J30" s="30">
        <v>1.0367999999999999</v>
      </c>
      <c r="K30" s="30">
        <f t="shared" si="3"/>
        <v>1.0475000000000001</v>
      </c>
      <c r="L30" s="30">
        <f t="shared" si="4"/>
        <v>1.2698</v>
      </c>
      <c r="M30" s="30">
        <v>2.1476000000000002</v>
      </c>
      <c r="N30" s="9">
        <v>8</v>
      </c>
      <c r="O30" s="30">
        <v>1.024</v>
      </c>
      <c r="P30" s="30">
        <v>5.6599999999999998E-2</v>
      </c>
      <c r="Q30" s="15">
        <v>6</v>
      </c>
      <c r="R30" s="30">
        <v>4.4673999999999996</v>
      </c>
      <c r="S30" s="30">
        <v>5.2891000000000004</v>
      </c>
      <c r="T30" s="30">
        <v>0.05</v>
      </c>
      <c r="U30" s="30">
        <v>0.78800000000000003</v>
      </c>
      <c r="V30" s="15" t="s">
        <v>429</v>
      </c>
      <c r="W30" s="15">
        <v>1</v>
      </c>
      <c r="X30" s="15" t="s">
        <v>9</v>
      </c>
      <c r="Y30" s="15">
        <v>449</v>
      </c>
      <c r="Z30" s="30"/>
      <c r="AA30" s="30"/>
      <c r="AB30" s="9"/>
      <c r="AC30" s="9"/>
      <c r="AD30" s="30">
        <v>0.503</v>
      </c>
      <c r="AE30" s="30"/>
      <c r="AF30" t="s">
        <v>436</v>
      </c>
      <c r="AH30" s="4">
        <v>0.22500000000000001</v>
      </c>
      <c r="AM30" s="4">
        <v>0.15</v>
      </c>
      <c r="AN30" s="15">
        <v>4780</v>
      </c>
      <c r="AO30" s="15">
        <v>311</v>
      </c>
      <c r="AP30" s="30"/>
      <c r="AQ30" s="30">
        <f t="shared" ref="AQ30" si="131">1*46.6%</f>
        <v>0.46600000000000003</v>
      </c>
      <c r="AR30" s="30">
        <f>1*58.3%</f>
        <v>0.58299999999999996</v>
      </c>
      <c r="AS30" s="30">
        <v>0.311</v>
      </c>
      <c r="AT30" s="30"/>
      <c r="AU30" s="15"/>
      <c r="AV30" s="30" t="s">
        <v>465</v>
      </c>
      <c r="AW30" s="9"/>
      <c r="AX30" s="30">
        <f>48%</f>
        <v>0.48</v>
      </c>
      <c r="AY30" s="30"/>
      <c r="AZ30" s="30"/>
      <c r="BA30" s="15"/>
      <c r="BB30" s="15">
        <f t="shared" si="96"/>
        <v>13721</v>
      </c>
      <c r="BC30" s="9">
        <f t="shared" si="97"/>
        <v>4780</v>
      </c>
      <c r="BD30" s="30">
        <f t="shared" si="98"/>
        <v>0</v>
      </c>
      <c r="BE30" s="112">
        <f t="shared" si="99"/>
        <v>18501</v>
      </c>
      <c r="BF30" s="15">
        <f t="shared" si="100"/>
        <v>543</v>
      </c>
      <c r="BG30" s="9">
        <f t="shared" si="101"/>
        <v>311</v>
      </c>
      <c r="BH30" s="30">
        <f t="shared" si="102"/>
        <v>0.94599999999999995</v>
      </c>
      <c r="BI30" s="112">
        <f t="shared" si="103"/>
        <v>1047.1566</v>
      </c>
      <c r="BJ30" s="15">
        <f t="shared" si="104"/>
        <v>2414.8346000000001</v>
      </c>
      <c r="BK30" s="30">
        <f t="shared" si="15"/>
        <v>0.80799999999999994</v>
      </c>
      <c r="BL30" s="30">
        <f t="shared" si="105"/>
        <v>1.1379999999999999</v>
      </c>
      <c r="BM30" s="30">
        <f t="shared" si="106"/>
        <v>0</v>
      </c>
      <c r="BN30" s="30">
        <f t="shared" si="107"/>
        <v>0</v>
      </c>
      <c r="BO30" s="30">
        <f t="shared" si="108"/>
        <v>0</v>
      </c>
      <c r="BP30" s="30">
        <f t="shared" si="109"/>
        <v>0.36099999999999999</v>
      </c>
      <c r="BQ30" s="30">
        <f t="shared" si="110"/>
        <v>1.2909999999999999</v>
      </c>
      <c r="BR30" s="9">
        <f t="shared" si="111"/>
        <v>0</v>
      </c>
      <c r="BS30" s="30">
        <f t="shared" si="112"/>
        <v>0.15</v>
      </c>
      <c r="BT30" s="33">
        <v>1</v>
      </c>
      <c r="BU30" s="33">
        <v>0.25</v>
      </c>
      <c r="BV30" s="33"/>
      <c r="BW30" s="9">
        <f t="shared" si="113"/>
        <v>6840.8641966099995</v>
      </c>
      <c r="BX30" s="9">
        <f t="shared" si="25"/>
        <v>15672.419874433508</v>
      </c>
      <c r="BY30" s="9">
        <f t="shared" si="114"/>
        <v>10029.055796304285</v>
      </c>
      <c r="BZ30" s="33"/>
      <c r="CA30" s="33">
        <v>1</v>
      </c>
      <c r="CB30" s="9">
        <f t="shared" si="115"/>
        <v>19126.591631247829</v>
      </c>
      <c r="CC30" s="9">
        <f t="shared" si="28"/>
        <v>43819.021427188774</v>
      </c>
      <c r="CD30" s="9">
        <f t="shared" si="116"/>
        <v>28040.558787582508</v>
      </c>
      <c r="CE30" s="33"/>
      <c r="CF30" s="33"/>
      <c r="CG30" s="9">
        <f t="shared" si="117"/>
        <v>5286.8263677952</v>
      </c>
      <c r="CH30" s="9">
        <f t="shared" si="31"/>
        <v>12112.119208618802</v>
      </c>
      <c r="CI30" s="9">
        <f t="shared" si="118"/>
        <v>7750.7570833325208</v>
      </c>
      <c r="CJ30" s="33"/>
      <c r="CK30" s="33">
        <v>1</v>
      </c>
      <c r="CL30" s="9">
        <f t="shared" si="119"/>
        <v>47104.887221471821</v>
      </c>
      <c r="CM30" s="9">
        <f t="shared" si="34"/>
        <v>107917.29662439194</v>
      </c>
      <c r="CN30" s="9">
        <f t="shared" si="120"/>
        <v>69058.167015925981</v>
      </c>
      <c r="CO30" s="9">
        <f t="shared" si="121"/>
        <v>15501.514166665042</v>
      </c>
      <c r="CP30" s="33">
        <v>0.5</v>
      </c>
      <c r="CQ30" s="9">
        <f t="shared" si="122"/>
        <v>34529.083507962991</v>
      </c>
      <c r="CR30" s="9">
        <f t="shared" si="123"/>
        <v>262839.06273658079</v>
      </c>
      <c r="CS30" s="15">
        <v>21</v>
      </c>
      <c r="CT30" s="9">
        <f t="shared" si="124"/>
        <v>12516.145844599085</v>
      </c>
      <c r="CU30" s="9">
        <f t="shared" si="125"/>
        <v>265591.71686597099</v>
      </c>
      <c r="CV30" s="15">
        <v>21</v>
      </c>
      <c r="CW30" s="9">
        <f t="shared" si="126"/>
        <v>12647.224612665284</v>
      </c>
      <c r="CX30" s="9">
        <f t="shared" si="127"/>
        <v>261163.56704520725</v>
      </c>
      <c r="CY30" s="15">
        <v>21</v>
      </c>
      <c r="CZ30" s="9">
        <f t="shared" si="128"/>
        <v>12436.360335486059</v>
      </c>
      <c r="DA30" s="112">
        <f t="shared" si="129"/>
        <v>181864.54192820712</v>
      </c>
      <c r="DB30" s="15">
        <v>21</v>
      </c>
      <c r="DC30" s="9">
        <f t="shared" si="130"/>
        <v>8660.2162822955779</v>
      </c>
    </row>
    <row r="31" spans="1:107" x14ac:dyDescent="0.35">
      <c r="A31" s="15"/>
      <c r="B31" s="15" t="s">
        <v>9</v>
      </c>
      <c r="C31" s="15">
        <v>13721</v>
      </c>
      <c r="D31" s="15">
        <v>94</v>
      </c>
      <c r="E31" s="30">
        <v>0.33</v>
      </c>
      <c r="F31" s="9">
        <v>8</v>
      </c>
      <c r="G31" s="30">
        <v>0.74060000000000004</v>
      </c>
      <c r="H31" s="30">
        <v>0.76219999999999999</v>
      </c>
      <c r="I31" s="30">
        <v>0.96430000000000005</v>
      </c>
      <c r="J31" s="30">
        <v>1.0367999999999999</v>
      </c>
      <c r="K31" s="30">
        <f t="shared" si="3"/>
        <v>1.0475000000000001</v>
      </c>
      <c r="L31" s="30">
        <f t="shared" si="4"/>
        <v>1.2698</v>
      </c>
      <c r="M31" s="30">
        <v>2.1476000000000002</v>
      </c>
      <c r="N31" s="9">
        <v>8</v>
      </c>
      <c r="O31" s="30">
        <v>1.024</v>
      </c>
      <c r="P31" s="30">
        <v>5.6599999999999998E-2</v>
      </c>
      <c r="Q31" s="15">
        <v>6</v>
      </c>
      <c r="R31" s="30">
        <v>4.4673999999999996</v>
      </c>
      <c r="S31" s="30">
        <v>5.2891000000000004</v>
      </c>
      <c r="T31" s="30">
        <v>0.05</v>
      </c>
      <c r="U31" s="30">
        <v>0.78800000000000003</v>
      </c>
      <c r="V31" s="15" t="s">
        <v>429</v>
      </c>
      <c r="W31" s="15">
        <v>1</v>
      </c>
      <c r="X31" s="15" t="s">
        <v>9</v>
      </c>
      <c r="Y31" s="15">
        <v>449</v>
      </c>
      <c r="Z31" s="30"/>
      <c r="AA31" s="30"/>
      <c r="AB31" s="9"/>
      <c r="AC31" s="9"/>
      <c r="AD31" s="30">
        <v>0.503</v>
      </c>
      <c r="AE31" s="30"/>
      <c r="AF31" t="s">
        <v>436</v>
      </c>
      <c r="AH31" s="4">
        <v>0.22500000000000001</v>
      </c>
      <c r="AM31" s="4">
        <v>0.15</v>
      </c>
      <c r="AN31" s="15">
        <v>4780</v>
      </c>
      <c r="AO31" s="15">
        <v>311</v>
      </c>
      <c r="AQ31" s="30">
        <f>1*46.6%</f>
        <v>0.46600000000000003</v>
      </c>
      <c r="AT31" s="30">
        <v>0.622</v>
      </c>
      <c r="AV31" s="30" t="s">
        <v>465</v>
      </c>
      <c r="AW31" s="9"/>
      <c r="AX31" s="30">
        <f>48%</f>
        <v>0.48</v>
      </c>
      <c r="AY31" s="30"/>
      <c r="AZ31" s="30"/>
      <c r="BA31" s="15"/>
      <c r="BB31" s="15">
        <f t="shared" si="96"/>
        <v>13721</v>
      </c>
      <c r="BC31" s="9">
        <f t="shared" si="97"/>
        <v>4780</v>
      </c>
      <c r="BD31" s="30">
        <f t="shared" si="98"/>
        <v>0</v>
      </c>
      <c r="BE31" s="112">
        <f t="shared" si="99"/>
        <v>18501</v>
      </c>
      <c r="BF31" s="15">
        <f t="shared" si="100"/>
        <v>543</v>
      </c>
      <c r="BG31" s="9">
        <f t="shared" si="101"/>
        <v>311</v>
      </c>
      <c r="BH31" s="30">
        <f t="shared" si="102"/>
        <v>0.94599999999999995</v>
      </c>
      <c r="BI31" s="112">
        <f t="shared" si="103"/>
        <v>1047.1566</v>
      </c>
      <c r="BJ31" s="15">
        <f t="shared" si="104"/>
        <v>2414.8346000000001</v>
      </c>
      <c r="BK31" s="30">
        <f t="shared" si="15"/>
        <v>0.22500000000000001</v>
      </c>
      <c r="BL31" s="30">
        <f t="shared" si="105"/>
        <v>0.55500000000000005</v>
      </c>
      <c r="BM31" s="30">
        <f t="shared" si="106"/>
        <v>0</v>
      </c>
      <c r="BN31" s="30">
        <f t="shared" si="107"/>
        <v>0</v>
      </c>
      <c r="BO31" s="30">
        <f t="shared" si="108"/>
        <v>0</v>
      </c>
      <c r="BP31" s="30">
        <f t="shared" si="109"/>
        <v>0.05</v>
      </c>
      <c r="BQ31" s="30">
        <f t="shared" si="110"/>
        <v>1.9129999999999998</v>
      </c>
      <c r="BR31" s="9">
        <f t="shared" si="111"/>
        <v>0</v>
      </c>
      <c r="BS31" s="30">
        <f t="shared" si="112"/>
        <v>0.15</v>
      </c>
      <c r="BT31" s="33">
        <v>1</v>
      </c>
      <c r="BU31" s="33">
        <v>0.25</v>
      </c>
      <c r="BV31" s="33"/>
      <c r="BW31" s="9">
        <f t="shared" si="113"/>
        <v>4975.464838975</v>
      </c>
      <c r="BX31" s="9">
        <f t="shared" si="25"/>
        <v>14493.529075934173</v>
      </c>
      <c r="BY31" s="9">
        <f t="shared" si="114"/>
        <v>5451.368050822959</v>
      </c>
      <c r="BZ31" s="33"/>
      <c r="CA31" s="33">
        <v>1</v>
      </c>
      <c r="CB31" s="9">
        <f t="shared" si="115"/>
        <v>13911.061733671831</v>
      </c>
      <c r="CC31" s="9">
        <f t="shared" si="28"/>
        <v>40522.922830186042</v>
      </c>
      <c r="CD31" s="9">
        <f t="shared" si="116"/>
        <v>15241.654788497541</v>
      </c>
      <c r="CE31" s="33"/>
      <c r="CF31" s="33"/>
      <c r="CG31" s="9">
        <f t="shared" si="117"/>
        <v>3845.1894302720011</v>
      </c>
      <c r="CH31" s="9">
        <f t="shared" si="31"/>
        <v>11201.036810382338</v>
      </c>
      <c r="CI31" s="9">
        <f t="shared" si="118"/>
        <v>4212.9817992775179</v>
      </c>
      <c r="CJ31" s="33"/>
      <c r="CK31" s="33">
        <v>1</v>
      </c>
      <c r="CL31" s="9">
        <f t="shared" si="119"/>
        <v>34260.102726561592</v>
      </c>
      <c r="CM31" s="9">
        <f t="shared" si="34"/>
        <v>99799.679242473911</v>
      </c>
      <c r="CN31" s="9">
        <f t="shared" si="120"/>
        <v>37537.081552357209</v>
      </c>
      <c r="CO31" s="9">
        <f t="shared" si="121"/>
        <v>8425.9635985550358</v>
      </c>
      <c r="CP31" s="33">
        <v>0.5</v>
      </c>
      <c r="CQ31" s="9">
        <f t="shared" si="122"/>
        <v>18768.540776178605</v>
      </c>
      <c r="CR31" s="9">
        <f t="shared" si="123"/>
        <v>142868.13217635581</v>
      </c>
      <c r="CS31" s="15">
        <v>21</v>
      </c>
      <c r="CT31" s="9">
        <f t="shared" si="124"/>
        <v>6803.2443893502768</v>
      </c>
      <c r="CU31" s="9">
        <f t="shared" si="125"/>
        <v>144364.35785110507</v>
      </c>
      <c r="CV31" s="15">
        <v>21</v>
      </c>
      <c r="CW31" s="9">
        <f t="shared" si="126"/>
        <v>6874.4932310050035</v>
      </c>
      <c r="CX31" s="9">
        <f t="shared" si="127"/>
        <v>141957.40400146513</v>
      </c>
      <c r="CY31" s="15">
        <v>21</v>
      </c>
      <c r="CZ31" s="9">
        <f t="shared" si="128"/>
        <v>6759.876381022149</v>
      </c>
      <c r="DA31" s="112">
        <f t="shared" si="129"/>
        <v>98853.827676411616</v>
      </c>
      <c r="DB31" s="15">
        <v>21</v>
      </c>
      <c r="DC31" s="9">
        <f t="shared" si="130"/>
        <v>4707.3251274481718</v>
      </c>
    </row>
    <row r="32" spans="1:107" s="59" customFormat="1" x14ac:dyDescent="0.35">
      <c r="A32" s="63"/>
      <c r="B32" s="63" t="s">
        <v>9</v>
      </c>
      <c r="C32" s="63">
        <v>13721</v>
      </c>
      <c r="D32" s="63">
        <v>94</v>
      </c>
      <c r="E32" s="67">
        <v>0.33</v>
      </c>
      <c r="F32" s="72">
        <v>8</v>
      </c>
      <c r="G32" s="67">
        <v>0.74060000000000004</v>
      </c>
      <c r="H32" s="67">
        <v>0.76219999999999999</v>
      </c>
      <c r="I32" s="67">
        <v>0.96430000000000005</v>
      </c>
      <c r="J32" s="67">
        <v>1.0367999999999999</v>
      </c>
      <c r="K32" s="67">
        <f t="shared" si="3"/>
        <v>1.0475000000000001</v>
      </c>
      <c r="L32" s="67">
        <f t="shared" si="4"/>
        <v>1.2698</v>
      </c>
      <c r="M32" s="67">
        <v>2.1476000000000002</v>
      </c>
      <c r="N32" s="72">
        <v>8</v>
      </c>
      <c r="O32" s="67">
        <v>1.024</v>
      </c>
      <c r="P32" s="67">
        <v>5.6599999999999998E-2</v>
      </c>
      <c r="Q32" s="63">
        <v>6</v>
      </c>
      <c r="R32" s="67">
        <v>4.4673999999999996</v>
      </c>
      <c r="S32" s="67">
        <v>5.2891000000000004</v>
      </c>
      <c r="T32" s="67">
        <v>0.05</v>
      </c>
      <c r="U32" s="67">
        <v>0.78800000000000003</v>
      </c>
      <c r="V32" s="63" t="s">
        <v>429</v>
      </c>
      <c r="W32" s="63">
        <v>1</v>
      </c>
      <c r="X32" s="63" t="s">
        <v>9</v>
      </c>
      <c r="Y32" s="63">
        <v>449</v>
      </c>
      <c r="Z32" s="67"/>
      <c r="AA32" s="67"/>
      <c r="AB32" s="72"/>
      <c r="AC32" s="72"/>
      <c r="AD32" s="67">
        <v>0.503</v>
      </c>
      <c r="AE32" s="67"/>
      <c r="AF32" s="59" t="s">
        <v>436</v>
      </c>
      <c r="AG32" s="60"/>
      <c r="AH32" s="60">
        <v>0.22500000000000001</v>
      </c>
      <c r="AI32" s="60"/>
      <c r="AJ32" s="60"/>
      <c r="AK32" s="60"/>
      <c r="AL32" s="60"/>
      <c r="AM32" s="60">
        <v>0.15</v>
      </c>
      <c r="AN32" s="63">
        <v>4780</v>
      </c>
      <c r="AO32" s="63">
        <v>311</v>
      </c>
      <c r="AP32" s="60"/>
      <c r="AQ32" s="67">
        <f t="shared" ref="AQ32" si="132">1*46.6%</f>
        <v>0.46600000000000003</v>
      </c>
      <c r="AR32" s="60"/>
      <c r="AS32" s="60"/>
      <c r="AT32" s="60"/>
      <c r="AU32" s="63">
        <v>187</v>
      </c>
      <c r="AV32" s="67" t="s">
        <v>465</v>
      </c>
      <c r="AW32" s="72"/>
      <c r="AX32" s="67">
        <f>48%</f>
        <v>0.48</v>
      </c>
      <c r="AY32" s="67"/>
      <c r="AZ32" s="67"/>
      <c r="BA32" s="63"/>
      <c r="BB32" s="63">
        <f t="shared" si="96"/>
        <v>13721</v>
      </c>
      <c r="BC32" s="72">
        <f t="shared" si="97"/>
        <v>4780</v>
      </c>
      <c r="BD32" s="67">
        <f t="shared" si="98"/>
        <v>0</v>
      </c>
      <c r="BE32" s="118">
        <f t="shared" si="99"/>
        <v>18501</v>
      </c>
      <c r="BF32" s="63">
        <f t="shared" si="100"/>
        <v>543</v>
      </c>
      <c r="BG32" s="72">
        <f t="shared" si="101"/>
        <v>311</v>
      </c>
      <c r="BH32" s="67">
        <f t="shared" si="102"/>
        <v>0.94599999999999995</v>
      </c>
      <c r="BI32" s="118">
        <f t="shared" si="103"/>
        <v>1047.1566</v>
      </c>
      <c r="BJ32" s="63">
        <f t="shared" si="104"/>
        <v>2414.8346000000001</v>
      </c>
      <c r="BK32" s="30">
        <f t="shared" si="15"/>
        <v>0.22500000000000001</v>
      </c>
      <c r="BL32" s="67">
        <f t="shared" si="105"/>
        <v>0.55500000000000005</v>
      </c>
      <c r="BM32" s="67">
        <f t="shared" si="106"/>
        <v>0</v>
      </c>
      <c r="BN32" s="67">
        <f t="shared" si="107"/>
        <v>0</v>
      </c>
      <c r="BO32" s="67">
        <f t="shared" si="108"/>
        <v>0</v>
      </c>
      <c r="BP32" s="67">
        <f t="shared" si="109"/>
        <v>0.05</v>
      </c>
      <c r="BQ32" s="67">
        <f t="shared" si="110"/>
        <v>1.2909999999999999</v>
      </c>
      <c r="BR32" s="72">
        <f t="shared" si="111"/>
        <v>187</v>
      </c>
      <c r="BS32" s="67">
        <f t="shared" si="112"/>
        <v>0.4775740390674228</v>
      </c>
      <c r="BT32" s="64">
        <v>1</v>
      </c>
      <c r="BU32" s="64">
        <v>0.25</v>
      </c>
      <c r="BV32" s="64"/>
      <c r="BW32" s="72">
        <f t="shared" si="113"/>
        <v>5590.496202575373</v>
      </c>
      <c r="BX32" s="72">
        <f t="shared" si="25"/>
        <v>12807.82680010018</v>
      </c>
      <c r="BY32" s="72">
        <f t="shared" si="114"/>
        <v>5951.3627324516128</v>
      </c>
      <c r="BZ32" s="64"/>
      <c r="CA32" s="33">
        <v>1</v>
      </c>
      <c r="CB32" s="72">
        <f t="shared" si="115"/>
        <v>17873.585803076308</v>
      </c>
      <c r="CC32" s="72">
        <f t="shared" si="28"/>
        <v>40948.385074847822</v>
      </c>
      <c r="CD32" s="72">
        <f t="shared" si="116"/>
        <v>19027.325766664882</v>
      </c>
      <c r="CE32" s="64"/>
      <c r="CF32" s="33"/>
      <c r="CG32" s="72">
        <f t="shared" si="117"/>
        <v>3845.1894302720011</v>
      </c>
      <c r="CH32" s="72">
        <f t="shared" si="31"/>
        <v>8809.3289847531541</v>
      </c>
      <c r="CI32" s="72">
        <f t="shared" si="118"/>
        <v>4093.3964079960588</v>
      </c>
      <c r="CJ32" s="64"/>
      <c r="CK32" s="33">
        <v>1</v>
      </c>
      <c r="CL32" s="72">
        <f t="shared" si="119"/>
        <v>44018.989882217786</v>
      </c>
      <c r="CM32" s="72">
        <f t="shared" si="34"/>
        <v>100847.50582016095</v>
      </c>
      <c r="CN32" s="72">
        <f t="shared" si="120"/>
        <v>46860.415679114943</v>
      </c>
      <c r="CO32" s="72">
        <f t="shared" si="121"/>
        <v>8186.7928159921175</v>
      </c>
      <c r="CP32" s="64">
        <v>0.5</v>
      </c>
      <c r="CQ32" s="72">
        <f t="shared" si="122"/>
        <v>23430.207839557472</v>
      </c>
      <c r="CR32" s="72">
        <f t="shared" si="123"/>
        <v>172226.43069346086</v>
      </c>
      <c r="CS32" s="63">
        <v>21</v>
      </c>
      <c r="CT32" s="72">
        <f t="shared" si="124"/>
        <v>8201.2586044505169</v>
      </c>
      <c r="CU32" s="72">
        <f t="shared" si="125"/>
        <v>171472.16906051541</v>
      </c>
      <c r="CV32" s="63">
        <v>21</v>
      </c>
      <c r="CW32" s="72">
        <f t="shared" si="126"/>
        <v>8165.3413838340675</v>
      </c>
      <c r="CX32" s="72">
        <f t="shared" si="127"/>
        <v>166456.73171113461</v>
      </c>
      <c r="CY32" s="63">
        <v>21</v>
      </c>
      <c r="CZ32" s="72">
        <f t="shared" si="128"/>
        <v>7926.5110338635523</v>
      </c>
      <c r="DA32" s="118">
        <f t="shared" si="129"/>
        <v>109848.85404617252</v>
      </c>
      <c r="DB32" s="63">
        <v>21</v>
      </c>
      <c r="DC32" s="72">
        <f t="shared" si="130"/>
        <v>5230.8978117225006</v>
      </c>
    </row>
    <row r="33" spans="1:107" s="15" customFormat="1" x14ac:dyDescent="0.35">
      <c r="B33" s="15" t="s">
        <v>9</v>
      </c>
      <c r="C33" s="15">
        <v>13721</v>
      </c>
      <c r="D33" s="15">
        <v>94</v>
      </c>
      <c r="E33" s="30">
        <v>0.33</v>
      </c>
      <c r="F33" s="9">
        <v>8</v>
      </c>
      <c r="G33" s="30">
        <v>0.74060000000000004</v>
      </c>
      <c r="H33" s="30">
        <v>0.76219999999999999</v>
      </c>
      <c r="I33" s="30">
        <v>0.96430000000000005</v>
      </c>
      <c r="J33" s="30">
        <v>1.0367999999999999</v>
      </c>
      <c r="K33" s="30">
        <f>49.15%+55.6%</f>
        <v>1.0475000000000001</v>
      </c>
      <c r="L33" s="30">
        <f>126.98%</f>
        <v>1.2698</v>
      </c>
      <c r="M33" s="30">
        <v>2.1476000000000002</v>
      </c>
      <c r="N33" s="9">
        <v>8</v>
      </c>
      <c r="O33" s="30">
        <v>1.024</v>
      </c>
      <c r="P33" s="30">
        <v>5.6599999999999998E-2</v>
      </c>
      <c r="Q33" s="15">
        <v>6</v>
      </c>
      <c r="R33" s="30">
        <v>4.4673999999999996</v>
      </c>
      <c r="S33" s="30">
        <v>5.2891000000000004</v>
      </c>
      <c r="T33" s="30">
        <v>0.05</v>
      </c>
      <c r="U33" s="30">
        <v>0.78800000000000003</v>
      </c>
      <c r="V33" s="15" t="s">
        <v>463</v>
      </c>
      <c r="W33" s="15">
        <v>1</v>
      </c>
      <c r="X33" s="15" t="s">
        <v>9</v>
      </c>
      <c r="Y33" s="15">
        <v>497</v>
      </c>
      <c r="Z33" s="30"/>
      <c r="AA33" s="30"/>
      <c r="AB33" s="9">
        <v>101</v>
      </c>
      <c r="AC33" s="9"/>
      <c r="AD33" s="30"/>
      <c r="AE33" s="30"/>
      <c r="AF33" t="s">
        <v>436</v>
      </c>
      <c r="AG33" s="4"/>
      <c r="AH33" s="4">
        <v>0.22500000000000001</v>
      </c>
      <c r="AI33" s="4"/>
      <c r="AJ33" s="4"/>
      <c r="AK33" s="4"/>
      <c r="AL33" s="4"/>
      <c r="AM33" s="4">
        <v>0.15</v>
      </c>
      <c r="AN33" s="15">
        <v>4780</v>
      </c>
      <c r="AO33" s="15">
        <v>311</v>
      </c>
      <c r="AP33" s="30">
        <f>1*46.6%</f>
        <v>0.46600000000000003</v>
      </c>
      <c r="AQ33" s="30"/>
      <c r="AR33" s="30">
        <f>1*58.3%</f>
        <v>0.58299999999999996</v>
      </c>
      <c r="AS33" s="30">
        <v>0.311</v>
      </c>
      <c r="AT33" s="30"/>
      <c r="AV33" s="30" t="s">
        <v>465</v>
      </c>
      <c r="AW33" s="9"/>
      <c r="AX33" s="30">
        <f>48%</f>
        <v>0.48</v>
      </c>
      <c r="AY33" s="30"/>
      <c r="AZ33" s="30"/>
      <c r="BB33" s="15">
        <f>C33</f>
        <v>13721</v>
      </c>
      <c r="BC33" s="9">
        <f>AN33</f>
        <v>4780</v>
      </c>
      <c r="BD33" s="30">
        <f>AP33</f>
        <v>0.46600000000000003</v>
      </c>
      <c r="BE33" s="112">
        <f>(100%+BD33)*BB33+BC33</f>
        <v>24894.986000000001</v>
      </c>
      <c r="BF33" s="15">
        <f>D33+Y33</f>
        <v>591</v>
      </c>
      <c r="BG33" s="9">
        <f>AO33+AW33</f>
        <v>311</v>
      </c>
      <c r="BH33" s="30">
        <f>Z33+AG33+AQ33+AX33</f>
        <v>0.48</v>
      </c>
      <c r="BI33" s="112">
        <f>P33*BE33</f>
        <v>1409.0562075999999</v>
      </c>
      <c r="BJ33" s="15">
        <f>(100%+BH33)*BF33+BG33+BI33</f>
        <v>2594.7362075999999</v>
      </c>
      <c r="BK33" s="30">
        <f t="shared" si="15"/>
        <v>0.80799999999999994</v>
      </c>
      <c r="BL33" s="30">
        <f>BK33+E33</f>
        <v>1.1379999999999999</v>
      </c>
      <c r="BM33" s="30">
        <f>AI33</f>
        <v>0</v>
      </c>
      <c r="BN33" s="30">
        <f>AJ33</f>
        <v>0</v>
      </c>
      <c r="BO33" s="30">
        <f>AE33</f>
        <v>0</v>
      </c>
      <c r="BP33" s="30">
        <f>T33+AC33+AK33+AS33+AY33</f>
        <v>0.36099999999999999</v>
      </c>
      <c r="BQ33" s="30">
        <f>U33+AD33+AL33+AT33+AZ33</f>
        <v>0.78800000000000003</v>
      </c>
      <c r="BR33" s="9">
        <f>AB33+AU33+BA33</f>
        <v>101</v>
      </c>
      <c r="BS33" s="30">
        <f>278*BR33/(1400+BR33)/100+AM33</f>
        <v>0.33706195869420386</v>
      </c>
      <c r="BT33" s="33">
        <v>1</v>
      </c>
      <c r="BU33" s="33">
        <v>0.25</v>
      </c>
      <c r="BV33" s="33"/>
      <c r="BW33" s="9">
        <f>(((200%*(100%+$BS33))-1)*BU33+((150%*(100%+$BS33))-1)*BV33+1)*(100%+$BM33+$BK33+$E33*BT33+BV33*$BO33)*$BJ33</f>
        <v>7869.3658771609871</v>
      </c>
      <c r="BX33" s="9">
        <f>(100%+$BQ33)*BW33</f>
        <v>14070.426188363845</v>
      </c>
      <c r="BY33" s="9">
        <f>MIN($BP33, 80%)*BX33+BW33*MAX(100%-$BP33, 20%)</f>
        <v>10107.948649505219</v>
      </c>
      <c r="BZ33" s="33"/>
      <c r="CA33" s="33">
        <v>1</v>
      </c>
      <c r="CB33" s="9">
        <f>(((200%*(100%+$BS33))-1)*BZ33+((150%*(100%+$BS33))-1)*CA33+1)*(100%+$BN33+$BK33+$E33*$BT33+CA33*$BO33)*$BJ33*M33</f>
        <v>23894.453389518229</v>
      </c>
      <c r="CC33" s="9">
        <f>(100%+$BQ33)*CB33</f>
        <v>42723.282660458593</v>
      </c>
      <c r="CD33" s="9">
        <f>MIN($BP33, 80%)*CC33+CB33*MAX(100%-$BP33, 20%)</f>
        <v>30691.660756327699</v>
      </c>
      <c r="CE33" s="33"/>
      <c r="CF33" s="33"/>
      <c r="CG33" s="9">
        <f>(((200%*(100%+$BS33))-1)*CE33+((150%*(100%+$BS33))-1)*CF33+1)*(100%+$BK33+$E33*$BT33+CF33*$BO33)*$BJ33*O33</f>
        <v>5680.687116133171</v>
      </c>
      <c r="CH33" s="9">
        <f>(100%+$BQ33)*CG33</f>
        <v>10157.068563646109</v>
      </c>
      <c r="CI33" s="9">
        <f>MIN($BP33, 80%)*CH33+CG33*MAX(100%-$BP33, 20%)</f>
        <v>7296.6608186853418</v>
      </c>
      <c r="CJ33" s="33"/>
      <c r="CK33" s="33">
        <v>1</v>
      </c>
      <c r="CL33" s="9">
        <f>(((200%*(100%+$BS33))-1)*CJ33+((150%*(100%+$BS33))-1)*CK33+1)*(100%+$BK33+$E33*$BT33+CK33*$BO33)*$BJ33*(R33+(S33-R33)*BT33)</f>
        <v>58847.156557320195</v>
      </c>
      <c r="CM33" s="9">
        <f>(100%+$BQ33)*CL33</f>
        <v>105218.71592448851</v>
      </c>
      <c r="CN33" s="9">
        <f>MIN($BP33, 80%)*CM33+CL33*MAX(100%-$BP33, 20%)</f>
        <v>75587.289488867958</v>
      </c>
      <c r="CO33" s="9">
        <f>CI33*2</f>
        <v>14593.321637370684</v>
      </c>
      <c r="CP33" s="33">
        <v>0.5</v>
      </c>
      <c r="CQ33" s="9">
        <f>CP33*CN33</f>
        <v>37793.644744433979</v>
      </c>
      <c r="CR33" s="9">
        <f>6*(G33*BY33+CD33)+CO33+CQ33</f>
        <v>281452.61153871228</v>
      </c>
      <c r="CS33" s="15">
        <v>21</v>
      </c>
      <c r="CT33" s="8">
        <f>CR33/CS33</f>
        <v>13402.505311367251</v>
      </c>
      <c r="CU33" s="9">
        <f>5*((G33+H33)*BY33+CD33)+CO33+CQ33</f>
        <v>281796.3963158254</v>
      </c>
      <c r="CV33" s="15">
        <v>21</v>
      </c>
      <c r="CW33" s="9">
        <f t="shared" si="126"/>
        <v>13418.876015039305</v>
      </c>
      <c r="CX33" s="9">
        <f>4*((G33+H33+I33)*BY33+CD33)+CO33+CQ33</f>
        <v>274902.88985989278</v>
      </c>
      <c r="CY33" s="15">
        <v>21</v>
      </c>
      <c r="CZ33" s="9">
        <f t="shared" si="128"/>
        <v>13090.613802852036</v>
      </c>
      <c r="DA33" s="112">
        <f>(2*SUM(G33:L33)+SUM(G33:H33))*BY33+CO33+CQ33</f>
        <v>185257.97296928067</v>
      </c>
      <c r="DB33" s="15">
        <v>21</v>
      </c>
      <c r="DC33" s="9">
        <f t="shared" si="130"/>
        <v>8821.8082366324124</v>
      </c>
    </row>
    <row r="34" spans="1:107" x14ac:dyDescent="0.35">
      <c r="A34" s="15"/>
      <c r="B34" s="15" t="s">
        <v>9</v>
      </c>
      <c r="C34" s="15">
        <v>13721</v>
      </c>
      <c r="D34" s="15">
        <v>94</v>
      </c>
      <c r="E34" s="30">
        <v>0.33</v>
      </c>
      <c r="F34" s="9">
        <v>8</v>
      </c>
      <c r="G34" s="30">
        <v>0.74060000000000004</v>
      </c>
      <c r="H34" s="30">
        <v>0.76219999999999999</v>
      </c>
      <c r="I34" s="30">
        <v>0.96430000000000005</v>
      </c>
      <c r="J34" s="30">
        <v>1.0367999999999999</v>
      </c>
      <c r="K34" s="30">
        <f t="shared" si="3"/>
        <v>1.0475000000000001</v>
      </c>
      <c r="L34" s="30">
        <f t="shared" si="4"/>
        <v>1.2698</v>
      </c>
      <c r="M34" s="30">
        <v>2.1476000000000002</v>
      </c>
      <c r="N34" s="9">
        <v>8</v>
      </c>
      <c r="O34" s="30">
        <v>1.024</v>
      </c>
      <c r="P34" s="30">
        <v>5.6599999999999998E-2</v>
      </c>
      <c r="Q34" s="15">
        <v>6</v>
      </c>
      <c r="R34" s="30">
        <v>4.4673999999999996</v>
      </c>
      <c r="S34" s="30">
        <v>5.2891000000000004</v>
      </c>
      <c r="T34" s="30">
        <v>0.05</v>
      </c>
      <c r="U34" s="30">
        <v>0.78800000000000003</v>
      </c>
      <c r="V34" s="15" t="s">
        <v>463</v>
      </c>
      <c r="W34" s="15">
        <v>1</v>
      </c>
      <c r="X34" s="15" t="s">
        <v>9</v>
      </c>
      <c r="Y34" s="15">
        <v>497</v>
      </c>
      <c r="Z34" s="30"/>
      <c r="AA34" s="30"/>
      <c r="AB34" s="9">
        <v>101</v>
      </c>
      <c r="AC34" s="9"/>
      <c r="AD34" s="30"/>
      <c r="AE34" s="30"/>
      <c r="AF34" t="s">
        <v>436</v>
      </c>
      <c r="AH34" s="4">
        <v>0.22500000000000001</v>
      </c>
      <c r="AM34" s="4">
        <v>0.15</v>
      </c>
      <c r="AN34" s="15">
        <v>4780</v>
      </c>
      <c r="AO34" s="15">
        <v>311</v>
      </c>
      <c r="AP34" s="30">
        <f t="shared" ref="AP34:AP35" si="133">1*46.6%</f>
        <v>0.46600000000000003</v>
      </c>
      <c r="AQ34" s="30"/>
      <c r="AT34" s="30">
        <v>0.622</v>
      </c>
      <c r="AV34" s="30" t="s">
        <v>465</v>
      </c>
      <c r="AW34" s="9"/>
      <c r="AX34" s="30">
        <f>48%</f>
        <v>0.48</v>
      </c>
      <c r="AY34" s="30"/>
      <c r="AZ34" s="30"/>
      <c r="BA34" s="15"/>
      <c r="BB34" s="15">
        <f t="shared" ref="BB34:BB38" si="134">C34</f>
        <v>13721</v>
      </c>
      <c r="BC34" s="9">
        <f t="shared" ref="BC34:BC38" si="135">AN34</f>
        <v>4780</v>
      </c>
      <c r="BD34" s="30">
        <f t="shared" ref="BD34:BD38" si="136">AP34</f>
        <v>0.46600000000000003</v>
      </c>
      <c r="BE34" s="112">
        <f t="shared" ref="BE34:BE38" si="137">(100%+BD34)*BB34+BC34</f>
        <v>24894.986000000001</v>
      </c>
      <c r="BF34" s="15">
        <f t="shared" ref="BF34:BF38" si="138">D34+Y34</f>
        <v>591</v>
      </c>
      <c r="BG34" s="9">
        <f t="shared" ref="BG34:BG38" si="139">AO34+AW34</f>
        <v>311</v>
      </c>
      <c r="BH34" s="30">
        <f t="shared" ref="BH34:BH38" si="140">Z34+AG34+AQ34+AX34</f>
        <v>0.48</v>
      </c>
      <c r="BI34" s="112">
        <f t="shared" ref="BI34:BI38" si="141">P34*BE34</f>
        <v>1409.0562075999999</v>
      </c>
      <c r="BJ34" s="15">
        <f t="shared" ref="BJ34:BJ38" si="142">(100%+BH34)*BF34+BG34+BI34</f>
        <v>2594.7362075999999</v>
      </c>
      <c r="BK34" s="30">
        <f t="shared" si="15"/>
        <v>0.22500000000000001</v>
      </c>
      <c r="BL34" s="30">
        <f t="shared" ref="BL34:BL38" si="143">BK34+E34</f>
        <v>0.55500000000000005</v>
      </c>
      <c r="BM34" s="30">
        <f t="shared" ref="BM34:BM38" si="144">AI34</f>
        <v>0</v>
      </c>
      <c r="BN34" s="30">
        <f t="shared" ref="BN34:BN38" si="145">AJ34</f>
        <v>0</v>
      </c>
      <c r="BO34" s="30">
        <f t="shared" ref="BO34:BO38" si="146">AE34</f>
        <v>0</v>
      </c>
      <c r="BP34" s="30">
        <f t="shared" ref="BP34:BP38" si="147">T34+AC34+AK34+AS34+AY34</f>
        <v>0.05</v>
      </c>
      <c r="BQ34" s="30">
        <f t="shared" ref="BQ34:BQ38" si="148">U34+AD34+AL34+AT34+AZ34</f>
        <v>1.4100000000000001</v>
      </c>
      <c r="BR34" s="9">
        <f t="shared" ref="BR34:BR38" si="149">AB34+AU34+BA34</f>
        <v>101</v>
      </c>
      <c r="BS34" s="30">
        <f t="shared" ref="BS34:BS38" si="150">278*BR34/(1400+BR34)/100+AM34</f>
        <v>0.33706195869420386</v>
      </c>
      <c r="BT34" s="33">
        <v>1</v>
      </c>
      <c r="BU34" s="33">
        <v>0.25</v>
      </c>
      <c r="BV34" s="33"/>
      <c r="BW34" s="9">
        <f t="shared" ref="BW34:BW38" si="151">(((200%*(100%+$BS34))-1)*BU34+((150%*(100%+$BS34))-1)*BV34+1)*(100%+$BM34+$BK34+$E34*BT34+BV34*$BO34)*$BJ34</f>
        <v>5723.5097937256023</v>
      </c>
      <c r="BX34" s="9">
        <f t="shared" ref="BX34:BX38" si="152">(100%+$BQ34)*BW34</f>
        <v>13793.658602878702</v>
      </c>
      <c r="BY34" s="9">
        <f t="shared" ref="BY34:BY38" si="153">MIN($BP34, 80%)*BX34+BW34*MAX(100%-$BP34, 20%)</f>
        <v>6127.0172341832567</v>
      </c>
      <c r="BZ34" s="33"/>
      <c r="CA34" s="33">
        <v>1</v>
      </c>
      <c r="CB34" s="9">
        <f t="shared" ref="CB34:CB38" si="154">(((200%*(100%+$BS34))-1)*BZ34+((150%*(100%+$BS34))-1)*CA34+1)*(100%+$BN34+$BK34+$E34*$BT34+CA34*$BO34)*$BJ34*M34</f>
        <v>17378.800290318453</v>
      </c>
      <c r="CC34" s="9">
        <f t="shared" ref="CC34:CC38" si="155">(100%+$BQ34)*CB34</f>
        <v>41882.908699667474</v>
      </c>
      <c r="CD34" s="9">
        <f t="shared" ref="CD34:CD38" si="156">MIN($BP34, 80%)*CC34+CB34*MAX(100%-$BP34, 20%)</f>
        <v>18604.005710785903</v>
      </c>
      <c r="CE34" s="33"/>
      <c r="CF34" s="33"/>
      <c r="CG34" s="9">
        <f t="shared" ref="CG34:CG38" si="157">(((200%*(100%+$BS34))-1)*CE34+((150%*(100%+$BS34))-1)*CF34+1)*(100%+$BK34+$E34*$BT34+CF34*$BO34)*$BJ34*O34</f>
        <v>4131.6503580856324</v>
      </c>
      <c r="CH34" s="9">
        <f t="shared" ref="CH34:CH38" si="158">(100%+$BQ34)*CG34</f>
        <v>9957.277362986375</v>
      </c>
      <c r="CI34" s="9">
        <f t="shared" ref="CI34:CI38" si="159">MIN($BP34, 80%)*CH34+CG34*MAX(100%-$BP34, 20%)</f>
        <v>4422.9317083306696</v>
      </c>
      <c r="CJ34" s="33"/>
      <c r="CK34" s="33">
        <v>1</v>
      </c>
      <c r="CL34" s="9">
        <f t="shared" ref="CL34:CL38" si="160">(((200%*(100%+$BS34))-1)*CJ34+((150%*(100%+$BS34))-1)*CK34+1)*(100%+$BK34+$E34*$BT34+CK34*$BO34)*$BJ34*(R34+(S34-R34)*BT34)</f>
        <v>42800.43425941671</v>
      </c>
      <c r="CM34" s="9">
        <f t="shared" ref="CM34:CM38" si="161">(100%+$BQ34)*CL34</f>
        <v>103149.04656519428</v>
      </c>
      <c r="CN34" s="9">
        <f t="shared" ref="CN34:CN38" si="162">MIN($BP34, 80%)*CM34+CL34*MAX(100%-$BP34, 20%)</f>
        <v>45817.864874705585</v>
      </c>
      <c r="CO34" s="9">
        <f t="shared" ref="CO34:CO38" si="163">CI34*2</f>
        <v>8845.8634166613392</v>
      </c>
      <c r="CP34" s="33">
        <v>0.5</v>
      </c>
      <c r="CQ34" s="9">
        <f t="shared" ref="CQ34:CQ38" si="164">CP34*CN34</f>
        <v>22908.932437352792</v>
      </c>
      <c r="CR34" s="9">
        <f t="shared" ref="CR34:CR38" si="165">6*(G34*BY34+CD34)+CO34+CQ34</f>
        <v>170604.84390054626</v>
      </c>
      <c r="CS34" s="15">
        <v>21</v>
      </c>
      <c r="CT34" s="9">
        <f t="shared" ref="CT34:CT38" si="166">CR34/CS34</f>
        <v>8124.0401857402976</v>
      </c>
      <c r="CU34" s="9">
        <f t="shared" ref="CU34:CU38" si="167">5*((G34+H34)*BY34+CD34)+CO34+CQ34</f>
        <v>170813.23190559662</v>
      </c>
      <c r="CV34" s="15">
        <v>21</v>
      </c>
      <c r="CW34" s="9">
        <f t="shared" ref="CW34:CW38" si="168">CU34/CV34</f>
        <v>8133.9634240760297</v>
      </c>
      <c r="CX34" s="9">
        <f t="shared" ref="CX34:CX38" si="169">4*((G34+H34+I34)*BY34+CD34)+CO34+CQ34</f>
        <v>166634.6755709718</v>
      </c>
      <c r="CY34" s="15">
        <v>21</v>
      </c>
      <c r="CZ34" s="9">
        <f t="shared" ref="CZ34:CZ38" si="170">CX34/CY34</f>
        <v>7934.9845509986571</v>
      </c>
      <c r="DA34" s="112">
        <f t="shared" ref="DA34:DA38" si="171">(2*SUM(G34:L34)+SUM(G34:H34))*BY34+CO34+CQ34</f>
        <v>112295.66280079988</v>
      </c>
      <c r="DB34" s="15">
        <v>21</v>
      </c>
      <c r="DC34" s="9">
        <f t="shared" ref="DC34:DC38" si="172">DA34/DB34</f>
        <v>5347.4125143238034</v>
      </c>
    </row>
    <row r="35" spans="1:107" x14ac:dyDescent="0.35">
      <c r="A35" s="15"/>
      <c r="B35" s="15" t="s">
        <v>9</v>
      </c>
      <c r="C35" s="15">
        <v>13721</v>
      </c>
      <c r="D35" s="15">
        <v>94</v>
      </c>
      <c r="E35" s="30">
        <v>0.33</v>
      </c>
      <c r="F35" s="9">
        <v>8</v>
      </c>
      <c r="G35" s="30">
        <v>0.74060000000000004</v>
      </c>
      <c r="H35" s="30">
        <v>0.76219999999999999</v>
      </c>
      <c r="I35" s="30">
        <v>0.96430000000000005</v>
      </c>
      <c r="J35" s="30">
        <v>1.0367999999999999</v>
      </c>
      <c r="K35" s="30">
        <f t="shared" si="3"/>
        <v>1.0475000000000001</v>
      </c>
      <c r="L35" s="30">
        <f t="shared" si="4"/>
        <v>1.2698</v>
      </c>
      <c r="M35" s="30">
        <v>2.1476000000000002</v>
      </c>
      <c r="N35" s="9">
        <v>8</v>
      </c>
      <c r="O35" s="30">
        <v>1.024</v>
      </c>
      <c r="P35" s="30">
        <v>5.6599999999999998E-2</v>
      </c>
      <c r="Q35" s="15">
        <v>6</v>
      </c>
      <c r="R35" s="30">
        <v>4.4673999999999996</v>
      </c>
      <c r="S35" s="30">
        <v>5.2891000000000004</v>
      </c>
      <c r="T35" s="30">
        <v>0.05</v>
      </c>
      <c r="U35" s="30">
        <v>0.78800000000000003</v>
      </c>
      <c r="V35" s="15" t="s">
        <v>463</v>
      </c>
      <c r="W35" s="15">
        <v>1</v>
      </c>
      <c r="X35" s="15" t="s">
        <v>9</v>
      </c>
      <c r="Y35" s="15">
        <v>497</v>
      </c>
      <c r="Z35" s="30"/>
      <c r="AA35" s="30"/>
      <c r="AB35" s="9">
        <v>101</v>
      </c>
      <c r="AC35" s="9"/>
      <c r="AD35" s="30"/>
      <c r="AE35" s="30"/>
      <c r="AF35" t="s">
        <v>436</v>
      </c>
      <c r="AH35" s="4">
        <v>0.22500000000000001</v>
      </c>
      <c r="AM35" s="4">
        <v>0.15</v>
      </c>
      <c r="AN35" s="15">
        <v>4780</v>
      </c>
      <c r="AO35" s="15">
        <v>311</v>
      </c>
      <c r="AP35" s="30">
        <f t="shared" si="133"/>
        <v>0.46600000000000003</v>
      </c>
      <c r="AU35" s="15">
        <v>187</v>
      </c>
      <c r="AV35" s="30" t="s">
        <v>465</v>
      </c>
      <c r="AW35" s="9"/>
      <c r="AX35" s="30">
        <f>48%</f>
        <v>0.48</v>
      </c>
      <c r="AY35" s="30"/>
      <c r="AZ35" s="30"/>
      <c r="BA35" s="15"/>
      <c r="BB35" s="15">
        <f t="shared" si="134"/>
        <v>13721</v>
      </c>
      <c r="BC35" s="9">
        <f t="shared" si="135"/>
        <v>4780</v>
      </c>
      <c r="BD35" s="30">
        <f t="shared" si="136"/>
        <v>0.46600000000000003</v>
      </c>
      <c r="BE35" s="112">
        <f t="shared" si="137"/>
        <v>24894.986000000001</v>
      </c>
      <c r="BF35" s="15">
        <f t="shared" si="138"/>
        <v>591</v>
      </c>
      <c r="BG35" s="9">
        <f t="shared" si="139"/>
        <v>311</v>
      </c>
      <c r="BH35" s="30">
        <f t="shared" si="140"/>
        <v>0.48</v>
      </c>
      <c r="BI35" s="112">
        <f t="shared" si="141"/>
        <v>1409.0562075999999</v>
      </c>
      <c r="BJ35" s="15">
        <f t="shared" si="142"/>
        <v>2594.7362075999999</v>
      </c>
      <c r="BK35" s="30">
        <f t="shared" si="15"/>
        <v>0.22500000000000001</v>
      </c>
      <c r="BL35" s="30">
        <f t="shared" si="143"/>
        <v>0.55500000000000005</v>
      </c>
      <c r="BM35" s="30">
        <f t="shared" si="144"/>
        <v>0</v>
      </c>
      <c r="BN35" s="30">
        <f t="shared" si="145"/>
        <v>0</v>
      </c>
      <c r="BO35" s="30">
        <f t="shared" si="146"/>
        <v>0</v>
      </c>
      <c r="BP35" s="30">
        <f t="shared" si="147"/>
        <v>0.05</v>
      </c>
      <c r="BQ35" s="30">
        <f t="shared" si="148"/>
        <v>0.78800000000000003</v>
      </c>
      <c r="BR35" s="9">
        <f t="shared" si="149"/>
        <v>288</v>
      </c>
      <c r="BS35" s="30">
        <f t="shared" si="150"/>
        <v>0.62431279620853086</v>
      </c>
      <c r="BT35" s="33">
        <v>1</v>
      </c>
      <c r="BU35" s="33">
        <v>0.25</v>
      </c>
      <c r="BV35" s="33"/>
      <c r="BW35" s="9">
        <f t="shared" si="151"/>
        <v>6303.0117593879395</v>
      </c>
      <c r="BX35" s="9">
        <f t="shared" si="152"/>
        <v>11269.785025785635</v>
      </c>
      <c r="BY35" s="9">
        <f t="shared" si="153"/>
        <v>6551.3504227078247</v>
      </c>
      <c r="BZ35" s="33"/>
      <c r="CA35" s="33">
        <v>1</v>
      </c>
      <c r="CB35" s="9">
        <f t="shared" si="154"/>
        <v>21112.415554687756</v>
      </c>
      <c r="CC35" s="9">
        <f t="shared" si="155"/>
        <v>37748.999011781707</v>
      </c>
      <c r="CD35" s="9">
        <f t="shared" si="156"/>
        <v>21944.244727542453</v>
      </c>
      <c r="CE35" s="33"/>
      <c r="CF35" s="33"/>
      <c r="CG35" s="9">
        <f t="shared" si="157"/>
        <v>4131.6503580856324</v>
      </c>
      <c r="CH35" s="9">
        <f t="shared" si="158"/>
        <v>7387.3908402571105</v>
      </c>
      <c r="CI35" s="9">
        <f t="shared" si="159"/>
        <v>4294.4373821942063</v>
      </c>
      <c r="CJ35" s="33"/>
      <c r="CK35" s="33">
        <v>1</v>
      </c>
      <c r="CL35" s="9">
        <f t="shared" si="160"/>
        <v>51995.565799170712</v>
      </c>
      <c r="CM35" s="9">
        <f t="shared" si="161"/>
        <v>92968.071648917234</v>
      </c>
      <c r="CN35" s="9">
        <f t="shared" si="162"/>
        <v>54044.191091658038</v>
      </c>
      <c r="CO35" s="9">
        <f t="shared" si="163"/>
        <v>8588.8747643884126</v>
      </c>
      <c r="CP35" s="33">
        <v>0.5</v>
      </c>
      <c r="CQ35" s="9">
        <f t="shared" si="164"/>
        <v>27022.095545829019</v>
      </c>
      <c r="CR35" s="9">
        <f t="shared" si="165"/>
        <v>196388.01941381666</v>
      </c>
      <c r="CS35" s="15">
        <v>21</v>
      </c>
      <c r="CT35" s="9">
        <f t="shared" si="166"/>
        <v>9351.8104482769832</v>
      </c>
      <c r="CU35" s="9">
        <f t="shared" si="167"/>
        <v>194559.04102415629</v>
      </c>
      <c r="CV35" s="15">
        <v>21</v>
      </c>
      <c r="CW35" s="9">
        <f t="shared" si="168"/>
        <v>9264.7162392455375</v>
      </c>
      <c r="CX35" s="9">
        <f t="shared" si="169"/>
        <v>188039.29573183713</v>
      </c>
      <c r="CY35" s="15">
        <v>21</v>
      </c>
      <c r="CZ35" s="9">
        <f t="shared" si="170"/>
        <v>8954.2521777065303</v>
      </c>
      <c r="DA35" s="112">
        <f t="shared" si="171"/>
        <v>121729.78188679632</v>
      </c>
      <c r="DB35" s="15">
        <v>21</v>
      </c>
      <c r="DC35" s="9">
        <f t="shared" si="172"/>
        <v>5796.6562803236347</v>
      </c>
    </row>
    <row r="36" spans="1:107" x14ac:dyDescent="0.35">
      <c r="A36" s="15"/>
      <c r="B36" s="15" t="s">
        <v>9</v>
      </c>
      <c r="C36" s="15">
        <v>13721</v>
      </c>
      <c r="D36" s="15">
        <v>94</v>
      </c>
      <c r="E36" s="30">
        <v>0.33</v>
      </c>
      <c r="F36" s="9">
        <v>8</v>
      </c>
      <c r="G36" s="30">
        <v>0.74060000000000004</v>
      </c>
      <c r="H36" s="30">
        <v>0.76219999999999999</v>
      </c>
      <c r="I36" s="30">
        <v>0.96430000000000005</v>
      </c>
      <c r="J36" s="30">
        <v>1.0367999999999999</v>
      </c>
      <c r="K36" s="30">
        <f t="shared" si="3"/>
        <v>1.0475000000000001</v>
      </c>
      <c r="L36" s="30">
        <f t="shared" si="4"/>
        <v>1.2698</v>
      </c>
      <c r="M36" s="30">
        <v>2.1476000000000002</v>
      </c>
      <c r="N36" s="9">
        <v>8</v>
      </c>
      <c r="O36" s="30">
        <v>1.024</v>
      </c>
      <c r="P36" s="30">
        <v>5.6599999999999998E-2</v>
      </c>
      <c r="Q36" s="15">
        <v>6</v>
      </c>
      <c r="R36" s="30">
        <v>4.4673999999999996</v>
      </c>
      <c r="S36" s="30">
        <v>5.2891000000000004</v>
      </c>
      <c r="T36" s="30">
        <v>0.05</v>
      </c>
      <c r="U36" s="30">
        <v>0.78800000000000003</v>
      </c>
      <c r="V36" s="15" t="s">
        <v>463</v>
      </c>
      <c r="W36" s="15">
        <v>1</v>
      </c>
      <c r="X36" s="15" t="s">
        <v>9</v>
      </c>
      <c r="Y36" s="15">
        <v>497</v>
      </c>
      <c r="Z36" s="30"/>
      <c r="AA36" s="30"/>
      <c r="AB36" s="9">
        <v>101</v>
      </c>
      <c r="AC36" s="9"/>
      <c r="AD36" s="30"/>
      <c r="AE36" s="30"/>
      <c r="AF36" t="s">
        <v>436</v>
      </c>
      <c r="AH36" s="4">
        <v>0.22500000000000001</v>
      </c>
      <c r="AM36" s="4">
        <v>0.15</v>
      </c>
      <c r="AN36" s="15">
        <v>4780</v>
      </c>
      <c r="AO36" s="15">
        <v>311</v>
      </c>
      <c r="AP36" s="30"/>
      <c r="AQ36" s="30">
        <f t="shared" ref="AQ36" si="173">1*46.6%</f>
        <v>0.46600000000000003</v>
      </c>
      <c r="AR36" s="30">
        <f>1*58.3%</f>
        <v>0.58299999999999996</v>
      </c>
      <c r="AS36" s="30">
        <v>0.311</v>
      </c>
      <c r="AT36" s="30"/>
      <c r="AU36" s="15"/>
      <c r="AV36" s="30" t="s">
        <v>465</v>
      </c>
      <c r="AW36" s="9"/>
      <c r="AX36" s="30">
        <f>48%</f>
        <v>0.48</v>
      </c>
      <c r="AY36" s="30"/>
      <c r="AZ36" s="30"/>
      <c r="BA36" s="15"/>
      <c r="BB36" s="15">
        <f t="shared" si="134"/>
        <v>13721</v>
      </c>
      <c r="BC36" s="9">
        <f t="shared" si="135"/>
        <v>4780</v>
      </c>
      <c r="BD36" s="30">
        <f t="shared" si="136"/>
        <v>0</v>
      </c>
      <c r="BE36" s="112">
        <f t="shared" si="137"/>
        <v>18501</v>
      </c>
      <c r="BF36" s="15">
        <f t="shared" si="138"/>
        <v>591</v>
      </c>
      <c r="BG36" s="9">
        <f t="shared" si="139"/>
        <v>311</v>
      </c>
      <c r="BH36" s="30">
        <f t="shared" si="140"/>
        <v>0.94599999999999995</v>
      </c>
      <c r="BI36" s="112">
        <f t="shared" si="141"/>
        <v>1047.1566</v>
      </c>
      <c r="BJ36" s="15">
        <f t="shared" si="142"/>
        <v>2508.2426</v>
      </c>
      <c r="BK36" s="30">
        <f t="shared" si="15"/>
        <v>0.80799999999999994</v>
      </c>
      <c r="BL36" s="30">
        <f t="shared" si="143"/>
        <v>1.1379999999999999</v>
      </c>
      <c r="BM36" s="30">
        <f t="shared" si="144"/>
        <v>0</v>
      </c>
      <c r="BN36" s="30">
        <f t="shared" si="145"/>
        <v>0</v>
      </c>
      <c r="BO36" s="30">
        <f t="shared" si="146"/>
        <v>0</v>
      </c>
      <c r="BP36" s="30">
        <f t="shared" si="147"/>
        <v>0.36099999999999999</v>
      </c>
      <c r="BQ36" s="30">
        <f t="shared" si="148"/>
        <v>0.78800000000000003</v>
      </c>
      <c r="BR36" s="9">
        <f t="shared" si="149"/>
        <v>101</v>
      </c>
      <c r="BS36" s="30">
        <f t="shared" si="150"/>
        <v>0.33706195869420386</v>
      </c>
      <c r="BT36" s="33">
        <v>1</v>
      </c>
      <c r="BU36" s="33">
        <v>0.25</v>
      </c>
      <c r="BV36" s="33"/>
      <c r="BW36" s="9">
        <f t="shared" si="151"/>
        <v>7607.0464004271425</v>
      </c>
      <c r="BX36" s="9">
        <f t="shared" si="152"/>
        <v>13601.398963963731</v>
      </c>
      <c r="BY36" s="9">
        <f t="shared" si="153"/>
        <v>9771.0076758638515</v>
      </c>
      <c r="BZ36" s="33"/>
      <c r="CA36" s="33">
        <v>1</v>
      </c>
      <c r="CB36" s="9">
        <f t="shared" si="154"/>
        <v>23097.94950244252</v>
      </c>
      <c r="CC36" s="9">
        <f t="shared" si="155"/>
        <v>41299.133710367227</v>
      </c>
      <c r="CD36" s="9">
        <f t="shared" si="156"/>
        <v>29668.577001503341</v>
      </c>
      <c r="CE36" s="33"/>
      <c r="CF36" s="33"/>
      <c r="CG36" s="9">
        <f t="shared" si="157"/>
        <v>5491.3256230911993</v>
      </c>
      <c r="CH36" s="9">
        <f t="shared" si="158"/>
        <v>9818.4902140870654</v>
      </c>
      <c r="CI36" s="9">
        <f t="shared" si="159"/>
        <v>7053.4320404407063</v>
      </c>
      <c r="CJ36" s="33"/>
      <c r="CK36" s="33">
        <v>1</v>
      </c>
      <c r="CL36" s="9">
        <f t="shared" si="160"/>
        <v>56885.530226005183</v>
      </c>
      <c r="CM36" s="9">
        <f t="shared" si="161"/>
        <v>101711.32804409727</v>
      </c>
      <c r="CN36" s="9">
        <f t="shared" si="162"/>
        <v>73067.64323833643</v>
      </c>
      <c r="CO36" s="9">
        <f t="shared" si="163"/>
        <v>14106.864080881413</v>
      </c>
      <c r="CP36" s="33">
        <v>0.5</v>
      </c>
      <c r="CQ36" s="9">
        <f t="shared" si="164"/>
        <v>36533.821619168215</v>
      </c>
      <c r="CR36" s="9">
        <f t="shared" si="165"/>
        <v>272070.59741753829</v>
      </c>
      <c r="CS36" s="15">
        <v>21</v>
      </c>
      <c r="CT36" s="9">
        <f t="shared" si="166"/>
        <v>12955.742734168491</v>
      </c>
      <c r="CU36" s="9">
        <f t="shared" si="167"/>
        <v>272402.92238400731</v>
      </c>
      <c r="CV36" s="15">
        <v>21</v>
      </c>
      <c r="CW36" s="9">
        <f t="shared" si="168"/>
        <v>12971.567732571777</v>
      </c>
      <c r="CX36" s="9">
        <f t="shared" si="169"/>
        <v>265739.2058545578</v>
      </c>
      <c r="CY36" s="15">
        <v>21</v>
      </c>
      <c r="CZ36" s="9">
        <f t="shared" si="170"/>
        <v>12654.247897836085</v>
      </c>
      <c r="DA36" s="112">
        <f t="shared" si="171"/>
        <v>179082.53580081515</v>
      </c>
      <c r="DB36" s="15">
        <v>21</v>
      </c>
      <c r="DC36" s="9">
        <f t="shared" si="172"/>
        <v>8527.7398000388166</v>
      </c>
    </row>
    <row r="37" spans="1:107" x14ac:dyDescent="0.35">
      <c r="A37" s="15"/>
      <c r="B37" s="15" t="s">
        <v>9</v>
      </c>
      <c r="C37" s="15">
        <v>13721</v>
      </c>
      <c r="D37" s="15">
        <v>94</v>
      </c>
      <c r="E37" s="30">
        <v>0.33</v>
      </c>
      <c r="F37" s="9">
        <v>8</v>
      </c>
      <c r="G37" s="30">
        <v>0.74060000000000004</v>
      </c>
      <c r="H37" s="30">
        <v>0.76219999999999999</v>
      </c>
      <c r="I37" s="30">
        <v>0.96430000000000005</v>
      </c>
      <c r="J37" s="30">
        <v>1.0367999999999999</v>
      </c>
      <c r="K37" s="30">
        <f t="shared" si="3"/>
        <v>1.0475000000000001</v>
      </c>
      <c r="L37" s="30">
        <f t="shared" si="4"/>
        <v>1.2698</v>
      </c>
      <c r="M37" s="30">
        <v>2.1476000000000002</v>
      </c>
      <c r="N37" s="9">
        <v>8</v>
      </c>
      <c r="O37" s="30">
        <v>1.024</v>
      </c>
      <c r="P37" s="30">
        <v>5.6599999999999998E-2</v>
      </c>
      <c r="Q37" s="15">
        <v>6</v>
      </c>
      <c r="R37" s="30">
        <v>4.4673999999999996</v>
      </c>
      <c r="S37" s="30">
        <v>5.2891000000000004</v>
      </c>
      <c r="T37" s="30">
        <v>0.05</v>
      </c>
      <c r="U37" s="30">
        <v>0.78800000000000003</v>
      </c>
      <c r="V37" s="15" t="s">
        <v>463</v>
      </c>
      <c r="W37" s="15">
        <v>1</v>
      </c>
      <c r="X37" s="15" t="s">
        <v>9</v>
      </c>
      <c r="Y37" s="15">
        <v>497</v>
      </c>
      <c r="Z37" s="30"/>
      <c r="AA37" s="30"/>
      <c r="AB37" s="9">
        <v>101</v>
      </c>
      <c r="AC37" s="9"/>
      <c r="AD37" s="30"/>
      <c r="AE37" s="30"/>
      <c r="AF37" t="s">
        <v>436</v>
      </c>
      <c r="AH37" s="4">
        <v>0.22500000000000001</v>
      </c>
      <c r="AM37" s="4">
        <v>0.15</v>
      </c>
      <c r="AN37" s="15">
        <v>4780</v>
      </c>
      <c r="AO37" s="15">
        <v>311</v>
      </c>
      <c r="AQ37" s="30">
        <f>1*46.6%</f>
        <v>0.46600000000000003</v>
      </c>
      <c r="AT37" s="30">
        <v>0.622</v>
      </c>
      <c r="AV37" s="30" t="s">
        <v>465</v>
      </c>
      <c r="AW37" s="9"/>
      <c r="AX37" s="30">
        <f>48%</f>
        <v>0.48</v>
      </c>
      <c r="AY37" s="30"/>
      <c r="AZ37" s="30"/>
      <c r="BA37" s="15"/>
      <c r="BB37" s="15">
        <f t="shared" si="134"/>
        <v>13721</v>
      </c>
      <c r="BC37" s="9">
        <f t="shared" si="135"/>
        <v>4780</v>
      </c>
      <c r="BD37" s="30">
        <f t="shared" si="136"/>
        <v>0</v>
      </c>
      <c r="BE37" s="112">
        <f t="shared" si="137"/>
        <v>18501</v>
      </c>
      <c r="BF37" s="15">
        <f t="shared" si="138"/>
        <v>591</v>
      </c>
      <c r="BG37" s="9">
        <f t="shared" si="139"/>
        <v>311</v>
      </c>
      <c r="BH37" s="30">
        <f t="shared" si="140"/>
        <v>0.94599999999999995</v>
      </c>
      <c r="BI37" s="112">
        <f t="shared" si="141"/>
        <v>1047.1566</v>
      </c>
      <c r="BJ37" s="15">
        <f t="shared" si="142"/>
        <v>2508.2426</v>
      </c>
      <c r="BK37" s="30">
        <f t="shared" si="15"/>
        <v>0.22500000000000001</v>
      </c>
      <c r="BL37" s="30">
        <f t="shared" si="143"/>
        <v>0.55500000000000005</v>
      </c>
      <c r="BM37" s="30">
        <f t="shared" si="144"/>
        <v>0</v>
      </c>
      <c r="BN37" s="30">
        <f t="shared" si="145"/>
        <v>0</v>
      </c>
      <c r="BO37" s="30">
        <f t="shared" si="146"/>
        <v>0</v>
      </c>
      <c r="BP37" s="30">
        <f t="shared" si="147"/>
        <v>0.05</v>
      </c>
      <c r="BQ37" s="30">
        <f t="shared" si="148"/>
        <v>1.4100000000000001</v>
      </c>
      <c r="BR37" s="9">
        <f t="shared" si="149"/>
        <v>101</v>
      </c>
      <c r="BS37" s="30">
        <f t="shared" si="150"/>
        <v>0.33706195869420386</v>
      </c>
      <c r="BT37" s="33">
        <v>1</v>
      </c>
      <c r="BU37" s="33">
        <v>0.25</v>
      </c>
      <c r="BV37" s="33"/>
      <c r="BW37" s="9">
        <f t="shared" si="151"/>
        <v>5532.7208384771793</v>
      </c>
      <c r="BX37" s="9">
        <f t="shared" si="152"/>
        <v>13333.857220730002</v>
      </c>
      <c r="BY37" s="9">
        <f t="shared" si="153"/>
        <v>5922.7776575898206</v>
      </c>
      <c r="BZ37" s="33"/>
      <c r="CA37" s="33">
        <v>1</v>
      </c>
      <c r="CB37" s="9">
        <f t="shared" si="154"/>
        <v>16799.490868240471</v>
      </c>
      <c r="CC37" s="9">
        <f t="shared" si="155"/>
        <v>40486.772992459541</v>
      </c>
      <c r="CD37" s="9">
        <f t="shared" si="156"/>
        <v>17983.854974451424</v>
      </c>
      <c r="CE37" s="33"/>
      <c r="CF37" s="33"/>
      <c r="CG37" s="9">
        <f t="shared" si="157"/>
        <v>3993.9248568320004</v>
      </c>
      <c r="CH37" s="9">
        <f t="shared" si="158"/>
        <v>9625.3589049651218</v>
      </c>
      <c r="CI37" s="9">
        <f t="shared" si="159"/>
        <v>4275.4965592386561</v>
      </c>
      <c r="CJ37" s="33"/>
      <c r="CK37" s="33">
        <v>1</v>
      </c>
      <c r="CL37" s="9">
        <f t="shared" si="160"/>
        <v>41373.713517978525</v>
      </c>
      <c r="CM37" s="9">
        <f t="shared" si="161"/>
        <v>99710.649578328259</v>
      </c>
      <c r="CN37" s="9">
        <f t="shared" si="162"/>
        <v>44290.56032099601</v>
      </c>
      <c r="CO37" s="9">
        <f t="shared" si="163"/>
        <v>8550.9931184773122</v>
      </c>
      <c r="CP37" s="33">
        <v>0.5</v>
      </c>
      <c r="CQ37" s="9">
        <f t="shared" si="164"/>
        <v>22145.280160498005</v>
      </c>
      <c r="CR37" s="9">
        <f t="shared" si="165"/>
        <v>164917.85792495002</v>
      </c>
      <c r="CS37" s="15">
        <v>21</v>
      </c>
      <c r="CT37" s="9">
        <f t="shared" si="166"/>
        <v>7853.2313297595247</v>
      </c>
      <c r="CU37" s="9">
        <f t="shared" si="167"/>
        <v>165119.29947036237</v>
      </c>
      <c r="CV37" s="15">
        <v>21</v>
      </c>
      <c r="CW37" s="9">
        <f t="shared" si="168"/>
        <v>7862.8237843029701</v>
      </c>
      <c r="CX37" s="9">
        <f t="shared" si="169"/>
        <v>161080.03221294039</v>
      </c>
      <c r="CY37" s="15">
        <v>21</v>
      </c>
      <c r="CZ37" s="9">
        <f t="shared" si="170"/>
        <v>7670.477724425733</v>
      </c>
      <c r="DA37" s="112">
        <f t="shared" si="171"/>
        <v>108552.37014352504</v>
      </c>
      <c r="DB37" s="15">
        <v>21</v>
      </c>
      <c r="DC37" s="9">
        <f t="shared" si="172"/>
        <v>5169.1604830250017</v>
      </c>
    </row>
    <row r="38" spans="1:107" s="59" customFormat="1" x14ac:dyDescent="0.35">
      <c r="A38" s="63"/>
      <c r="B38" s="63" t="s">
        <v>9</v>
      </c>
      <c r="C38" s="63">
        <v>13721</v>
      </c>
      <c r="D38" s="63">
        <v>94</v>
      </c>
      <c r="E38" s="67">
        <v>0.33</v>
      </c>
      <c r="F38" s="72">
        <v>8</v>
      </c>
      <c r="G38" s="67">
        <v>0.74060000000000004</v>
      </c>
      <c r="H38" s="67">
        <v>0.76219999999999999</v>
      </c>
      <c r="I38" s="67">
        <v>0.96430000000000005</v>
      </c>
      <c r="J38" s="67">
        <v>1.0367999999999999</v>
      </c>
      <c r="K38" s="67">
        <f t="shared" si="3"/>
        <v>1.0475000000000001</v>
      </c>
      <c r="L38" s="67">
        <f t="shared" si="4"/>
        <v>1.2698</v>
      </c>
      <c r="M38" s="67">
        <v>2.1476000000000002</v>
      </c>
      <c r="N38" s="72">
        <v>8</v>
      </c>
      <c r="O38" s="67">
        <v>1.024</v>
      </c>
      <c r="P38" s="67">
        <v>5.6599999999999998E-2</v>
      </c>
      <c r="Q38" s="63">
        <v>6</v>
      </c>
      <c r="R38" s="67">
        <v>4.4673999999999996</v>
      </c>
      <c r="S38" s="67">
        <v>5.2891000000000004</v>
      </c>
      <c r="T38" s="67">
        <v>0.05</v>
      </c>
      <c r="U38" s="67">
        <v>0.78800000000000003</v>
      </c>
      <c r="V38" s="63" t="s">
        <v>463</v>
      </c>
      <c r="W38" s="63">
        <v>1</v>
      </c>
      <c r="X38" s="63" t="s">
        <v>9</v>
      </c>
      <c r="Y38" s="63">
        <v>497</v>
      </c>
      <c r="Z38" s="67"/>
      <c r="AA38" s="30"/>
      <c r="AB38" s="72">
        <v>101</v>
      </c>
      <c r="AC38" s="72"/>
      <c r="AD38" s="67"/>
      <c r="AE38" s="67"/>
      <c r="AF38" s="59" t="s">
        <v>436</v>
      </c>
      <c r="AG38" s="60"/>
      <c r="AH38" s="60">
        <v>0.22500000000000001</v>
      </c>
      <c r="AI38" s="60"/>
      <c r="AJ38" s="60"/>
      <c r="AK38" s="60"/>
      <c r="AL38" s="60"/>
      <c r="AM38" s="60">
        <v>0.15</v>
      </c>
      <c r="AN38" s="63">
        <v>4780</v>
      </c>
      <c r="AO38" s="63">
        <v>311</v>
      </c>
      <c r="AP38" s="60"/>
      <c r="AQ38" s="67">
        <f t="shared" ref="AQ38" si="174">1*46.6%</f>
        <v>0.46600000000000003</v>
      </c>
      <c r="AR38" s="60"/>
      <c r="AS38" s="60"/>
      <c r="AT38" s="60"/>
      <c r="AU38" s="63">
        <v>187</v>
      </c>
      <c r="AV38" s="67" t="s">
        <v>465</v>
      </c>
      <c r="AW38" s="72"/>
      <c r="AX38" s="67">
        <f>48%</f>
        <v>0.48</v>
      </c>
      <c r="AY38" s="67"/>
      <c r="AZ38" s="67"/>
      <c r="BA38" s="63"/>
      <c r="BB38" s="63">
        <f t="shared" si="134"/>
        <v>13721</v>
      </c>
      <c r="BC38" s="72">
        <f t="shared" si="135"/>
        <v>4780</v>
      </c>
      <c r="BD38" s="67">
        <f t="shared" si="136"/>
        <v>0</v>
      </c>
      <c r="BE38" s="118">
        <f t="shared" si="137"/>
        <v>18501</v>
      </c>
      <c r="BF38" s="63">
        <f t="shared" si="138"/>
        <v>591</v>
      </c>
      <c r="BG38" s="72">
        <f t="shared" si="139"/>
        <v>311</v>
      </c>
      <c r="BH38" s="67">
        <f t="shared" si="140"/>
        <v>0.94599999999999995</v>
      </c>
      <c r="BI38" s="118">
        <f t="shared" si="141"/>
        <v>1047.1566</v>
      </c>
      <c r="BJ38" s="63">
        <f t="shared" si="142"/>
        <v>2508.2426</v>
      </c>
      <c r="BK38" s="30">
        <f t="shared" si="15"/>
        <v>0.22500000000000001</v>
      </c>
      <c r="BL38" s="67">
        <f t="shared" si="143"/>
        <v>0.55500000000000005</v>
      </c>
      <c r="BM38" s="67">
        <f t="shared" si="144"/>
        <v>0</v>
      </c>
      <c r="BN38" s="67">
        <f t="shared" si="145"/>
        <v>0</v>
      </c>
      <c r="BO38" s="67">
        <f t="shared" si="146"/>
        <v>0</v>
      </c>
      <c r="BP38" s="67">
        <f t="shared" si="147"/>
        <v>0.05</v>
      </c>
      <c r="BQ38" s="67">
        <f t="shared" si="148"/>
        <v>0.78800000000000003</v>
      </c>
      <c r="BR38" s="72">
        <f t="shared" si="149"/>
        <v>288</v>
      </c>
      <c r="BS38" s="67">
        <f t="shared" si="150"/>
        <v>0.62431279620853086</v>
      </c>
      <c r="BT38" s="64">
        <v>1</v>
      </c>
      <c r="BU38" s="64">
        <v>0.25</v>
      </c>
      <c r="BV38" s="64"/>
      <c r="BW38" s="72">
        <f t="shared" si="151"/>
        <v>6092.9055357888392</v>
      </c>
      <c r="BX38" s="72">
        <f t="shared" si="152"/>
        <v>10894.115097990445</v>
      </c>
      <c r="BY38" s="72">
        <f t="shared" si="153"/>
        <v>6332.9660138989193</v>
      </c>
      <c r="BZ38" s="64"/>
      <c r="CA38" s="33">
        <v>1</v>
      </c>
      <c r="CB38" s="72">
        <f t="shared" si="154"/>
        <v>20408.648836080036</v>
      </c>
      <c r="CC38" s="72">
        <f t="shared" si="155"/>
        <v>36490.664118911103</v>
      </c>
      <c r="CD38" s="72">
        <f t="shared" si="156"/>
        <v>21212.749600221588</v>
      </c>
      <c r="CE38" s="64"/>
      <c r="CF38" s="33"/>
      <c r="CG38" s="72">
        <f t="shared" si="157"/>
        <v>3993.9248568320004</v>
      </c>
      <c r="CH38" s="72">
        <f t="shared" si="158"/>
        <v>7141.1376440156164</v>
      </c>
      <c r="CI38" s="72">
        <f t="shared" si="159"/>
        <v>4151.2854961911817</v>
      </c>
      <c r="CJ38" s="64"/>
      <c r="CK38" s="33">
        <v>1</v>
      </c>
      <c r="CL38" s="72">
        <f t="shared" si="160"/>
        <v>50262.332165631822</v>
      </c>
      <c r="CM38" s="72">
        <f t="shared" si="161"/>
        <v>89869.049912149698</v>
      </c>
      <c r="CN38" s="72">
        <f t="shared" si="162"/>
        <v>52242.668052957713</v>
      </c>
      <c r="CO38" s="72">
        <f t="shared" si="163"/>
        <v>8302.5709923823633</v>
      </c>
      <c r="CP38" s="64">
        <v>0.5</v>
      </c>
      <c r="CQ38" s="72">
        <f t="shared" si="164"/>
        <v>26121.334026478857</v>
      </c>
      <c r="CR38" s="72">
        <f t="shared" si="165"/>
        <v>189841.570399552</v>
      </c>
      <c r="CS38" s="63">
        <v>21</v>
      </c>
      <c r="CT38" s="72">
        <f t="shared" si="166"/>
        <v>9040.0747809310469</v>
      </c>
      <c r="CU38" s="72">
        <f t="shared" si="167"/>
        <v>188073.55964840564</v>
      </c>
      <c r="CV38" s="63">
        <v>21</v>
      </c>
      <c r="CW38" s="72">
        <f t="shared" si="168"/>
        <v>8955.8837927812219</v>
      </c>
      <c r="CX38" s="72">
        <f t="shared" si="169"/>
        <v>181771.14523130766</v>
      </c>
      <c r="CY38" s="63">
        <v>21</v>
      </c>
      <c r="CZ38" s="72">
        <f t="shared" si="170"/>
        <v>8655.7688205384602</v>
      </c>
      <c r="DA38" s="118">
        <f t="shared" si="171"/>
        <v>117672.00986476529</v>
      </c>
      <c r="DB38" s="63">
        <v>21</v>
      </c>
      <c r="DC38" s="72">
        <f t="shared" si="172"/>
        <v>5603.4290411792999</v>
      </c>
    </row>
    <row r="39" spans="1:107" s="15" customFormat="1" x14ac:dyDescent="0.35">
      <c r="B39" s="15" t="s">
        <v>9</v>
      </c>
      <c r="C39" s="15">
        <v>13721</v>
      </c>
      <c r="D39" s="15">
        <v>94</v>
      </c>
      <c r="E39" s="30">
        <v>0.33</v>
      </c>
      <c r="F39" s="9">
        <v>8</v>
      </c>
      <c r="G39" s="30">
        <v>0.74060000000000004</v>
      </c>
      <c r="H39" s="30">
        <v>0.76219999999999999</v>
      </c>
      <c r="I39" s="30">
        <v>0.96430000000000005</v>
      </c>
      <c r="J39" s="30">
        <v>1.0367999999999999</v>
      </c>
      <c r="K39" s="30">
        <f>49.15%+55.6%</f>
        <v>1.0475000000000001</v>
      </c>
      <c r="L39" s="30">
        <f>126.98%</f>
        <v>1.2698</v>
      </c>
      <c r="M39" s="30">
        <v>2.1476000000000002</v>
      </c>
      <c r="N39" s="9">
        <v>8</v>
      </c>
      <c r="O39" s="30">
        <v>1.024</v>
      </c>
      <c r="P39" s="30">
        <v>5.6599999999999998E-2</v>
      </c>
      <c r="Q39" s="15">
        <v>6</v>
      </c>
      <c r="R39" s="30">
        <v>4.4673999999999996</v>
      </c>
      <c r="S39" s="30">
        <v>5.2891000000000004</v>
      </c>
      <c r="T39" s="30">
        <v>0.05</v>
      </c>
      <c r="U39" s="30">
        <v>0.78800000000000003</v>
      </c>
      <c r="V39" t="s">
        <v>430</v>
      </c>
      <c r="W39">
        <v>5</v>
      </c>
      <c r="X39" t="s">
        <v>9</v>
      </c>
      <c r="Y39">
        <v>355</v>
      </c>
      <c r="Z39" s="4"/>
      <c r="AA39" s="4"/>
      <c r="AB39" s="6"/>
      <c r="AC39" s="4">
        <v>0.214</v>
      </c>
      <c r="AD39" s="4"/>
      <c r="AE39" s="4"/>
      <c r="AF39" t="s">
        <v>436</v>
      </c>
      <c r="AG39" s="4"/>
      <c r="AH39" s="4">
        <v>0.22500000000000001</v>
      </c>
      <c r="AI39" s="4"/>
      <c r="AJ39" s="4"/>
      <c r="AK39" s="4"/>
      <c r="AL39" s="4"/>
      <c r="AM39" s="4">
        <v>0.15</v>
      </c>
      <c r="AN39" s="15">
        <v>4780</v>
      </c>
      <c r="AO39" s="15">
        <v>311</v>
      </c>
      <c r="AP39" s="30">
        <f>1*46.6%</f>
        <v>0.46600000000000003</v>
      </c>
      <c r="AQ39" s="30"/>
      <c r="AR39" s="30">
        <f>1*58.3%</f>
        <v>0.58299999999999996</v>
      </c>
      <c r="AS39" s="30">
        <v>0.311</v>
      </c>
      <c r="AT39" s="30"/>
      <c r="AV39" s="30" t="s">
        <v>465</v>
      </c>
      <c r="AW39" s="9"/>
      <c r="AX39" s="30">
        <f>48%</f>
        <v>0.48</v>
      </c>
      <c r="AY39" s="30"/>
      <c r="AZ39" s="30"/>
      <c r="BB39" s="15">
        <f t="shared" si="96"/>
        <v>13721</v>
      </c>
      <c r="BC39" s="9">
        <f t="shared" si="97"/>
        <v>4780</v>
      </c>
      <c r="BD39" s="30">
        <f t="shared" si="98"/>
        <v>0.46600000000000003</v>
      </c>
      <c r="BE39" s="112">
        <f t="shared" si="99"/>
        <v>24894.986000000001</v>
      </c>
      <c r="BF39" s="15">
        <f t="shared" si="100"/>
        <v>449</v>
      </c>
      <c r="BG39" s="9">
        <f t="shared" si="101"/>
        <v>311</v>
      </c>
      <c r="BH39" s="30">
        <f t="shared" si="102"/>
        <v>0.48</v>
      </c>
      <c r="BI39" s="112">
        <f t="shared" si="103"/>
        <v>1409.0562075999999</v>
      </c>
      <c r="BJ39" s="15">
        <f t="shared" si="104"/>
        <v>2384.5762076000001</v>
      </c>
      <c r="BK39" s="30">
        <f t="shared" si="15"/>
        <v>0.80799999999999994</v>
      </c>
      <c r="BL39" s="30">
        <f t="shared" si="105"/>
        <v>1.1379999999999999</v>
      </c>
      <c r="BM39" s="30">
        <f t="shared" si="106"/>
        <v>0</v>
      </c>
      <c r="BN39" s="30">
        <f t="shared" si="107"/>
        <v>0</v>
      </c>
      <c r="BO39" s="30">
        <f t="shared" si="108"/>
        <v>0</v>
      </c>
      <c r="BP39" s="30">
        <f t="shared" si="109"/>
        <v>0.57499999999999996</v>
      </c>
      <c r="BQ39" s="30">
        <f t="shared" si="110"/>
        <v>0.78800000000000003</v>
      </c>
      <c r="BR39" s="9">
        <f t="shared" si="111"/>
        <v>0</v>
      </c>
      <c r="BS39" s="30">
        <f t="shared" si="112"/>
        <v>0.15</v>
      </c>
      <c r="BT39" s="33">
        <v>1</v>
      </c>
      <c r="BU39" s="33">
        <v>0.25</v>
      </c>
      <c r="BV39" s="33"/>
      <c r="BW39" s="9">
        <f t="shared" si="113"/>
        <v>6755.1467096996594</v>
      </c>
      <c r="BX39" s="9">
        <f t="shared" si="25"/>
        <v>12078.20231694299</v>
      </c>
      <c r="BY39" s="9">
        <f t="shared" si="114"/>
        <v>9815.9036838645752</v>
      </c>
      <c r="BZ39" s="33"/>
      <c r="CA39" s="33">
        <v>1</v>
      </c>
      <c r="CB39" s="9">
        <f t="shared" si="115"/>
        <v>18886.931360166382</v>
      </c>
      <c r="CC39" s="9">
        <f t="shared" si="28"/>
        <v>33769.833271977492</v>
      </c>
      <c r="CD39" s="9">
        <f t="shared" si="116"/>
        <v>27444.599959457766</v>
      </c>
      <c r="CE39" s="33"/>
      <c r="CF39" s="33"/>
      <c r="CG39" s="9">
        <f t="shared" si="117"/>
        <v>5220.581306213171</v>
      </c>
      <c r="CH39" s="9">
        <f t="shared" si="31"/>
        <v>9334.3993755091506</v>
      </c>
      <c r="CI39" s="9">
        <f t="shared" si="118"/>
        <v>7586.0266960583594</v>
      </c>
      <c r="CJ39" s="33"/>
      <c r="CK39" s="33">
        <v>1</v>
      </c>
      <c r="CL39" s="9">
        <f t="shared" si="119"/>
        <v>46514.652941449065</v>
      </c>
      <c r="CM39" s="9">
        <f t="shared" si="34"/>
        <v>83168.199459310927</v>
      </c>
      <c r="CN39" s="9">
        <f t="shared" si="120"/>
        <v>67590.442189219641</v>
      </c>
      <c r="CO39" s="9">
        <f t="shared" si="121"/>
        <v>15172.053392116719</v>
      </c>
      <c r="CP39" s="33">
        <v>0.5</v>
      </c>
      <c r="CQ39" s="9">
        <f t="shared" si="122"/>
        <v>33795.22109460982</v>
      </c>
      <c r="CR39" s="9">
        <f t="shared" si="123"/>
        <v>257252.82385309375</v>
      </c>
      <c r="CS39" s="15">
        <v>21</v>
      </c>
      <c r="CT39" s="8">
        <f t="shared" si="124"/>
        <v>12250.13446919494</v>
      </c>
      <c r="CU39" s="9">
        <f t="shared" si="125"/>
        <v>259946.97456457379</v>
      </c>
      <c r="CV39" s="15">
        <v>21</v>
      </c>
      <c r="CW39" s="9">
        <f t="shared" si="126"/>
        <v>12378.4273602178</v>
      </c>
      <c r="CX39" s="9">
        <f t="shared" si="127"/>
        <v>255612.93823840676</v>
      </c>
      <c r="CY39" s="15">
        <v>21</v>
      </c>
      <c r="CZ39" s="9">
        <f t="shared" si="128"/>
        <v>12172.044678019369</v>
      </c>
      <c r="DA39" s="112">
        <f t="shared" si="129"/>
        <v>177999.29159186315</v>
      </c>
      <c r="DB39" s="15">
        <v>21</v>
      </c>
      <c r="DC39" s="9">
        <f t="shared" si="130"/>
        <v>8476.1567424696732</v>
      </c>
    </row>
    <row r="40" spans="1:107" x14ac:dyDescent="0.35">
      <c r="A40" s="15"/>
      <c r="B40" s="15" t="s">
        <v>9</v>
      </c>
      <c r="C40" s="15">
        <v>13721</v>
      </c>
      <c r="D40" s="15">
        <v>94</v>
      </c>
      <c r="E40" s="30">
        <v>0.33</v>
      </c>
      <c r="F40" s="9">
        <v>8</v>
      </c>
      <c r="G40" s="30">
        <v>0.74060000000000004</v>
      </c>
      <c r="H40" s="30">
        <v>0.76219999999999999</v>
      </c>
      <c r="I40" s="30">
        <v>0.96430000000000005</v>
      </c>
      <c r="J40" s="30">
        <v>1.0367999999999999</v>
      </c>
      <c r="K40" s="30">
        <f t="shared" si="3"/>
        <v>1.0475000000000001</v>
      </c>
      <c r="L40" s="30">
        <f t="shared" si="4"/>
        <v>1.2698</v>
      </c>
      <c r="M40" s="30">
        <v>2.1476000000000002</v>
      </c>
      <c r="N40" s="9">
        <v>8</v>
      </c>
      <c r="O40" s="30">
        <v>1.024</v>
      </c>
      <c r="P40" s="30">
        <v>5.6599999999999998E-2</v>
      </c>
      <c r="Q40" s="15">
        <v>6</v>
      </c>
      <c r="R40" s="30">
        <v>4.4673999999999996</v>
      </c>
      <c r="S40" s="30">
        <v>5.2891000000000004</v>
      </c>
      <c r="T40" s="30">
        <v>0.05</v>
      </c>
      <c r="U40" s="30">
        <v>0.78800000000000003</v>
      </c>
      <c r="V40" t="s">
        <v>430</v>
      </c>
      <c r="W40">
        <v>5</v>
      </c>
      <c r="X40" t="s">
        <v>9</v>
      </c>
      <c r="Y40">
        <v>355</v>
      </c>
      <c r="AC40" s="4">
        <v>0.214</v>
      </c>
      <c r="AF40" t="s">
        <v>436</v>
      </c>
      <c r="AH40" s="4">
        <v>0.22500000000000001</v>
      </c>
      <c r="AM40" s="4">
        <v>0.15</v>
      </c>
      <c r="AN40" s="15">
        <v>4780</v>
      </c>
      <c r="AO40" s="15">
        <v>311</v>
      </c>
      <c r="AP40" s="30">
        <f t="shared" ref="AP40:AP41" si="175">1*46.6%</f>
        <v>0.46600000000000003</v>
      </c>
      <c r="AQ40" s="30"/>
      <c r="AT40" s="30">
        <v>0.622</v>
      </c>
      <c r="AV40" s="30" t="s">
        <v>465</v>
      </c>
      <c r="AW40" s="9"/>
      <c r="AX40" s="30">
        <f>48%</f>
        <v>0.48</v>
      </c>
      <c r="AY40" s="30"/>
      <c r="AZ40" s="30"/>
      <c r="BA40" s="15"/>
      <c r="BB40" s="15">
        <f t="shared" si="96"/>
        <v>13721</v>
      </c>
      <c r="BC40" s="9">
        <f t="shared" si="97"/>
        <v>4780</v>
      </c>
      <c r="BD40" s="30">
        <f t="shared" si="98"/>
        <v>0.46600000000000003</v>
      </c>
      <c r="BE40" s="112">
        <f t="shared" si="99"/>
        <v>24894.986000000001</v>
      </c>
      <c r="BF40" s="15">
        <f t="shared" si="100"/>
        <v>449</v>
      </c>
      <c r="BG40" s="9">
        <f t="shared" si="101"/>
        <v>311</v>
      </c>
      <c r="BH40" s="30">
        <f t="shared" si="102"/>
        <v>0.48</v>
      </c>
      <c r="BI40" s="112">
        <f t="shared" si="103"/>
        <v>1409.0562075999999</v>
      </c>
      <c r="BJ40" s="15">
        <f t="shared" si="104"/>
        <v>2384.5762076000001</v>
      </c>
      <c r="BK40" s="30">
        <f t="shared" si="15"/>
        <v>0.22500000000000001</v>
      </c>
      <c r="BL40" s="30">
        <f t="shared" si="105"/>
        <v>0.55500000000000005</v>
      </c>
      <c r="BM40" s="30">
        <f t="shared" si="106"/>
        <v>0</v>
      </c>
      <c r="BN40" s="30">
        <f t="shared" si="107"/>
        <v>0</v>
      </c>
      <c r="BO40" s="30">
        <f t="shared" si="108"/>
        <v>0</v>
      </c>
      <c r="BP40" s="30">
        <f t="shared" si="109"/>
        <v>0.26400000000000001</v>
      </c>
      <c r="BQ40" s="30">
        <f t="shared" si="110"/>
        <v>1.4100000000000001</v>
      </c>
      <c r="BR40" s="9">
        <f t="shared" si="111"/>
        <v>0</v>
      </c>
      <c r="BS40" s="30">
        <f t="shared" si="112"/>
        <v>0.15</v>
      </c>
      <c r="BT40" s="33">
        <v>1</v>
      </c>
      <c r="BU40" s="33">
        <v>0.25</v>
      </c>
      <c r="BV40" s="33"/>
      <c r="BW40" s="9">
        <f t="shared" si="113"/>
        <v>4913.1212037338501</v>
      </c>
      <c r="BX40" s="9">
        <f t="shared" si="25"/>
        <v>11840.62210099858</v>
      </c>
      <c r="BY40" s="9">
        <f t="shared" si="114"/>
        <v>6741.9814406117384</v>
      </c>
      <c r="BZ40" s="33"/>
      <c r="CA40" s="33">
        <v>1</v>
      </c>
      <c r="CB40" s="9">
        <f t="shared" si="115"/>
        <v>13736.753164199594</v>
      </c>
      <c r="CC40" s="9">
        <f t="shared" si="28"/>
        <v>33105.575125721021</v>
      </c>
      <c r="CD40" s="9">
        <f t="shared" si="116"/>
        <v>18850.122162041251</v>
      </c>
      <c r="CE40" s="33"/>
      <c r="CF40" s="33"/>
      <c r="CG40" s="9">
        <f t="shared" si="117"/>
        <v>3797.0083868856327</v>
      </c>
      <c r="CH40" s="9">
        <f t="shared" si="31"/>
        <v>9150.790212394375</v>
      </c>
      <c r="CI40" s="9">
        <f t="shared" si="118"/>
        <v>5210.4067888199406</v>
      </c>
      <c r="CJ40" s="33"/>
      <c r="CK40" s="33">
        <v>1</v>
      </c>
      <c r="CL40" s="9">
        <f t="shared" si="119"/>
        <v>33830.816334870586</v>
      </c>
      <c r="CM40" s="9">
        <f t="shared" si="34"/>
        <v>81532.267367038119</v>
      </c>
      <c r="CN40" s="9">
        <f t="shared" si="120"/>
        <v>46423.999407362819</v>
      </c>
      <c r="CO40" s="9">
        <f t="shared" si="121"/>
        <v>10420.813577639881</v>
      </c>
      <c r="CP40" s="33">
        <v>0.5</v>
      </c>
      <c r="CQ40" s="9">
        <f t="shared" si="122"/>
        <v>23211.999703681409</v>
      </c>
      <c r="CR40" s="9">
        <f t="shared" si="123"/>
        <v>176692.21498307111</v>
      </c>
      <c r="CS40" s="15">
        <v>21</v>
      </c>
      <c r="CT40" s="9">
        <f t="shared" si="124"/>
        <v>8413.914999193863</v>
      </c>
      <c r="CU40" s="9">
        <f t="shared" si="125"/>
        <v>178542.67263628414</v>
      </c>
      <c r="CV40" s="15">
        <v>21</v>
      </c>
      <c r="CW40" s="9">
        <f t="shared" si="126"/>
        <v>8502.0320302992441</v>
      </c>
      <c r="CX40" s="9">
        <f t="shared" si="127"/>
        <v>175565.87157801917</v>
      </c>
      <c r="CY40" s="15">
        <v>21</v>
      </c>
      <c r="CZ40" s="9">
        <f t="shared" si="128"/>
        <v>8360.2795989532933</v>
      </c>
      <c r="DA40" s="112">
        <f t="shared" si="129"/>
        <v>122257.50771445074</v>
      </c>
      <c r="DB40" s="15">
        <v>21</v>
      </c>
      <c r="DC40" s="9">
        <f t="shared" si="130"/>
        <v>5821.7860816405109</v>
      </c>
    </row>
    <row r="41" spans="1:107" x14ac:dyDescent="0.35">
      <c r="A41" s="15"/>
      <c r="B41" s="15" t="s">
        <v>9</v>
      </c>
      <c r="C41" s="15">
        <v>13721</v>
      </c>
      <c r="D41" s="15">
        <v>94</v>
      </c>
      <c r="E41" s="30">
        <v>0.33</v>
      </c>
      <c r="F41" s="9">
        <v>8</v>
      </c>
      <c r="G41" s="30">
        <v>0.74060000000000004</v>
      </c>
      <c r="H41" s="30">
        <v>0.76219999999999999</v>
      </c>
      <c r="I41" s="30">
        <v>0.96430000000000005</v>
      </c>
      <c r="J41" s="30">
        <v>1.0367999999999999</v>
      </c>
      <c r="K41" s="30">
        <f t="shared" si="3"/>
        <v>1.0475000000000001</v>
      </c>
      <c r="L41" s="30">
        <f t="shared" si="4"/>
        <v>1.2698</v>
      </c>
      <c r="M41" s="30">
        <v>2.1476000000000002</v>
      </c>
      <c r="N41" s="9">
        <v>8</v>
      </c>
      <c r="O41" s="30">
        <v>1.024</v>
      </c>
      <c r="P41" s="30">
        <v>5.6599999999999998E-2</v>
      </c>
      <c r="Q41" s="15">
        <v>6</v>
      </c>
      <c r="R41" s="30">
        <v>4.4673999999999996</v>
      </c>
      <c r="S41" s="30">
        <v>5.2891000000000004</v>
      </c>
      <c r="T41" s="30">
        <v>0.05</v>
      </c>
      <c r="U41" s="30">
        <v>0.78800000000000003</v>
      </c>
      <c r="V41" t="s">
        <v>430</v>
      </c>
      <c r="W41">
        <v>5</v>
      </c>
      <c r="X41" t="s">
        <v>9</v>
      </c>
      <c r="Y41">
        <v>355</v>
      </c>
      <c r="AC41" s="4">
        <v>0.214</v>
      </c>
      <c r="AF41" t="s">
        <v>436</v>
      </c>
      <c r="AH41" s="4">
        <v>0.22500000000000001</v>
      </c>
      <c r="AM41" s="4">
        <v>0.15</v>
      </c>
      <c r="AN41" s="15">
        <v>4780</v>
      </c>
      <c r="AO41" s="15">
        <v>311</v>
      </c>
      <c r="AP41" s="30">
        <f t="shared" si="175"/>
        <v>0.46600000000000003</v>
      </c>
      <c r="AU41" s="15">
        <v>187</v>
      </c>
      <c r="AV41" s="30" t="s">
        <v>465</v>
      </c>
      <c r="AW41" s="9"/>
      <c r="AX41" s="30">
        <f>48%</f>
        <v>0.48</v>
      </c>
      <c r="AY41" s="30"/>
      <c r="AZ41" s="30"/>
      <c r="BA41" s="15"/>
      <c r="BB41" s="15">
        <f t="shared" si="96"/>
        <v>13721</v>
      </c>
      <c r="BC41" s="9">
        <f t="shared" si="97"/>
        <v>4780</v>
      </c>
      <c r="BD41" s="30">
        <f t="shared" si="98"/>
        <v>0.46600000000000003</v>
      </c>
      <c r="BE41" s="112">
        <f t="shared" si="99"/>
        <v>24894.986000000001</v>
      </c>
      <c r="BF41" s="15">
        <f t="shared" si="100"/>
        <v>449</v>
      </c>
      <c r="BG41" s="9">
        <f t="shared" si="101"/>
        <v>311</v>
      </c>
      <c r="BH41" s="30">
        <f t="shared" si="102"/>
        <v>0.48</v>
      </c>
      <c r="BI41" s="112">
        <f t="shared" si="103"/>
        <v>1409.0562075999999</v>
      </c>
      <c r="BJ41" s="15">
        <f t="shared" si="104"/>
        <v>2384.5762076000001</v>
      </c>
      <c r="BK41" s="30">
        <f t="shared" si="15"/>
        <v>0.22500000000000001</v>
      </c>
      <c r="BL41" s="30">
        <f t="shared" si="105"/>
        <v>0.55500000000000005</v>
      </c>
      <c r="BM41" s="30">
        <f t="shared" si="106"/>
        <v>0</v>
      </c>
      <c r="BN41" s="30">
        <f t="shared" si="107"/>
        <v>0</v>
      </c>
      <c r="BO41" s="30">
        <f t="shared" si="108"/>
        <v>0</v>
      </c>
      <c r="BP41" s="30">
        <f t="shared" si="109"/>
        <v>0.26400000000000001</v>
      </c>
      <c r="BQ41" s="30">
        <f t="shared" si="110"/>
        <v>0.78800000000000003</v>
      </c>
      <c r="BR41" s="9">
        <f t="shared" si="111"/>
        <v>187</v>
      </c>
      <c r="BS41" s="30">
        <f t="shared" si="112"/>
        <v>0.4775740390674228</v>
      </c>
      <c r="BT41" s="33">
        <v>1</v>
      </c>
      <c r="BU41" s="33">
        <v>0.25</v>
      </c>
      <c r="BV41" s="33"/>
      <c r="BW41" s="9">
        <f t="shared" si="113"/>
        <v>5520.4460932187176</v>
      </c>
      <c r="BX41" s="9">
        <f t="shared" si="25"/>
        <v>9870.5576146750664</v>
      </c>
      <c r="BY41" s="9">
        <f t="shared" si="114"/>
        <v>6668.8755348831937</v>
      </c>
      <c r="BZ41" s="33"/>
      <c r="CA41" s="33">
        <v>1</v>
      </c>
      <c r="CB41" s="9">
        <f t="shared" si="115"/>
        <v>17649.625962172693</v>
      </c>
      <c r="CC41" s="9">
        <f t="shared" si="28"/>
        <v>31557.531220364777</v>
      </c>
      <c r="CD41" s="9">
        <f t="shared" si="116"/>
        <v>21321.312950335407</v>
      </c>
      <c r="CE41" s="33"/>
      <c r="CF41" s="33"/>
      <c r="CG41" s="9">
        <f t="shared" si="117"/>
        <v>3797.0083868856327</v>
      </c>
      <c r="CH41" s="9">
        <f t="shared" si="31"/>
        <v>6789.0509957515114</v>
      </c>
      <c r="CI41" s="9">
        <f t="shared" si="118"/>
        <v>4586.9076356262249</v>
      </c>
      <c r="CJ41" s="33"/>
      <c r="CK41" s="33">
        <v>1</v>
      </c>
      <c r="CL41" s="9">
        <f t="shared" si="119"/>
        <v>43467.422553793811</v>
      </c>
      <c r="CM41" s="9">
        <f t="shared" si="34"/>
        <v>77719.751526183332</v>
      </c>
      <c r="CN41" s="9">
        <f t="shared" si="120"/>
        <v>52510.037402504648</v>
      </c>
      <c r="CO41" s="9">
        <f t="shared" si="121"/>
        <v>9173.8152712524497</v>
      </c>
      <c r="CP41" s="33">
        <v>0.5</v>
      </c>
      <c r="CQ41" s="9">
        <f t="shared" si="122"/>
        <v>26255.018701252324</v>
      </c>
      <c r="CR41" s="9">
        <f t="shared" si="123"/>
        <v>192990.52700132417</v>
      </c>
      <c r="CS41" s="15">
        <v>21</v>
      </c>
      <c r="CT41" s="9">
        <f t="shared" si="124"/>
        <v>9190.0250953011509</v>
      </c>
      <c r="CU41" s="9">
        <f t="shared" si="125"/>
        <v>192145.32949329412</v>
      </c>
      <c r="CV41" s="15">
        <v>21</v>
      </c>
      <c r="CW41" s="9">
        <f t="shared" si="126"/>
        <v>9149.7775949187671</v>
      </c>
      <c r="CX41" s="9">
        <f t="shared" si="127"/>
        <v>186525.21710228772</v>
      </c>
      <c r="CY41" s="15">
        <v>21</v>
      </c>
      <c r="CZ41" s="9">
        <f t="shared" si="128"/>
        <v>8882.1531953470349</v>
      </c>
      <c r="DA41" s="112">
        <f t="shared" si="129"/>
        <v>123092.53665365133</v>
      </c>
      <c r="DB41" s="15">
        <v>21</v>
      </c>
      <c r="DC41" s="9">
        <f t="shared" si="130"/>
        <v>5861.5493644595872</v>
      </c>
    </row>
    <row r="42" spans="1:107" x14ac:dyDescent="0.35">
      <c r="A42" s="15"/>
      <c r="B42" s="15" t="s">
        <v>9</v>
      </c>
      <c r="C42" s="15">
        <v>13721</v>
      </c>
      <c r="D42" s="15">
        <v>94</v>
      </c>
      <c r="E42" s="30">
        <v>0.33</v>
      </c>
      <c r="F42" s="9">
        <v>8</v>
      </c>
      <c r="G42" s="30">
        <v>0.74060000000000004</v>
      </c>
      <c r="H42" s="30">
        <v>0.76219999999999999</v>
      </c>
      <c r="I42" s="30">
        <v>0.96430000000000005</v>
      </c>
      <c r="J42" s="30">
        <v>1.0367999999999999</v>
      </c>
      <c r="K42" s="30">
        <f t="shared" si="3"/>
        <v>1.0475000000000001</v>
      </c>
      <c r="L42" s="30">
        <f t="shared" si="4"/>
        <v>1.2698</v>
      </c>
      <c r="M42" s="30">
        <v>2.1476000000000002</v>
      </c>
      <c r="N42" s="9">
        <v>8</v>
      </c>
      <c r="O42" s="30">
        <v>1.024</v>
      </c>
      <c r="P42" s="30">
        <v>5.6599999999999998E-2</v>
      </c>
      <c r="Q42" s="15">
        <v>6</v>
      </c>
      <c r="R42" s="30">
        <v>4.4673999999999996</v>
      </c>
      <c r="S42" s="30">
        <v>5.2891000000000004</v>
      </c>
      <c r="T42" s="30">
        <v>0.05</v>
      </c>
      <c r="U42" s="30">
        <v>0.78800000000000003</v>
      </c>
      <c r="V42" t="s">
        <v>430</v>
      </c>
      <c r="W42">
        <v>5</v>
      </c>
      <c r="X42" t="s">
        <v>9</v>
      </c>
      <c r="Y42">
        <v>355</v>
      </c>
      <c r="AC42" s="4">
        <v>0.214</v>
      </c>
      <c r="AF42" t="s">
        <v>436</v>
      </c>
      <c r="AH42" s="4">
        <v>0.22500000000000001</v>
      </c>
      <c r="AM42" s="4">
        <v>0.15</v>
      </c>
      <c r="AN42" s="15">
        <v>4780</v>
      </c>
      <c r="AO42" s="15">
        <v>311</v>
      </c>
      <c r="AP42" s="30"/>
      <c r="AQ42" s="30">
        <f t="shared" ref="AQ42" si="176">1*46.6%</f>
        <v>0.46600000000000003</v>
      </c>
      <c r="AR42" s="30">
        <f>1*58.3%</f>
        <v>0.58299999999999996</v>
      </c>
      <c r="AS42" s="30">
        <v>0.311</v>
      </c>
      <c r="AT42" s="30"/>
      <c r="AU42" s="15"/>
      <c r="AV42" s="30" t="s">
        <v>465</v>
      </c>
      <c r="AW42" s="9"/>
      <c r="AX42" s="30">
        <f>48%</f>
        <v>0.48</v>
      </c>
      <c r="AY42" s="30"/>
      <c r="AZ42" s="30"/>
      <c r="BA42" s="15"/>
      <c r="BB42" s="15">
        <f t="shared" si="96"/>
        <v>13721</v>
      </c>
      <c r="BC42" s="9">
        <f t="shared" si="97"/>
        <v>4780</v>
      </c>
      <c r="BD42" s="30">
        <f t="shared" si="98"/>
        <v>0</v>
      </c>
      <c r="BE42" s="112">
        <f t="shared" si="99"/>
        <v>18501</v>
      </c>
      <c r="BF42" s="15">
        <f t="shared" si="100"/>
        <v>449</v>
      </c>
      <c r="BG42" s="9">
        <f t="shared" si="101"/>
        <v>311</v>
      </c>
      <c r="BH42" s="30">
        <f t="shared" si="102"/>
        <v>0.94599999999999995</v>
      </c>
      <c r="BI42" s="112">
        <f t="shared" si="103"/>
        <v>1047.1566</v>
      </c>
      <c r="BJ42" s="15">
        <f t="shared" si="104"/>
        <v>2231.9106000000002</v>
      </c>
      <c r="BK42" s="30">
        <f t="shared" si="15"/>
        <v>0.80799999999999994</v>
      </c>
      <c r="BL42" s="30">
        <f t="shared" si="105"/>
        <v>1.1379999999999999</v>
      </c>
      <c r="BM42" s="30">
        <f t="shared" si="106"/>
        <v>0</v>
      </c>
      <c r="BN42" s="30">
        <f t="shared" si="107"/>
        <v>0</v>
      </c>
      <c r="BO42" s="30">
        <f t="shared" si="108"/>
        <v>0</v>
      </c>
      <c r="BP42" s="30">
        <f t="shared" si="109"/>
        <v>0.57499999999999996</v>
      </c>
      <c r="BQ42" s="30">
        <f t="shared" si="110"/>
        <v>0.78800000000000003</v>
      </c>
      <c r="BR42" s="9">
        <f t="shared" si="111"/>
        <v>0</v>
      </c>
      <c r="BS42" s="30">
        <f t="shared" si="112"/>
        <v>0.15</v>
      </c>
      <c r="BT42" s="33">
        <v>1</v>
      </c>
      <c r="BU42" s="33">
        <v>0.25</v>
      </c>
      <c r="BV42" s="33"/>
      <c r="BW42" s="9">
        <f t="shared" si="113"/>
        <v>6322.66794321</v>
      </c>
      <c r="BX42" s="9">
        <f t="shared" si="25"/>
        <v>11304.93028245948</v>
      </c>
      <c r="BY42" s="9">
        <f t="shared" si="114"/>
        <v>9187.468788278451</v>
      </c>
      <c r="BZ42" s="33"/>
      <c r="CA42" s="33">
        <v>1</v>
      </c>
      <c r="CB42" s="9">
        <f t="shared" si="115"/>
        <v>17677.750104977509</v>
      </c>
      <c r="CC42" s="9">
        <f t="shared" si="28"/>
        <v>31607.817187699788</v>
      </c>
      <c r="CD42" s="9">
        <f t="shared" si="116"/>
        <v>25687.53867754282</v>
      </c>
      <c r="CE42" s="33"/>
      <c r="CF42" s="33"/>
      <c r="CG42" s="9">
        <f t="shared" si="117"/>
        <v>4886.3486595072</v>
      </c>
      <c r="CH42" s="9">
        <f t="shared" si="31"/>
        <v>8736.791403198873</v>
      </c>
      <c r="CI42" s="9">
        <f t="shared" si="118"/>
        <v>7100.3532371299116</v>
      </c>
      <c r="CJ42" s="33"/>
      <c r="CK42" s="33">
        <v>1</v>
      </c>
      <c r="CL42" s="9">
        <f t="shared" si="119"/>
        <v>43536.68657116621</v>
      </c>
      <c r="CM42" s="9">
        <f t="shared" si="34"/>
        <v>77843.595589245189</v>
      </c>
      <c r="CN42" s="9">
        <f t="shared" si="120"/>
        <v>63263.15925656163</v>
      </c>
      <c r="CO42" s="9">
        <f t="shared" si="121"/>
        <v>14200.706474259823</v>
      </c>
      <c r="CP42" s="33">
        <v>0.5</v>
      </c>
      <c r="CQ42" s="9">
        <f t="shared" si="122"/>
        <v>31631.579628280815</v>
      </c>
      <c r="CR42" s="9">
        <f t="shared" si="123"/>
        <v>240782.95447539166</v>
      </c>
      <c r="CS42" s="15">
        <v>21</v>
      </c>
      <c r="CT42" s="9">
        <f t="shared" si="124"/>
        <v>11465.85497501865</v>
      </c>
      <c r="CU42" s="9">
        <f t="shared" si="125"/>
        <v>243304.61996537901</v>
      </c>
      <c r="CV42" s="15">
        <v>21</v>
      </c>
      <c r="CW42" s="9">
        <f t="shared" si="126"/>
        <v>11585.934284065666</v>
      </c>
      <c r="CX42" s="9">
        <f t="shared" si="127"/>
        <v>239248.057802959</v>
      </c>
      <c r="CY42" s="15">
        <v>21</v>
      </c>
      <c r="CZ42" s="9">
        <f t="shared" si="128"/>
        <v>11392.764657283762</v>
      </c>
      <c r="DA42" s="112">
        <f t="shared" si="129"/>
        <v>166603.40081821854</v>
      </c>
      <c r="DB42" s="15">
        <v>21</v>
      </c>
      <c r="DC42" s="9">
        <f t="shared" si="130"/>
        <v>7933.4952770580257</v>
      </c>
    </row>
    <row r="43" spans="1:107" x14ac:dyDescent="0.35">
      <c r="A43" s="15"/>
      <c r="B43" s="15" t="s">
        <v>9</v>
      </c>
      <c r="C43" s="15">
        <v>13721</v>
      </c>
      <c r="D43" s="15">
        <v>94</v>
      </c>
      <c r="E43" s="30">
        <v>0.33</v>
      </c>
      <c r="F43" s="9">
        <v>8</v>
      </c>
      <c r="G43" s="30">
        <v>0.74060000000000004</v>
      </c>
      <c r="H43" s="30">
        <v>0.76219999999999999</v>
      </c>
      <c r="I43" s="30">
        <v>0.96430000000000005</v>
      </c>
      <c r="J43" s="30">
        <v>1.0367999999999999</v>
      </c>
      <c r="K43" s="30">
        <f t="shared" si="3"/>
        <v>1.0475000000000001</v>
      </c>
      <c r="L43" s="30">
        <f t="shared" si="4"/>
        <v>1.2698</v>
      </c>
      <c r="M43" s="30">
        <v>2.1476000000000002</v>
      </c>
      <c r="N43" s="9">
        <v>8</v>
      </c>
      <c r="O43" s="30">
        <v>1.024</v>
      </c>
      <c r="P43" s="30">
        <v>5.6599999999999998E-2</v>
      </c>
      <c r="Q43" s="15">
        <v>6</v>
      </c>
      <c r="R43" s="30">
        <v>4.4673999999999996</v>
      </c>
      <c r="S43" s="30">
        <v>5.2891000000000004</v>
      </c>
      <c r="T43" s="30">
        <v>0.05</v>
      </c>
      <c r="U43" s="30">
        <v>0.78800000000000003</v>
      </c>
      <c r="V43" t="s">
        <v>430</v>
      </c>
      <c r="W43">
        <v>5</v>
      </c>
      <c r="X43" t="s">
        <v>9</v>
      </c>
      <c r="Y43">
        <v>355</v>
      </c>
      <c r="AC43" s="4">
        <v>0.214</v>
      </c>
      <c r="AF43" t="s">
        <v>436</v>
      </c>
      <c r="AH43" s="4">
        <v>0.22500000000000001</v>
      </c>
      <c r="AM43" s="4">
        <v>0.15</v>
      </c>
      <c r="AN43" s="15">
        <v>4780</v>
      </c>
      <c r="AO43" s="15">
        <v>311</v>
      </c>
      <c r="AQ43" s="30">
        <f>1*46.6%</f>
        <v>0.46600000000000003</v>
      </c>
      <c r="AT43" s="30">
        <v>0.622</v>
      </c>
      <c r="AV43" s="30" t="s">
        <v>465</v>
      </c>
      <c r="AW43" s="9"/>
      <c r="AX43" s="30">
        <f>48%</f>
        <v>0.48</v>
      </c>
      <c r="AY43" s="30"/>
      <c r="AZ43" s="30"/>
      <c r="BA43" s="15"/>
      <c r="BB43" s="15">
        <f t="shared" si="96"/>
        <v>13721</v>
      </c>
      <c r="BC43" s="9">
        <f t="shared" si="97"/>
        <v>4780</v>
      </c>
      <c r="BD43" s="30">
        <f t="shared" si="98"/>
        <v>0</v>
      </c>
      <c r="BE43" s="112">
        <f t="shared" si="99"/>
        <v>18501</v>
      </c>
      <c r="BF43" s="15">
        <f t="shared" si="100"/>
        <v>449</v>
      </c>
      <c r="BG43" s="9">
        <f t="shared" si="101"/>
        <v>311</v>
      </c>
      <c r="BH43" s="30">
        <f t="shared" si="102"/>
        <v>0.94599999999999995</v>
      </c>
      <c r="BI43" s="112">
        <f t="shared" si="103"/>
        <v>1047.1566</v>
      </c>
      <c r="BJ43" s="15">
        <f t="shared" si="104"/>
        <v>2231.9106000000002</v>
      </c>
      <c r="BK43" s="30">
        <f t="shared" si="15"/>
        <v>0.22500000000000001</v>
      </c>
      <c r="BL43" s="30">
        <f t="shared" si="105"/>
        <v>0.55500000000000005</v>
      </c>
      <c r="BM43" s="30">
        <f t="shared" si="106"/>
        <v>0</v>
      </c>
      <c r="BN43" s="30">
        <f t="shared" si="107"/>
        <v>0</v>
      </c>
      <c r="BO43" s="30">
        <f t="shared" si="108"/>
        <v>0</v>
      </c>
      <c r="BP43" s="30">
        <f t="shared" si="109"/>
        <v>0.26400000000000001</v>
      </c>
      <c r="BQ43" s="30">
        <f t="shared" si="110"/>
        <v>1.4100000000000001</v>
      </c>
      <c r="BR43" s="9">
        <f t="shared" si="111"/>
        <v>0</v>
      </c>
      <c r="BS43" s="30">
        <f t="shared" si="112"/>
        <v>0.15</v>
      </c>
      <c r="BT43" s="33">
        <v>1</v>
      </c>
      <c r="BU43" s="33">
        <v>0.25</v>
      </c>
      <c r="BV43" s="33"/>
      <c r="BW43" s="9">
        <f t="shared" si="113"/>
        <v>4598.5728024750006</v>
      </c>
      <c r="BX43" s="9">
        <f t="shared" si="25"/>
        <v>11082.560453964752</v>
      </c>
      <c r="BY43" s="9">
        <f t="shared" si="114"/>
        <v>6310.3455424682943</v>
      </c>
      <c r="BZ43" s="33"/>
      <c r="CA43" s="33">
        <v>1</v>
      </c>
      <c r="CB43" s="9">
        <f t="shared" si="115"/>
        <v>12857.297199831632</v>
      </c>
      <c r="CC43" s="9">
        <f t="shared" si="28"/>
        <v>30986.086251594235</v>
      </c>
      <c r="CD43" s="9">
        <f t="shared" si="116"/>
        <v>17643.297509496959</v>
      </c>
      <c r="CE43" s="33"/>
      <c r="CF43" s="33"/>
      <c r="CG43" s="9">
        <f t="shared" si="117"/>
        <v>3553.9158865920008</v>
      </c>
      <c r="CH43" s="9">
        <f t="shared" si="31"/>
        <v>8564.9372866867216</v>
      </c>
      <c r="CI43" s="9">
        <f t="shared" si="118"/>
        <v>4876.8255362170075</v>
      </c>
      <c r="CJ43" s="33"/>
      <c r="CK43" s="33">
        <v>1</v>
      </c>
      <c r="CL43" s="9">
        <f t="shared" si="119"/>
        <v>31664.895986044645</v>
      </c>
      <c r="CM43" s="9">
        <f t="shared" si="34"/>
        <v>76312.399326367595</v>
      </c>
      <c r="CN43" s="9">
        <f t="shared" si="120"/>
        <v>43451.836867889899</v>
      </c>
      <c r="CO43" s="9">
        <f t="shared" si="121"/>
        <v>9753.6510724340151</v>
      </c>
      <c r="CP43" s="33">
        <v>0.5</v>
      </c>
      <c r="CQ43" s="9">
        <f t="shared" si="122"/>
        <v>21725.918433944949</v>
      </c>
      <c r="CR43" s="9">
        <f t="shared" si="123"/>
        <v>165380.00601587282</v>
      </c>
      <c r="CS43" s="15">
        <v>21</v>
      </c>
      <c r="CT43" s="9">
        <f t="shared" si="124"/>
        <v>7875.2383817082291</v>
      </c>
      <c r="CU43" s="9">
        <f t="shared" si="125"/>
        <v>167111.99345997052</v>
      </c>
      <c r="CV43" s="15">
        <v>21</v>
      </c>
      <c r="CW43" s="9">
        <f t="shared" si="126"/>
        <v>7957.7139742843101</v>
      </c>
      <c r="CX43" s="9">
        <f t="shared" si="127"/>
        <v>164325.77349566092</v>
      </c>
      <c r="CY43" s="15">
        <v>21</v>
      </c>
      <c r="CZ43" s="9">
        <f t="shared" si="128"/>
        <v>7825.0368331267109</v>
      </c>
      <c r="DA43" s="112">
        <f t="shared" si="129"/>
        <v>114430.32373123319</v>
      </c>
      <c r="DB43" s="15">
        <v>21</v>
      </c>
      <c r="DC43" s="9">
        <f t="shared" si="130"/>
        <v>5449.0630348206278</v>
      </c>
    </row>
    <row r="44" spans="1:107" s="59" customFormat="1" x14ac:dyDescent="0.35">
      <c r="A44" s="63"/>
      <c r="B44" s="63" t="s">
        <v>9</v>
      </c>
      <c r="C44" s="63">
        <v>13721</v>
      </c>
      <c r="D44" s="63">
        <v>94</v>
      </c>
      <c r="E44" s="67">
        <v>0.33</v>
      </c>
      <c r="F44" s="72">
        <v>8</v>
      </c>
      <c r="G44" s="67">
        <v>0.74060000000000004</v>
      </c>
      <c r="H44" s="67">
        <v>0.76219999999999999</v>
      </c>
      <c r="I44" s="67">
        <v>0.96430000000000005</v>
      </c>
      <c r="J44" s="67">
        <v>1.0367999999999999</v>
      </c>
      <c r="K44" s="67">
        <f t="shared" si="3"/>
        <v>1.0475000000000001</v>
      </c>
      <c r="L44" s="67">
        <f t="shared" si="4"/>
        <v>1.2698</v>
      </c>
      <c r="M44" s="67">
        <v>2.1476000000000002</v>
      </c>
      <c r="N44" s="72">
        <v>8</v>
      </c>
      <c r="O44" s="67">
        <v>1.024</v>
      </c>
      <c r="P44" s="67">
        <v>5.6599999999999998E-2</v>
      </c>
      <c r="Q44" s="63">
        <v>6</v>
      </c>
      <c r="R44" s="67">
        <v>4.4673999999999996</v>
      </c>
      <c r="S44" s="67">
        <v>5.2891000000000004</v>
      </c>
      <c r="T44" s="67">
        <v>0.05</v>
      </c>
      <c r="U44" s="67">
        <v>0.78800000000000003</v>
      </c>
      <c r="V44" s="59" t="s">
        <v>430</v>
      </c>
      <c r="W44" s="59">
        <v>5</v>
      </c>
      <c r="X44" s="59" t="s">
        <v>9</v>
      </c>
      <c r="Y44" s="59">
        <v>355</v>
      </c>
      <c r="Z44" s="60"/>
      <c r="AA44" s="60"/>
      <c r="AB44" s="61"/>
      <c r="AC44" s="60">
        <v>0.214</v>
      </c>
      <c r="AD44" s="60"/>
      <c r="AE44" s="60"/>
      <c r="AF44" s="59" t="s">
        <v>436</v>
      </c>
      <c r="AG44" s="60"/>
      <c r="AH44" s="60">
        <v>0.22500000000000001</v>
      </c>
      <c r="AI44" s="60"/>
      <c r="AJ44" s="60"/>
      <c r="AK44" s="60"/>
      <c r="AL44" s="60"/>
      <c r="AM44" s="60">
        <v>0.15</v>
      </c>
      <c r="AN44" s="63">
        <v>4780</v>
      </c>
      <c r="AO44" s="63">
        <v>311</v>
      </c>
      <c r="AP44" s="60"/>
      <c r="AQ44" s="67">
        <f t="shared" ref="AQ44" si="177">1*46.6%</f>
        <v>0.46600000000000003</v>
      </c>
      <c r="AR44" s="60"/>
      <c r="AS44" s="60"/>
      <c r="AT44" s="60"/>
      <c r="AU44" s="63">
        <v>187</v>
      </c>
      <c r="AV44" s="67" t="s">
        <v>465</v>
      </c>
      <c r="AW44" s="72"/>
      <c r="AX44" s="67">
        <f>48%</f>
        <v>0.48</v>
      </c>
      <c r="AY44" s="67"/>
      <c r="AZ44" s="67"/>
      <c r="BA44" s="63"/>
      <c r="BB44" s="63">
        <f t="shared" si="96"/>
        <v>13721</v>
      </c>
      <c r="BC44" s="72">
        <f t="shared" si="97"/>
        <v>4780</v>
      </c>
      <c r="BD44" s="67">
        <f t="shared" si="98"/>
        <v>0</v>
      </c>
      <c r="BE44" s="118">
        <f t="shared" si="99"/>
        <v>18501</v>
      </c>
      <c r="BF44" s="63">
        <f t="shared" si="100"/>
        <v>449</v>
      </c>
      <c r="BG44" s="72">
        <f t="shared" si="101"/>
        <v>311</v>
      </c>
      <c r="BH44" s="67">
        <f t="shared" si="102"/>
        <v>0.94599999999999995</v>
      </c>
      <c r="BI44" s="118">
        <f t="shared" si="103"/>
        <v>1047.1566</v>
      </c>
      <c r="BJ44" s="63">
        <f t="shared" si="104"/>
        <v>2231.9106000000002</v>
      </c>
      <c r="BK44" s="30">
        <f t="shared" si="15"/>
        <v>0.22500000000000001</v>
      </c>
      <c r="BL44" s="67">
        <f t="shared" si="105"/>
        <v>0.55500000000000005</v>
      </c>
      <c r="BM44" s="67">
        <f t="shared" si="106"/>
        <v>0</v>
      </c>
      <c r="BN44" s="67">
        <f t="shared" si="107"/>
        <v>0</v>
      </c>
      <c r="BO44" s="67">
        <f t="shared" si="108"/>
        <v>0</v>
      </c>
      <c r="BP44" s="67">
        <f t="shared" si="109"/>
        <v>0.26400000000000001</v>
      </c>
      <c r="BQ44" s="67">
        <f t="shared" si="110"/>
        <v>0.78800000000000003</v>
      </c>
      <c r="BR44" s="72">
        <f t="shared" si="111"/>
        <v>187</v>
      </c>
      <c r="BS44" s="67">
        <f t="shared" si="112"/>
        <v>0.4775740390674228</v>
      </c>
      <c r="BT44" s="64">
        <v>1</v>
      </c>
      <c r="BU44" s="64">
        <v>0.25</v>
      </c>
      <c r="BV44" s="64"/>
      <c r="BW44" s="72">
        <f t="shared" si="113"/>
        <v>5167.0154692117312</v>
      </c>
      <c r="BX44" s="72">
        <f t="shared" si="25"/>
        <v>9238.6236589505752</v>
      </c>
      <c r="BY44" s="72">
        <f t="shared" si="114"/>
        <v>6241.9200313027859</v>
      </c>
      <c r="BZ44" s="64"/>
      <c r="CA44" s="33">
        <v>1</v>
      </c>
      <c r="CB44" s="72">
        <f t="shared" si="115"/>
        <v>16519.659613083037</v>
      </c>
      <c r="CC44" s="72">
        <f t="shared" si="28"/>
        <v>29537.151388192469</v>
      </c>
      <c r="CD44" s="72">
        <f t="shared" si="116"/>
        <v>19956.277441711925</v>
      </c>
      <c r="CE44" s="64"/>
      <c r="CF44" s="33"/>
      <c r="CG44" s="72">
        <f t="shared" si="117"/>
        <v>3553.9158865920008</v>
      </c>
      <c r="CH44" s="72">
        <f t="shared" si="31"/>
        <v>6354.4016052264978</v>
      </c>
      <c r="CI44" s="72">
        <f t="shared" si="118"/>
        <v>4293.2441163115082</v>
      </c>
      <c r="CJ44" s="64"/>
      <c r="CK44" s="33">
        <v>1</v>
      </c>
      <c r="CL44" s="72">
        <f t="shared" si="119"/>
        <v>40684.546311956365</v>
      </c>
      <c r="CM44" s="72">
        <f t="shared" si="34"/>
        <v>72743.968805777986</v>
      </c>
      <c r="CN44" s="72">
        <f t="shared" si="120"/>
        <v>49148.233850325276</v>
      </c>
      <c r="CO44" s="72">
        <f t="shared" si="121"/>
        <v>8586.4882326230163</v>
      </c>
      <c r="CP44" s="64">
        <v>0.5</v>
      </c>
      <c r="CQ44" s="72">
        <f t="shared" si="122"/>
        <v>24574.116925162638</v>
      </c>
      <c r="CR44" s="72">
        <f t="shared" si="123"/>
        <v>180634.86565915428</v>
      </c>
      <c r="CS44" s="63">
        <v>21</v>
      </c>
      <c r="CT44" s="72">
        <f t="shared" si="124"/>
        <v>8601.6602694835365</v>
      </c>
      <c r="CU44" s="72">
        <f t="shared" si="125"/>
        <v>179843.77948155443</v>
      </c>
      <c r="CV44" s="63">
        <v>21</v>
      </c>
      <c r="CW44" s="72">
        <f t="shared" si="126"/>
        <v>8563.9894991216388</v>
      </c>
      <c r="CX44" s="72">
        <f t="shared" si="127"/>
        <v>174583.47856154179</v>
      </c>
      <c r="CY44" s="63">
        <v>21</v>
      </c>
      <c r="CZ44" s="72">
        <f t="shared" si="128"/>
        <v>8313.4989791210373</v>
      </c>
      <c r="DA44" s="118">
        <f t="shared" si="129"/>
        <v>115211.89235326705</v>
      </c>
      <c r="DB44" s="63">
        <v>21</v>
      </c>
      <c r="DC44" s="72">
        <f t="shared" si="130"/>
        <v>5486.2805882508119</v>
      </c>
    </row>
    <row r="45" spans="1:107" s="15" customFormat="1" x14ac:dyDescent="0.35">
      <c r="B45" s="15" t="s">
        <v>9</v>
      </c>
      <c r="C45" s="15">
        <v>13721</v>
      </c>
      <c r="D45" s="15">
        <v>94</v>
      </c>
      <c r="E45" s="30">
        <v>0.33</v>
      </c>
      <c r="F45" s="9">
        <v>8</v>
      </c>
      <c r="G45" s="30">
        <v>0.74060000000000004</v>
      </c>
      <c r="H45" s="30">
        <v>0.76219999999999999</v>
      </c>
      <c r="I45" s="30">
        <v>0.96430000000000005</v>
      </c>
      <c r="J45" s="30">
        <v>1.0367999999999999</v>
      </c>
      <c r="K45" s="30">
        <f>49.15%+55.6%</f>
        <v>1.0475000000000001</v>
      </c>
      <c r="L45" s="30">
        <f>126.98%</f>
        <v>1.2698</v>
      </c>
      <c r="M45" s="30">
        <v>2.1476000000000002</v>
      </c>
      <c r="N45" s="9">
        <v>8</v>
      </c>
      <c r="O45" s="30">
        <v>1.024</v>
      </c>
      <c r="P45" s="30">
        <v>5.6599999999999998E-2</v>
      </c>
      <c r="Q45" s="15">
        <v>6</v>
      </c>
      <c r="R45" s="30">
        <v>4.4673999999999996</v>
      </c>
      <c r="S45" s="30">
        <v>5.2891000000000004</v>
      </c>
      <c r="T45" s="30">
        <v>0.05</v>
      </c>
      <c r="U45" s="30">
        <v>0.78800000000000003</v>
      </c>
      <c r="V45" t="s">
        <v>431</v>
      </c>
      <c r="W45">
        <v>1</v>
      </c>
      <c r="X45" t="s">
        <v>9</v>
      </c>
      <c r="Y45">
        <v>401</v>
      </c>
      <c r="Z45" s="4"/>
      <c r="AA45" s="4"/>
      <c r="AB45" s="6">
        <v>201</v>
      </c>
      <c r="AC45" s="6"/>
      <c r="AD45" s="4"/>
      <c r="AE45" s="4">
        <v>0.2</v>
      </c>
      <c r="AF45" t="s">
        <v>436</v>
      </c>
      <c r="AG45" s="4"/>
      <c r="AH45" s="4">
        <v>0.22500000000000001</v>
      </c>
      <c r="AI45" s="4"/>
      <c r="AJ45" s="4"/>
      <c r="AK45" s="4"/>
      <c r="AL45" s="4"/>
      <c r="AM45" s="4">
        <v>0.15</v>
      </c>
      <c r="AN45" s="15">
        <v>4780</v>
      </c>
      <c r="AO45" s="15">
        <v>311</v>
      </c>
      <c r="AP45" s="30">
        <f>1*46.6%</f>
        <v>0.46600000000000003</v>
      </c>
      <c r="AQ45" s="30"/>
      <c r="AR45" s="30">
        <f>1*58.3%</f>
        <v>0.58299999999999996</v>
      </c>
      <c r="AS45" s="30">
        <v>0.311</v>
      </c>
      <c r="AT45" s="30"/>
      <c r="AV45" s="30" t="s">
        <v>465</v>
      </c>
      <c r="AW45" s="9"/>
      <c r="AX45" s="30">
        <f>48%</f>
        <v>0.48</v>
      </c>
      <c r="AY45" s="30"/>
      <c r="AZ45" s="30"/>
      <c r="BB45" s="15">
        <f t="shared" si="96"/>
        <v>13721</v>
      </c>
      <c r="BC45" s="9">
        <f t="shared" si="97"/>
        <v>4780</v>
      </c>
      <c r="BD45" s="30">
        <f t="shared" si="98"/>
        <v>0.46600000000000003</v>
      </c>
      <c r="BE45" s="112">
        <f t="shared" si="99"/>
        <v>24894.986000000001</v>
      </c>
      <c r="BF45" s="15">
        <f t="shared" si="100"/>
        <v>495</v>
      </c>
      <c r="BG45" s="9">
        <f t="shared" si="101"/>
        <v>311</v>
      </c>
      <c r="BH45" s="30">
        <f t="shared" si="102"/>
        <v>0.48</v>
      </c>
      <c r="BI45" s="112">
        <f t="shared" si="103"/>
        <v>1409.0562075999999</v>
      </c>
      <c r="BJ45" s="15">
        <f t="shared" si="104"/>
        <v>2452.6562076</v>
      </c>
      <c r="BK45" s="30">
        <f t="shared" si="15"/>
        <v>0.80799999999999994</v>
      </c>
      <c r="BL45" s="30">
        <f t="shared" si="105"/>
        <v>1.1379999999999999</v>
      </c>
      <c r="BM45" s="30">
        <f t="shared" si="106"/>
        <v>0</v>
      </c>
      <c r="BN45" s="30">
        <f t="shared" si="107"/>
        <v>0</v>
      </c>
      <c r="BO45" s="30">
        <f t="shared" si="108"/>
        <v>0.2</v>
      </c>
      <c r="BP45" s="30">
        <f t="shared" si="109"/>
        <v>0.36099999999999999</v>
      </c>
      <c r="BQ45" s="30">
        <f t="shared" si="110"/>
        <v>0.78800000000000003</v>
      </c>
      <c r="BR45" s="9">
        <f t="shared" si="111"/>
        <v>201</v>
      </c>
      <c r="BS45" s="30">
        <f t="shared" si="112"/>
        <v>0.4990193628981886</v>
      </c>
      <c r="BT45" s="33">
        <v>1</v>
      </c>
      <c r="BU45" s="33">
        <v>0.25</v>
      </c>
      <c r="BV45" s="33"/>
      <c r="BW45" s="9">
        <f t="shared" si="113"/>
        <v>7863.0973356664535</v>
      </c>
      <c r="BX45" s="9">
        <f t="shared" si="25"/>
        <v>14059.21803617162</v>
      </c>
      <c r="BY45" s="9">
        <f t="shared" si="114"/>
        <v>10099.896908548819</v>
      </c>
      <c r="BZ45" s="33"/>
      <c r="CA45" s="33">
        <v>1</v>
      </c>
      <c r="CB45" s="9">
        <f t="shared" si="115"/>
        <v>27690.64555636884</v>
      </c>
      <c r="CC45" s="9">
        <f t="shared" si="28"/>
        <v>49510.874254787486</v>
      </c>
      <c r="CD45" s="9">
        <f t="shared" si="116"/>
        <v>35567.748116497969</v>
      </c>
      <c r="CE45" s="33"/>
      <c r="CF45" s="33"/>
      <c r="CG45" s="9">
        <f t="shared" si="117"/>
        <v>5369.6296671731716</v>
      </c>
      <c r="CH45" s="9">
        <f t="shared" si="31"/>
        <v>9600.8978449056303</v>
      </c>
      <c r="CI45" s="9">
        <f t="shared" si="118"/>
        <v>6897.117479334589</v>
      </c>
      <c r="CJ45" s="33"/>
      <c r="CK45" s="33">
        <v>1</v>
      </c>
      <c r="CL45" s="9">
        <f t="shared" si="119"/>
        <v>68196.402222103949</v>
      </c>
      <c r="CM45" s="9">
        <f t="shared" si="34"/>
        <v>121935.16717312187</v>
      </c>
      <c r="CN45" s="9">
        <f t="shared" si="120"/>
        <v>87596.096369421415</v>
      </c>
      <c r="CO45" s="9">
        <f t="shared" si="121"/>
        <v>13794.234958669178</v>
      </c>
      <c r="CP45" s="33">
        <v>0.5</v>
      </c>
      <c r="CQ45" s="9">
        <f t="shared" si="122"/>
        <v>43798.048184710708</v>
      </c>
      <c r="CR45" s="9">
        <f t="shared" si="123"/>
        <v>315878.67374519526</v>
      </c>
      <c r="CS45" s="15">
        <v>21</v>
      </c>
      <c r="CT45" s="8">
        <f t="shared" si="124"/>
        <v>15041.84160691406</v>
      </c>
      <c r="CU45" s="9">
        <f t="shared" si="125"/>
        <v>311321.6490967056</v>
      </c>
      <c r="CV45" s="15">
        <v>21</v>
      </c>
      <c r="CW45" s="9">
        <f t="shared" si="126"/>
        <v>14824.840433176458</v>
      </c>
      <c r="CX45" s="9">
        <f t="shared" si="127"/>
        <v>299533.09826169495</v>
      </c>
      <c r="CY45" s="15">
        <v>21</v>
      </c>
      <c r="CZ45" s="9">
        <f t="shared" si="128"/>
        <v>14263.480869604522</v>
      </c>
      <c r="DA45" s="112">
        <f t="shared" si="129"/>
        <v>190357.44798563581</v>
      </c>
      <c r="DB45" s="15">
        <v>21</v>
      </c>
      <c r="DC45" s="9">
        <f t="shared" si="130"/>
        <v>9064.6403802683726</v>
      </c>
    </row>
    <row r="46" spans="1:107" x14ac:dyDescent="0.35">
      <c r="A46" s="15"/>
      <c r="B46" s="15" t="s">
        <v>9</v>
      </c>
      <c r="C46" s="15">
        <v>13721</v>
      </c>
      <c r="D46" s="15">
        <v>94</v>
      </c>
      <c r="E46" s="30">
        <v>0.33</v>
      </c>
      <c r="F46" s="9">
        <v>8</v>
      </c>
      <c r="G46" s="30">
        <v>0.74060000000000004</v>
      </c>
      <c r="H46" s="30">
        <v>0.76219999999999999</v>
      </c>
      <c r="I46" s="30">
        <v>0.96430000000000005</v>
      </c>
      <c r="J46" s="30">
        <v>1.0367999999999999</v>
      </c>
      <c r="K46" s="30">
        <f t="shared" si="3"/>
        <v>1.0475000000000001</v>
      </c>
      <c r="L46" s="30">
        <f t="shared" si="4"/>
        <v>1.2698</v>
      </c>
      <c r="M46" s="30">
        <v>2.1476000000000002</v>
      </c>
      <c r="N46" s="9">
        <v>8</v>
      </c>
      <c r="O46" s="30">
        <v>1.024</v>
      </c>
      <c r="P46" s="30">
        <v>5.6599999999999998E-2</v>
      </c>
      <c r="Q46" s="15">
        <v>6</v>
      </c>
      <c r="R46" s="30">
        <v>4.4673999999999996</v>
      </c>
      <c r="S46" s="30">
        <v>5.2891000000000004</v>
      </c>
      <c r="T46" s="30">
        <v>0.05</v>
      </c>
      <c r="U46" s="30">
        <v>0.78800000000000003</v>
      </c>
      <c r="V46" t="s">
        <v>431</v>
      </c>
      <c r="W46">
        <v>1</v>
      </c>
      <c r="X46" t="s">
        <v>9</v>
      </c>
      <c r="Y46">
        <v>401</v>
      </c>
      <c r="AB46" s="6">
        <v>201</v>
      </c>
      <c r="AE46" s="4">
        <v>0.2</v>
      </c>
      <c r="AF46" t="s">
        <v>436</v>
      </c>
      <c r="AH46" s="4">
        <v>0.22500000000000001</v>
      </c>
      <c r="AM46" s="4">
        <v>0.15</v>
      </c>
      <c r="AN46" s="15">
        <v>4780</v>
      </c>
      <c r="AO46" s="15">
        <v>311</v>
      </c>
      <c r="AP46" s="30">
        <f t="shared" ref="AP46:AP47" si="178">1*46.6%</f>
        <v>0.46600000000000003</v>
      </c>
      <c r="AQ46" s="30"/>
      <c r="AT46" s="30">
        <v>0.622</v>
      </c>
      <c r="AV46" s="30" t="s">
        <v>465</v>
      </c>
      <c r="AW46" s="9"/>
      <c r="AX46" s="30">
        <f>48%</f>
        <v>0.48</v>
      </c>
      <c r="AY46" s="30"/>
      <c r="AZ46" s="30"/>
      <c r="BA46" s="15"/>
      <c r="BB46" s="15">
        <f t="shared" si="96"/>
        <v>13721</v>
      </c>
      <c r="BC46" s="9">
        <f t="shared" si="97"/>
        <v>4780</v>
      </c>
      <c r="BD46" s="30">
        <f t="shared" si="98"/>
        <v>0.46600000000000003</v>
      </c>
      <c r="BE46" s="112">
        <f t="shared" si="99"/>
        <v>24894.986000000001</v>
      </c>
      <c r="BF46" s="15">
        <f t="shared" si="100"/>
        <v>495</v>
      </c>
      <c r="BG46" s="9">
        <f t="shared" si="101"/>
        <v>311</v>
      </c>
      <c r="BH46" s="30">
        <f t="shared" si="102"/>
        <v>0.48</v>
      </c>
      <c r="BI46" s="112">
        <f t="shared" si="103"/>
        <v>1409.0562075999999</v>
      </c>
      <c r="BJ46" s="15">
        <f t="shared" si="104"/>
        <v>2452.6562076</v>
      </c>
      <c r="BK46" s="30">
        <f t="shared" si="15"/>
        <v>0.22500000000000001</v>
      </c>
      <c r="BL46" s="30">
        <f t="shared" si="105"/>
        <v>0.55500000000000005</v>
      </c>
      <c r="BM46" s="30">
        <f t="shared" si="106"/>
        <v>0</v>
      </c>
      <c r="BN46" s="30">
        <f t="shared" si="107"/>
        <v>0</v>
      </c>
      <c r="BO46" s="30">
        <f t="shared" si="108"/>
        <v>0.2</v>
      </c>
      <c r="BP46" s="30">
        <f t="shared" si="109"/>
        <v>0.05</v>
      </c>
      <c r="BQ46" s="30">
        <f t="shared" si="110"/>
        <v>1.4100000000000001</v>
      </c>
      <c r="BR46" s="9">
        <f t="shared" si="111"/>
        <v>201</v>
      </c>
      <c r="BS46" s="30">
        <f t="shared" si="112"/>
        <v>0.4990193628981886</v>
      </c>
      <c r="BT46" s="33">
        <v>1</v>
      </c>
      <c r="BU46" s="33">
        <v>0.25</v>
      </c>
      <c r="BV46" s="33"/>
      <c r="BW46" s="9">
        <f t="shared" si="113"/>
        <v>5718.9505879145636</v>
      </c>
      <c r="BX46" s="9">
        <f t="shared" si="25"/>
        <v>13782.6709168741</v>
      </c>
      <c r="BY46" s="9">
        <f t="shared" si="114"/>
        <v>6122.1366043625403</v>
      </c>
      <c r="BZ46" s="33"/>
      <c r="CA46" s="33">
        <v>1</v>
      </c>
      <c r="CB46" s="9">
        <f t="shared" si="115"/>
        <v>20785.749765366687</v>
      </c>
      <c r="CC46" s="9">
        <f t="shared" si="28"/>
        <v>50093.656934533719</v>
      </c>
      <c r="CD46" s="9">
        <f t="shared" si="116"/>
        <v>22251.145123825037</v>
      </c>
      <c r="CE46" s="33"/>
      <c r="CF46" s="33"/>
      <c r="CG46" s="9">
        <f t="shared" si="117"/>
        <v>3905.4135324856325</v>
      </c>
      <c r="CH46" s="9">
        <f t="shared" si="31"/>
        <v>9412.0466132903748</v>
      </c>
      <c r="CI46" s="9">
        <f t="shared" si="118"/>
        <v>4180.745186525869</v>
      </c>
      <c r="CJ46" s="33"/>
      <c r="CK46" s="33">
        <v>1</v>
      </c>
      <c r="CL46" s="9">
        <f t="shared" si="119"/>
        <v>51191.054704787181</v>
      </c>
      <c r="CM46" s="9">
        <f t="shared" si="34"/>
        <v>123370.44183853711</v>
      </c>
      <c r="CN46" s="9">
        <f t="shared" si="120"/>
        <v>54800.024061474673</v>
      </c>
      <c r="CO46" s="9">
        <f t="shared" si="121"/>
        <v>8361.4903730517381</v>
      </c>
      <c r="CP46" s="33">
        <v>0.5</v>
      </c>
      <c r="CQ46" s="9">
        <f t="shared" si="122"/>
        <v>27400.012030737336</v>
      </c>
      <c r="CR46" s="9">
        <f t="shared" si="123"/>
        <v>196472.69936188465</v>
      </c>
      <c r="CS46" s="15">
        <v>21</v>
      </c>
      <c r="CT46" s="9">
        <f t="shared" si="124"/>
        <v>9355.8428267564123</v>
      </c>
      <c r="CU46" s="9">
        <f t="shared" si="125"/>
        <v>193018.96246809437</v>
      </c>
      <c r="CV46" s="15">
        <v>21</v>
      </c>
      <c r="CW46" s="9">
        <f t="shared" si="126"/>
        <v>9191.3791651473512</v>
      </c>
      <c r="CX46" s="9">
        <f t="shared" si="127"/>
        <v>185181.7757655805</v>
      </c>
      <c r="CY46" s="15">
        <v>21</v>
      </c>
      <c r="CZ46" s="9">
        <f t="shared" si="128"/>
        <v>8818.1797983609758</v>
      </c>
      <c r="DA46" s="112">
        <f t="shared" si="129"/>
        <v>116238.21249545555</v>
      </c>
      <c r="DB46" s="15">
        <v>21</v>
      </c>
      <c r="DC46" s="9">
        <f t="shared" si="130"/>
        <v>5535.1529759740733</v>
      </c>
    </row>
    <row r="47" spans="1:107" x14ac:dyDescent="0.35">
      <c r="A47" s="15"/>
      <c r="B47" s="15" t="s">
        <v>9</v>
      </c>
      <c r="C47" s="15">
        <v>13721</v>
      </c>
      <c r="D47" s="15">
        <v>94</v>
      </c>
      <c r="E47" s="30">
        <v>0.33</v>
      </c>
      <c r="F47" s="9">
        <v>8</v>
      </c>
      <c r="G47" s="30">
        <v>0.74060000000000004</v>
      </c>
      <c r="H47" s="30">
        <v>0.76219999999999999</v>
      </c>
      <c r="I47" s="30">
        <v>0.96430000000000005</v>
      </c>
      <c r="J47" s="30">
        <v>1.0367999999999999</v>
      </c>
      <c r="K47" s="30">
        <f t="shared" si="3"/>
        <v>1.0475000000000001</v>
      </c>
      <c r="L47" s="30">
        <f t="shared" si="4"/>
        <v>1.2698</v>
      </c>
      <c r="M47" s="30">
        <v>2.1476000000000002</v>
      </c>
      <c r="N47" s="9">
        <v>8</v>
      </c>
      <c r="O47" s="30">
        <v>1.024</v>
      </c>
      <c r="P47" s="30">
        <v>5.6599999999999998E-2</v>
      </c>
      <c r="Q47" s="15">
        <v>6</v>
      </c>
      <c r="R47" s="30">
        <v>4.4673999999999996</v>
      </c>
      <c r="S47" s="30">
        <v>5.2891000000000004</v>
      </c>
      <c r="T47" s="30">
        <v>0.05</v>
      </c>
      <c r="U47" s="30">
        <v>0.78800000000000003</v>
      </c>
      <c r="V47" t="s">
        <v>431</v>
      </c>
      <c r="W47">
        <v>1</v>
      </c>
      <c r="X47" t="s">
        <v>9</v>
      </c>
      <c r="Y47">
        <v>401</v>
      </c>
      <c r="AB47" s="6">
        <v>201</v>
      </c>
      <c r="AE47" s="4">
        <v>0.2</v>
      </c>
      <c r="AF47" t="s">
        <v>436</v>
      </c>
      <c r="AH47" s="4">
        <v>0.22500000000000001</v>
      </c>
      <c r="AM47" s="4">
        <v>0.15</v>
      </c>
      <c r="AN47" s="15">
        <v>4780</v>
      </c>
      <c r="AO47" s="15">
        <v>311</v>
      </c>
      <c r="AP47" s="30">
        <f t="shared" si="178"/>
        <v>0.46600000000000003</v>
      </c>
      <c r="AU47" s="15">
        <v>187</v>
      </c>
      <c r="AV47" s="30" t="s">
        <v>465</v>
      </c>
      <c r="AW47" s="9"/>
      <c r="AX47" s="30">
        <f>48%</f>
        <v>0.48</v>
      </c>
      <c r="AY47" s="30"/>
      <c r="AZ47" s="30"/>
      <c r="BA47" s="15"/>
      <c r="BB47" s="15">
        <f t="shared" si="96"/>
        <v>13721</v>
      </c>
      <c r="BC47" s="9">
        <f t="shared" si="97"/>
        <v>4780</v>
      </c>
      <c r="BD47" s="30">
        <f t="shared" si="98"/>
        <v>0.46600000000000003</v>
      </c>
      <c r="BE47" s="112">
        <f t="shared" si="99"/>
        <v>24894.986000000001</v>
      </c>
      <c r="BF47" s="15">
        <f t="shared" si="100"/>
        <v>495</v>
      </c>
      <c r="BG47" s="9">
        <f t="shared" si="101"/>
        <v>311</v>
      </c>
      <c r="BH47" s="30">
        <f t="shared" si="102"/>
        <v>0.48</v>
      </c>
      <c r="BI47" s="112">
        <f t="shared" si="103"/>
        <v>1409.0562075999999</v>
      </c>
      <c r="BJ47" s="15">
        <f t="shared" si="104"/>
        <v>2452.6562076</v>
      </c>
      <c r="BK47" s="30">
        <f t="shared" si="15"/>
        <v>0.22500000000000001</v>
      </c>
      <c r="BL47" s="30">
        <f t="shared" si="105"/>
        <v>0.55500000000000005</v>
      </c>
      <c r="BM47" s="30">
        <f t="shared" si="106"/>
        <v>0</v>
      </c>
      <c r="BN47" s="30">
        <f t="shared" si="107"/>
        <v>0</v>
      </c>
      <c r="BO47" s="30">
        <f t="shared" si="108"/>
        <v>0.2</v>
      </c>
      <c r="BP47" s="30">
        <f t="shared" si="109"/>
        <v>0.05</v>
      </c>
      <c r="BQ47" s="30">
        <f t="shared" si="110"/>
        <v>0.78800000000000003</v>
      </c>
      <c r="BR47" s="9">
        <f t="shared" si="111"/>
        <v>388</v>
      </c>
      <c r="BS47" s="30">
        <f t="shared" si="112"/>
        <v>0.75326621923937365</v>
      </c>
      <c r="BT47" s="33">
        <v>1</v>
      </c>
      <c r="BU47" s="33">
        <v>0.25</v>
      </c>
      <c r="BV47" s="33"/>
      <c r="BW47" s="9">
        <f t="shared" si="113"/>
        <v>6203.7841393534281</v>
      </c>
      <c r="BX47" s="9">
        <f t="shared" si="25"/>
        <v>11092.36604116393</v>
      </c>
      <c r="BY47" s="9">
        <f t="shared" si="114"/>
        <v>6448.2132344439533</v>
      </c>
      <c r="BZ47" s="33"/>
      <c r="CA47" s="33">
        <v>1</v>
      </c>
      <c r="CB47" s="9">
        <f t="shared" si="115"/>
        <v>24311.19557703493</v>
      </c>
      <c r="CC47" s="9">
        <f t="shared" si="28"/>
        <v>43468.417691738454</v>
      </c>
      <c r="CD47" s="9">
        <f t="shared" si="116"/>
        <v>25269.056682770104</v>
      </c>
      <c r="CE47" s="33"/>
      <c r="CF47" s="33"/>
      <c r="CG47" s="9">
        <f t="shared" si="117"/>
        <v>3905.4135324856325</v>
      </c>
      <c r="CH47" s="9">
        <f t="shared" si="31"/>
        <v>6982.8793960843113</v>
      </c>
      <c r="CI47" s="9">
        <f t="shared" si="118"/>
        <v>4059.2868256655661</v>
      </c>
      <c r="CJ47" s="33"/>
      <c r="CK47" s="33">
        <v>1</v>
      </c>
      <c r="CL47" s="9">
        <f t="shared" si="119"/>
        <v>59873.507415950568</v>
      </c>
      <c r="CM47" s="9">
        <f t="shared" si="34"/>
        <v>107053.83125971962</v>
      </c>
      <c r="CN47" s="9">
        <f t="shared" si="120"/>
        <v>62232.523608139018</v>
      </c>
      <c r="CO47" s="9">
        <f t="shared" si="121"/>
        <v>8118.5736513311322</v>
      </c>
      <c r="CP47" s="33">
        <v>0.5</v>
      </c>
      <c r="CQ47" s="9">
        <f t="shared" si="122"/>
        <v>31116.261804069509</v>
      </c>
      <c r="CR47" s="9">
        <f t="shared" si="123"/>
        <v>219502.45588059642</v>
      </c>
      <c r="CS47" s="15">
        <v>21</v>
      </c>
      <c r="CT47" s="9">
        <f t="shared" si="124"/>
        <v>10452.497899076019</v>
      </c>
      <c r="CU47" s="9">
        <f t="shared" si="125"/>
        <v>214031.99311286301</v>
      </c>
      <c r="CV47" s="15">
        <v>21</v>
      </c>
      <c r="CW47" s="9">
        <f t="shared" si="126"/>
        <v>10191.999672041096</v>
      </c>
      <c r="CX47" s="9">
        <f t="shared" si="127"/>
        <v>203944.60966926778</v>
      </c>
      <c r="CY47" s="15">
        <v>21</v>
      </c>
      <c r="CZ47" s="9">
        <f t="shared" si="128"/>
        <v>9711.6480794889412</v>
      </c>
      <c r="DA47" s="112">
        <f t="shared" si="129"/>
        <v>123997.88806481329</v>
      </c>
      <c r="DB47" s="15">
        <v>21</v>
      </c>
      <c r="DC47" s="9">
        <f t="shared" si="130"/>
        <v>5904.6613364196801</v>
      </c>
    </row>
    <row r="48" spans="1:107" x14ac:dyDescent="0.35">
      <c r="A48" s="15"/>
      <c r="B48" s="15" t="s">
        <v>9</v>
      </c>
      <c r="C48" s="15">
        <v>13721</v>
      </c>
      <c r="D48" s="15">
        <v>94</v>
      </c>
      <c r="E48" s="30">
        <v>0.33</v>
      </c>
      <c r="F48" s="9">
        <v>8</v>
      </c>
      <c r="G48" s="30">
        <v>0.74060000000000004</v>
      </c>
      <c r="H48" s="30">
        <v>0.76219999999999999</v>
      </c>
      <c r="I48" s="30">
        <v>0.96430000000000005</v>
      </c>
      <c r="J48" s="30">
        <v>1.0367999999999999</v>
      </c>
      <c r="K48" s="30">
        <f t="shared" si="3"/>
        <v>1.0475000000000001</v>
      </c>
      <c r="L48" s="30">
        <f t="shared" si="4"/>
        <v>1.2698</v>
      </c>
      <c r="M48" s="30">
        <v>2.1476000000000002</v>
      </c>
      <c r="N48" s="9">
        <v>8</v>
      </c>
      <c r="O48" s="30">
        <v>1.024</v>
      </c>
      <c r="P48" s="30">
        <v>5.6599999999999998E-2</v>
      </c>
      <c r="Q48" s="15">
        <v>6</v>
      </c>
      <c r="R48" s="30">
        <v>4.4673999999999996</v>
      </c>
      <c r="S48" s="30">
        <v>5.2891000000000004</v>
      </c>
      <c r="T48" s="30">
        <v>0.05</v>
      </c>
      <c r="U48" s="30">
        <v>0.78800000000000003</v>
      </c>
      <c r="V48" t="s">
        <v>431</v>
      </c>
      <c r="W48">
        <v>1</v>
      </c>
      <c r="X48" t="s">
        <v>9</v>
      </c>
      <c r="Y48">
        <v>401</v>
      </c>
      <c r="AB48" s="6">
        <v>201</v>
      </c>
      <c r="AE48" s="4">
        <v>0.2</v>
      </c>
      <c r="AF48" t="s">
        <v>436</v>
      </c>
      <c r="AH48" s="4">
        <v>0.22500000000000001</v>
      </c>
      <c r="AM48" s="4">
        <v>0.15</v>
      </c>
      <c r="AN48" s="15">
        <v>4780</v>
      </c>
      <c r="AO48" s="15">
        <v>311</v>
      </c>
      <c r="AP48" s="30"/>
      <c r="AQ48" s="30">
        <f t="shared" ref="AQ48" si="179">1*46.6%</f>
        <v>0.46600000000000003</v>
      </c>
      <c r="AR48" s="30">
        <f>1*58.3%</f>
        <v>0.58299999999999996</v>
      </c>
      <c r="AS48" s="30">
        <v>0.311</v>
      </c>
      <c r="AT48" s="30"/>
      <c r="AU48" s="15"/>
      <c r="AV48" s="30" t="s">
        <v>465</v>
      </c>
      <c r="AW48" s="9"/>
      <c r="AX48" s="30">
        <f>48%</f>
        <v>0.48</v>
      </c>
      <c r="AY48" s="30"/>
      <c r="AZ48" s="30"/>
      <c r="BA48" s="15"/>
      <c r="BB48" s="15">
        <f t="shared" si="96"/>
        <v>13721</v>
      </c>
      <c r="BC48" s="9">
        <f t="shared" si="97"/>
        <v>4780</v>
      </c>
      <c r="BD48" s="30">
        <f t="shared" si="98"/>
        <v>0</v>
      </c>
      <c r="BE48" s="112">
        <f t="shared" si="99"/>
        <v>18501</v>
      </c>
      <c r="BF48" s="15">
        <f t="shared" si="100"/>
        <v>495</v>
      </c>
      <c r="BG48" s="9">
        <f t="shared" si="101"/>
        <v>311</v>
      </c>
      <c r="BH48" s="30">
        <f t="shared" si="102"/>
        <v>0.94599999999999995</v>
      </c>
      <c r="BI48" s="112">
        <f t="shared" si="103"/>
        <v>1047.1566</v>
      </c>
      <c r="BJ48" s="15">
        <f t="shared" si="104"/>
        <v>2321.4265999999998</v>
      </c>
      <c r="BK48" s="30">
        <f t="shared" si="15"/>
        <v>0.80799999999999994</v>
      </c>
      <c r="BL48" s="30">
        <f t="shared" si="105"/>
        <v>1.1379999999999999</v>
      </c>
      <c r="BM48" s="30">
        <f t="shared" si="106"/>
        <v>0</v>
      </c>
      <c r="BN48" s="30">
        <f t="shared" si="107"/>
        <v>0</v>
      </c>
      <c r="BO48" s="30">
        <f t="shared" si="108"/>
        <v>0.2</v>
      </c>
      <c r="BP48" s="30">
        <f t="shared" si="109"/>
        <v>0.36099999999999999</v>
      </c>
      <c r="BQ48" s="30">
        <f t="shared" si="110"/>
        <v>0.78800000000000003</v>
      </c>
      <c r="BR48" s="9">
        <f t="shared" si="111"/>
        <v>201</v>
      </c>
      <c r="BS48" s="30">
        <f t="shared" si="112"/>
        <v>0.4990193628981886</v>
      </c>
      <c r="BT48" s="33">
        <v>1</v>
      </c>
      <c r="BU48" s="33">
        <v>0.25</v>
      </c>
      <c r="BV48" s="33"/>
      <c r="BW48" s="9">
        <f t="shared" si="113"/>
        <v>7442.3815522302439</v>
      </c>
      <c r="BX48" s="9">
        <f t="shared" si="25"/>
        <v>13306.978215387677</v>
      </c>
      <c r="BY48" s="9">
        <f t="shared" si="114"/>
        <v>9559.5009476300766</v>
      </c>
      <c r="BZ48" s="33"/>
      <c r="CA48" s="33">
        <v>1</v>
      </c>
      <c r="CB48" s="9">
        <f t="shared" si="115"/>
        <v>26209.054887732575</v>
      </c>
      <c r="CC48" s="9">
        <f t="shared" si="28"/>
        <v>46861.790139265846</v>
      </c>
      <c r="CD48" s="9">
        <f t="shared" si="116"/>
        <v>33664.692313536085</v>
      </c>
      <c r="CE48" s="33"/>
      <c r="CF48" s="33"/>
      <c r="CG48" s="9">
        <f t="shared" si="117"/>
        <v>5082.3271124991988</v>
      </c>
      <c r="CH48" s="9">
        <f t="shared" si="31"/>
        <v>9087.2008771485671</v>
      </c>
      <c r="CI48" s="9">
        <f t="shared" si="118"/>
        <v>6528.0865415376211</v>
      </c>
      <c r="CJ48" s="33"/>
      <c r="CK48" s="33">
        <v>1</v>
      </c>
      <c r="CL48" s="9">
        <f t="shared" si="119"/>
        <v>64547.547125491881</v>
      </c>
      <c r="CM48" s="9">
        <f t="shared" si="34"/>
        <v>115411.01426037948</v>
      </c>
      <c r="CN48" s="9">
        <f t="shared" si="120"/>
        <v>82909.258761186298</v>
      </c>
      <c r="CO48" s="9">
        <f t="shared" si="121"/>
        <v>13056.173083075242</v>
      </c>
      <c r="CP48" s="33">
        <v>0.5</v>
      </c>
      <c r="CQ48" s="9">
        <f t="shared" si="122"/>
        <v>41454.629380593149</v>
      </c>
      <c r="CR48" s="9">
        <f t="shared" si="123"/>
        <v>298977.55475577392</v>
      </c>
      <c r="CS48" s="15">
        <v>21</v>
      </c>
      <c r="CT48" s="9">
        <f t="shared" si="124"/>
        <v>14237.026416941615</v>
      </c>
      <c r="CU48" s="9">
        <f t="shared" si="125"/>
        <v>294664.35415184119</v>
      </c>
      <c r="CV48" s="15">
        <v>21</v>
      </c>
      <c r="CW48" s="9">
        <f t="shared" si="126"/>
        <v>14031.635911992438</v>
      </c>
      <c r="CX48" s="9">
        <f t="shared" si="127"/>
        <v>283506.55086940539</v>
      </c>
      <c r="CY48" s="15">
        <v>21</v>
      </c>
      <c r="CZ48" s="9">
        <f t="shared" si="128"/>
        <v>13500.311946162161</v>
      </c>
      <c r="DA48" s="112">
        <f t="shared" si="129"/>
        <v>180172.35432045528</v>
      </c>
      <c r="DB48" s="15">
        <v>21</v>
      </c>
      <c r="DC48" s="9">
        <f t="shared" si="130"/>
        <v>8579.6359200216793</v>
      </c>
    </row>
    <row r="49" spans="1:107" x14ac:dyDescent="0.35">
      <c r="A49" s="15"/>
      <c r="B49" s="15" t="s">
        <v>9</v>
      </c>
      <c r="C49" s="15">
        <v>13721</v>
      </c>
      <c r="D49" s="15">
        <v>94</v>
      </c>
      <c r="E49" s="30">
        <v>0.33</v>
      </c>
      <c r="F49" s="9">
        <v>8</v>
      </c>
      <c r="G49" s="30">
        <v>0.74060000000000004</v>
      </c>
      <c r="H49" s="30">
        <v>0.76219999999999999</v>
      </c>
      <c r="I49" s="30">
        <v>0.96430000000000005</v>
      </c>
      <c r="J49" s="30">
        <v>1.0367999999999999</v>
      </c>
      <c r="K49" s="30">
        <f t="shared" si="3"/>
        <v>1.0475000000000001</v>
      </c>
      <c r="L49" s="30">
        <f t="shared" si="4"/>
        <v>1.2698</v>
      </c>
      <c r="M49" s="30">
        <v>2.1476000000000002</v>
      </c>
      <c r="N49" s="9">
        <v>8</v>
      </c>
      <c r="O49" s="30">
        <v>1.024</v>
      </c>
      <c r="P49" s="30">
        <v>5.6599999999999998E-2</v>
      </c>
      <c r="Q49" s="15">
        <v>6</v>
      </c>
      <c r="R49" s="30">
        <v>4.4673999999999996</v>
      </c>
      <c r="S49" s="30">
        <v>5.2891000000000004</v>
      </c>
      <c r="T49" s="30">
        <v>0.05</v>
      </c>
      <c r="U49" s="30">
        <v>0.78800000000000003</v>
      </c>
      <c r="V49" t="s">
        <v>431</v>
      </c>
      <c r="W49">
        <v>1</v>
      </c>
      <c r="X49" t="s">
        <v>9</v>
      </c>
      <c r="Y49">
        <v>401</v>
      </c>
      <c r="AB49" s="6">
        <v>201</v>
      </c>
      <c r="AE49" s="4">
        <v>0.2</v>
      </c>
      <c r="AF49" t="s">
        <v>436</v>
      </c>
      <c r="AH49" s="4">
        <v>0.22500000000000001</v>
      </c>
      <c r="AM49" s="4">
        <v>0.15</v>
      </c>
      <c r="AN49" s="15">
        <v>4780</v>
      </c>
      <c r="AO49" s="15">
        <v>311</v>
      </c>
      <c r="AQ49" s="30">
        <f>1*46.6%</f>
        <v>0.46600000000000003</v>
      </c>
      <c r="AT49" s="30">
        <v>0.622</v>
      </c>
      <c r="AV49" s="30" t="s">
        <v>465</v>
      </c>
      <c r="AW49" s="9"/>
      <c r="AX49" s="30">
        <f>48%</f>
        <v>0.48</v>
      </c>
      <c r="AY49" s="30"/>
      <c r="AZ49" s="30"/>
      <c r="BA49" s="15"/>
      <c r="BB49" s="15">
        <f t="shared" si="96"/>
        <v>13721</v>
      </c>
      <c r="BC49" s="9">
        <f t="shared" si="97"/>
        <v>4780</v>
      </c>
      <c r="BD49" s="30">
        <f t="shared" si="98"/>
        <v>0</v>
      </c>
      <c r="BE49" s="112">
        <f t="shared" si="99"/>
        <v>18501</v>
      </c>
      <c r="BF49" s="15">
        <f t="shared" si="100"/>
        <v>495</v>
      </c>
      <c r="BG49" s="9">
        <f t="shared" si="101"/>
        <v>311</v>
      </c>
      <c r="BH49" s="30">
        <f t="shared" si="102"/>
        <v>0.94599999999999995</v>
      </c>
      <c r="BI49" s="112">
        <f t="shared" si="103"/>
        <v>1047.1566</v>
      </c>
      <c r="BJ49" s="15">
        <f t="shared" si="104"/>
        <v>2321.4265999999998</v>
      </c>
      <c r="BK49" s="30">
        <f t="shared" si="15"/>
        <v>0.22500000000000001</v>
      </c>
      <c r="BL49" s="30">
        <f t="shared" si="105"/>
        <v>0.55500000000000005</v>
      </c>
      <c r="BM49" s="30">
        <f t="shared" si="106"/>
        <v>0</v>
      </c>
      <c r="BN49" s="30">
        <f t="shared" si="107"/>
        <v>0</v>
      </c>
      <c r="BO49" s="30">
        <f t="shared" si="108"/>
        <v>0.2</v>
      </c>
      <c r="BP49" s="30">
        <f t="shared" si="109"/>
        <v>0.05</v>
      </c>
      <c r="BQ49" s="30">
        <f t="shared" si="110"/>
        <v>1.4100000000000001</v>
      </c>
      <c r="BR49" s="9">
        <f t="shared" si="111"/>
        <v>201</v>
      </c>
      <c r="BS49" s="30">
        <f t="shared" si="112"/>
        <v>0.4990193628981886</v>
      </c>
      <c r="BT49" s="33">
        <v>1</v>
      </c>
      <c r="BU49" s="33">
        <v>0.25</v>
      </c>
      <c r="BV49" s="33"/>
      <c r="BW49" s="9">
        <f t="shared" si="113"/>
        <v>5412.957583591221</v>
      </c>
      <c r="BX49" s="9">
        <f t="shared" si="25"/>
        <v>13045.227776454843</v>
      </c>
      <c r="BY49" s="9">
        <f t="shared" si="114"/>
        <v>5794.5710932344018</v>
      </c>
      <c r="BZ49" s="33"/>
      <c r="CA49" s="33">
        <v>1</v>
      </c>
      <c r="CB49" s="9">
        <f t="shared" si="115"/>
        <v>19673.606213845454</v>
      </c>
      <c r="CC49" s="9">
        <f t="shared" si="28"/>
        <v>47413.390975367547</v>
      </c>
      <c r="CD49" s="9">
        <f t="shared" si="116"/>
        <v>21060.595451921559</v>
      </c>
      <c r="CE49" s="33"/>
      <c r="CF49" s="33"/>
      <c r="CG49" s="9">
        <f t="shared" si="117"/>
        <v>3696.454003712</v>
      </c>
      <c r="CH49" s="9">
        <f t="shared" si="31"/>
        <v>8908.4541489459207</v>
      </c>
      <c r="CI49" s="9">
        <f t="shared" si="118"/>
        <v>3957.0540109736958</v>
      </c>
      <c r="CJ49" s="33"/>
      <c r="CK49" s="33">
        <v>1</v>
      </c>
      <c r="CL49" s="9">
        <f t="shared" si="119"/>
        <v>48452.072371787101</v>
      </c>
      <c r="CM49" s="9">
        <f t="shared" si="34"/>
        <v>116769.49441600691</v>
      </c>
      <c r="CN49" s="9">
        <f t="shared" si="120"/>
        <v>51867.943473998093</v>
      </c>
      <c r="CO49" s="9">
        <f t="shared" si="121"/>
        <v>7914.1080219473915</v>
      </c>
      <c r="CP49" s="33">
        <v>0.5</v>
      </c>
      <c r="CQ49" s="9">
        <f t="shared" si="122"/>
        <v>25933.971736999047</v>
      </c>
      <c r="CR49" s="9">
        <f t="shared" si="123"/>
        <v>185960.40858037217</v>
      </c>
      <c r="CS49" s="15">
        <v>21</v>
      </c>
      <c r="CT49" s="9">
        <f t="shared" si="124"/>
        <v>8855.2575514462933</v>
      </c>
      <c r="CU49" s="9">
        <f t="shared" si="125"/>
        <v>182691.46421311755</v>
      </c>
      <c r="CV49" s="15">
        <v>21</v>
      </c>
      <c r="CW49" s="9">
        <f t="shared" si="126"/>
        <v>8699.5935339579792</v>
      </c>
      <c r="CX49" s="9">
        <f t="shared" si="127"/>
        <v>175273.60694310704</v>
      </c>
      <c r="CY49" s="15">
        <v>21</v>
      </c>
      <c r="CZ49" s="9">
        <f t="shared" si="128"/>
        <v>8346.3622353860501</v>
      </c>
      <c r="DA49" s="112">
        <f t="shared" si="129"/>
        <v>110018.8756937313</v>
      </c>
      <c r="DB49" s="15">
        <v>21</v>
      </c>
      <c r="DC49" s="9">
        <f t="shared" si="130"/>
        <v>5238.9940806538716</v>
      </c>
    </row>
    <row r="50" spans="1:107" s="10" customFormat="1" x14ac:dyDescent="0.35">
      <c r="A50" s="31"/>
      <c r="B50" s="31" t="s">
        <v>9</v>
      </c>
      <c r="C50" s="31">
        <v>13721</v>
      </c>
      <c r="D50" s="31">
        <v>94</v>
      </c>
      <c r="E50" s="32">
        <v>0.33</v>
      </c>
      <c r="F50" s="17">
        <v>8</v>
      </c>
      <c r="G50" s="32">
        <v>0.74060000000000004</v>
      </c>
      <c r="H50" s="32">
        <v>0.76219999999999999</v>
      </c>
      <c r="I50" s="32">
        <v>0.96430000000000005</v>
      </c>
      <c r="J50" s="32">
        <v>1.0367999999999999</v>
      </c>
      <c r="K50" s="32">
        <f t="shared" si="3"/>
        <v>1.0475000000000001</v>
      </c>
      <c r="L50" s="32">
        <f t="shared" si="4"/>
        <v>1.2698</v>
      </c>
      <c r="M50" s="32">
        <v>2.1476000000000002</v>
      </c>
      <c r="N50" s="17">
        <v>8</v>
      </c>
      <c r="O50" s="32">
        <v>1.024</v>
      </c>
      <c r="P50" s="32">
        <v>5.6599999999999998E-2</v>
      </c>
      <c r="Q50" s="31">
        <v>6</v>
      </c>
      <c r="R50" s="32">
        <v>4.4673999999999996</v>
      </c>
      <c r="S50" s="32">
        <v>5.2891000000000004</v>
      </c>
      <c r="T50" s="32">
        <v>0.05</v>
      </c>
      <c r="U50" s="32">
        <v>0.78800000000000003</v>
      </c>
      <c r="V50" s="10" t="s">
        <v>431</v>
      </c>
      <c r="W50" s="10">
        <v>1</v>
      </c>
      <c r="X50" s="10" t="s">
        <v>9</v>
      </c>
      <c r="Y50" s="10">
        <v>401</v>
      </c>
      <c r="Z50" s="12"/>
      <c r="AA50" s="12"/>
      <c r="AB50" s="13">
        <v>201</v>
      </c>
      <c r="AC50" s="13"/>
      <c r="AD50" s="12"/>
      <c r="AE50" s="12">
        <v>0.2</v>
      </c>
      <c r="AF50" s="10" t="s">
        <v>436</v>
      </c>
      <c r="AG50" s="12"/>
      <c r="AH50" s="12">
        <v>0.22500000000000001</v>
      </c>
      <c r="AI50" s="12"/>
      <c r="AJ50" s="12"/>
      <c r="AK50" s="12"/>
      <c r="AL50" s="12"/>
      <c r="AM50" s="12">
        <v>0.15</v>
      </c>
      <c r="AN50" s="31">
        <v>4780</v>
      </c>
      <c r="AO50" s="31">
        <v>311</v>
      </c>
      <c r="AP50" s="12"/>
      <c r="AQ50" s="32">
        <f t="shared" ref="AQ50" si="180">1*46.6%</f>
        <v>0.46600000000000003</v>
      </c>
      <c r="AR50" s="12"/>
      <c r="AS50" s="12"/>
      <c r="AT50" s="12"/>
      <c r="AU50" s="31">
        <v>187</v>
      </c>
      <c r="AV50" s="32" t="s">
        <v>465</v>
      </c>
      <c r="AW50" s="17"/>
      <c r="AX50" s="32">
        <f>48%</f>
        <v>0.48</v>
      </c>
      <c r="AY50" s="32"/>
      <c r="AZ50" s="32"/>
      <c r="BA50" s="31"/>
      <c r="BB50" s="31">
        <f t="shared" si="96"/>
        <v>13721</v>
      </c>
      <c r="BC50" s="17">
        <f t="shared" si="97"/>
        <v>4780</v>
      </c>
      <c r="BD50" s="32">
        <f t="shared" si="98"/>
        <v>0</v>
      </c>
      <c r="BE50" s="113">
        <f t="shared" si="99"/>
        <v>18501</v>
      </c>
      <c r="BF50" s="31">
        <f t="shared" si="100"/>
        <v>495</v>
      </c>
      <c r="BG50" s="17">
        <f t="shared" si="101"/>
        <v>311</v>
      </c>
      <c r="BH50" s="32">
        <f t="shared" si="102"/>
        <v>0.94599999999999995</v>
      </c>
      <c r="BI50" s="113">
        <f t="shared" si="103"/>
        <v>1047.1566</v>
      </c>
      <c r="BJ50" s="31">
        <f t="shared" si="104"/>
        <v>2321.4265999999998</v>
      </c>
      <c r="BK50" s="30">
        <f t="shared" si="15"/>
        <v>0.22500000000000001</v>
      </c>
      <c r="BL50" s="32">
        <f t="shared" si="105"/>
        <v>0.55500000000000005</v>
      </c>
      <c r="BM50" s="32">
        <f t="shared" si="106"/>
        <v>0</v>
      </c>
      <c r="BN50" s="32">
        <f t="shared" si="107"/>
        <v>0</v>
      </c>
      <c r="BO50" s="32">
        <f t="shared" si="108"/>
        <v>0.2</v>
      </c>
      <c r="BP50" s="32">
        <f t="shared" si="109"/>
        <v>0.05</v>
      </c>
      <c r="BQ50" s="32">
        <f t="shared" si="110"/>
        <v>0.78800000000000003</v>
      </c>
      <c r="BR50" s="17">
        <f t="shared" si="111"/>
        <v>388</v>
      </c>
      <c r="BS50" s="32">
        <f t="shared" si="112"/>
        <v>0.75326621923937365</v>
      </c>
      <c r="BT50" s="35">
        <v>1</v>
      </c>
      <c r="BU50" s="35">
        <v>0.25</v>
      </c>
      <c r="BV50" s="35"/>
      <c r="BW50" s="17">
        <f t="shared" si="113"/>
        <v>5871.8500689689381</v>
      </c>
      <c r="BX50" s="17">
        <f t="shared" si="25"/>
        <v>10498.867923316462</v>
      </c>
      <c r="BY50" s="17">
        <f t="shared" si="114"/>
        <v>6103.2009616863143</v>
      </c>
      <c r="BZ50" s="35"/>
      <c r="CA50" s="33">
        <v>1</v>
      </c>
      <c r="CB50" s="17">
        <f t="shared" si="115"/>
        <v>23010.42270639155</v>
      </c>
      <c r="CC50" s="17">
        <f t="shared" si="28"/>
        <v>41142.635799028089</v>
      </c>
      <c r="CD50" s="17">
        <f t="shared" si="116"/>
        <v>23917.033361023376</v>
      </c>
      <c r="CE50" s="35"/>
      <c r="CF50" s="33"/>
      <c r="CG50" s="17">
        <f t="shared" si="117"/>
        <v>3696.454003712</v>
      </c>
      <c r="CH50" s="17">
        <f t="shared" si="31"/>
        <v>6609.2597586370566</v>
      </c>
      <c r="CI50" s="17">
        <f t="shared" si="118"/>
        <v>3842.0942914582524</v>
      </c>
      <c r="CJ50" s="35"/>
      <c r="CK50" s="33">
        <v>1</v>
      </c>
      <c r="CL50" s="17">
        <f t="shared" si="119"/>
        <v>56669.969610903121</v>
      </c>
      <c r="CM50" s="17">
        <f t="shared" si="34"/>
        <v>101325.90566429478</v>
      </c>
      <c r="CN50" s="17">
        <f t="shared" si="120"/>
        <v>58902.766413572703</v>
      </c>
      <c r="CO50" s="17">
        <f t="shared" si="121"/>
        <v>7684.1885829165049</v>
      </c>
      <c r="CP50" s="35">
        <v>0.5</v>
      </c>
      <c r="CQ50" s="17">
        <f t="shared" si="122"/>
        <v>29451.383206786351</v>
      </c>
      <c r="CR50" s="17">
        <f t="shared" si="123"/>
        <v>207757.95574919242</v>
      </c>
      <c r="CS50" s="31">
        <v>21</v>
      </c>
      <c r="CT50" s="17">
        <f t="shared" si="124"/>
        <v>9893.2359880567819</v>
      </c>
      <c r="CU50" s="17">
        <f t="shared" si="125"/>
        <v>202580.19062093072</v>
      </c>
      <c r="CV50" s="31">
        <v>21</v>
      </c>
      <c r="CW50" s="17">
        <f t="shared" si="126"/>
        <v>9646.6757438538443</v>
      </c>
      <c r="CX50" s="17">
        <f t="shared" si="127"/>
        <v>193032.5336041016</v>
      </c>
      <c r="CY50" s="31">
        <v>21</v>
      </c>
      <c r="CZ50" s="17">
        <f t="shared" si="128"/>
        <v>9192.0254097191246</v>
      </c>
      <c r="DA50" s="113">
        <f t="shared" si="129"/>
        <v>117363.36907126181</v>
      </c>
      <c r="DB50" s="31">
        <v>21</v>
      </c>
      <c r="DC50" s="17">
        <f t="shared" si="130"/>
        <v>5588.7318605362771</v>
      </c>
    </row>
    <row r="51" spans="1:107" s="15" customFormat="1" x14ac:dyDescent="0.35">
      <c r="B51" s="15" t="s">
        <v>9</v>
      </c>
      <c r="C51" s="15">
        <v>13721</v>
      </c>
      <c r="D51" s="15">
        <v>94</v>
      </c>
      <c r="E51" s="30">
        <v>0.33</v>
      </c>
      <c r="F51" s="9">
        <v>8</v>
      </c>
      <c r="G51" s="30">
        <v>0.74060000000000004</v>
      </c>
      <c r="H51" s="30">
        <v>0.76219999999999999</v>
      </c>
      <c r="I51" s="30">
        <v>0.96430000000000005</v>
      </c>
      <c r="J51" s="30">
        <v>1.0367999999999999</v>
      </c>
      <c r="K51" s="30">
        <f>49.15%+55.6%</f>
        <v>1.0475000000000001</v>
      </c>
      <c r="L51" s="30">
        <f>126.98%</f>
        <v>1.2698</v>
      </c>
      <c r="M51" s="30">
        <v>2.1476000000000002</v>
      </c>
      <c r="N51" s="9">
        <v>8</v>
      </c>
      <c r="O51" s="30">
        <v>1.024</v>
      </c>
      <c r="P51" s="30">
        <v>5.6599999999999998E-2</v>
      </c>
      <c r="Q51" s="15">
        <v>6</v>
      </c>
      <c r="R51" s="30">
        <v>4.4673999999999996</v>
      </c>
      <c r="S51" s="30">
        <v>5.2891000000000004</v>
      </c>
      <c r="T51" s="30">
        <v>0.05</v>
      </c>
      <c r="U51" s="30">
        <v>0.78800000000000003</v>
      </c>
      <c r="V51" s="15" t="s">
        <v>429</v>
      </c>
      <c r="W51" s="15">
        <v>1</v>
      </c>
      <c r="X51" s="15" t="s">
        <v>9</v>
      </c>
      <c r="Y51" s="15">
        <v>449</v>
      </c>
      <c r="Z51" s="30"/>
      <c r="AA51" s="30"/>
      <c r="AB51" s="9"/>
      <c r="AC51" s="9"/>
      <c r="AD51" s="30">
        <v>0.503</v>
      </c>
      <c r="AE51" s="30"/>
      <c r="AF51" t="s">
        <v>436</v>
      </c>
      <c r="AG51" s="4"/>
      <c r="AH51" s="4">
        <v>0.22500000000000001</v>
      </c>
      <c r="AI51" s="4"/>
      <c r="AJ51" s="4"/>
      <c r="AK51" s="4"/>
      <c r="AL51" s="4"/>
      <c r="AM51" s="4">
        <v>0.15</v>
      </c>
      <c r="AN51" s="15">
        <v>4780</v>
      </c>
      <c r="AO51" s="15">
        <v>311</v>
      </c>
      <c r="AP51" s="30">
        <f>1*46.6%</f>
        <v>0.46600000000000003</v>
      </c>
      <c r="AQ51" s="30"/>
      <c r="AR51" s="30">
        <f>1*58.3%</f>
        <v>0.58299999999999996</v>
      </c>
      <c r="AS51" s="30">
        <v>0.311</v>
      </c>
      <c r="AT51" s="30"/>
      <c r="AV51" s="30" t="s">
        <v>464</v>
      </c>
      <c r="AW51" s="9"/>
      <c r="AX51" s="30">
        <f t="shared" ref="AX51:AX74" si="181">48%+25%</f>
        <v>0.73</v>
      </c>
      <c r="AY51" s="30"/>
      <c r="AZ51" s="30"/>
      <c r="BB51" s="15">
        <f>C51</f>
        <v>13721</v>
      </c>
      <c r="BC51" s="9">
        <f>AN51</f>
        <v>4780</v>
      </c>
      <c r="BD51" s="30">
        <f>AP51</f>
        <v>0.46600000000000003</v>
      </c>
      <c r="BE51" s="112">
        <f>(100%+BD51)*BB51+BC51</f>
        <v>24894.986000000001</v>
      </c>
      <c r="BF51" s="15">
        <f>D51+Y51</f>
        <v>543</v>
      </c>
      <c r="BG51" s="9">
        <f>AO51+AW51</f>
        <v>311</v>
      </c>
      <c r="BH51" s="30">
        <f>Z51+AG51+AQ51+AX51</f>
        <v>0.73</v>
      </c>
      <c r="BI51" s="112">
        <f>P51*BE51</f>
        <v>1409.0562075999999</v>
      </c>
      <c r="BJ51" s="15">
        <f>(100%+BH51)*BF51+BG51+BI51</f>
        <v>2659.4462076</v>
      </c>
      <c r="BK51" s="30">
        <f t="shared" si="15"/>
        <v>0.80799999999999994</v>
      </c>
      <c r="BL51" s="30">
        <f>BK51+E51</f>
        <v>1.1379999999999999</v>
      </c>
      <c r="BM51" s="30">
        <f>AI51</f>
        <v>0</v>
      </c>
      <c r="BN51" s="30">
        <f>AJ51</f>
        <v>0</v>
      </c>
      <c r="BO51" s="30">
        <f>AE51</f>
        <v>0</v>
      </c>
      <c r="BP51" s="30">
        <f>T51+AC51+AK51+AS51+AY51</f>
        <v>0.36099999999999999</v>
      </c>
      <c r="BQ51" s="30">
        <f>U51+AD51+AL51+AT51+AZ51</f>
        <v>1.2909999999999999</v>
      </c>
      <c r="BR51" s="9">
        <f>AB51+AU51+BA51</f>
        <v>0</v>
      </c>
      <c r="BS51" s="30">
        <f>278*BR51/(1400+BR51)/100+AM51</f>
        <v>0.15</v>
      </c>
      <c r="BT51" s="33">
        <v>1</v>
      </c>
      <c r="BU51" s="33">
        <v>0.25</v>
      </c>
      <c r="BV51" s="33"/>
      <c r="BW51" s="9">
        <f>(((200%*(100%+$BS51))-1)*BU51+((150%*(100%+$BS51))-1)*BV51+1)*(100%+$BM51+$BK51+$E51*BT51+BV51*$BO51)*$BJ51</f>
        <v>7533.8121891996589</v>
      </c>
      <c r="BX51" s="9">
        <f>(100%+$BQ51)*BW51</f>
        <v>17259.963725456419</v>
      </c>
      <c r="BY51" s="9">
        <f>MIN($BP51, 80%)*BX51+BW51*MAX(100%-$BP51, 20%)</f>
        <v>11044.952893788348</v>
      </c>
      <c r="BZ51" s="33"/>
      <c r="CA51" s="33">
        <v>1</v>
      </c>
      <c r="CB51" s="9">
        <f>(((200%*(100%+$BS51))-1)*BZ51+((150%*(100%+$BS51))-1)*CA51+1)*(100%+$BN51+$BK51+$E51*$BT51+CA51*$BO51)*$BJ51*M51</f>
        <v>21064.027150362981</v>
      </c>
      <c r="CC51" s="9">
        <f>(100%+$BQ51)*CB51</f>
        <v>48257.686201481585</v>
      </c>
      <c r="CD51" s="9">
        <f>MIN($BP51, 80%)*CC51+CB51*MAX(100%-$BP51, 20%)</f>
        <v>30880.938067816795</v>
      </c>
      <c r="CE51" s="33"/>
      <c r="CF51" s="33"/>
      <c r="CG51" s="9">
        <f>(((200%*(100%+$BS51))-1)*CE51+((150%*(100%+$BS51))-1)*CF51+1)*(100%+$BK51+$E51*$BT51+CF51*$BO51)*$BJ51*O51</f>
        <v>5822.3574956531711</v>
      </c>
      <c r="CH51" s="9">
        <f>(100%+$BQ51)*CG51</f>
        <v>13339.021022541414</v>
      </c>
      <c r="CI51" s="9">
        <f>MIN($BP51, 80%)*CH51+CG51*MAX(100%-$BP51, 20%)</f>
        <v>8535.8730288598272</v>
      </c>
      <c r="CJ51" s="33"/>
      <c r="CK51" s="33">
        <v>1</v>
      </c>
      <c r="CL51" s="9">
        <f>(((200%*(100%+$BS51))-1)*CJ51+((150%*(100%+$BS51))-1)*CK51+1)*(100%+$BK51+$E51*$BT51+CK51*$BO51)*$BJ51*(R51+(S51-R51)*BT51)</f>
        <v>51876.395046090911</v>
      </c>
      <c r="CM51" s="9">
        <f>(100%+$BQ51)*CL51</f>
        <v>118848.82105059427</v>
      </c>
      <c r="CN51" s="9">
        <f>MIN($BP51, 80%)*CM51+CL51*MAX(100%-$BP51, 20%)</f>
        <v>76053.440833716624</v>
      </c>
      <c r="CO51" s="9">
        <f>CI51*2</f>
        <v>17071.746057719654</v>
      </c>
      <c r="CP51" s="33">
        <v>0.5</v>
      </c>
      <c r="CQ51" s="9">
        <f>CP51*CN51</f>
        <v>38026.720416858312</v>
      </c>
      <c r="CR51" s="9">
        <f>6*(G51*BY51+CD51)+CO51+CQ51</f>
        <v>289463.44756031665</v>
      </c>
      <c r="CS51" s="15">
        <v>21</v>
      </c>
      <c r="CT51" s="8">
        <f>CR51/CS51</f>
        <v>13783.973693348413</v>
      </c>
      <c r="CU51" s="9">
        <f>5*((G51+H51)*BY51+CD51)+CO51+CQ51</f>
        <v>292494.93285758758</v>
      </c>
      <c r="CV51" s="15">
        <v>21</v>
      </c>
      <c r="CW51" s="9">
        <f t="shared" si="126"/>
        <v>13928.3301360756</v>
      </c>
      <c r="CX51" s="9">
        <f>4*((G51+H51+I51)*BY51+CD51)+CO51+CQ51</f>
        <v>287618.23188290611</v>
      </c>
      <c r="CY51" s="15">
        <v>21</v>
      </c>
      <c r="CZ51" s="9">
        <f t="shared" si="128"/>
        <v>13696.106280138387</v>
      </c>
      <c r="DA51" s="112">
        <f>(2*SUM(G51:L51)+SUM(G51:H51))*BY51+CO51+CQ51</f>
        <v>200286.58125400456</v>
      </c>
      <c r="DB51" s="15">
        <v>21</v>
      </c>
      <c r="DC51" s="9">
        <f t="shared" si="130"/>
        <v>9537.456250190693</v>
      </c>
    </row>
    <row r="52" spans="1:107" x14ac:dyDescent="0.35">
      <c r="A52" s="15"/>
      <c r="B52" s="15" t="s">
        <v>9</v>
      </c>
      <c r="C52" s="15">
        <v>13721</v>
      </c>
      <c r="D52" s="15">
        <v>94</v>
      </c>
      <c r="E52" s="30">
        <v>0.33</v>
      </c>
      <c r="F52" s="9">
        <v>8</v>
      </c>
      <c r="G52" s="30">
        <v>0.74060000000000004</v>
      </c>
      <c r="H52" s="30">
        <v>0.76219999999999999</v>
      </c>
      <c r="I52" s="30">
        <v>0.96430000000000005</v>
      </c>
      <c r="J52" s="30">
        <v>1.0367999999999999</v>
      </c>
      <c r="K52" s="30">
        <f t="shared" si="3"/>
        <v>1.0475000000000001</v>
      </c>
      <c r="L52" s="30">
        <f t="shared" si="4"/>
        <v>1.2698</v>
      </c>
      <c r="M52" s="30">
        <v>2.1476000000000002</v>
      </c>
      <c r="N52" s="9">
        <v>8</v>
      </c>
      <c r="O52" s="30">
        <v>1.024</v>
      </c>
      <c r="P52" s="30">
        <v>5.6599999999999998E-2</v>
      </c>
      <c r="Q52" s="15">
        <v>6</v>
      </c>
      <c r="R52" s="30">
        <v>4.4673999999999996</v>
      </c>
      <c r="S52" s="30">
        <v>5.2891000000000004</v>
      </c>
      <c r="T52" s="30">
        <v>0.05</v>
      </c>
      <c r="U52" s="30">
        <v>0.78800000000000003</v>
      </c>
      <c r="V52" s="15" t="s">
        <v>429</v>
      </c>
      <c r="W52" s="15">
        <v>1</v>
      </c>
      <c r="X52" s="15" t="s">
        <v>9</v>
      </c>
      <c r="Y52" s="15">
        <v>449</v>
      </c>
      <c r="Z52" s="30"/>
      <c r="AA52" s="30"/>
      <c r="AB52" s="9"/>
      <c r="AC52" s="9"/>
      <c r="AD52" s="30">
        <v>0.503</v>
      </c>
      <c r="AE52" s="30"/>
      <c r="AF52" t="s">
        <v>436</v>
      </c>
      <c r="AH52" s="4">
        <v>0.22500000000000001</v>
      </c>
      <c r="AM52" s="4">
        <v>0.15</v>
      </c>
      <c r="AN52" s="15">
        <v>4780</v>
      </c>
      <c r="AO52" s="15">
        <v>311</v>
      </c>
      <c r="AP52" s="30">
        <f t="shared" ref="AP52:AP53" si="182">1*46.6%</f>
        <v>0.46600000000000003</v>
      </c>
      <c r="AQ52" s="30"/>
      <c r="AT52" s="30">
        <v>0.622</v>
      </c>
      <c r="AV52" s="30" t="s">
        <v>464</v>
      </c>
      <c r="AW52" s="9"/>
      <c r="AX52" s="30">
        <f t="shared" si="181"/>
        <v>0.73</v>
      </c>
      <c r="AY52" s="30"/>
      <c r="AZ52" s="30"/>
      <c r="BA52" s="15"/>
      <c r="BB52" s="15">
        <f t="shared" ref="BB52:BB74" si="183">C52</f>
        <v>13721</v>
      </c>
      <c r="BC52" s="9">
        <f t="shared" ref="BC52:BC74" si="184">AN52</f>
        <v>4780</v>
      </c>
      <c r="BD52" s="30">
        <f t="shared" ref="BD52:BD74" si="185">AP52</f>
        <v>0.46600000000000003</v>
      </c>
      <c r="BE52" s="112">
        <f t="shared" ref="BE52:BE74" si="186">(100%+BD52)*BB52+BC52</f>
        <v>24894.986000000001</v>
      </c>
      <c r="BF52" s="15">
        <f t="shared" ref="BF52:BF74" si="187">D52+Y52</f>
        <v>543</v>
      </c>
      <c r="BG52" s="9">
        <f t="shared" ref="BG52:BG74" si="188">AO52+AW52</f>
        <v>311</v>
      </c>
      <c r="BH52" s="30">
        <f t="shared" ref="BH52:BH74" si="189">Z52+AG52+AQ52+AX52</f>
        <v>0.73</v>
      </c>
      <c r="BI52" s="112">
        <f t="shared" ref="BI52:BI74" si="190">P52*BE52</f>
        <v>1409.0562075999999</v>
      </c>
      <c r="BJ52" s="15">
        <f t="shared" ref="BJ52:BJ74" si="191">(100%+BH52)*BF52+BG52+BI52</f>
        <v>2659.4462076</v>
      </c>
      <c r="BK52" s="30">
        <f t="shared" si="15"/>
        <v>0.22500000000000001</v>
      </c>
      <c r="BL52" s="30">
        <f t="shared" ref="BL52:BL74" si="192">BK52+E52</f>
        <v>0.55500000000000005</v>
      </c>
      <c r="BM52" s="30">
        <f t="shared" ref="BM52:BM74" si="193">AI52</f>
        <v>0</v>
      </c>
      <c r="BN52" s="30">
        <f t="shared" ref="BN52:BN74" si="194">AJ52</f>
        <v>0</v>
      </c>
      <c r="BO52" s="30">
        <f t="shared" ref="BO52:BO74" si="195">AE52</f>
        <v>0</v>
      </c>
      <c r="BP52" s="30">
        <f t="shared" ref="BP52:BP74" si="196">T52+AC52+AK52+AS52+AY52</f>
        <v>0.05</v>
      </c>
      <c r="BQ52" s="30">
        <f t="shared" ref="BQ52:BQ74" si="197">U52+AD52+AL52+AT52+AZ52</f>
        <v>1.9129999999999998</v>
      </c>
      <c r="BR52" s="9">
        <f t="shared" ref="BR52:BR74" si="198">AB52+AU52+BA52</f>
        <v>0</v>
      </c>
      <c r="BS52" s="30">
        <f t="shared" ref="BS52:BS74" si="199">278*BR52/(1400+BR52)/100+AM52</f>
        <v>0.15</v>
      </c>
      <c r="BT52" s="33">
        <v>1</v>
      </c>
      <c r="BU52" s="33">
        <v>0.25</v>
      </c>
      <c r="BV52" s="33"/>
      <c r="BW52" s="9">
        <f t="shared" ref="BW52:BW74" si="200">(((200%*(100%+$BS52))-1)*BU52+((150%*(100%+$BS52))-1)*BV52+1)*(100%+$BM52+$BK52+$E52*BT52+BV52*$BO52)*$BJ52</f>
        <v>5479.4564799838499</v>
      </c>
      <c r="BX52" s="9">
        <f t="shared" si="25"/>
        <v>15961.656726192954</v>
      </c>
      <c r="BY52" s="9">
        <f t="shared" ref="BY52:BY74" si="201">MIN($BP52, 80%)*BX52+BW52*MAX(100%-$BP52, 20%)</f>
        <v>6003.5664922943051</v>
      </c>
      <c r="BZ52" s="33"/>
      <c r="CA52" s="33">
        <v>1</v>
      </c>
      <c r="CB52" s="9">
        <f t="shared" ref="CB52:CB74" si="202">(((200%*(100%+$BS52))-1)*BZ52+((150%*(100%+$BS52))-1)*CA52+1)*(100%+$BN52+$BK52+$E52*$BT52+CA52*$BO52)*$BJ52*M52</f>
        <v>15320.188128538091</v>
      </c>
      <c r="CC52" s="9">
        <f t="shared" si="28"/>
        <v>44627.708018431455</v>
      </c>
      <c r="CD52" s="9">
        <f t="shared" ref="CD52:CD74" si="203">MIN($BP52, 80%)*CC52+CB52*MAX(100%-$BP52, 20%)</f>
        <v>16785.56412303276</v>
      </c>
      <c r="CE52" s="33"/>
      <c r="CF52" s="33"/>
      <c r="CG52" s="9">
        <f t="shared" ref="CG52:CG74" si="204">(((200%*(100%+$BS52))-1)*CE52+((150%*(100%+$BS52))-1)*CF52+1)*(100%+$BK52+$E52*$BT52+CF52*$BO52)*$BJ52*O52</f>
        <v>4234.6893852856329</v>
      </c>
      <c r="CH52" s="9">
        <f t="shared" si="31"/>
        <v>12335.650179337048</v>
      </c>
      <c r="CI52" s="9">
        <f t="shared" ref="CI52:CI74" si="205">MIN($BP52, 80%)*CH52+CG52*MAX(100%-$BP52, 20%)</f>
        <v>4639.7374249882032</v>
      </c>
      <c r="CJ52" s="33"/>
      <c r="CK52" s="33">
        <v>1</v>
      </c>
      <c r="CL52" s="9">
        <f t="shared" ref="CL52:CL74" si="206">(((200%*(100%+$BS52))-1)*CJ52+((150%*(100%+$BS52))-1)*CK52+1)*(100%+$BK52+$E52*$BT52+CK52*$BO52)*$BJ52*(R52+(S52-R52)*BT52)</f>
        <v>37730.493122858454</v>
      </c>
      <c r="CM52" s="9">
        <f t="shared" si="34"/>
        <v>109908.92646688667</v>
      </c>
      <c r="CN52" s="9">
        <f t="shared" ref="CN52:CN74" si="207">MIN($BP52, 80%)*CM52+CL52*MAX(100%-$BP52, 20%)</f>
        <v>41339.414790059862</v>
      </c>
      <c r="CO52" s="9">
        <f t="shared" ref="CO52:CO74" si="208">CI52*2</f>
        <v>9279.4748499764064</v>
      </c>
      <c r="CP52" s="33">
        <v>0.5</v>
      </c>
      <c r="CQ52" s="9">
        <f t="shared" ref="CQ52:CQ74" si="209">CP52*CN52</f>
        <v>20669.707395029931</v>
      </c>
      <c r="CR52" s="9">
        <f t="shared" ref="CR52:CR74" si="210">6*(G52*BY52+CD52)+CO52+CQ52</f>
        <v>157340.01504836188</v>
      </c>
      <c r="CS52" s="15">
        <v>21</v>
      </c>
      <c r="CT52" s="9">
        <f t="shared" ref="CT52:CT74" si="211">CR52/CS52</f>
        <v>7492.3816689696132</v>
      </c>
      <c r="CU52" s="9">
        <f t="shared" ref="CU52:CU74" si="212">5*((G52+H52)*BY52+CD52)+CO52+CQ52</f>
        <v>158987.80148326952</v>
      </c>
      <c r="CV52" s="15">
        <v>21</v>
      </c>
      <c r="CW52" s="9">
        <f t="shared" ref="CW52:CW99" si="213">CU52/CV52</f>
        <v>7570.8476896795009</v>
      </c>
      <c r="CX52" s="9">
        <f t="shared" ref="CX52:CX74" si="214">4*((G52+H52+I52)*BY52+CD52)+CO52+CQ52</f>
        <v>156337.03430969449</v>
      </c>
      <c r="CY52" s="15">
        <v>21</v>
      </c>
      <c r="CZ52" s="9">
        <f t="shared" ref="CZ52:CZ99" si="215">CX52/CY52</f>
        <v>7444.6206814140232</v>
      </c>
      <c r="DA52" s="112">
        <f t="shared" ref="DA52:DA74" si="216">(2*SUM(G52:L52)+SUM(G52:H52))*BY52+CO52+CQ52</f>
        <v>108867.26449951343</v>
      </c>
      <c r="DB52" s="15">
        <v>21</v>
      </c>
      <c r="DC52" s="9">
        <f t="shared" ref="DC52:DC99" si="217">DA52/DB52</f>
        <v>5184.1554523577825</v>
      </c>
    </row>
    <row r="53" spans="1:107" x14ac:dyDescent="0.35">
      <c r="A53" s="15"/>
      <c r="B53" s="15" t="s">
        <v>9</v>
      </c>
      <c r="C53" s="15">
        <v>13721</v>
      </c>
      <c r="D53" s="15">
        <v>94</v>
      </c>
      <c r="E53" s="30">
        <v>0.33</v>
      </c>
      <c r="F53" s="9">
        <v>8</v>
      </c>
      <c r="G53" s="30">
        <v>0.74060000000000004</v>
      </c>
      <c r="H53" s="30">
        <v>0.76219999999999999</v>
      </c>
      <c r="I53" s="30">
        <v>0.96430000000000005</v>
      </c>
      <c r="J53" s="30">
        <v>1.0367999999999999</v>
      </c>
      <c r="K53" s="30">
        <f t="shared" si="3"/>
        <v>1.0475000000000001</v>
      </c>
      <c r="L53" s="30">
        <f t="shared" si="4"/>
        <v>1.2698</v>
      </c>
      <c r="M53" s="30">
        <v>2.1476000000000002</v>
      </c>
      <c r="N53" s="9">
        <v>8</v>
      </c>
      <c r="O53" s="30">
        <v>1.024</v>
      </c>
      <c r="P53" s="30">
        <v>5.6599999999999998E-2</v>
      </c>
      <c r="Q53" s="15">
        <v>6</v>
      </c>
      <c r="R53" s="30">
        <v>4.4673999999999996</v>
      </c>
      <c r="S53" s="30">
        <v>5.2891000000000004</v>
      </c>
      <c r="T53" s="30">
        <v>0.05</v>
      </c>
      <c r="U53" s="30">
        <v>0.78800000000000003</v>
      </c>
      <c r="V53" s="15" t="s">
        <v>429</v>
      </c>
      <c r="W53" s="15">
        <v>1</v>
      </c>
      <c r="X53" s="15" t="s">
        <v>9</v>
      </c>
      <c r="Y53" s="15">
        <v>449</v>
      </c>
      <c r="Z53" s="30"/>
      <c r="AA53" s="30"/>
      <c r="AB53" s="9"/>
      <c r="AC53" s="9"/>
      <c r="AD53" s="30">
        <v>0.503</v>
      </c>
      <c r="AE53" s="30"/>
      <c r="AF53" t="s">
        <v>436</v>
      </c>
      <c r="AH53" s="4">
        <v>0.22500000000000001</v>
      </c>
      <c r="AM53" s="4">
        <v>0.15</v>
      </c>
      <c r="AN53" s="15">
        <v>4780</v>
      </c>
      <c r="AO53" s="15">
        <v>311</v>
      </c>
      <c r="AP53" s="30">
        <f t="shared" si="182"/>
        <v>0.46600000000000003</v>
      </c>
      <c r="AU53" s="15">
        <v>187</v>
      </c>
      <c r="AV53" s="30" t="s">
        <v>464</v>
      </c>
      <c r="AW53" s="9"/>
      <c r="AX53" s="30">
        <f t="shared" si="181"/>
        <v>0.73</v>
      </c>
      <c r="AY53" s="30"/>
      <c r="AZ53" s="30"/>
      <c r="BA53" s="15"/>
      <c r="BB53" s="15">
        <f t="shared" si="183"/>
        <v>13721</v>
      </c>
      <c r="BC53" s="9">
        <f t="shared" si="184"/>
        <v>4780</v>
      </c>
      <c r="BD53" s="30">
        <f t="shared" si="185"/>
        <v>0.46600000000000003</v>
      </c>
      <c r="BE53" s="112">
        <f t="shared" si="186"/>
        <v>24894.986000000001</v>
      </c>
      <c r="BF53" s="15">
        <f t="shared" si="187"/>
        <v>543</v>
      </c>
      <c r="BG53" s="9">
        <f t="shared" si="188"/>
        <v>311</v>
      </c>
      <c r="BH53" s="30">
        <f t="shared" si="189"/>
        <v>0.73</v>
      </c>
      <c r="BI53" s="112">
        <f t="shared" si="190"/>
        <v>1409.0562075999999</v>
      </c>
      <c r="BJ53" s="15">
        <f t="shared" si="191"/>
        <v>2659.4462076</v>
      </c>
      <c r="BK53" s="30">
        <f t="shared" si="15"/>
        <v>0.22500000000000001</v>
      </c>
      <c r="BL53" s="30">
        <f t="shared" si="192"/>
        <v>0.55500000000000005</v>
      </c>
      <c r="BM53" s="30">
        <f t="shared" si="193"/>
        <v>0</v>
      </c>
      <c r="BN53" s="30">
        <f t="shared" si="194"/>
        <v>0</v>
      </c>
      <c r="BO53" s="30">
        <f t="shared" si="195"/>
        <v>0</v>
      </c>
      <c r="BP53" s="30">
        <f t="shared" si="196"/>
        <v>0.05</v>
      </c>
      <c r="BQ53" s="30">
        <f t="shared" si="197"/>
        <v>1.2909999999999999</v>
      </c>
      <c r="BR53" s="9">
        <f t="shared" si="198"/>
        <v>187</v>
      </c>
      <c r="BS53" s="30">
        <f t="shared" si="199"/>
        <v>0.4775740390674228</v>
      </c>
      <c r="BT53" s="33">
        <v>1</v>
      </c>
      <c r="BU53" s="33">
        <v>0.25</v>
      </c>
      <c r="BV53" s="33"/>
      <c r="BW53" s="9">
        <f t="shared" si="200"/>
        <v>6156.7876841508223</v>
      </c>
      <c r="BX53" s="9">
        <f t="shared" si="25"/>
        <v>14105.200584389533</v>
      </c>
      <c r="BY53" s="9">
        <f t="shared" si="201"/>
        <v>6554.2083291627578</v>
      </c>
      <c r="BZ53" s="33"/>
      <c r="CA53" s="33">
        <v>1</v>
      </c>
      <c r="CB53" s="9">
        <f t="shared" si="202"/>
        <v>19684.097610745051</v>
      </c>
      <c r="CC53" s="9">
        <f t="shared" si="28"/>
        <v>45096.267626216912</v>
      </c>
      <c r="CD53" s="9">
        <f t="shared" si="203"/>
        <v>20954.706111518644</v>
      </c>
      <c r="CE53" s="33"/>
      <c r="CF53" s="33"/>
      <c r="CG53" s="9">
        <f t="shared" si="204"/>
        <v>4234.6893852856329</v>
      </c>
      <c r="CH53" s="9">
        <f t="shared" si="31"/>
        <v>9701.6733816893848</v>
      </c>
      <c r="CI53" s="9">
        <f t="shared" si="205"/>
        <v>4508.0385851058199</v>
      </c>
      <c r="CJ53" s="33"/>
      <c r="CK53" s="33">
        <v>1</v>
      </c>
      <c r="CL53" s="9">
        <f t="shared" si="206"/>
        <v>48477.910538737036</v>
      </c>
      <c r="CM53" s="9">
        <f t="shared" si="34"/>
        <v>111062.89304424655</v>
      </c>
      <c r="CN53" s="9">
        <f t="shared" si="207"/>
        <v>51607.159664012514</v>
      </c>
      <c r="CO53" s="9">
        <f t="shared" si="208"/>
        <v>9016.0771702116399</v>
      </c>
      <c r="CP53" s="33">
        <v>0.5</v>
      </c>
      <c r="CQ53" s="9">
        <f t="shared" si="209"/>
        <v>25803.579832006257</v>
      </c>
      <c r="CR53" s="9">
        <f t="shared" si="210"/>
        <v>189672.17380279739</v>
      </c>
      <c r="CS53" s="15">
        <v>21</v>
      </c>
      <c r="CT53" s="9">
        <f t="shared" si="211"/>
        <v>9032.008276323686</v>
      </c>
      <c r="CU53" s="9">
        <f t="shared" si="212"/>
        <v>188841.50894514009</v>
      </c>
      <c r="CV53" s="15">
        <v>21</v>
      </c>
      <c r="CW53" s="9">
        <f t="shared" si="213"/>
        <v>8992.4528069114331</v>
      </c>
      <c r="CX53" s="9">
        <f t="shared" si="214"/>
        <v>183318.03092380223</v>
      </c>
      <c r="CY53" s="15">
        <v>21</v>
      </c>
      <c r="CZ53" s="9">
        <f t="shared" si="215"/>
        <v>8729.4300439905819</v>
      </c>
      <c r="DA53" s="112">
        <f t="shared" si="216"/>
        <v>120976.0363307282</v>
      </c>
      <c r="DB53" s="15">
        <v>21</v>
      </c>
      <c r="DC53" s="9">
        <f t="shared" si="217"/>
        <v>5760.7636347965808</v>
      </c>
    </row>
    <row r="54" spans="1:107" x14ac:dyDescent="0.35">
      <c r="A54" s="15"/>
      <c r="B54" s="15" t="s">
        <v>9</v>
      </c>
      <c r="C54" s="15">
        <v>13721</v>
      </c>
      <c r="D54" s="15">
        <v>94</v>
      </c>
      <c r="E54" s="30">
        <v>0.33</v>
      </c>
      <c r="F54" s="9">
        <v>8</v>
      </c>
      <c r="G54" s="30">
        <v>0.74060000000000004</v>
      </c>
      <c r="H54" s="30">
        <v>0.76219999999999999</v>
      </c>
      <c r="I54" s="30">
        <v>0.96430000000000005</v>
      </c>
      <c r="J54" s="30">
        <v>1.0367999999999999</v>
      </c>
      <c r="K54" s="30">
        <f t="shared" si="3"/>
        <v>1.0475000000000001</v>
      </c>
      <c r="L54" s="30">
        <f t="shared" si="4"/>
        <v>1.2698</v>
      </c>
      <c r="M54" s="30">
        <v>2.1476000000000002</v>
      </c>
      <c r="N54" s="9">
        <v>8</v>
      </c>
      <c r="O54" s="30">
        <v>1.024</v>
      </c>
      <c r="P54" s="30">
        <v>5.6599999999999998E-2</v>
      </c>
      <c r="Q54" s="15">
        <v>6</v>
      </c>
      <c r="R54" s="30">
        <v>4.4673999999999996</v>
      </c>
      <c r="S54" s="30">
        <v>5.2891000000000004</v>
      </c>
      <c r="T54" s="30">
        <v>0.05</v>
      </c>
      <c r="U54" s="30">
        <v>0.78800000000000003</v>
      </c>
      <c r="V54" s="15" t="s">
        <v>429</v>
      </c>
      <c r="W54" s="15">
        <v>1</v>
      </c>
      <c r="X54" s="15" t="s">
        <v>9</v>
      </c>
      <c r="Y54" s="15">
        <v>449</v>
      </c>
      <c r="Z54" s="30"/>
      <c r="AA54" s="30"/>
      <c r="AB54" s="9"/>
      <c r="AC54" s="9"/>
      <c r="AD54" s="30">
        <v>0.503</v>
      </c>
      <c r="AE54" s="30"/>
      <c r="AF54" t="s">
        <v>436</v>
      </c>
      <c r="AH54" s="4">
        <v>0.22500000000000001</v>
      </c>
      <c r="AM54" s="4">
        <v>0.15</v>
      </c>
      <c r="AN54" s="15">
        <v>4780</v>
      </c>
      <c r="AO54" s="15">
        <v>311</v>
      </c>
      <c r="AP54" s="30"/>
      <c r="AQ54" s="30">
        <f t="shared" ref="AQ54" si="218">1*46.6%</f>
        <v>0.46600000000000003</v>
      </c>
      <c r="AR54" s="30">
        <f>1*58.3%</f>
        <v>0.58299999999999996</v>
      </c>
      <c r="AS54" s="30">
        <v>0.311</v>
      </c>
      <c r="AT54" s="30"/>
      <c r="AU54" s="15"/>
      <c r="AV54" s="30" t="s">
        <v>464</v>
      </c>
      <c r="AW54" s="9"/>
      <c r="AX54" s="30">
        <f t="shared" si="181"/>
        <v>0.73</v>
      </c>
      <c r="AY54" s="30"/>
      <c r="AZ54" s="30"/>
      <c r="BA54" s="15"/>
      <c r="BB54" s="15">
        <f t="shared" si="183"/>
        <v>13721</v>
      </c>
      <c r="BC54" s="9">
        <f t="shared" si="184"/>
        <v>4780</v>
      </c>
      <c r="BD54" s="30">
        <f t="shared" si="185"/>
        <v>0</v>
      </c>
      <c r="BE54" s="112">
        <f t="shared" si="186"/>
        <v>18501</v>
      </c>
      <c r="BF54" s="15">
        <f t="shared" si="187"/>
        <v>543</v>
      </c>
      <c r="BG54" s="9">
        <f t="shared" si="188"/>
        <v>311</v>
      </c>
      <c r="BH54" s="30">
        <f t="shared" si="189"/>
        <v>1.196</v>
      </c>
      <c r="BI54" s="112">
        <f t="shared" si="190"/>
        <v>1047.1566</v>
      </c>
      <c r="BJ54" s="15">
        <f t="shared" si="191"/>
        <v>2550.5846000000001</v>
      </c>
      <c r="BK54" s="30">
        <f t="shared" si="15"/>
        <v>0.80799999999999994</v>
      </c>
      <c r="BL54" s="30">
        <f t="shared" si="192"/>
        <v>1.1379999999999999</v>
      </c>
      <c r="BM54" s="30">
        <f t="shared" si="193"/>
        <v>0</v>
      </c>
      <c r="BN54" s="30">
        <f t="shared" si="194"/>
        <v>0</v>
      </c>
      <c r="BO54" s="30">
        <f t="shared" si="195"/>
        <v>0</v>
      </c>
      <c r="BP54" s="30">
        <f t="shared" si="196"/>
        <v>0.36099999999999999</v>
      </c>
      <c r="BQ54" s="30">
        <f t="shared" si="197"/>
        <v>1.2909999999999999</v>
      </c>
      <c r="BR54" s="9">
        <f t="shared" si="198"/>
        <v>0</v>
      </c>
      <c r="BS54" s="30">
        <f t="shared" si="199"/>
        <v>0.15</v>
      </c>
      <c r="BT54" s="33">
        <v>1</v>
      </c>
      <c r="BU54" s="33">
        <v>0.25</v>
      </c>
      <c r="BV54" s="33"/>
      <c r="BW54" s="9">
        <f t="shared" si="200"/>
        <v>7225.4235841099999</v>
      </c>
      <c r="BX54" s="9">
        <f t="shared" si="25"/>
        <v>16553.445431196011</v>
      </c>
      <c r="BY54" s="9">
        <f t="shared" si="201"/>
        <v>10592.839470908049</v>
      </c>
      <c r="BZ54" s="33"/>
      <c r="CA54" s="33">
        <v>1</v>
      </c>
      <c r="CB54" s="9">
        <f t="shared" si="202"/>
        <v>20201.793557682831</v>
      </c>
      <c r="CC54" s="9">
        <f t="shared" si="28"/>
        <v>46282.309040651366</v>
      </c>
      <c r="CD54" s="9">
        <f t="shared" si="203"/>
        <v>29616.859647034471</v>
      </c>
      <c r="CE54" s="33"/>
      <c r="CF54" s="33"/>
      <c r="CG54" s="9">
        <f t="shared" si="204"/>
        <v>5584.0254717952002</v>
      </c>
      <c r="CH54" s="9">
        <f t="shared" si="31"/>
        <v>12793.002355882803</v>
      </c>
      <c r="CI54" s="9">
        <f t="shared" si="205"/>
        <v>8186.4661269508251</v>
      </c>
      <c r="CJ54" s="33"/>
      <c r="CK54" s="33">
        <v>1</v>
      </c>
      <c r="CL54" s="9">
        <f t="shared" si="206"/>
        <v>49752.889879838076</v>
      </c>
      <c r="CM54" s="9">
        <f t="shared" si="34"/>
        <v>113983.87071470903</v>
      </c>
      <c r="CN54" s="9">
        <f t="shared" si="207"/>
        <v>72940.273961226485</v>
      </c>
      <c r="CO54" s="9">
        <f t="shared" si="208"/>
        <v>16372.93225390165</v>
      </c>
      <c r="CP54" s="33">
        <v>0.5</v>
      </c>
      <c r="CQ54" s="9">
        <f t="shared" si="209"/>
        <v>36470.136980613242</v>
      </c>
      <c r="CR54" s="9">
        <f t="shared" si="210"/>
        <v>277614.56858964876</v>
      </c>
      <c r="CS54" s="15">
        <v>21</v>
      </c>
      <c r="CT54" s="9">
        <f t="shared" si="211"/>
        <v>13219.741361411845</v>
      </c>
      <c r="CU54" s="9">
        <f t="shared" si="212"/>
        <v>280521.96325409034</v>
      </c>
      <c r="CV54" s="15">
        <v>21</v>
      </c>
      <c r="CW54" s="9">
        <f t="shared" si="213"/>
        <v>13358.188726385255</v>
      </c>
      <c r="CX54" s="9">
        <f t="shared" si="214"/>
        <v>275844.88485736179</v>
      </c>
      <c r="CY54" s="15">
        <v>21</v>
      </c>
      <c r="CZ54" s="9">
        <f t="shared" si="215"/>
        <v>13135.470707493418</v>
      </c>
      <c r="DA54" s="112">
        <f t="shared" si="216"/>
        <v>192088.06264749536</v>
      </c>
      <c r="DB54" s="15">
        <v>21</v>
      </c>
      <c r="DC54" s="9">
        <f t="shared" si="217"/>
        <v>9147.0506022616846</v>
      </c>
    </row>
    <row r="55" spans="1:107" x14ac:dyDescent="0.35">
      <c r="A55" s="15"/>
      <c r="B55" s="15" t="s">
        <v>9</v>
      </c>
      <c r="C55" s="15">
        <v>13721</v>
      </c>
      <c r="D55" s="15">
        <v>94</v>
      </c>
      <c r="E55" s="30">
        <v>0.33</v>
      </c>
      <c r="F55" s="9">
        <v>8</v>
      </c>
      <c r="G55" s="30">
        <v>0.74060000000000004</v>
      </c>
      <c r="H55" s="30">
        <v>0.76219999999999999</v>
      </c>
      <c r="I55" s="30">
        <v>0.96430000000000005</v>
      </c>
      <c r="J55" s="30">
        <v>1.0367999999999999</v>
      </c>
      <c r="K55" s="30">
        <f t="shared" si="3"/>
        <v>1.0475000000000001</v>
      </c>
      <c r="L55" s="30">
        <f t="shared" si="4"/>
        <v>1.2698</v>
      </c>
      <c r="M55" s="30">
        <v>2.1476000000000002</v>
      </c>
      <c r="N55" s="9">
        <v>8</v>
      </c>
      <c r="O55" s="30">
        <v>1.024</v>
      </c>
      <c r="P55" s="30">
        <v>5.6599999999999998E-2</v>
      </c>
      <c r="Q55" s="15">
        <v>6</v>
      </c>
      <c r="R55" s="30">
        <v>4.4673999999999996</v>
      </c>
      <c r="S55" s="30">
        <v>5.2891000000000004</v>
      </c>
      <c r="T55" s="30">
        <v>0.05</v>
      </c>
      <c r="U55" s="30">
        <v>0.78800000000000003</v>
      </c>
      <c r="V55" s="15" t="s">
        <v>429</v>
      </c>
      <c r="W55" s="15">
        <v>1</v>
      </c>
      <c r="X55" s="15" t="s">
        <v>9</v>
      </c>
      <c r="Y55" s="15">
        <v>449</v>
      </c>
      <c r="Z55" s="30"/>
      <c r="AA55" s="30"/>
      <c r="AB55" s="9"/>
      <c r="AC55" s="9"/>
      <c r="AD55" s="30">
        <v>0.503</v>
      </c>
      <c r="AE55" s="30"/>
      <c r="AF55" t="s">
        <v>436</v>
      </c>
      <c r="AH55" s="4">
        <v>0.22500000000000001</v>
      </c>
      <c r="AM55" s="4">
        <v>0.15</v>
      </c>
      <c r="AN55" s="15">
        <v>4780</v>
      </c>
      <c r="AO55" s="15">
        <v>311</v>
      </c>
      <c r="AQ55" s="30">
        <f>1*46.6%</f>
        <v>0.46600000000000003</v>
      </c>
      <c r="AT55" s="30">
        <v>0.622</v>
      </c>
      <c r="AV55" s="30" t="s">
        <v>464</v>
      </c>
      <c r="AW55" s="9"/>
      <c r="AX55" s="30">
        <f t="shared" si="181"/>
        <v>0.73</v>
      </c>
      <c r="AY55" s="30"/>
      <c r="AZ55" s="30"/>
      <c r="BA55" s="15"/>
      <c r="BB55" s="15">
        <f t="shared" si="183"/>
        <v>13721</v>
      </c>
      <c r="BC55" s="9">
        <f t="shared" si="184"/>
        <v>4780</v>
      </c>
      <c r="BD55" s="30">
        <f t="shared" si="185"/>
        <v>0</v>
      </c>
      <c r="BE55" s="112">
        <f t="shared" si="186"/>
        <v>18501</v>
      </c>
      <c r="BF55" s="15">
        <f t="shared" si="187"/>
        <v>543</v>
      </c>
      <c r="BG55" s="9">
        <f t="shared" si="188"/>
        <v>311</v>
      </c>
      <c r="BH55" s="30">
        <f t="shared" si="189"/>
        <v>1.196</v>
      </c>
      <c r="BI55" s="112">
        <f t="shared" si="190"/>
        <v>1047.1566</v>
      </c>
      <c r="BJ55" s="15">
        <f t="shared" si="191"/>
        <v>2550.5846000000001</v>
      </c>
      <c r="BK55" s="30">
        <f t="shared" si="15"/>
        <v>0.22500000000000001</v>
      </c>
      <c r="BL55" s="30">
        <f t="shared" si="192"/>
        <v>0.55500000000000005</v>
      </c>
      <c r="BM55" s="30">
        <f t="shared" si="193"/>
        <v>0</v>
      </c>
      <c r="BN55" s="30">
        <f t="shared" si="194"/>
        <v>0</v>
      </c>
      <c r="BO55" s="30">
        <f t="shared" si="195"/>
        <v>0</v>
      </c>
      <c r="BP55" s="30">
        <f t="shared" si="196"/>
        <v>0.05</v>
      </c>
      <c r="BQ55" s="30">
        <f t="shared" si="197"/>
        <v>1.9129999999999998</v>
      </c>
      <c r="BR55" s="9">
        <f t="shared" si="198"/>
        <v>0</v>
      </c>
      <c r="BS55" s="30">
        <f t="shared" si="199"/>
        <v>0.15</v>
      </c>
      <c r="BT55" s="33">
        <v>1</v>
      </c>
      <c r="BU55" s="33">
        <v>0.25</v>
      </c>
      <c r="BV55" s="33"/>
      <c r="BW55" s="9">
        <f t="shared" si="200"/>
        <v>5255.160745225</v>
      </c>
      <c r="BX55" s="9">
        <f t="shared" si="25"/>
        <v>15308.283250840424</v>
      </c>
      <c r="BY55" s="9">
        <f t="shared" si="201"/>
        <v>5757.8168705057715</v>
      </c>
      <c r="BZ55" s="33"/>
      <c r="CA55" s="33">
        <v>1</v>
      </c>
      <c r="CB55" s="9">
        <f t="shared" si="202"/>
        <v>14693.072489334332</v>
      </c>
      <c r="CC55" s="9">
        <f t="shared" si="28"/>
        <v>42800.920161430906</v>
      </c>
      <c r="CD55" s="9">
        <f t="shared" si="203"/>
        <v>16098.464872939161</v>
      </c>
      <c r="CE55" s="33"/>
      <c r="CF55" s="33"/>
      <c r="CG55" s="9">
        <f t="shared" si="204"/>
        <v>4061.3468702720011</v>
      </c>
      <c r="CH55" s="9">
        <f t="shared" si="31"/>
        <v>11830.703433102339</v>
      </c>
      <c r="CI55" s="9">
        <f t="shared" si="205"/>
        <v>4449.8146984135183</v>
      </c>
      <c r="CJ55" s="33"/>
      <c r="CK55" s="33">
        <v>1</v>
      </c>
      <c r="CL55" s="9">
        <f t="shared" si="206"/>
        <v>36186.035436458471</v>
      </c>
      <c r="CM55" s="9">
        <f t="shared" si="34"/>
        <v>105409.92122640352</v>
      </c>
      <c r="CN55" s="9">
        <f t="shared" si="207"/>
        <v>39647.229725955724</v>
      </c>
      <c r="CO55" s="9">
        <f t="shared" si="208"/>
        <v>8899.6293968270365</v>
      </c>
      <c r="CP55" s="33">
        <v>0.5</v>
      </c>
      <c r="CQ55" s="9">
        <f t="shared" si="209"/>
        <v>19823.614862977862</v>
      </c>
      <c r="CR55" s="9">
        <f t="shared" si="210"/>
        <v>150899.46854321932</v>
      </c>
      <c r="CS55" s="15">
        <v>21</v>
      </c>
      <c r="CT55" s="9">
        <f t="shared" si="211"/>
        <v>7185.6889782485396</v>
      </c>
      <c r="CU55" s="9">
        <f t="shared" si="212"/>
        <v>152479.80458948109</v>
      </c>
      <c r="CV55" s="15">
        <v>21</v>
      </c>
      <c r="CW55" s="9">
        <f t="shared" si="213"/>
        <v>7260.9430756895763</v>
      </c>
      <c r="CX55" s="9">
        <f t="shared" si="214"/>
        <v>149937.54375646071</v>
      </c>
      <c r="CY55" s="15">
        <v>21</v>
      </c>
      <c r="CZ55" s="9">
        <f t="shared" si="215"/>
        <v>7139.883036021939</v>
      </c>
      <c r="DA55" s="112">
        <f t="shared" si="216"/>
        <v>104410.89858597737</v>
      </c>
      <c r="DB55" s="15">
        <v>21</v>
      </c>
      <c r="DC55" s="9">
        <f t="shared" si="217"/>
        <v>4971.9475517132078</v>
      </c>
    </row>
    <row r="56" spans="1:107" s="59" customFormat="1" x14ac:dyDescent="0.35">
      <c r="A56" s="63"/>
      <c r="B56" s="63" t="s">
        <v>9</v>
      </c>
      <c r="C56" s="63">
        <v>13721</v>
      </c>
      <c r="D56" s="63">
        <v>94</v>
      </c>
      <c r="E56" s="67">
        <v>0.33</v>
      </c>
      <c r="F56" s="72">
        <v>8</v>
      </c>
      <c r="G56" s="67">
        <v>0.74060000000000004</v>
      </c>
      <c r="H56" s="67">
        <v>0.76219999999999999</v>
      </c>
      <c r="I56" s="67">
        <v>0.96430000000000005</v>
      </c>
      <c r="J56" s="67">
        <v>1.0367999999999999</v>
      </c>
      <c r="K56" s="67">
        <f t="shared" si="3"/>
        <v>1.0475000000000001</v>
      </c>
      <c r="L56" s="67">
        <f t="shared" si="4"/>
        <v>1.2698</v>
      </c>
      <c r="M56" s="67">
        <v>2.1476000000000002</v>
      </c>
      <c r="N56" s="72">
        <v>8</v>
      </c>
      <c r="O56" s="67">
        <v>1.024</v>
      </c>
      <c r="P56" s="67">
        <v>5.6599999999999998E-2</v>
      </c>
      <c r="Q56" s="63">
        <v>6</v>
      </c>
      <c r="R56" s="67">
        <v>4.4673999999999996</v>
      </c>
      <c r="S56" s="67">
        <v>5.2891000000000004</v>
      </c>
      <c r="T56" s="67">
        <v>0.05</v>
      </c>
      <c r="U56" s="67">
        <v>0.78800000000000003</v>
      </c>
      <c r="V56" s="63" t="s">
        <v>429</v>
      </c>
      <c r="W56" s="63">
        <v>1</v>
      </c>
      <c r="X56" s="63" t="s">
        <v>9</v>
      </c>
      <c r="Y56" s="63">
        <v>449</v>
      </c>
      <c r="Z56" s="67"/>
      <c r="AA56" s="67"/>
      <c r="AB56" s="72"/>
      <c r="AC56" s="72"/>
      <c r="AD56" s="67">
        <v>0.503</v>
      </c>
      <c r="AE56" s="67"/>
      <c r="AF56" s="59" t="s">
        <v>436</v>
      </c>
      <c r="AG56" s="60"/>
      <c r="AH56" s="60">
        <v>0.22500000000000001</v>
      </c>
      <c r="AI56" s="60"/>
      <c r="AJ56" s="60"/>
      <c r="AK56" s="60"/>
      <c r="AL56" s="60"/>
      <c r="AM56" s="60">
        <v>0.15</v>
      </c>
      <c r="AN56" s="63">
        <v>4780</v>
      </c>
      <c r="AO56" s="63">
        <v>311</v>
      </c>
      <c r="AP56" s="60"/>
      <c r="AQ56" s="67">
        <f t="shared" ref="AQ56" si="219">1*46.6%</f>
        <v>0.46600000000000003</v>
      </c>
      <c r="AR56" s="60"/>
      <c r="AS56" s="60"/>
      <c r="AT56" s="60"/>
      <c r="AU56" s="63">
        <v>187</v>
      </c>
      <c r="AV56" s="67" t="s">
        <v>464</v>
      </c>
      <c r="AW56" s="72"/>
      <c r="AX56" s="67">
        <f t="shared" si="181"/>
        <v>0.73</v>
      </c>
      <c r="AY56" s="67"/>
      <c r="AZ56" s="67"/>
      <c r="BA56" s="63"/>
      <c r="BB56" s="63">
        <f t="shared" si="183"/>
        <v>13721</v>
      </c>
      <c r="BC56" s="72">
        <f t="shared" si="184"/>
        <v>4780</v>
      </c>
      <c r="BD56" s="67">
        <f t="shared" si="185"/>
        <v>0</v>
      </c>
      <c r="BE56" s="118">
        <f t="shared" si="186"/>
        <v>18501</v>
      </c>
      <c r="BF56" s="63">
        <f t="shared" si="187"/>
        <v>543</v>
      </c>
      <c r="BG56" s="72">
        <f t="shared" si="188"/>
        <v>311</v>
      </c>
      <c r="BH56" s="67">
        <f t="shared" si="189"/>
        <v>1.196</v>
      </c>
      <c r="BI56" s="118">
        <f t="shared" si="190"/>
        <v>1047.1566</v>
      </c>
      <c r="BJ56" s="63">
        <f t="shared" si="191"/>
        <v>2550.5846000000001</v>
      </c>
      <c r="BK56" s="30">
        <f t="shared" si="15"/>
        <v>0.22500000000000001</v>
      </c>
      <c r="BL56" s="67">
        <f t="shared" si="192"/>
        <v>0.55500000000000005</v>
      </c>
      <c r="BM56" s="67">
        <f t="shared" si="193"/>
        <v>0</v>
      </c>
      <c r="BN56" s="67">
        <f t="shared" si="194"/>
        <v>0</v>
      </c>
      <c r="BO56" s="67">
        <f t="shared" si="195"/>
        <v>0</v>
      </c>
      <c r="BP56" s="67">
        <f t="shared" si="196"/>
        <v>0.05</v>
      </c>
      <c r="BQ56" s="67">
        <f t="shared" si="197"/>
        <v>1.2909999999999999</v>
      </c>
      <c r="BR56" s="72">
        <f t="shared" si="198"/>
        <v>187</v>
      </c>
      <c r="BS56" s="67">
        <f t="shared" si="199"/>
        <v>0.4775740390674228</v>
      </c>
      <c r="BT56" s="64">
        <v>1</v>
      </c>
      <c r="BU56" s="64">
        <v>0.25</v>
      </c>
      <c r="BV56" s="64"/>
      <c r="BW56" s="72">
        <f t="shared" si="200"/>
        <v>5904.7661155125188</v>
      </c>
      <c r="BX56" s="72">
        <f t="shared" si="25"/>
        <v>13527.819170639181</v>
      </c>
      <c r="BY56" s="72">
        <f t="shared" si="201"/>
        <v>6285.9187682688516</v>
      </c>
      <c r="BZ56" s="64"/>
      <c r="CA56" s="33">
        <v>1</v>
      </c>
      <c r="CB56" s="72">
        <f t="shared" si="202"/>
        <v>18878.349969022751</v>
      </c>
      <c r="CC56" s="72">
        <f t="shared" si="28"/>
        <v>43250.29977903112</v>
      </c>
      <c r="CD56" s="72">
        <f t="shared" si="203"/>
        <v>20096.94745952317</v>
      </c>
      <c r="CE56" s="64"/>
      <c r="CF56" s="33"/>
      <c r="CG56" s="72">
        <f t="shared" si="204"/>
        <v>4061.3468702720011</v>
      </c>
      <c r="CH56" s="72">
        <f t="shared" si="31"/>
        <v>9304.5456797931547</v>
      </c>
      <c r="CI56" s="72">
        <f t="shared" si="205"/>
        <v>4323.5068107480583</v>
      </c>
      <c r="CJ56" s="64"/>
      <c r="CK56" s="33">
        <v>1</v>
      </c>
      <c r="CL56" s="72">
        <f t="shared" si="206"/>
        <v>46493.518728421601</v>
      </c>
      <c r="CM56" s="72">
        <f t="shared" si="34"/>
        <v>106516.65140681388</v>
      </c>
      <c r="CN56" s="72">
        <f t="shared" si="207"/>
        <v>49494.675362341215</v>
      </c>
      <c r="CO56" s="72">
        <f t="shared" si="208"/>
        <v>8647.0136214961167</v>
      </c>
      <c r="CP56" s="64">
        <v>0.5</v>
      </c>
      <c r="CQ56" s="72">
        <f t="shared" si="209"/>
        <v>24747.337681170608</v>
      </c>
      <c r="CR56" s="72">
        <f t="shared" si="210"/>
        <v>181908.14469848524</v>
      </c>
      <c r="CS56" s="63">
        <v>21</v>
      </c>
      <c r="CT56" s="72">
        <f t="shared" si="211"/>
        <v>8662.2926046897737</v>
      </c>
      <c r="CU56" s="72">
        <f t="shared" si="212"/>
        <v>181111.48222505473</v>
      </c>
      <c r="CV56" s="63">
        <v>21</v>
      </c>
      <c r="CW56" s="72">
        <f t="shared" si="213"/>
        <v>8624.3562964311768</v>
      </c>
      <c r="CX56" s="72">
        <f t="shared" si="214"/>
        <v>175814.10191354374</v>
      </c>
      <c r="CY56" s="63">
        <v>21</v>
      </c>
      <c r="CZ56" s="72">
        <f t="shared" si="215"/>
        <v>8372.1000911211304</v>
      </c>
      <c r="DA56" s="118">
        <f t="shared" si="216"/>
        <v>116024.01069531444</v>
      </c>
      <c r="DB56" s="63">
        <v>21</v>
      </c>
      <c r="DC56" s="72">
        <f t="shared" si="217"/>
        <v>5524.9528902530683</v>
      </c>
    </row>
    <row r="57" spans="1:107" s="15" customFormat="1" x14ac:dyDescent="0.35">
      <c r="B57" s="15" t="s">
        <v>9</v>
      </c>
      <c r="C57" s="15">
        <v>13721</v>
      </c>
      <c r="D57" s="15">
        <v>94</v>
      </c>
      <c r="E57" s="30">
        <v>0.33</v>
      </c>
      <c r="F57" s="9">
        <v>8</v>
      </c>
      <c r="G57" s="30">
        <v>0.74060000000000004</v>
      </c>
      <c r="H57" s="30">
        <v>0.76219999999999999</v>
      </c>
      <c r="I57" s="30">
        <v>0.96430000000000005</v>
      </c>
      <c r="J57" s="30">
        <v>1.0367999999999999</v>
      </c>
      <c r="K57" s="30">
        <f>49.15%+55.6%</f>
        <v>1.0475000000000001</v>
      </c>
      <c r="L57" s="30">
        <f>126.98%</f>
        <v>1.2698</v>
      </c>
      <c r="M57" s="30">
        <v>2.1476000000000002</v>
      </c>
      <c r="N57" s="9">
        <v>8</v>
      </c>
      <c r="O57" s="30">
        <v>1.024</v>
      </c>
      <c r="P57" s="30">
        <v>5.6599999999999998E-2</v>
      </c>
      <c r="Q57" s="15">
        <v>6</v>
      </c>
      <c r="R57" s="30">
        <v>4.4673999999999996</v>
      </c>
      <c r="S57" s="30">
        <v>5.2891000000000004</v>
      </c>
      <c r="T57" s="30">
        <v>0.05</v>
      </c>
      <c r="U57" s="30">
        <v>0.78800000000000003</v>
      </c>
      <c r="V57" s="15" t="s">
        <v>463</v>
      </c>
      <c r="W57" s="15">
        <v>1</v>
      </c>
      <c r="X57" s="15" t="s">
        <v>9</v>
      </c>
      <c r="Y57" s="15">
        <v>497</v>
      </c>
      <c r="Z57" s="30"/>
      <c r="AA57" s="30"/>
      <c r="AB57" s="9">
        <v>101</v>
      </c>
      <c r="AC57" s="9"/>
      <c r="AD57" s="30"/>
      <c r="AE57" s="30"/>
      <c r="AF57" t="s">
        <v>436</v>
      </c>
      <c r="AG57" s="4"/>
      <c r="AH57" s="4">
        <v>0.22500000000000001</v>
      </c>
      <c r="AI57" s="4"/>
      <c r="AJ57" s="4"/>
      <c r="AK57" s="4"/>
      <c r="AL57" s="4"/>
      <c r="AM57" s="4">
        <v>0.15</v>
      </c>
      <c r="AN57" s="15">
        <v>4780</v>
      </c>
      <c r="AO57" s="15">
        <v>311</v>
      </c>
      <c r="AP57" s="30">
        <f>1*46.6%</f>
        <v>0.46600000000000003</v>
      </c>
      <c r="AQ57" s="30"/>
      <c r="AR57" s="30">
        <f>1*58.3%</f>
        <v>0.58299999999999996</v>
      </c>
      <c r="AS57" s="30">
        <v>0.311</v>
      </c>
      <c r="AT57" s="30"/>
      <c r="AV57" s="30" t="s">
        <v>464</v>
      </c>
      <c r="AW57" s="9"/>
      <c r="AX57" s="30">
        <f t="shared" si="181"/>
        <v>0.73</v>
      </c>
      <c r="AY57" s="30"/>
      <c r="AZ57" s="30"/>
      <c r="BB57" s="15">
        <f>C57</f>
        <v>13721</v>
      </c>
      <c r="BC57" s="9">
        <f>AN57</f>
        <v>4780</v>
      </c>
      <c r="BD57" s="30">
        <f>AP57</f>
        <v>0.46600000000000003</v>
      </c>
      <c r="BE57" s="112">
        <f>(100%+BD57)*BB57+BC57</f>
        <v>24894.986000000001</v>
      </c>
      <c r="BF57" s="15">
        <f>D57+Y57</f>
        <v>591</v>
      </c>
      <c r="BG57" s="9">
        <f>AO57+AW57</f>
        <v>311</v>
      </c>
      <c r="BH57" s="30">
        <f>Z57+AG57+AQ57+AX57</f>
        <v>0.73</v>
      </c>
      <c r="BI57" s="112">
        <f>P57*BE57</f>
        <v>1409.0562075999999</v>
      </c>
      <c r="BJ57" s="15">
        <f>(100%+BH57)*BF57+BG57+BI57</f>
        <v>2742.4862075999999</v>
      </c>
      <c r="BK57" s="30">
        <f t="shared" si="15"/>
        <v>0.80799999999999994</v>
      </c>
      <c r="BL57" s="30">
        <f>BK57+E57</f>
        <v>1.1379999999999999</v>
      </c>
      <c r="BM57" s="30">
        <f>AI57</f>
        <v>0</v>
      </c>
      <c r="BN57" s="30">
        <f>AJ57</f>
        <v>0</v>
      </c>
      <c r="BO57" s="30">
        <f>AE57</f>
        <v>0</v>
      </c>
      <c r="BP57" s="30">
        <f>T57+AC57+AK57+AS57+AY57</f>
        <v>0.36099999999999999</v>
      </c>
      <c r="BQ57" s="30">
        <f>U57+AD57+AL57+AT57+AZ57</f>
        <v>0.78800000000000003</v>
      </c>
      <c r="BR57" s="9">
        <f>AB57+AU57+BA57</f>
        <v>101</v>
      </c>
      <c r="BS57" s="30">
        <f>278*BR57/(1400+BR57)/100+AM57</f>
        <v>0.33706195869420386</v>
      </c>
      <c r="BT57" s="33">
        <v>1</v>
      </c>
      <c r="BU57" s="33">
        <v>0.25</v>
      </c>
      <c r="BV57" s="33"/>
      <c r="BW57" s="9">
        <f>(((200%*(100%+$BS57))-1)*BU57+((150%*(100%+$BS57))-1)*BV57+1)*(100%+$BM57+$BK57+$E57*BT57+BV57*$BO57)*$BJ57</f>
        <v>8317.4649189614538</v>
      </c>
      <c r="BX57" s="9">
        <f>(100%+$BQ57)*BW57</f>
        <v>14871.627275103079</v>
      </c>
      <c r="BY57" s="9">
        <f>MIN($BP57, 80%)*BX57+BW57*MAX(100%-$BP57, 20%)</f>
        <v>10683.517529528581</v>
      </c>
      <c r="BZ57" s="33"/>
      <c r="CA57" s="33">
        <v>1</v>
      </c>
      <c r="CB57" s="9">
        <f>(((200%*(100%+$BS57))-1)*BZ57+((150%*(100%+$BS57))-1)*CA57+1)*(100%+$BN57+$BK57+$E57*$BT57+CA57*$BO57)*$BJ57*M57</f>
        <v>25255.056243080271</v>
      </c>
      <c r="CC57" s="9">
        <f>(100%+$BQ57)*CB57</f>
        <v>45156.040562627524</v>
      </c>
      <c r="CD57" s="9">
        <f>MIN($BP57, 80%)*CC57+CB57*MAX(100%-$BP57, 20%)</f>
        <v>32439.311582436829</v>
      </c>
      <c r="CE57" s="33"/>
      <c r="CF57" s="33"/>
      <c r="CG57" s="9">
        <f>(((200%*(100%+$BS57))-1)*CE57+((150%*(100%+$BS57))-1)*CF57+1)*(100%+$BK57+$E57*$BT57+CF57*$BO57)*$BJ57*O57</f>
        <v>6004.1579641331709</v>
      </c>
      <c r="CH57" s="9">
        <f>(100%+$BQ57)*CG57</f>
        <v>10735.434439870111</v>
      </c>
      <c r="CI57" s="9">
        <f>MIN($BP57, 80%)*CH57+CG57*MAX(100%-$BP57, 20%)</f>
        <v>7712.1487718742064</v>
      </c>
      <c r="CJ57" s="33"/>
      <c r="CK57" s="33">
        <v>1</v>
      </c>
      <c r="CL57" s="9">
        <f>(((200%*(100%+$BS57))-1)*CJ57+((150%*(100%+$BS57))-1)*CK57+1)*(100%+$BK57+$E57*$BT57+CK57*$BO57)*$BJ57*(R57+(S57-R57)*BT57)</f>
        <v>62198.043385768236</v>
      </c>
      <c r="CM57" s="9">
        <f>(100%+$BQ57)*CL57</f>
        <v>111210.10157375361</v>
      </c>
      <c r="CN57" s="9">
        <f>MIN($BP57, 80%)*CM57+CL57*MAX(100%-$BP57, 20%)</f>
        <v>79891.396391630959</v>
      </c>
      <c r="CO57" s="9">
        <f>CI57*2</f>
        <v>15424.297543748413</v>
      </c>
      <c r="CP57" s="33">
        <v>0.5</v>
      </c>
      <c r="CQ57" s="9">
        <f>CP57*CN57</f>
        <v>39945.698195815479</v>
      </c>
      <c r="CR57" s="9">
        <f>6*(G57*BY57+CD57)+CO57+CQ57</f>
        <v>297479.14372839808</v>
      </c>
      <c r="CS57" s="15">
        <v>21</v>
      </c>
      <c r="CT57" s="8">
        <f>CR57/CS57</f>
        <v>14165.673510876099</v>
      </c>
      <c r="CU57" s="9">
        <f>5*((G57+H57)*BY57+CD57)+CO57+CQ57</f>
        <v>297842.50436862581</v>
      </c>
      <c r="CV57" s="15">
        <v>21</v>
      </c>
      <c r="CW57" s="9">
        <f t="shared" si="213"/>
        <v>14182.976398505991</v>
      </c>
      <c r="CX57" s="9">
        <f>4*((G57+H57+I57)*BY57+CD57)+CO57+CQ57</f>
        <v>290556.46645771107</v>
      </c>
      <c r="CY57" s="15">
        <v>21</v>
      </c>
      <c r="CZ57" s="9">
        <f t="shared" si="215"/>
        <v>13836.022212271955</v>
      </c>
      <c r="DA57" s="112">
        <f>(2*SUM(G57:L57)+SUM(G57:H57))*BY57+CO57+CQ57</f>
        <v>195806.97036872304</v>
      </c>
      <c r="DB57" s="15">
        <v>21</v>
      </c>
      <c r="DC57" s="9">
        <f t="shared" si="217"/>
        <v>9324.1414461296681</v>
      </c>
    </row>
    <row r="58" spans="1:107" x14ac:dyDescent="0.35">
      <c r="A58" s="15"/>
      <c r="B58" s="15" t="s">
        <v>9</v>
      </c>
      <c r="C58" s="15">
        <v>13721</v>
      </c>
      <c r="D58" s="15">
        <v>94</v>
      </c>
      <c r="E58" s="30">
        <v>0.33</v>
      </c>
      <c r="F58" s="9">
        <v>8</v>
      </c>
      <c r="G58" s="30">
        <v>0.74060000000000004</v>
      </c>
      <c r="H58" s="30">
        <v>0.76219999999999999</v>
      </c>
      <c r="I58" s="30">
        <v>0.96430000000000005</v>
      </c>
      <c r="J58" s="30">
        <v>1.0367999999999999</v>
      </c>
      <c r="K58" s="30">
        <f t="shared" si="3"/>
        <v>1.0475000000000001</v>
      </c>
      <c r="L58" s="30">
        <f t="shared" si="4"/>
        <v>1.2698</v>
      </c>
      <c r="M58" s="30">
        <v>2.1476000000000002</v>
      </c>
      <c r="N58" s="9">
        <v>8</v>
      </c>
      <c r="O58" s="30">
        <v>1.024</v>
      </c>
      <c r="P58" s="30">
        <v>5.6599999999999998E-2</v>
      </c>
      <c r="Q58" s="15">
        <v>6</v>
      </c>
      <c r="R58" s="30">
        <v>4.4673999999999996</v>
      </c>
      <c r="S58" s="30">
        <v>5.2891000000000004</v>
      </c>
      <c r="T58" s="30">
        <v>0.05</v>
      </c>
      <c r="U58" s="30">
        <v>0.78800000000000003</v>
      </c>
      <c r="V58" s="15" t="s">
        <v>463</v>
      </c>
      <c r="W58" s="15">
        <v>1</v>
      </c>
      <c r="X58" s="15" t="s">
        <v>9</v>
      </c>
      <c r="Y58" s="15">
        <v>497</v>
      </c>
      <c r="Z58" s="30"/>
      <c r="AA58" s="30"/>
      <c r="AB58" s="9">
        <v>101</v>
      </c>
      <c r="AC58" s="9"/>
      <c r="AD58" s="30"/>
      <c r="AE58" s="30"/>
      <c r="AF58" t="s">
        <v>436</v>
      </c>
      <c r="AH58" s="4">
        <v>0.22500000000000001</v>
      </c>
      <c r="AM58" s="4">
        <v>0.15</v>
      </c>
      <c r="AN58" s="15">
        <v>4780</v>
      </c>
      <c r="AO58" s="15">
        <v>311</v>
      </c>
      <c r="AP58" s="30">
        <f t="shared" ref="AP58:AP59" si="220">1*46.6%</f>
        <v>0.46600000000000003</v>
      </c>
      <c r="AQ58" s="30"/>
      <c r="AT58" s="30">
        <v>0.622</v>
      </c>
      <c r="AV58" s="30" t="s">
        <v>464</v>
      </c>
      <c r="AW58" s="9"/>
      <c r="AX58" s="30">
        <f t="shared" si="181"/>
        <v>0.73</v>
      </c>
      <c r="AY58" s="30"/>
      <c r="AZ58" s="30"/>
      <c r="BA58" s="15"/>
      <c r="BB58" s="15">
        <f t="shared" ref="BB58:BB62" si="221">C58</f>
        <v>13721</v>
      </c>
      <c r="BC58" s="9">
        <f t="shared" ref="BC58:BC62" si="222">AN58</f>
        <v>4780</v>
      </c>
      <c r="BD58" s="30">
        <f t="shared" ref="BD58:BD62" si="223">AP58</f>
        <v>0.46600000000000003</v>
      </c>
      <c r="BE58" s="112">
        <f t="shared" ref="BE58:BE62" si="224">(100%+BD58)*BB58+BC58</f>
        <v>24894.986000000001</v>
      </c>
      <c r="BF58" s="15">
        <f t="shared" ref="BF58:BF62" si="225">D58+Y58</f>
        <v>591</v>
      </c>
      <c r="BG58" s="9">
        <f t="shared" ref="BG58:BG62" si="226">AO58+AW58</f>
        <v>311</v>
      </c>
      <c r="BH58" s="30">
        <f t="shared" ref="BH58:BH62" si="227">Z58+AG58+AQ58+AX58</f>
        <v>0.73</v>
      </c>
      <c r="BI58" s="112">
        <f t="shared" ref="BI58:BI62" si="228">P58*BE58</f>
        <v>1409.0562075999999</v>
      </c>
      <c r="BJ58" s="15">
        <f t="shared" ref="BJ58:BJ62" si="229">(100%+BH58)*BF58+BG58+BI58</f>
        <v>2742.4862075999999</v>
      </c>
      <c r="BK58" s="30">
        <f t="shared" si="15"/>
        <v>0.22500000000000001</v>
      </c>
      <c r="BL58" s="30">
        <f t="shared" ref="BL58:BL62" si="230">BK58+E58</f>
        <v>0.55500000000000005</v>
      </c>
      <c r="BM58" s="30">
        <f t="shared" ref="BM58:BM62" si="231">AI58</f>
        <v>0</v>
      </c>
      <c r="BN58" s="30">
        <f t="shared" ref="BN58:BN62" si="232">AJ58</f>
        <v>0</v>
      </c>
      <c r="BO58" s="30">
        <f t="shared" ref="BO58:BO62" si="233">AE58</f>
        <v>0</v>
      </c>
      <c r="BP58" s="30">
        <f t="shared" ref="BP58:BP62" si="234">T58+AC58+AK58+AS58+AY58</f>
        <v>0.05</v>
      </c>
      <c r="BQ58" s="30">
        <f t="shared" ref="BQ58:BQ62" si="235">U58+AD58+AL58+AT58+AZ58</f>
        <v>1.4100000000000001</v>
      </c>
      <c r="BR58" s="9">
        <f t="shared" ref="BR58:BR62" si="236">AB58+AU58+BA58</f>
        <v>101</v>
      </c>
      <c r="BS58" s="30">
        <f t="shared" ref="BS58:BS62" si="237">278*BR58/(1400+BR58)/100+AM58</f>
        <v>0.33706195869420386</v>
      </c>
      <c r="BT58" s="33">
        <v>1</v>
      </c>
      <c r="BU58" s="33">
        <v>0.25</v>
      </c>
      <c r="BV58" s="33"/>
      <c r="BW58" s="9">
        <f t="shared" ref="BW58:BW62" si="238">(((200%*(100%+$BS58))-1)*BU58+((150%*(100%+$BS58))-1)*BV58+1)*(100%+$BM58+$BK58+$E58*BT58+BV58*$BO58)*$BJ58</f>
        <v>6049.4190593943231</v>
      </c>
      <c r="BX58" s="9">
        <f t="shared" ref="BX58:BX62" si="239">(100%+$BQ58)*BW58</f>
        <v>14579.09993314032</v>
      </c>
      <c r="BY58" s="9">
        <f t="shared" ref="BY58:BY62" si="240">MIN($BP58, 80%)*BX58+BW58*MAX(100%-$BP58, 20%)</f>
        <v>6475.9031030816222</v>
      </c>
      <c r="BZ58" s="33"/>
      <c r="CA58" s="33">
        <v>1</v>
      </c>
      <c r="CB58" s="9">
        <f t="shared" ref="CB58:CB62" si="241">(((200%*(100%+$BS58))-1)*BZ58+((150%*(100%+$BS58))-1)*CA58+1)*(100%+$BN58+$BK58+$E58*$BT58+CA58*$BO58)*$BJ58*M58</f>
        <v>18368.387492043887</v>
      </c>
      <c r="CC58" s="9">
        <f t="shared" ref="CC58:CC62" si="242">(100%+$BQ58)*CB58</f>
        <v>44267.813855825771</v>
      </c>
      <c r="CD58" s="9">
        <f t="shared" ref="CD58:CD62" si="243">MIN($BP58, 80%)*CC58+CB58*MAX(100%-$BP58, 20%)</f>
        <v>19663.358810232981</v>
      </c>
      <c r="CE58" s="33"/>
      <c r="CF58" s="33"/>
      <c r="CG58" s="9">
        <f t="shared" ref="CG58:CG62" si="244">(((200%*(100%+$BS58))-1)*CE58+((150%*(100%+$BS58))-1)*CF58+1)*(100%+$BK58+$E58*$BT58+CF58*$BO58)*$BJ58*O58</f>
        <v>4366.915638085633</v>
      </c>
      <c r="CH58" s="9">
        <f t="shared" ref="CH58:CH62" si="245">(100%+$BQ58)*CG58</f>
        <v>10524.266687786376</v>
      </c>
      <c r="CI58" s="9">
        <f t="shared" ref="CI58:CI62" si="246">MIN($BP58, 80%)*CH58+CG58*MAX(100%-$BP58, 20%)</f>
        <v>4674.7831905706698</v>
      </c>
      <c r="CJ58" s="33"/>
      <c r="CK58" s="33">
        <v>1</v>
      </c>
      <c r="CL58" s="9">
        <f t="shared" ref="CL58:CL62" si="247">(((200%*(100%+$BS58))-1)*CJ58+((150%*(100%+$BS58))-1)*CK58+1)*(100%+$BK58+$E58*$BT58+CK58*$BO58)*$BJ58*(R58+(S58-R58)*BT58)</f>
        <v>45237.585343718252</v>
      </c>
      <c r="CM58" s="9">
        <f t="shared" ref="CM58:CM62" si="248">(100%+$BQ58)*CL58</f>
        <v>109022.58067836099</v>
      </c>
      <c r="CN58" s="9">
        <f t="shared" ref="CN58:CN62" si="249">MIN($BP58, 80%)*CM58+CL58*MAX(100%-$BP58, 20%)</f>
        <v>48426.835110450389</v>
      </c>
      <c r="CO58" s="9">
        <f t="shared" ref="CO58:CO62" si="250">CI58*2</f>
        <v>9349.5663811413397</v>
      </c>
      <c r="CP58" s="33">
        <v>0.5</v>
      </c>
      <c r="CQ58" s="9">
        <f t="shared" ref="CQ58:CQ62" si="251">CP58*CN58</f>
        <v>24213.417555225195</v>
      </c>
      <c r="CR58" s="9">
        <f t="shared" ref="CR58:CR62" si="252">6*(G58*BY58+CD58)+CO58+CQ58</f>
        <v>180319.45982661791</v>
      </c>
      <c r="CS58" s="15">
        <v>21</v>
      </c>
      <c r="CT58" s="9">
        <f t="shared" ref="CT58:CT62" si="253">CR58/CS58</f>
        <v>8586.6409441246615</v>
      </c>
      <c r="CU58" s="9">
        <f t="shared" ref="CU58:CU62" si="254">5*((G58+H58)*BY58+CD58)+CO58+CQ58</f>
        <v>180539.71390408676</v>
      </c>
      <c r="CV58" s="15">
        <v>21</v>
      </c>
      <c r="CW58" s="9">
        <f t="shared" ref="CW58:CW62" si="255">CU58/CV58</f>
        <v>8597.1292335279413</v>
      </c>
      <c r="CX58" s="9">
        <f t="shared" ref="CX58:CX62" si="256">4*((G58+H58+I58)*BY58+CD58)+CO58+CQ58</f>
        <v>176123.22135974915</v>
      </c>
      <c r="CY58" s="15">
        <v>21</v>
      </c>
      <c r="CZ58" s="9">
        <f t="shared" ref="CZ58:CZ62" si="257">CX58/CY58</f>
        <v>8386.8200647499598</v>
      </c>
      <c r="DA58" s="112">
        <f t="shared" ref="DA58:DA62" si="258">(2*SUM(G58:L58)+SUM(G58:H58))*BY58+CO58+CQ58</f>
        <v>118690.02540699509</v>
      </c>
      <c r="DB58" s="15">
        <v>21</v>
      </c>
      <c r="DC58" s="9">
        <f t="shared" ref="DC58:DC62" si="259">DA58/DB58</f>
        <v>5651.905971761671</v>
      </c>
    </row>
    <row r="59" spans="1:107" x14ac:dyDescent="0.35">
      <c r="A59" s="15"/>
      <c r="B59" s="15" t="s">
        <v>9</v>
      </c>
      <c r="C59" s="15">
        <v>13721</v>
      </c>
      <c r="D59" s="15">
        <v>94</v>
      </c>
      <c r="E59" s="30">
        <v>0.33</v>
      </c>
      <c r="F59" s="9">
        <v>8</v>
      </c>
      <c r="G59" s="30">
        <v>0.74060000000000004</v>
      </c>
      <c r="H59" s="30">
        <v>0.76219999999999999</v>
      </c>
      <c r="I59" s="30">
        <v>0.96430000000000005</v>
      </c>
      <c r="J59" s="30">
        <v>1.0367999999999999</v>
      </c>
      <c r="K59" s="30">
        <f t="shared" si="3"/>
        <v>1.0475000000000001</v>
      </c>
      <c r="L59" s="30">
        <f t="shared" si="4"/>
        <v>1.2698</v>
      </c>
      <c r="M59" s="30">
        <v>2.1476000000000002</v>
      </c>
      <c r="N59" s="9">
        <v>8</v>
      </c>
      <c r="O59" s="30">
        <v>1.024</v>
      </c>
      <c r="P59" s="30">
        <v>5.6599999999999998E-2</v>
      </c>
      <c r="Q59" s="15">
        <v>6</v>
      </c>
      <c r="R59" s="30">
        <v>4.4673999999999996</v>
      </c>
      <c r="S59" s="30">
        <v>5.2891000000000004</v>
      </c>
      <c r="T59" s="30">
        <v>0.05</v>
      </c>
      <c r="U59" s="30">
        <v>0.78800000000000003</v>
      </c>
      <c r="V59" s="15" t="s">
        <v>463</v>
      </c>
      <c r="W59" s="15">
        <v>1</v>
      </c>
      <c r="X59" s="15" t="s">
        <v>9</v>
      </c>
      <c r="Y59" s="15">
        <v>497</v>
      </c>
      <c r="Z59" s="30"/>
      <c r="AA59" s="30"/>
      <c r="AB59" s="9">
        <v>101</v>
      </c>
      <c r="AC59" s="9"/>
      <c r="AD59" s="30"/>
      <c r="AE59" s="30"/>
      <c r="AF59" t="s">
        <v>436</v>
      </c>
      <c r="AH59" s="4">
        <v>0.22500000000000001</v>
      </c>
      <c r="AM59" s="4">
        <v>0.15</v>
      </c>
      <c r="AN59" s="15">
        <v>4780</v>
      </c>
      <c r="AO59" s="15">
        <v>311</v>
      </c>
      <c r="AP59" s="30">
        <f t="shared" si="220"/>
        <v>0.46600000000000003</v>
      </c>
      <c r="AU59" s="15">
        <v>187</v>
      </c>
      <c r="AV59" s="30" t="s">
        <v>464</v>
      </c>
      <c r="AW59" s="9"/>
      <c r="AX59" s="30">
        <f t="shared" si="181"/>
        <v>0.73</v>
      </c>
      <c r="AY59" s="30"/>
      <c r="AZ59" s="30"/>
      <c r="BA59" s="15"/>
      <c r="BB59" s="15">
        <f t="shared" si="221"/>
        <v>13721</v>
      </c>
      <c r="BC59" s="9">
        <f t="shared" si="222"/>
        <v>4780</v>
      </c>
      <c r="BD59" s="30">
        <f t="shared" si="223"/>
        <v>0.46600000000000003</v>
      </c>
      <c r="BE59" s="112">
        <f t="shared" si="224"/>
        <v>24894.986000000001</v>
      </c>
      <c r="BF59" s="15">
        <f t="shared" si="225"/>
        <v>591</v>
      </c>
      <c r="BG59" s="9">
        <f t="shared" si="226"/>
        <v>311</v>
      </c>
      <c r="BH59" s="30">
        <f t="shared" si="227"/>
        <v>0.73</v>
      </c>
      <c r="BI59" s="112">
        <f t="shared" si="228"/>
        <v>1409.0562075999999</v>
      </c>
      <c r="BJ59" s="15">
        <f t="shared" si="229"/>
        <v>2742.4862075999999</v>
      </c>
      <c r="BK59" s="30">
        <f t="shared" si="15"/>
        <v>0.22500000000000001</v>
      </c>
      <c r="BL59" s="30">
        <f t="shared" si="230"/>
        <v>0.55500000000000005</v>
      </c>
      <c r="BM59" s="30">
        <f t="shared" si="231"/>
        <v>0</v>
      </c>
      <c r="BN59" s="30">
        <f t="shared" si="232"/>
        <v>0</v>
      </c>
      <c r="BO59" s="30">
        <f t="shared" si="233"/>
        <v>0</v>
      </c>
      <c r="BP59" s="30">
        <f t="shared" si="234"/>
        <v>0.05</v>
      </c>
      <c r="BQ59" s="30">
        <f t="shared" si="235"/>
        <v>0.78800000000000003</v>
      </c>
      <c r="BR59" s="9">
        <f t="shared" si="236"/>
        <v>288</v>
      </c>
      <c r="BS59" s="30">
        <f t="shared" si="237"/>
        <v>0.62431279620853086</v>
      </c>
      <c r="BT59" s="33">
        <v>1</v>
      </c>
      <c r="BU59" s="33">
        <v>0.25</v>
      </c>
      <c r="BV59" s="33"/>
      <c r="BW59" s="9">
        <f t="shared" si="238"/>
        <v>6661.9191445478918</v>
      </c>
      <c r="BX59" s="9">
        <f t="shared" si="239"/>
        <v>11911.51143045163</v>
      </c>
      <c r="BY59" s="9">
        <f t="shared" si="240"/>
        <v>6924.3987588430782</v>
      </c>
      <c r="BZ59" s="33"/>
      <c r="CA59" s="33">
        <v>1</v>
      </c>
      <c r="CB59" s="9">
        <f t="shared" si="241"/>
        <v>22314.6030406713</v>
      </c>
      <c r="CC59" s="9">
        <f t="shared" si="242"/>
        <v>39898.510236720285</v>
      </c>
      <c r="CD59" s="9">
        <f t="shared" si="243"/>
        <v>23193.798400473745</v>
      </c>
      <c r="CE59" s="33"/>
      <c r="CF59" s="33"/>
      <c r="CG59" s="9">
        <f t="shared" si="244"/>
        <v>4366.915638085633</v>
      </c>
      <c r="CH59" s="9">
        <f t="shared" si="245"/>
        <v>7808.0451608971116</v>
      </c>
      <c r="CI59" s="9">
        <f t="shared" si="246"/>
        <v>4538.9721142262069</v>
      </c>
      <c r="CJ59" s="33"/>
      <c r="CK59" s="33">
        <v>1</v>
      </c>
      <c r="CL59" s="9">
        <f t="shared" si="247"/>
        <v>54956.307944875472</v>
      </c>
      <c r="CM59" s="9">
        <f t="shared" si="248"/>
        <v>98261.878605437349</v>
      </c>
      <c r="CN59" s="9">
        <f t="shared" si="249"/>
        <v>57121.586477903562</v>
      </c>
      <c r="CO59" s="9">
        <f t="shared" si="250"/>
        <v>9077.9442284524139</v>
      </c>
      <c r="CP59" s="33">
        <v>0.5</v>
      </c>
      <c r="CQ59" s="9">
        <f t="shared" si="251"/>
        <v>28560.793238951781</v>
      </c>
      <c r="CR59" s="9">
        <f t="shared" si="252"/>
        <v>207570.78619504179</v>
      </c>
      <c r="CS59" s="15">
        <v>21</v>
      </c>
      <c r="CT59" s="9">
        <f t="shared" si="253"/>
        <v>9884.323152144847</v>
      </c>
      <c r="CU59" s="9">
        <f t="shared" si="254"/>
        <v>205637.66174371983</v>
      </c>
      <c r="CV59" s="15">
        <v>21</v>
      </c>
      <c r="CW59" s="9">
        <f t="shared" si="255"/>
        <v>9792.2696068438017</v>
      </c>
      <c r="CX59" s="9">
        <f t="shared" si="256"/>
        <v>198746.66778106621</v>
      </c>
      <c r="CY59" s="15">
        <v>21</v>
      </c>
      <c r="CZ59" s="9">
        <f t="shared" si="257"/>
        <v>9464.1270371936298</v>
      </c>
      <c r="DA59" s="112">
        <f t="shared" si="258"/>
        <v>128661.34403214823</v>
      </c>
      <c r="DB59" s="15">
        <v>21</v>
      </c>
      <c r="DC59" s="9">
        <f t="shared" si="259"/>
        <v>6126.7306681975351</v>
      </c>
    </row>
    <row r="60" spans="1:107" x14ac:dyDescent="0.35">
      <c r="A60" s="15"/>
      <c r="B60" s="15" t="s">
        <v>9</v>
      </c>
      <c r="C60" s="15">
        <v>13721</v>
      </c>
      <c r="D60" s="15">
        <v>94</v>
      </c>
      <c r="E60" s="30">
        <v>0.33</v>
      </c>
      <c r="F60" s="9">
        <v>8</v>
      </c>
      <c r="G60" s="30">
        <v>0.74060000000000004</v>
      </c>
      <c r="H60" s="30">
        <v>0.76219999999999999</v>
      </c>
      <c r="I60" s="30">
        <v>0.96430000000000005</v>
      </c>
      <c r="J60" s="30">
        <v>1.0367999999999999</v>
      </c>
      <c r="K60" s="30">
        <f t="shared" si="3"/>
        <v>1.0475000000000001</v>
      </c>
      <c r="L60" s="30">
        <f t="shared" si="4"/>
        <v>1.2698</v>
      </c>
      <c r="M60" s="30">
        <v>2.1476000000000002</v>
      </c>
      <c r="N60" s="9">
        <v>8</v>
      </c>
      <c r="O60" s="30">
        <v>1.024</v>
      </c>
      <c r="P60" s="30">
        <v>5.6599999999999998E-2</v>
      </c>
      <c r="Q60" s="15">
        <v>6</v>
      </c>
      <c r="R60" s="30">
        <v>4.4673999999999996</v>
      </c>
      <c r="S60" s="30">
        <v>5.2891000000000004</v>
      </c>
      <c r="T60" s="30">
        <v>0.05</v>
      </c>
      <c r="U60" s="30">
        <v>0.78800000000000003</v>
      </c>
      <c r="V60" s="15" t="s">
        <v>463</v>
      </c>
      <c r="W60" s="15">
        <v>1</v>
      </c>
      <c r="X60" s="15" t="s">
        <v>9</v>
      </c>
      <c r="Y60" s="15">
        <v>497</v>
      </c>
      <c r="Z60" s="30"/>
      <c r="AA60" s="30"/>
      <c r="AB60" s="9">
        <v>101</v>
      </c>
      <c r="AC60" s="9"/>
      <c r="AD60" s="30"/>
      <c r="AE60" s="30"/>
      <c r="AF60" t="s">
        <v>436</v>
      </c>
      <c r="AH60" s="4">
        <v>0.22500000000000001</v>
      </c>
      <c r="AM60" s="4">
        <v>0.15</v>
      </c>
      <c r="AN60" s="15">
        <v>4780</v>
      </c>
      <c r="AO60" s="15">
        <v>311</v>
      </c>
      <c r="AP60" s="30"/>
      <c r="AQ60" s="30">
        <f t="shared" ref="AQ60" si="260">1*46.6%</f>
        <v>0.46600000000000003</v>
      </c>
      <c r="AR60" s="30">
        <f>1*58.3%</f>
        <v>0.58299999999999996</v>
      </c>
      <c r="AS60" s="30">
        <v>0.311</v>
      </c>
      <c r="AT60" s="30"/>
      <c r="AU60" s="15"/>
      <c r="AV60" s="30" t="s">
        <v>464</v>
      </c>
      <c r="AW60" s="9"/>
      <c r="AX60" s="30">
        <f t="shared" si="181"/>
        <v>0.73</v>
      </c>
      <c r="AY60" s="30"/>
      <c r="AZ60" s="30"/>
      <c r="BA60" s="15"/>
      <c r="BB60" s="15">
        <f t="shared" si="221"/>
        <v>13721</v>
      </c>
      <c r="BC60" s="9">
        <f t="shared" si="222"/>
        <v>4780</v>
      </c>
      <c r="BD60" s="30">
        <f t="shared" si="223"/>
        <v>0</v>
      </c>
      <c r="BE60" s="112">
        <f t="shared" si="224"/>
        <v>18501</v>
      </c>
      <c r="BF60" s="15">
        <f t="shared" si="225"/>
        <v>591</v>
      </c>
      <c r="BG60" s="9">
        <f t="shared" si="226"/>
        <v>311</v>
      </c>
      <c r="BH60" s="30">
        <f t="shared" si="227"/>
        <v>1.196</v>
      </c>
      <c r="BI60" s="112">
        <f t="shared" si="228"/>
        <v>1047.1566</v>
      </c>
      <c r="BJ60" s="15">
        <f t="shared" si="229"/>
        <v>2655.9925999999996</v>
      </c>
      <c r="BK60" s="30">
        <f t="shared" si="15"/>
        <v>0.80799999999999994</v>
      </c>
      <c r="BL60" s="30">
        <f t="shared" si="230"/>
        <v>1.1379999999999999</v>
      </c>
      <c r="BM60" s="30">
        <f t="shared" si="231"/>
        <v>0</v>
      </c>
      <c r="BN60" s="30">
        <f t="shared" si="232"/>
        <v>0</v>
      </c>
      <c r="BO60" s="30">
        <f t="shared" si="233"/>
        <v>0</v>
      </c>
      <c r="BP60" s="30">
        <f t="shared" si="234"/>
        <v>0.36099999999999999</v>
      </c>
      <c r="BQ60" s="30">
        <f t="shared" si="235"/>
        <v>0.78800000000000003</v>
      </c>
      <c r="BR60" s="9">
        <f t="shared" si="236"/>
        <v>101</v>
      </c>
      <c r="BS60" s="30">
        <f t="shared" si="237"/>
        <v>0.33706195869420386</v>
      </c>
      <c r="BT60" s="33">
        <v>1</v>
      </c>
      <c r="BU60" s="33">
        <v>0.25</v>
      </c>
      <c r="BV60" s="33"/>
      <c r="BW60" s="9">
        <f t="shared" si="238"/>
        <v>8055.1454422276074</v>
      </c>
      <c r="BX60" s="9">
        <f t="shared" si="239"/>
        <v>14402.600050702962</v>
      </c>
      <c r="BY60" s="9">
        <f t="shared" si="240"/>
        <v>10346.576555887212</v>
      </c>
      <c r="BZ60" s="33"/>
      <c r="CA60" s="33">
        <v>1</v>
      </c>
      <c r="CB60" s="9">
        <f t="shared" si="241"/>
        <v>24458.552356004562</v>
      </c>
      <c r="CC60" s="9">
        <f t="shared" si="242"/>
        <v>43731.891612536157</v>
      </c>
      <c r="CD60" s="9">
        <f t="shared" si="243"/>
        <v>31416.227827612467</v>
      </c>
      <c r="CE60" s="33"/>
      <c r="CF60" s="33"/>
      <c r="CG60" s="9">
        <f t="shared" si="244"/>
        <v>5814.7964710911992</v>
      </c>
      <c r="CH60" s="9">
        <f t="shared" si="245"/>
        <v>10396.856090311065</v>
      </c>
      <c r="CI60" s="9">
        <f t="shared" si="246"/>
        <v>7468.9199936295709</v>
      </c>
      <c r="CJ60" s="33"/>
      <c r="CK60" s="33">
        <v>1</v>
      </c>
      <c r="CL60" s="9">
        <f t="shared" si="247"/>
        <v>60236.417054453217</v>
      </c>
      <c r="CM60" s="9">
        <f t="shared" si="248"/>
        <v>107702.71369336236</v>
      </c>
      <c r="CN60" s="9">
        <f t="shared" si="249"/>
        <v>77371.750141099415</v>
      </c>
      <c r="CO60" s="9">
        <f t="shared" si="250"/>
        <v>14937.839987259142</v>
      </c>
      <c r="CP60" s="33">
        <v>0.5</v>
      </c>
      <c r="CQ60" s="9">
        <f t="shared" si="251"/>
        <v>38685.875070549708</v>
      </c>
      <c r="CR60" s="9">
        <f t="shared" si="252"/>
        <v>288097.12960722408</v>
      </c>
      <c r="CS60" s="15">
        <v>21</v>
      </c>
      <c r="CT60" s="9">
        <f t="shared" si="253"/>
        <v>13718.910933677336</v>
      </c>
      <c r="CU60" s="9">
        <f t="shared" si="254"/>
        <v>288449.03043680772</v>
      </c>
      <c r="CV60" s="15">
        <v>21</v>
      </c>
      <c r="CW60" s="9">
        <f t="shared" si="255"/>
        <v>13735.668116038463</v>
      </c>
      <c r="CX60" s="9">
        <f t="shared" si="256"/>
        <v>281392.78245237609</v>
      </c>
      <c r="CY60" s="15">
        <v>21</v>
      </c>
      <c r="CZ60" s="9">
        <f t="shared" si="257"/>
        <v>13399.656307256004</v>
      </c>
      <c r="DA60" s="112">
        <f t="shared" si="258"/>
        <v>189631.53320025746</v>
      </c>
      <c r="DB60" s="15">
        <v>21</v>
      </c>
      <c r="DC60" s="9">
        <f t="shared" si="259"/>
        <v>9030.0730095360686</v>
      </c>
    </row>
    <row r="61" spans="1:107" x14ac:dyDescent="0.35">
      <c r="A61" s="15"/>
      <c r="B61" s="15" t="s">
        <v>9</v>
      </c>
      <c r="C61" s="15">
        <v>13721</v>
      </c>
      <c r="D61" s="15">
        <v>94</v>
      </c>
      <c r="E61" s="30">
        <v>0.33</v>
      </c>
      <c r="F61" s="9">
        <v>8</v>
      </c>
      <c r="G61" s="30">
        <v>0.74060000000000004</v>
      </c>
      <c r="H61" s="30">
        <v>0.76219999999999999</v>
      </c>
      <c r="I61" s="30">
        <v>0.96430000000000005</v>
      </c>
      <c r="J61" s="30">
        <v>1.0367999999999999</v>
      </c>
      <c r="K61" s="30">
        <f t="shared" si="3"/>
        <v>1.0475000000000001</v>
      </c>
      <c r="L61" s="30">
        <f t="shared" si="4"/>
        <v>1.2698</v>
      </c>
      <c r="M61" s="30">
        <v>2.1476000000000002</v>
      </c>
      <c r="N61" s="9">
        <v>8</v>
      </c>
      <c r="O61" s="30">
        <v>1.024</v>
      </c>
      <c r="P61" s="30">
        <v>5.6599999999999998E-2</v>
      </c>
      <c r="Q61" s="15">
        <v>6</v>
      </c>
      <c r="R61" s="30">
        <v>4.4673999999999996</v>
      </c>
      <c r="S61" s="30">
        <v>5.2891000000000004</v>
      </c>
      <c r="T61" s="30">
        <v>0.05</v>
      </c>
      <c r="U61" s="30">
        <v>0.78800000000000003</v>
      </c>
      <c r="V61" s="15" t="s">
        <v>463</v>
      </c>
      <c r="W61" s="15">
        <v>1</v>
      </c>
      <c r="X61" s="15" t="s">
        <v>9</v>
      </c>
      <c r="Y61" s="15">
        <v>497</v>
      </c>
      <c r="Z61" s="30"/>
      <c r="AA61" s="30"/>
      <c r="AB61" s="9">
        <v>101</v>
      </c>
      <c r="AC61" s="9"/>
      <c r="AD61" s="30"/>
      <c r="AE61" s="30"/>
      <c r="AF61" t="s">
        <v>436</v>
      </c>
      <c r="AH61" s="4">
        <v>0.22500000000000001</v>
      </c>
      <c r="AM61" s="4">
        <v>0.15</v>
      </c>
      <c r="AN61" s="15">
        <v>4780</v>
      </c>
      <c r="AO61" s="15">
        <v>311</v>
      </c>
      <c r="AQ61" s="30">
        <f>1*46.6%</f>
        <v>0.46600000000000003</v>
      </c>
      <c r="AT61" s="30">
        <v>0.622</v>
      </c>
      <c r="AV61" s="30" t="s">
        <v>464</v>
      </c>
      <c r="AW61" s="9"/>
      <c r="AX61" s="30">
        <f t="shared" si="181"/>
        <v>0.73</v>
      </c>
      <c r="AY61" s="30"/>
      <c r="AZ61" s="30"/>
      <c r="BA61" s="15"/>
      <c r="BB61" s="15">
        <f t="shared" si="221"/>
        <v>13721</v>
      </c>
      <c r="BC61" s="9">
        <f t="shared" si="222"/>
        <v>4780</v>
      </c>
      <c r="BD61" s="30">
        <f t="shared" si="223"/>
        <v>0</v>
      </c>
      <c r="BE61" s="112">
        <f t="shared" si="224"/>
        <v>18501</v>
      </c>
      <c r="BF61" s="15">
        <f t="shared" si="225"/>
        <v>591</v>
      </c>
      <c r="BG61" s="9">
        <f t="shared" si="226"/>
        <v>311</v>
      </c>
      <c r="BH61" s="30">
        <f t="shared" si="227"/>
        <v>1.196</v>
      </c>
      <c r="BI61" s="112">
        <f t="shared" si="228"/>
        <v>1047.1566</v>
      </c>
      <c r="BJ61" s="15">
        <f t="shared" si="229"/>
        <v>2655.9925999999996</v>
      </c>
      <c r="BK61" s="30">
        <f t="shared" si="15"/>
        <v>0.22500000000000001</v>
      </c>
      <c r="BL61" s="30">
        <f t="shared" si="230"/>
        <v>0.55500000000000005</v>
      </c>
      <c r="BM61" s="30">
        <f t="shared" si="231"/>
        <v>0</v>
      </c>
      <c r="BN61" s="30">
        <f t="shared" si="232"/>
        <v>0</v>
      </c>
      <c r="BO61" s="30">
        <f t="shared" si="233"/>
        <v>0</v>
      </c>
      <c r="BP61" s="30">
        <f t="shared" si="234"/>
        <v>0.05</v>
      </c>
      <c r="BQ61" s="30">
        <f t="shared" si="235"/>
        <v>1.4100000000000001</v>
      </c>
      <c r="BR61" s="9">
        <f t="shared" si="236"/>
        <v>101</v>
      </c>
      <c r="BS61" s="30">
        <f t="shared" si="237"/>
        <v>0.33706195869420386</v>
      </c>
      <c r="BT61" s="33">
        <v>1</v>
      </c>
      <c r="BU61" s="33">
        <v>0.25</v>
      </c>
      <c r="BV61" s="33"/>
      <c r="BW61" s="9">
        <f t="shared" si="238"/>
        <v>5858.6301041458992</v>
      </c>
      <c r="BX61" s="9">
        <f t="shared" si="239"/>
        <v>14119.298550991618</v>
      </c>
      <c r="BY61" s="9">
        <f t="shared" si="240"/>
        <v>6271.6635264881852</v>
      </c>
      <c r="BZ61" s="33"/>
      <c r="CA61" s="33">
        <v>1</v>
      </c>
      <c r="CB61" s="9">
        <f t="shared" si="241"/>
        <v>17789.078069965901</v>
      </c>
      <c r="CC61" s="9">
        <f t="shared" si="242"/>
        <v>42871.678148617822</v>
      </c>
      <c r="CD61" s="9">
        <f t="shared" si="243"/>
        <v>19043.208073898495</v>
      </c>
      <c r="CE61" s="33"/>
      <c r="CF61" s="33"/>
      <c r="CG61" s="9">
        <f t="shared" si="244"/>
        <v>4229.1901368319996</v>
      </c>
      <c r="CH61" s="9">
        <f t="shared" si="245"/>
        <v>10192.348229765119</v>
      </c>
      <c r="CI61" s="9">
        <f t="shared" si="246"/>
        <v>4527.3480414786554</v>
      </c>
      <c r="CJ61" s="33"/>
      <c r="CK61" s="33">
        <v>1</v>
      </c>
      <c r="CL61" s="9">
        <f t="shared" si="247"/>
        <v>43810.86460228006</v>
      </c>
      <c r="CM61" s="9">
        <f t="shared" si="248"/>
        <v>105584.18369149495</v>
      </c>
      <c r="CN61" s="9">
        <f t="shared" si="249"/>
        <v>46899.530556740807</v>
      </c>
      <c r="CO61" s="9">
        <f t="shared" si="250"/>
        <v>9054.6960829573109</v>
      </c>
      <c r="CP61" s="33">
        <v>0.5</v>
      </c>
      <c r="CQ61" s="9">
        <f t="shared" si="251"/>
        <v>23449.765278370403</v>
      </c>
      <c r="CR61" s="9">
        <f t="shared" si="252"/>
        <v>174632.47385102161</v>
      </c>
      <c r="CS61" s="15">
        <v>21</v>
      </c>
      <c r="CT61" s="9">
        <f t="shared" si="253"/>
        <v>8315.8320881438867</v>
      </c>
      <c r="CU61" s="9">
        <f t="shared" si="254"/>
        <v>174845.78146885242</v>
      </c>
      <c r="CV61" s="15">
        <v>21</v>
      </c>
      <c r="CW61" s="9">
        <f t="shared" si="255"/>
        <v>8325.9895937548772</v>
      </c>
      <c r="CX61" s="9">
        <f t="shared" si="256"/>
        <v>170568.57800171772</v>
      </c>
      <c r="CY61" s="15">
        <v>21</v>
      </c>
      <c r="CZ61" s="9">
        <f t="shared" si="257"/>
        <v>8122.3132381770338</v>
      </c>
      <c r="DA61" s="112">
        <f t="shared" si="258"/>
        <v>114946.73274972022</v>
      </c>
      <c r="DB61" s="15">
        <v>21</v>
      </c>
      <c r="DC61" s="9">
        <f t="shared" si="259"/>
        <v>5473.6539404628675</v>
      </c>
    </row>
    <row r="62" spans="1:107" s="59" customFormat="1" x14ac:dyDescent="0.35">
      <c r="A62" s="63"/>
      <c r="B62" s="63" t="s">
        <v>9</v>
      </c>
      <c r="C62" s="63">
        <v>13721</v>
      </c>
      <c r="D62" s="63">
        <v>94</v>
      </c>
      <c r="E62" s="67">
        <v>0.33</v>
      </c>
      <c r="F62" s="72">
        <v>8</v>
      </c>
      <c r="G62" s="67">
        <v>0.74060000000000004</v>
      </c>
      <c r="H62" s="67">
        <v>0.76219999999999999</v>
      </c>
      <c r="I62" s="67">
        <v>0.96430000000000005</v>
      </c>
      <c r="J62" s="67">
        <v>1.0367999999999999</v>
      </c>
      <c r="K62" s="67">
        <f t="shared" si="3"/>
        <v>1.0475000000000001</v>
      </c>
      <c r="L62" s="67">
        <f t="shared" si="4"/>
        <v>1.2698</v>
      </c>
      <c r="M62" s="67">
        <v>2.1476000000000002</v>
      </c>
      <c r="N62" s="72">
        <v>8</v>
      </c>
      <c r="O62" s="67">
        <v>1.024</v>
      </c>
      <c r="P62" s="67">
        <v>5.6599999999999998E-2</v>
      </c>
      <c r="Q62" s="63">
        <v>6</v>
      </c>
      <c r="R62" s="67">
        <v>4.4673999999999996</v>
      </c>
      <c r="S62" s="67">
        <v>5.2891000000000004</v>
      </c>
      <c r="T62" s="67">
        <v>0.05</v>
      </c>
      <c r="U62" s="67">
        <v>0.78800000000000003</v>
      </c>
      <c r="V62" s="63" t="s">
        <v>463</v>
      </c>
      <c r="W62" s="63">
        <v>1</v>
      </c>
      <c r="X62" s="63" t="s">
        <v>9</v>
      </c>
      <c r="Y62" s="63">
        <v>497</v>
      </c>
      <c r="Z62" s="67"/>
      <c r="AA62" s="30"/>
      <c r="AB62" s="72">
        <v>101</v>
      </c>
      <c r="AC62" s="72"/>
      <c r="AD62" s="67"/>
      <c r="AE62" s="67"/>
      <c r="AF62" s="59" t="s">
        <v>436</v>
      </c>
      <c r="AG62" s="60"/>
      <c r="AH62" s="60">
        <v>0.22500000000000001</v>
      </c>
      <c r="AI62" s="60"/>
      <c r="AJ62" s="60"/>
      <c r="AK62" s="60"/>
      <c r="AL62" s="60"/>
      <c r="AM62" s="60">
        <v>0.15</v>
      </c>
      <c r="AN62" s="63">
        <v>4780</v>
      </c>
      <c r="AO62" s="63">
        <v>311</v>
      </c>
      <c r="AP62" s="60"/>
      <c r="AQ62" s="67">
        <f t="shared" ref="AQ62" si="261">1*46.6%</f>
        <v>0.46600000000000003</v>
      </c>
      <c r="AR62" s="60"/>
      <c r="AS62" s="60"/>
      <c r="AT62" s="60"/>
      <c r="AU62" s="63">
        <v>187</v>
      </c>
      <c r="AV62" s="67" t="s">
        <v>464</v>
      </c>
      <c r="AW62" s="72"/>
      <c r="AX62" s="67">
        <f t="shared" si="181"/>
        <v>0.73</v>
      </c>
      <c r="AY62" s="67"/>
      <c r="AZ62" s="67"/>
      <c r="BA62" s="63"/>
      <c r="BB62" s="63">
        <f t="shared" si="221"/>
        <v>13721</v>
      </c>
      <c r="BC62" s="72">
        <f t="shared" si="222"/>
        <v>4780</v>
      </c>
      <c r="BD62" s="67">
        <f t="shared" si="223"/>
        <v>0</v>
      </c>
      <c r="BE62" s="118">
        <f t="shared" si="224"/>
        <v>18501</v>
      </c>
      <c r="BF62" s="63">
        <f t="shared" si="225"/>
        <v>591</v>
      </c>
      <c r="BG62" s="72">
        <f t="shared" si="226"/>
        <v>311</v>
      </c>
      <c r="BH62" s="67">
        <f t="shared" si="227"/>
        <v>1.196</v>
      </c>
      <c r="BI62" s="118">
        <f t="shared" si="228"/>
        <v>1047.1566</v>
      </c>
      <c r="BJ62" s="63">
        <f t="shared" si="229"/>
        <v>2655.9925999999996</v>
      </c>
      <c r="BK62" s="30">
        <f t="shared" si="15"/>
        <v>0.22500000000000001</v>
      </c>
      <c r="BL62" s="67">
        <f t="shared" si="230"/>
        <v>0.55500000000000005</v>
      </c>
      <c r="BM62" s="67">
        <f t="shared" si="231"/>
        <v>0</v>
      </c>
      <c r="BN62" s="67">
        <f t="shared" si="232"/>
        <v>0</v>
      </c>
      <c r="BO62" s="67">
        <f t="shared" si="233"/>
        <v>0</v>
      </c>
      <c r="BP62" s="67">
        <f t="shared" si="234"/>
        <v>0.05</v>
      </c>
      <c r="BQ62" s="67">
        <f t="shared" si="235"/>
        <v>0.78800000000000003</v>
      </c>
      <c r="BR62" s="72">
        <f t="shared" si="236"/>
        <v>288</v>
      </c>
      <c r="BS62" s="67">
        <f t="shared" si="237"/>
        <v>0.62431279620853086</v>
      </c>
      <c r="BT62" s="64">
        <v>1</v>
      </c>
      <c r="BU62" s="64">
        <v>0.25</v>
      </c>
      <c r="BV62" s="64"/>
      <c r="BW62" s="72">
        <f t="shared" si="238"/>
        <v>6451.8129209487906</v>
      </c>
      <c r="BX62" s="72">
        <f t="shared" si="239"/>
        <v>11535.841502656438</v>
      </c>
      <c r="BY62" s="72">
        <f t="shared" si="240"/>
        <v>6706.0143500341728</v>
      </c>
      <c r="BZ62" s="64"/>
      <c r="CA62" s="33">
        <v>1</v>
      </c>
      <c r="CB62" s="72">
        <f t="shared" si="241"/>
        <v>21610.836322063577</v>
      </c>
      <c r="CC62" s="72">
        <f t="shared" si="242"/>
        <v>38640.175343849674</v>
      </c>
      <c r="CD62" s="72">
        <f t="shared" si="243"/>
        <v>22462.30327315288</v>
      </c>
      <c r="CE62" s="64"/>
      <c r="CF62" s="33"/>
      <c r="CG62" s="72">
        <f t="shared" si="244"/>
        <v>4229.1901368319996</v>
      </c>
      <c r="CH62" s="72">
        <f t="shared" si="245"/>
        <v>7561.7919646556156</v>
      </c>
      <c r="CI62" s="72">
        <f t="shared" si="246"/>
        <v>4395.8202282231805</v>
      </c>
      <c r="CJ62" s="64"/>
      <c r="CK62" s="33">
        <v>1</v>
      </c>
      <c r="CL62" s="72">
        <f t="shared" si="247"/>
        <v>53223.07431133659</v>
      </c>
      <c r="CM62" s="72">
        <f t="shared" si="248"/>
        <v>95162.856868669827</v>
      </c>
      <c r="CN62" s="72">
        <f t="shared" si="249"/>
        <v>55320.063439203244</v>
      </c>
      <c r="CO62" s="72">
        <f t="shared" si="250"/>
        <v>8791.640456446361</v>
      </c>
      <c r="CP62" s="64">
        <v>0.5</v>
      </c>
      <c r="CQ62" s="72">
        <f t="shared" si="251"/>
        <v>27660.031719601622</v>
      </c>
      <c r="CR62" s="72">
        <f t="shared" si="252"/>
        <v>201024.33718077713</v>
      </c>
      <c r="CS62" s="63">
        <v>21</v>
      </c>
      <c r="CT62" s="72">
        <f t="shared" si="253"/>
        <v>9572.5874847989107</v>
      </c>
      <c r="CU62" s="72">
        <f t="shared" si="254"/>
        <v>199152.18036796915</v>
      </c>
      <c r="CV62" s="63">
        <v>21</v>
      </c>
      <c r="CW62" s="72">
        <f t="shared" si="255"/>
        <v>9483.4371603794825</v>
      </c>
      <c r="CX62" s="72">
        <f t="shared" si="256"/>
        <v>192478.51728053676</v>
      </c>
      <c r="CY62" s="63">
        <v>21</v>
      </c>
      <c r="CZ62" s="72">
        <f t="shared" si="257"/>
        <v>9165.6436800255597</v>
      </c>
      <c r="DA62" s="118">
        <f t="shared" si="258"/>
        <v>124603.5720101172</v>
      </c>
      <c r="DB62" s="63">
        <v>21</v>
      </c>
      <c r="DC62" s="72">
        <f t="shared" si="259"/>
        <v>5933.5034290532003</v>
      </c>
    </row>
    <row r="63" spans="1:107" s="15" customFormat="1" x14ac:dyDescent="0.35">
      <c r="B63" s="15" t="s">
        <v>9</v>
      </c>
      <c r="C63" s="15">
        <v>13721</v>
      </c>
      <c r="D63" s="15">
        <v>94</v>
      </c>
      <c r="E63" s="30">
        <v>0.33</v>
      </c>
      <c r="F63" s="9">
        <v>8</v>
      </c>
      <c r="G63" s="30">
        <v>0.74060000000000004</v>
      </c>
      <c r="H63" s="30">
        <v>0.76219999999999999</v>
      </c>
      <c r="I63" s="30">
        <v>0.96430000000000005</v>
      </c>
      <c r="J63" s="30">
        <v>1.0367999999999999</v>
      </c>
      <c r="K63" s="30">
        <f>49.15%+55.6%</f>
        <v>1.0475000000000001</v>
      </c>
      <c r="L63" s="30">
        <f>126.98%</f>
        <v>1.2698</v>
      </c>
      <c r="M63" s="30">
        <v>2.1476000000000002</v>
      </c>
      <c r="N63" s="9">
        <v>8</v>
      </c>
      <c r="O63" s="30">
        <v>1.024</v>
      </c>
      <c r="P63" s="30">
        <v>5.6599999999999998E-2</v>
      </c>
      <c r="Q63" s="15">
        <v>6</v>
      </c>
      <c r="R63" s="30">
        <v>4.4673999999999996</v>
      </c>
      <c r="S63" s="30">
        <v>5.2891000000000004</v>
      </c>
      <c r="T63" s="30">
        <v>0.05</v>
      </c>
      <c r="U63" s="30">
        <v>0.78800000000000003</v>
      </c>
      <c r="V63" t="s">
        <v>430</v>
      </c>
      <c r="W63">
        <v>5</v>
      </c>
      <c r="X63" t="s">
        <v>9</v>
      </c>
      <c r="Y63">
        <v>355</v>
      </c>
      <c r="Z63" s="4"/>
      <c r="AA63" s="4"/>
      <c r="AB63" s="6"/>
      <c r="AC63" s="4">
        <v>0.214</v>
      </c>
      <c r="AD63" s="4"/>
      <c r="AE63" s="4"/>
      <c r="AF63" t="s">
        <v>436</v>
      </c>
      <c r="AG63" s="4"/>
      <c r="AH63" s="4">
        <v>0.22500000000000001</v>
      </c>
      <c r="AI63" s="4"/>
      <c r="AJ63" s="4"/>
      <c r="AK63" s="4"/>
      <c r="AL63" s="4"/>
      <c r="AM63" s="4">
        <v>0.15</v>
      </c>
      <c r="AN63" s="15">
        <v>4780</v>
      </c>
      <c r="AO63" s="15">
        <v>311</v>
      </c>
      <c r="AP63" s="30">
        <f>1*46.6%</f>
        <v>0.46600000000000003</v>
      </c>
      <c r="AQ63" s="30"/>
      <c r="AR63" s="30">
        <f>1*58.3%</f>
        <v>0.58299999999999996</v>
      </c>
      <c r="AS63" s="30">
        <v>0.311</v>
      </c>
      <c r="AT63" s="30"/>
      <c r="AV63" s="30" t="s">
        <v>464</v>
      </c>
      <c r="AW63" s="9"/>
      <c r="AX63" s="30">
        <f t="shared" si="181"/>
        <v>0.73</v>
      </c>
      <c r="AY63" s="30"/>
      <c r="AZ63" s="30"/>
      <c r="BB63" s="15">
        <f t="shared" si="183"/>
        <v>13721</v>
      </c>
      <c r="BC63" s="9">
        <f t="shared" si="184"/>
        <v>4780</v>
      </c>
      <c r="BD63" s="30">
        <f t="shared" si="185"/>
        <v>0.46600000000000003</v>
      </c>
      <c r="BE63" s="112">
        <f t="shared" si="186"/>
        <v>24894.986000000001</v>
      </c>
      <c r="BF63" s="15">
        <f t="shared" si="187"/>
        <v>449</v>
      </c>
      <c r="BG63" s="9">
        <f t="shared" si="188"/>
        <v>311</v>
      </c>
      <c r="BH63" s="30">
        <f t="shared" si="189"/>
        <v>0.73</v>
      </c>
      <c r="BI63" s="112">
        <f t="shared" si="190"/>
        <v>1409.0562075999999</v>
      </c>
      <c r="BJ63" s="15">
        <f t="shared" si="191"/>
        <v>2496.8262076000001</v>
      </c>
      <c r="BK63" s="30">
        <f t="shared" si="15"/>
        <v>0.80799999999999994</v>
      </c>
      <c r="BL63" s="30">
        <f t="shared" si="192"/>
        <v>1.1379999999999999</v>
      </c>
      <c r="BM63" s="30">
        <f t="shared" si="193"/>
        <v>0</v>
      </c>
      <c r="BN63" s="30">
        <f t="shared" si="194"/>
        <v>0</v>
      </c>
      <c r="BO63" s="30">
        <f t="shared" si="195"/>
        <v>0</v>
      </c>
      <c r="BP63" s="30">
        <f t="shared" si="196"/>
        <v>0.57499999999999996</v>
      </c>
      <c r="BQ63" s="30">
        <f t="shared" si="197"/>
        <v>0.78800000000000003</v>
      </c>
      <c r="BR63" s="9">
        <f t="shared" si="198"/>
        <v>0</v>
      </c>
      <c r="BS63" s="30">
        <f t="shared" si="199"/>
        <v>0.15</v>
      </c>
      <c r="BT63" s="33">
        <v>1</v>
      </c>
      <c r="BU63" s="33">
        <v>0.25</v>
      </c>
      <c r="BV63" s="33"/>
      <c r="BW63" s="9">
        <f t="shared" si="200"/>
        <v>7073.134122199659</v>
      </c>
      <c r="BX63" s="9">
        <f t="shared" si="25"/>
        <v>12646.76381049299</v>
      </c>
      <c r="BY63" s="9">
        <f t="shared" si="201"/>
        <v>10277.971192968324</v>
      </c>
      <c r="BZ63" s="33"/>
      <c r="CA63" s="33">
        <v>1</v>
      </c>
      <c r="CB63" s="9">
        <f t="shared" si="202"/>
        <v>19776.002566371382</v>
      </c>
      <c r="CC63" s="9">
        <f t="shared" si="28"/>
        <v>35359.49258867203</v>
      </c>
      <c r="CD63" s="9">
        <f t="shared" si="203"/>
        <v>28736.509329194254</v>
      </c>
      <c r="CE63" s="33"/>
      <c r="CF63" s="33"/>
      <c r="CG63" s="9">
        <f t="shared" si="204"/>
        <v>5466.3315782131713</v>
      </c>
      <c r="CH63" s="9">
        <f t="shared" si="31"/>
        <v>9773.8008618451513</v>
      </c>
      <c r="CI63" s="9">
        <f t="shared" si="205"/>
        <v>7943.1264163015594</v>
      </c>
      <c r="CJ63" s="33"/>
      <c r="CK63" s="33">
        <v>1</v>
      </c>
      <c r="CL63" s="9">
        <f t="shared" si="206"/>
        <v>48704.253666322817</v>
      </c>
      <c r="CM63" s="9">
        <f t="shared" si="34"/>
        <v>87083.205555385197</v>
      </c>
      <c r="CN63" s="9">
        <f t="shared" si="207"/>
        <v>70772.151002533676</v>
      </c>
      <c r="CO63" s="9">
        <f t="shared" si="208"/>
        <v>15886.252832603119</v>
      </c>
      <c r="CP63" s="33">
        <v>0.5</v>
      </c>
      <c r="CQ63" s="9">
        <f t="shared" si="209"/>
        <v>35386.075501266838</v>
      </c>
      <c r="CR63" s="9">
        <f t="shared" si="210"/>
        <v>269362.57710210956</v>
      </c>
      <c r="CS63" s="15">
        <v>21</v>
      </c>
      <c r="CT63" s="8">
        <f t="shared" si="211"/>
        <v>12826.78938581474</v>
      </c>
      <c r="CU63" s="9">
        <f t="shared" si="212"/>
        <v>272183.5505238052</v>
      </c>
      <c r="CV63" s="15">
        <v>21</v>
      </c>
      <c r="CW63" s="9">
        <f t="shared" si="213"/>
        <v>12961.121453514534</v>
      </c>
      <c r="CX63" s="9">
        <f t="shared" si="214"/>
        <v>267645.49657133559</v>
      </c>
      <c r="CY63" s="15">
        <v>21</v>
      </c>
      <c r="CZ63" s="9">
        <f t="shared" si="215"/>
        <v>12745.023646254076</v>
      </c>
      <c r="DA63" s="112">
        <f t="shared" si="216"/>
        <v>186378.31525967718</v>
      </c>
      <c r="DB63" s="15">
        <v>21</v>
      </c>
      <c r="DC63" s="9">
        <f t="shared" si="217"/>
        <v>8875.1578695084372</v>
      </c>
    </row>
    <row r="64" spans="1:107" x14ac:dyDescent="0.35">
      <c r="A64" s="15"/>
      <c r="B64" s="15" t="s">
        <v>9</v>
      </c>
      <c r="C64" s="15">
        <v>13721</v>
      </c>
      <c r="D64" s="15">
        <v>94</v>
      </c>
      <c r="E64" s="30">
        <v>0.33</v>
      </c>
      <c r="F64" s="9">
        <v>8</v>
      </c>
      <c r="G64" s="30">
        <v>0.74060000000000004</v>
      </c>
      <c r="H64" s="30">
        <v>0.76219999999999999</v>
      </c>
      <c r="I64" s="30">
        <v>0.96430000000000005</v>
      </c>
      <c r="J64" s="30">
        <v>1.0367999999999999</v>
      </c>
      <c r="K64" s="30">
        <f t="shared" si="3"/>
        <v>1.0475000000000001</v>
      </c>
      <c r="L64" s="30">
        <f t="shared" si="4"/>
        <v>1.2698</v>
      </c>
      <c r="M64" s="30">
        <v>2.1476000000000002</v>
      </c>
      <c r="N64" s="9">
        <v>8</v>
      </c>
      <c r="O64" s="30">
        <v>1.024</v>
      </c>
      <c r="P64" s="30">
        <v>5.6599999999999998E-2</v>
      </c>
      <c r="Q64" s="15">
        <v>6</v>
      </c>
      <c r="R64" s="30">
        <v>4.4673999999999996</v>
      </c>
      <c r="S64" s="30">
        <v>5.2891000000000004</v>
      </c>
      <c r="T64" s="30">
        <v>0.05</v>
      </c>
      <c r="U64" s="30">
        <v>0.78800000000000003</v>
      </c>
      <c r="V64" t="s">
        <v>430</v>
      </c>
      <c r="W64">
        <v>5</v>
      </c>
      <c r="X64" t="s">
        <v>9</v>
      </c>
      <c r="Y64">
        <v>355</v>
      </c>
      <c r="AC64" s="4">
        <v>0.214</v>
      </c>
      <c r="AF64" t="s">
        <v>436</v>
      </c>
      <c r="AH64" s="4">
        <v>0.22500000000000001</v>
      </c>
      <c r="AM64" s="4">
        <v>0.15</v>
      </c>
      <c r="AN64" s="15">
        <v>4780</v>
      </c>
      <c r="AO64" s="15">
        <v>311</v>
      </c>
      <c r="AP64" s="30">
        <f t="shared" ref="AP64:AP65" si="262">1*46.6%</f>
        <v>0.46600000000000003</v>
      </c>
      <c r="AQ64" s="30"/>
      <c r="AT64" s="30">
        <v>0.622</v>
      </c>
      <c r="AV64" s="30" t="s">
        <v>464</v>
      </c>
      <c r="AW64" s="9"/>
      <c r="AX64" s="30">
        <f t="shared" si="181"/>
        <v>0.73</v>
      </c>
      <c r="AY64" s="30"/>
      <c r="AZ64" s="30"/>
      <c r="BA64" s="15"/>
      <c r="BB64" s="15">
        <f t="shared" si="183"/>
        <v>13721</v>
      </c>
      <c r="BC64" s="9">
        <f t="shared" si="184"/>
        <v>4780</v>
      </c>
      <c r="BD64" s="30">
        <f t="shared" si="185"/>
        <v>0.46600000000000003</v>
      </c>
      <c r="BE64" s="112">
        <f t="shared" si="186"/>
        <v>24894.986000000001</v>
      </c>
      <c r="BF64" s="15">
        <f t="shared" si="187"/>
        <v>449</v>
      </c>
      <c r="BG64" s="9">
        <f t="shared" si="188"/>
        <v>311</v>
      </c>
      <c r="BH64" s="30">
        <f t="shared" si="189"/>
        <v>0.73</v>
      </c>
      <c r="BI64" s="112">
        <f t="shared" si="190"/>
        <v>1409.0562075999999</v>
      </c>
      <c r="BJ64" s="15">
        <f t="shared" si="191"/>
        <v>2496.8262076000001</v>
      </c>
      <c r="BK64" s="30">
        <f t="shared" si="15"/>
        <v>0.22500000000000001</v>
      </c>
      <c r="BL64" s="30">
        <f t="shared" si="192"/>
        <v>0.55500000000000005</v>
      </c>
      <c r="BM64" s="30">
        <f t="shared" si="193"/>
        <v>0</v>
      </c>
      <c r="BN64" s="30">
        <f t="shared" si="194"/>
        <v>0</v>
      </c>
      <c r="BO64" s="30">
        <f t="shared" si="195"/>
        <v>0</v>
      </c>
      <c r="BP64" s="30">
        <f t="shared" si="196"/>
        <v>0.26400000000000001</v>
      </c>
      <c r="BQ64" s="30">
        <f t="shared" si="197"/>
        <v>1.4100000000000001</v>
      </c>
      <c r="BR64" s="9">
        <f t="shared" si="198"/>
        <v>0</v>
      </c>
      <c r="BS64" s="30">
        <f t="shared" si="199"/>
        <v>0.15</v>
      </c>
      <c r="BT64" s="33">
        <v>1</v>
      </c>
      <c r="BU64" s="33">
        <v>0.25</v>
      </c>
      <c r="BV64" s="33"/>
      <c r="BW64" s="9">
        <f t="shared" si="200"/>
        <v>5144.39829748385</v>
      </c>
      <c r="BX64" s="9">
        <f t="shared" si="25"/>
        <v>12397.999896936079</v>
      </c>
      <c r="BY64" s="9">
        <f t="shared" si="201"/>
        <v>7059.3491197392386</v>
      </c>
      <c r="BZ64" s="33"/>
      <c r="CA64" s="33">
        <v>1</v>
      </c>
      <c r="CB64" s="9">
        <f t="shared" si="202"/>
        <v>14383.388208937093</v>
      </c>
      <c r="CC64" s="9">
        <f t="shared" si="28"/>
        <v>34663.965583538396</v>
      </c>
      <c r="CD64" s="9">
        <f t="shared" si="203"/>
        <v>19737.460635831838</v>
      </c>
      <c r="CE64" s="33"/>
      <c r="CF64" s="33"/>
      <c r="CG64" s="9">
        <f t="shared" si="204"/>
        <v>3975.7463068856327</v>
      </c>
      <c r="CH64" s="9">
        <f t="shared" si="31"/>
        <v>9581.5485995943764</v>
      </c>
      <c r="CI64" s="9">
        <f t="shared" si="205"/>
        <v>5455.6781121607419</v>
      </c>
      <c r="CJ64" s="33"/>
      <c r="CK64" s="33">
        <v>1</v>
      </c>
      <c r="CL64" s="9">
        <f t="shared" si="206"/>
        <v>35423.346328873704</v>
      </c>
      <c r="CM64" s="9">
        <f t="shared" si="34"/>
        <v>85370.264652585625</v>
      </c>
      <c r="CN64" s="9">
        <f t="shared" si="207"/>
        <v>48609.332766333653</v>
      </c>
      <c r="CO64" s="9">
        <f t="shared" si="208"/>
        <v>10911.356224321484</v>
      </c>
      <c r="CP64" s="33">
        <v>0.5</v>
      </c>
      <c r="CQ64" s="9">
        <f t="shared" si="209"/>
        <v>24304.666383166827</v>
      </c>
      <c r="CR64" s="9">
        <f t="shared" si="210"/>
        <v>185009.71017095263</v>
      </c>
      <c r="CS64" s="15">
        <v>21</v>
      </c>
      <c r="CT64" s="9">
        <f t="shared" si="211"/>
        <v>8809.9861986167925</v>
      </c>
      <c r="CU64" s="9">
        <f t="shared" si="212"/>
        <v>186947.27507236812</v>
      </c>
      <c r="CV64" s="15">
        <v>21</v>
      </c>
      <c r="CW64" s="9">
        <f t="shared" si="213"/>
        <v>8902.2511939222913</v>
      </c>
      <c r="CX64" s="9">
        <f t="shared" si="214"/>
        <v>183830.34600405037</v>
      </c>
      <c r="CY64" s="15">
        <v>21</v>
      </c>
      <c r="CZ64" s="9">
        <f t="shared" si="215"/>
        <v>8753.8260001928757</v>
      </c>
      <c r="DA64" s="112">
        <f t="shared" si="216"/>
        <v>128012.57865628456</v>
      </c>
      <c r="DB64" s="15">
        <v>21</v>
      </c>
      <c r="DC64" s="9">
        <f t="shared" si="217"/>
        <v>6095.8370788706934</v>
      </c>
    </row>
    <row r="65" spans="1:107" x14ac:dyDescent="0.35">
      <c r="A65" s="15"/>
      <c r="B65" s="15" t="s">
        <v>9</v>
      </c>
      <c r="C65" s="15">
        <v>13721</v>
      </c>
      <c r="D65" s="15">
        <v>94</v>
      </c>
      <c r="E65" s="30">
        <v>0.33</v>
      </c>
      <c r="F65" s="9">
        <v>8</v>
      </c>
      <c r="G65" s="30">
        <v>0.74060000000000004</v>
      </c>
      <c r="H65" s="30">
        <v>0.76219999999999999</v>
      </c>
      <c r="I65" s="30">
        <v>0.96430000000000005</v>
      </c>
      <c r="J65" s="30">
        <v>1.0367999999999999</v>
      </c>
      <c r="K65" s="30">
        <f t="shared" si="3"/>
        <v>1.0475000000000001</v>
      </c>
      <c r="L65" s="30">
        <f t="shared" si="4"/>
        <v>1.2698</v>
      </c>
      <c r="M65" s="30">
        <v>2.1476000000000002</v>
      </c>
      <c r="N65" s="9">
        <v>8</v>
      </c>
      <c r="O65" s="30">
        <v>1.024</v>
      </c>
      <c r="P65" s="30">
        <v>5.6599999999999998E-2</v>
      </c>
      <c r="Q65" s="15">
        <v>6</v>
      </c>
      <c r="R65" s="30">
        <v>4.4673999999999996</v>
      </c>
      <c r="S65" s="30">
        <v>5.2891000000000004</v>
      </c>
      <c r="T65" s="30">
        <v>0.05</v>
      </c>
      <c r="U65" s="30">
        <v>0.78800000000000003</v>
      </c>
      <c r="V65" t="s">
        <v>430</v>
      </c>
      <c r="W65">
        <v>5</v>
      </c>
      <c r="X65" t="s">
        <v>9</v>
      </c>
      <c r="Y65">
        <v>355</v>
      </c>
      <c r="AC65" s="4">
        <v>0.214</v>
      </c>
      <c r="AF65" t="s">
        <v>436</v>
      </c>
      <c r="AH65" s="4">
        <v>0.22500000000000001</v>
      </c>
      <c r="AM65" s="4">
        <v>0.15</v>
      </c>
      <c r="AN65" s="15">
        <v>4780</v>
      </c>
      <c r="AO65" s="15">
        <v>311</v>
      </c>
      <c r="AP65" s="30">
        <f t="shared" si="262"/>
        <v>0.46600000000000003</v>
      </c>
      <c r="AU65" s="15">
        <v>187</v>
      </c>
      <c r="AV65" s="30" t="s">
        <v>464</v>
      </c>
      <c r="AW65" s="9"/>
      <c r="AX65" s="30">
        <f t="shared" si="181"/>
        <v>0.73</v>
      </c>
      <c r="AY65" s="30"/>
      <c r="AZ65" s="30"/>
      <c r="BA65" s="15"/>
      <c r="BB65" s="15">
        <f t="shared" si="183"/>
        <v>13721</v>
      </c>
      <c r="BC65" s="9">
        <f t="shared" si="184"/>
        <v>4780</v>
      </c>
      <c r="BD65" s="30">
        <f t="shared" si="185"/>
        <v>0.46600000000000003</v>
      </c>
      <c r="BE65" s="112">
        <f t="shared" si="186"/>
        <v>24894.986000000001</v>
      </c>
      <c r="BF65" s="15">
        <f t="shared" si="187"/>
        <v>449</v>
      </c>
      <c r="BG65" s="9">
        <f t="shared" si="188"/>
        <v>311</v>
      </c>
      <c r="BH65" s="30">
        <f t="shared" si="189"/>
        <v>0.73</v>
      </c>
      <c r="BI65" s="112">
        <f t="shared" si="190"/>
        <v>1409.0562075999999</v>
      </c>
      <c r="BJ65" s="15">
        <f t="shared" si="191"/>
        <v>2496.8262076000001</v>
      </c>
      <c r="BK65" s="30">
        <f t="shared" si="15"/>
        <v>0.22500000000000001</v>
      </c>
      <c r="BL65" s="30">
        <f t="shared" si="192"/>
        <v>0.55500000000000005</v>
      </c>
      <c r="BM65" s="30">
        <f t="shared" si="193"/>
        <v>0</v>
      </c>
      <c r="BN65" s="30">
        <f t="shared" si="194"/>
        <v>0</v>
      </c>
      <c r="BO65" s="30">
        <f t="shared" si="195"/>
        <v>0</v>
      </c>
      <c r="BP65" s="30">
        <f t="shared" si="196"/>
        <v>0.26400000000000001</v>
      </c>
      <c r="BQ65" s="30">
        <f t="shared" si="197"/>
        <v>0.78800000000000003</v>
      </c>
      <c r="BR65" s="9">
        <f t="shared" si="198"/>
        <v>187</v>
      </c>
      <c r="BS65" s="30">
        <f t="shared" si="199"/>
        <v>0.4775740390674228</v>
      </c>
      <c r="BT65" s="33">
        <v>1</v>
      </c>
      <c r="BU65" s="33">
        <v>0.25</v>
      </c>
      <c r="BV65" s="33"/>
      <c r="BW65" s="9">
        <f t="shared" si="200"/>
        <v>5780.3120064945524</v>
      </c>
      <c r="BX65" s="9">
        <f t="shared" si="25"/>
        <v>10335.19786761226</v>
      </c>
      <c r="BY65" s="9">
        <f t="shared" si="201"/>
        <v>6982.8018738296269</v>
      </c>
      <c r="BZ65" s="33"/>
      <c r="CA65" s="33">
        <v>1</v>
      </c>
      <c r="CB65" s="9">
        <f t="shared" si="202"/>
        <v>18480.453053351241</v>
      </c>
      <c r="CC65" s="9">
        <f t="shared" si="28"/>
        <v>33043.050059392022</v>
      </c>
      <c r="CD65" s="9">
        <f t="shared" si="203"/>
        <v>22324.978662946007</v>
      </c>
      <c r="CE65" s="33"/>
      <c r="CF65" s="33"/>
      <c r="CG65" s="9">
        <f t="shared" si="204"/>
        <v>3975.7463068856327</v>
      </c>
      <c r="CH65" s="9">
        <f t="shared" si="31"/>
        <v>7108.6343967115117</v>
      </c>
      <c r="CI65" s="9">
        <f t="shared" si="205"/>
        <v>4802.8287625996654</v>
      </c>
      <c r="CJ65" s="33"/>
      <c r="CK65" s="33">
        <v>1</v>
      </c>
      <c r="CL65" s="9">
        <f t="shared" si="206"/>
        <v>45513.579923859215</v>
      </c>
      <c r="CM65" s="9">
        <f t="shared" si="34"/>
        <v>81378.280903860272</v>
      </c>
      <c r="CN65" s="9">
        <f t="shared" si="207"/>
        <v>54981.860982579499</v>
      </c>
      <c r="CO65" s="9">
        <f t="shared" si="208"/>
        <v>9605.6575251993308</v>
      </c>
      <c r="CP65" s="33">
        <v>0.5</v>
      </c>
      <c r="CQ65" s="9">
        <f t="shared" si="209"/>
        <v>27490.93049128975</v>
      </c>
      <c r="CR65" s="9">
        <f t="shared" si="210"/>
        <v>202075.23840071441</v>
      </c>
      <c r="CS65" s="15">
        <v>21</v>
      </c>
      <c r="CT65" s="9">
        <f t="shared" si="211"/>
        <v>9622.6304000340206</v>
      </c>
      <c r="CU65" s="9">
        <f t="shared" si="212"/>
        <v>201190.25461117493</v>
      </c>
      <c r="CV65" s="15">
        <v>21</v>
      </c>
      <c r="CW65" s="9">
        <f t="shared" si="213"/>
        <v>9580.4883148178542</v>
      </c>
      <c r="CX65" s="9">
        <f t="shared" si="214"/>
        <v>195305.58467997337</v>
      </c>
      <c r="CY65" s="15">
        <v>21</v>
      </c>
      <c r="CZ65" s="9">
        <f t="shared" si="215"/>
        <v>9300.2659371415884</v>
      </c>
      <c r="DA65" s="112">
        <f t="shared" si="216"/>
        <v>128886.9152083543</v>
      </c>
      <c r="DB65" s="15">
        <v>21</v>
      </c>
      <c r="DC65" s="9">
        <f t="shared" si="217"/>
        <v>6137.472152778776</v>
      </c>
    </row>
    <row r="66" spans="1:107" x14ac:dyDescent="0.35">
      <c r="A66" s="15"/>
      <c r="B66" s="15" t="s">
        <v>9</v>
      </c>
      <c r="C66" s="15">
        <v>13721</v>
      </c>
      <c r="D66" s="15">
        <v>94</v>
      </c>
      <c r="E66" s="30">
        <v>0.33</v>
      </c>
      <c r="F66" s="9">
        <v>8</v>
      </c>
      <c r="G66" s="30">
        <v>0.74060000000000004</v>
      </c>
      <c r="H66" s="30">
        <v>0.76219999999999999</v>
      </c>
      <c r="I66" s="30">
        <v>0.96430000000000005</v>
      </c>
      <c r="J66" s="30">
        <v>1.0367999999999999</v>
      </c>
      <c r="K66" s="30">
        <f t="shared" si="3"/>
        <v>1.0475000000000001</v>
      </c>
      <c r="L66" s="30">
        <f t="shared" si="4"/>
        <v>1.2698</v>
      </c>
      <c r="M66" s="30">
        <v>2.1476000000000002</v>
      </c>
      <c r="N66" s="9">
        <v>8</v>
      </c>
      <c r="O66" s="30">
        <v>1.024</v>
      </c>
      <c r="P66" s="30">
        <v>5.6599999999999998E-2</v>
      </c>
      <c r="Q66" s="15">
        <v>6</v>
      </c>
      <c r="R66" s="30">
        <v>4.4673999999999996</v>
      </c>
      <c r="S66" s="30">
        <v>5.2891000000000004</v>
      </c>
      <c r="T66" s="30">
        <v>0.05</v>
      </c>
      <c r="U66" s="30">
        <v>0.78800000000000003</v>
      </c>
      <c r="V66" t="s">
        <v>430</v>
      </c>
      <c r="W66">
        <v>5</v>
      </c>
      <c r="X66" t="s">
        <v>9</v>
      </c>
      <c r="Y66">
        <v>355</v>
      </c>
      <c r="AC66" s="4">
        <v>0.214</v>
      </c>
      <c r="AF66" t="s">
        <v>436</v>
      </c>
      <c r="AH66" s="4">
        <v>0.22500000000000001</v>
      </c>
      <c r="AM66" s="4">
        <v>0.15</v>
      </c>
      <c r="AN66" s="15">
        <v>4780</v>
      </c>
      <c r="AO66" s="15">
        <v>311</v>
      </c>
      <c r="AP66" s="30"/>
      <c r="AQ66" s="30">
        <f t="shared" ref="AQ66" si="263">1*46.6%</f>
        <v>0.46600000000000003</v>
      </c>
      <c r="AR66" s="30">
        <f>1*58.3%</f>
        <v>0.58299999999999996</v>
      </c>
      <c r="AS66" s="30">
        <v>0.311</v>
      </c>
      <c r="AT66" s="30"/>
      <c r="AU66" s="15"/>
      <c r="AV66" s="30" t="s">
        <v>464</v>
      </c>
      <c r="AW66" s="9"/>
      <c r="AX66" s="30">
        <f t="shared" si="181"/>
        <v>0.73</v>
      </c>
      <c r="AY66" s="30"/>
      <c r="AZ66" s="30"/>
      <c r="BA66" s="15"/>
      <c r="BB66" s="15">
        <f t="shared" si="183"/>
        <v>13721</v>
      </c>
      <c r="BC66" s="9">
        <f t="shared" si="184"/>
        <v>4780</v>
      </c>
      <c r="BD66" s="30">
        <f t="shared" si="185"/>
        <v>0</v>
      </c>
      <c r="BE66" s="112">
        <f t="shared" si="186"/>
        <v>18501</v>
      </c>
      <c r="BF66" s="15">
        <f t="shared" si="187"/>
        <v>449</v>
      </c>
      <c r="BG66" s="9">
        <f t="shared" si="188"/>
        <v>311</v>
      </c>
      <c r="BH66" s="30">
        <f t="shared" si="189"/>
        <v>1.196</v>
      </c>
      <c r="BI66" s="112">
        <f t="shared" si="190"/>
        <v>1047.1566</v>
      </c>
      <c r="BJ66" s="15">
        <f t="shared" si="191"/>
        <v>2344.1606000000002</v>
      </c>
      <c r="BK66" s="30">
        <f t="shared" si="15"/>
        <v>0.80799999999999994</v>
      </c>
      <c r="BL66" s="30">
        <f t="shared" si="192"/>
        <v>1.1379999999999999</v>
      </c>
      <c r="BM66" s="30">
        <f t="shared" si="193"/>
        <v>0</v>
      </c>
      <c r="BN66" s="30">
        <f t="shared" si="194"/>
        <v>0</v>
      </c>
      <c r="BO66" s="30">
        <f t="shared" si="195"/>
        <v>0</v>
      </c>
      <c r="BP66" s="30">
        <f t="shared" si="196"/>
        <v>0.57499999999999996</v>
      </c>
      <c r="BQ66" s="30">
        <f t="shared" si="197"/>
        <v>0.78800000000000003</v>
      </c>
      <c r="BR66" s="9">
        <f t="shared" si="198"/>
        <v>0</v>
      </c>
      <c r="BS66" s="30">
        <f t="shared" si="199"/>
        <v>0.15</v>
      </c>
      <c r="BT66" s="33">
        <v>1</v>
      </c>
      <c r="BU66" s="33">
        <v>0.25</v>
      </c>
      <c r="BV66" s="33"/>
      <c r="BW66" s="9">
        <f t="shared" si="200"/>
        <v>6640.6553557099996</v>
      </c>
      <c r="BX66" s="9">
        <f t="shared" si="25"/>
        <v>11873.49177600948</v>
      </c>
      <c r="BY66" s="9">
        <f t="shared" si="201"/>
        <v>9649.5362973822012</v>
      </c>
      <c r="BZ66" s="33"/>
      <c r="CA66" s="33">
        <v>1</v>
      </c>
      <c r="CB66" s="9">
        <f t="shared" si="202"/>
        <v>18566.821311182506</v>
      </c>
      <c r="CC66" s="9">
        <f t="shared" si="28"/>
        <v>33197.476504394319</v>
      </c>
      <c r="CD66" s="9">
        <f t="shared" si="203"/>
        <v>26979.448047279297</v>
      </c>
      <c r="CE66" s="33"/>
      <c r="CF66" s="33"/>
      <c r="CG66" s="9">
        <f t="shared" si="204"/>
        <v>5132.0989315072002</v>
      </c>
      <c r="CH66" s="9">
        <f t="shared" si="31"/>
        <v>9176.1928895348738</v>
      </c>
      <c r="CI66" s="9">
        <f t="shared" si="205"/>
        <v>7457.4529573731124</v>
      </c>
      <c r="CJ66" s="33"/>
      <c r="CK66" s="33">
        <v>1</v>
      </c>
      <c r="CL66" s="9">
        <f t="shared" si="206"/>
        <v>45726.287296039947</v>
      </c>
      <c r="CM66" s="9">
        <f t="shared" si="34"/>
        <v>81758.601685319431</v>
      </c>
      <c r="CN66" s="9">
        <f t="shared" si="207"/>
        <v>66444.868069875651</v>
      </c>
      <c r="CO66" s="9">
        <f t="shared" si="208"/>
        <v>14914.905914746225</v>
      </c>
      <c r="CP66" s="33">
        <v>0.5</v>
      </c>
      <c r="CQ66" s="9">
        <f t="shared" si="209"/>
        <v>33222.434034937825</v>
      </c>
      <c r="CR66" s="9">
        <f t="shared" si="210"/>
        <v>252892.70772440737</v>
      </c>
      <c r="CS66" s="15">
        <v>21</v>
      </c>
      <c r="CT66" s="9">
        <f t="shared" si="211"/>
        <v>12042.509891638447</v>
      </c>
      <c r="CU66" s="9">
        <f t="shared" si="212"/>
        <v>255541.19592461037</v>
      </c>
      <c r="CV66" s="15">
        <v>21</v>
      </c>
      <c r="CW66" s="9">
        <f t="shared" si="213"/>
        <v>12168.628377362398</v>
      </c>
      <c r="CX66" s="9">
        <f t="shared" si="214"/>
        <v>251280.61613588774</v>
      </c>
      <c r="CY66" s="15">
        <v>21</v>
      </c>
      <c r="CZ66" s="9">
        <f t="shared" si="215"/>
        <v>11965.743625518464</v>
      </c>
      <c r="DA66" s="112">
        <f t="shared" si="216"/>
        <v>174982.42448603257</v>
      </c>
      <c r="DB66" s="15">
        <v>21</v>
      </c>
      <c r="DC66" s="9">
        <f t="shared" si="217"/>
        <v>8332.4964040967898</v>
      </c>
    </row>
    <row r="67" spans="1:107" x14ac:dyDescent="0.35">
      <c r="A67" s="15"/>
      <c r="B67" s="15" t="s">
        <v>9</v>
      </c>
      <c r="C67" s="15">
        <v>13721</v>
      </c>
      <c r="D67" s="15">
        <v>94</v>
      </c>
      <c r="E67" s="30">
        <v>0.33</v>
      </c>
      <c r="F67" s="9">
        <v>8</v>
      </c>
      <c r="G67" s="30">
        <v>0.74060000000000004</v>
      </c>
      <c r="H67" s="30">
        <v>0.76219999999999999</v>
      </c>
      <c r="I67" s="30">
        <v>0.96430000000000005</v>
      </c>
      <c r="J67" s="30">
        <v>1.0367999999999999</v>
      </c>
      <c r="K67" s="30">
        <f t="shared" si="3"/>
        <v>1.0475000000000001</v>
      </c>
      <c r="L67" s="30">
        <f t="shared" si="4"/>
        <v>1.2698</v>
      </c>
      <c r="M67" s="30">
        <v>2.1476000000000002</v>
      </c>
      <c r="N67" s="9">
        <v>8</v>
      </c>
      <c r="O67" s="30">
        <v>1.024</v>
      </c>
      <c r="P67" s="30">
        <v>5.6599999999999998E-2</v>
      </c>
      <c r="Q67" s="15">
        <v>6</v>
      </c>
      <c r="R67" s="30">
        <v>4.4673999999999996</v>
      </c>
      <c r="S67" s="30">
        <v>5.2891000000000004</v>
      </c>
      <c r="T67" s="30">
        <v>0.05</v>
      </c>
      <c r="U67" s="30">
        <v>0.78800000000000003</v>
      </c>
      <c r="V67" t="s">
        <v>430</v>
      </c>
      <c r="W67">
        <v>5</v>
      </c>
      <c r="X67" t="s">
        <v>9</v>
      </c>
      <c r="Y67">
        <v>355</v>
      </c>
      <c r="AC67" s="4">
        <v>0.214</v>
      </c>
      <c r="AF67" t="s">
        <v>436</v>
      </c>
      <c r="AH67" s="4">
        <v>0.22500000000000001</v>
      </c>
      <c r="AM67" s="4">
        <v>0.15</v>
      </c>
      <c r="AN67" s="15">
        <v>4780</v>
      </c>
      <c r="AO67" s="15">
        <v>311</v>
      </c>
      <c r="AQ67" s="30">
        <f>1*46.6%</f>
        <v>0.46600000000000003</v>
      </c>
      <c r="AT67" s="30">
        <v>0.622</v>
      </c>
      <c r="AV67" s="30" t="s">
        <v>464</v>
      </c>
      <c r="AW67" s="9"/>
      <c r="AX67" s="30">
        <f t="shared" si="181"/>
        <v>0.73</v>
      </c>
      <c r="AY67" s="30"/>
      <c r="AZ67" s="30"/>
      <c r="BA67" s="15"/>
      <c r="BB67" s="15">
        <f t="shared" si="183"/>
        <v>13721</v>
      </c>
      <c r="BC67" s="9">
        <f t="shared" si="184"/>
        <v>4780</v>
      </c>
      <c r="BD67" s="30">
        <f t="shared" si="185"/>
        <v>0</v>
      </c>
      <c r="BE67" s="112">
        <f t="shared" si="186"/>
        <v>18501</v>
      </c>
      <c r="BF67" s="15">
        <f t="shared" si="187"/>
        <v>449</v>
      </c>
      <c r="BG67" s="9">
        <f t="shared" si="188"/>
        <v>311</v>
      </c>
      <c r="BH67" s="30">
        <f t="shared" si="189"/>
        <v>1.196</v>
      </c>
      <c r="BI67" s="112">
        <f t="shared" si="190"/>
        <v>1047.1566</v>
      </c>
      <c r="BJ67" s="15">
        <f t="shared" si="191"/>
        <v>2344.1606000000002</v>
      </c>
      <c r="BK67" s="30">
        <f t="shared" si="15"/>
        <v>0.22500000000000001</v>
      </c>
      <c r="BL67" s="30">
        <f t="shared" si="192"/>
        <v>0.55500000000000005</v>
      </c>
      <c r="BM67" s="30">
        <f t="shared" si="193"/>
        <v>0</v>
      </c>
      <c r="BN67" s="30">
        <f t="shared" si="194"/>
        <v>0</v>
      </c>
      <c r="BO67" s="30">
        <f t="shared" si="195"/>
        <v>0</v>
      </c>
      <c r="BP67" s="30">
        <f t="shared" si="196"/>
        <v>0.26400000000000001</v>
      </c>
      <c r="BQ67" s="30">
        <f t="shared" si="197"/>
        <v>1.4100000000000001</v>
      </c>
      <c r="BR67" s="9">
        <f t="shared" si="198"/>
        <v>0</v>
      </c>
      <c r="BS67" s="30">
        <f t="shared" si="199"/>
        <v>0.15</v>
      </c>
      <c r="BT67" s="33">
        <v>1</v>
      </c>
      <c r="BU67" s="33">
        <v>0.25</v>
      </c>
      <c r="BV67" s="33"/>
      <c r="BW67" s="9">
        <f t="shared" si="200"/>
        <v>4829.8498962250005</v>
      </c>
      <c r="BX67" s="9">
        <f t="shared" si="25"/>
        <v>11639.938249902252</v>
      </c>
      <c r="BY67" s="9">
        <f t="shared" si="201"/>
        <v>6627.7132215957954</v>
      </c>
      <c r="BZ67" s="33"/>
      <c r="CA67" s="33">
        <v>1</v>
      </c>
      <c r="CB67" s="9">
        <f t="shared" si="202"/>
        <v>13503.932244569132</v>
      </c>
      <c r="CC67" s="9">
        <f t="shared" si="28"/>
        <v>32544.47670941161</v>
      </c>
      <c r="CD67" s="9">
        <f t="shared" si="203"/>
        <v>18530.635983287546</v>
      </c>
      <c r="CE67" s="33"/>
      <c r="CF67" s="33"/>
      <c r="CG67" s="9">
        <f t="shared" si="204"/>
        <v>3732.6538065920008</v>
      </c>
      <c r="CH67" s="9">
        <f t="shared" si="31"/>
        <v>8995.6956738867229</v>
      </c>
      <c r="CI67" s="9">
        <f t="shared" si="205"/>
        <v>5122.096859557807</v>
      </c>
      <c r="CJ67" s="33"/>
      <c r="CK67" s="33">
        <v>1</v>
      </c>
      <c r="CL67" s="9">
        <f t="shared" si="206"/>
        <v>33257.425980047774</v>
      </c>
      <c r="CM67" s="9">
        <f t="shared" si="34"/>
        <v>80150.396611915145</v>
      </c>
      <c r="CN67" s="9">
        <f t="shared" si="207"/>
        <v>45637.170226860762</v>
      </c>
      <c r="CO67" s="9">
        <f t="shared" si="208"/>
        <v>10244.193719115614</v>
      </c>
      <c r="CP67" s="33">
        <v>0.5</v>
      </c>
      <c r="CQ67" s="9">
        <f t="shared" si="209"/>
        <v>22818.585113430381</v>
      </c>
      <c r="CR67" s="9">
        <f t="shared" si="210"/>
        <v>173697.50120375433</v>
      </c>
      <c r="CS67" s="15">
        <v>21</v>
      </c>
      <c r="CT67" s="9">
        <f t="shared" si="211"/>
        <v>8271.3095811311596</v>
      </c>
      <c r="CU67" s="9">
        <f t="shared" si="212"/>
        <v>175516.59589605452</v>
      </c>
      <c r="CV67" s="15">
        <v>21</v>
      </c>
      <c r="CW67" s="9">
        <f t="shared" si="213"/>
        <v>8357.9331379073592</v>
      </c>
      <c r="CX67" s="9">
        <f t="shared" si="214"/>
        <v>172590.24792169209</v>
      </c>
      <c r="CY67" s="15">
        <v>21</v>
      </c>
      <c r="CZ67" s="9">
        <f t="shared" si="215"/>
        <v>8218.5832343662896</v>
      </c>
      <c r="DA67" s="112">
        <f t="shared" si="216"/>
        <v>120185.39467306706</v>
      </c>
      <c r="DB67" s="15">
        <v>21</v>
      </c>
      <c r="DC67" s="9">
        <f t="shared" si="217"/>
        <v>5723.1140320508121</v>
      </c>
    </row>
    <row r="68" spans="1:107" s="59" customFormat="1" x14ac:dyDescent="0.35">
      <c r="A68" s="63"/>
      <c r="B68" s="63" t="s">
        <v>9</v>
      </c>
      <c r="C68" s="63">
        <v>13721</v>
      </c>
      <c r="D68" s="63">
        <v>94</v>
      </c>
      <c r="E68" s="67">
        <v>0.33</v>
      </c>
      <c r="F68" s="72">
        <v>8</v>
      </c>
      <c r="G68" s="67">
        <v>0.74060000000000004</v>
      </c>
      <c r="H68" s="67">
        <v>0.76219999999999999</v>
      </c>
      <c r="I68" s="67">
        <v>0.96430000000000005</v>
      </c>
      <c r="J68" s="67">
        <v>1.0367999999999999</v>
      </c>
      <c r="K68" s="67">
        <f t="shared" si="3"/>
        <v>1.0475000000000001</v>
      </c>
      <c r="L68" s="67">
        <f t="shared" si="4"/>
        <v>1.2698</v>
      </c>
      <c r="M68" s="67">
        <v>2.1476000000000002</v>
      </c>
      <c r="N68" s="72">
        <v>8</v>
      </c>
      <c r="O68" s="67">
        <v>1.024</v>
      </c>
      <c r="P68" s="67">
        <v>5.6599999999999998E-2</v>
      </c>
      <c r="Q68" s="63">
        <v>6</v>
      </c>
      <c r="R68" s="67">
        <v>4.4673999999999996</v>
      </c>
      <c r="S68" s="67">
        <v>5.2891000000000004</v>
      </c>
      <c r="T68" s="67">
        <v>0.05</v>
      </c>
      <c r="U68" s="67">
        <v>0.78800000000000003</v>
      </c>
      <c r="V68" s="59" t="s">
        <v>430</v>
      </c>
      <c r="W68" s="59">
        <v>5</v>
      </c>
      <c r="X68" s="59" t="s">
        <v>9</v>
      </c>
      <c r="Y68" s="59">
        <v>355</v>
      </c>
      <c r="Z68" s="60"/>
      <c r="AA68" s="60"/>
      <c r="AB68" s="61"/>
      <c r="AC68" s="60">
        <v>0.214</v>
      </c>
      <c r="AD68" s="60"/>
      <c r="AE68" s="60"/>
      <c r="AF68" s="59" t="s">
        <v>436</v>
      </c>
      <c r="AG68" s="60"/>
      <c r="AH68" s="60">
        <v>0.22500000000000001</v>
      </c>
      <c r="AI68" s="60"/>
      <c r="AJ68" s="60"/>
      <c r="AK68" s="60"/>
      <c r="AL68" s="60"/>
      <c r="AM68" s="60">
        <v>0.15</v>
      </c>
      <c r="AN68" s="63">
        <v>4780</v>
      </c>
      <c r="AO68" s="63">
        <v>311</v>
      </c>
      <c r="AP68" s="60"/>
      <c r="AQ68" s="67">
        <f t="shared" ref="AQ68" si="264">1*46.6%</f>
        <v>0.46600000000000003</v>
      </c>
      <c r="AR68" s="60"/>
      <c r="AS68" s="60"/>
      <c r="AT68" s="60"/>
      <c r="AU68" s="63">
        <v>187</v>
      </c>
      <c r="AV68" s="67" t="s">
        <v>464</v>
      </c>
      <c r="AW68" s="72"/>
      <c r="AX68" s="67">
        <f t="shared" si="181"/>
        <v>0.73</v>
      </c>
      <c r="AY68" s="67"/>
      <c r="AZ68" s="67"/>
      <c r="BA68" s="63"/>
      <c r="BB68" s="63">
        <f t="shared" si="183"/>
        <v>13721</v>
      </c>
      <c r="BC68" s="72">
        <f t="shared" si="184"/>
        <v>4780</v>
      </c>
      <c r="BD68" s="67">
        <f t="shared" si="185"/>
        <v>0</v>
      </c>
      <c r="BE68" s="118">
        <f t="shared" si="186"/>
        <v>18501</v>
      </c>
      <c r="BF68" s="63">
        <f t="shared" si="187"/>
        <v>449</v>
      </c>
      <c r="BG68" s="72">
        <f t="shared" si="188"/>
        <v>311</v>
      </c>
      <c r="BH68" s="67">
        <f t="shared" si="189"/>
        <v>1.196</v>
      </c>
      <c r="BI68" s="118">
        <f t="shared" si="190"/>
        <v>1047.1566</v>
      </c>
      <c r="BJ68" s="63">
        <f t="shared" si="191"/>
        <v>2344.1606000000002</v>
      </c>
      <c r="BK68" s="30">
        <f t="shared" ref="BK68:BK122" si="265">AH68+AR68+AA68</f>
        <v>0.22500000000000001</v>
      </c>
      <c r="BL68" s="67">
        <f t="shared" si="192"/>
        <v>0.55500000000000005</v>
      </c>
      <c r="BM68" s="67">
        <f t="shared" si="193"/>
        <v>0</v>
      </c>
      <c r="BN68" s="67">
        <f t="shared" si="194"/>
        <v>0</v>
      </c>
      <c r="BO68" s="67">
        <f t="shared" si="195"/>
        <v>0</v>
      </c>
      <c r="BP68" s="67">
        <f t="shared" si="196"/>
        <v>0.26400000000000001</v>
      </c>
      <c r="BQ68" s="67">
        <f t="shared" si="197"/>
        <v>0.78800000000000003</v>
      </c>
      <c r="BR68" s="72">
        <f t="shared" si="198"/>
        <v>187</v>
      </c>
      <c r="BS68" s="67">
        <f t="shared" si="199"/>
        <v>0.4775740390674228</v>
      </c>
      <c r="BT68" s="64">
        <v>1</v>
      </c>
      <c r="BU68" s="64">
        <v>0.25</v>
      </c>
      <c r="BV68" s="64"/>
      <c r="BW68" s="72">
        <f t="shared" si="200"/>
        <v>5426.881382487566</v>
      </c>
      <c r="BX68" s="72">
        <f t="shared" si="25"/>
        <v>9703.2639118877687</v>
      </c>
      <c r="BY68" s="72">
        <f t="shared" si="201"/>
        <v>6555.8463702492199</v>
      </c>
      <c r="BZ68" s="64"/>
      <c r="CA68" s="33">
        <v>1</v>
      </c>
      <c r="CB68" s="72">
        <f t="shared" si="202"/>
        <v>17350.486704261584</v>
      </c>
      <c r="CC68" s="72">
        <f t="shared" si="28"/>
        <v>31022.670227219714</v>
      </c>
      <c r="CD68" s="72">
        <f t="shared" si="203"/>
        <v>20959.943154322529</v>
      </c>
      <c r="CE68" s="64"/>
      <c r="CF68" s="33"/>
      <c r="CG68" s="72">
        <f t="shared" si="204"/>
        <v>3732.6538065920008</v>
      </c>
      <c r="CH68" s="72">
        <f t="shared" si="31"/>
        <v>6673.9850061864972</v>
      </c>
      <c r="CI68" s="72">
        <f t="shared" si="205"/>
        <v>4509.1652432849478</v>
      </c>
      <c r="CJ68" s="64"/>
      <c r="CK68" s="33">
        <v>1</v>
      </c>
      <c r="CL68" s="72">
        <f t="shared" si="206"/>
        <v>42730.703682021762</v>
      </c>
      <c r="CM68" s="72">
        <f t="shared" si="34"/>
        <v>76402.498183454911</v>
      </c>
      <c r="CN68" s="72">
        <f t="shared" si="207"/>
        <v>51620.057430400113</v>
      </c>
      <c r="CO68" s="72">
        <f t="shared" si="208"/>
        <v>9018.3304865698956</v>
      </c>
      <c r="CP68" s="64">
        <v>0.5</v>
      </c>
      <c r="CQ68" s="72">
        <f t="shared" si="209"/>
        <v>25810.028715200056</v>
      </c>
      <c r="CR68" s="72">
        <f t="shared" si="210"/>
        <v>189719.57705854456</v>
      </c>
      <c r="CS68" s="63">
        <v>21</v>
      </c>
      <c r="CT68" s="72">
        <f t="shared" si="211"/>
        <v>9034.2655742164079</v>
      </c>
      <c r="CU68" s="72">
        <f t="shared" si="212"/>
        <v>188888.70459943524</v>
      </c>
      <c r="CV68" s="63">
        <v>21</v>
      </c>
      <c r="CW68" s="72">
        <f t="shared" si="213"/>
        <v>8994.7002190207259</v>
      </c>
      <c r="CX68" s="72">
        <f t="shared" si="214"/>
        <v>183363.84613922748</v>
      </c>
      <c r="CY68" s="63">
        <v>21</v>
      </c>
      <c r="CZ68" s="72">
        <f t="shared" si="215"/>
        <v>8731.6117209155946</v>
      </c>
      <c r="DA68" s="118">
        <f t="shared" si="216"/>
        <v>121006.27090797</v>
      </c>
      <c r="DB68" s="63">
        <v>21</v>
      </c>
      <c r="DC68" s="72">
        <f t="shared" si="217"/>
        <v>5762.2033765699998</v>
      </c>
    </row>
    <row r="69" spans="1:107" s="15" customFormat="1" x14ac:dyDescent="0.35">
      <c r="B69" s="15" t="s">
        <v>9</v>
      </c>
      <c r="C69" s="15">
        <v>13721</v>
      </c>
      <c r="D69" s="15">
        <v>94</v>
      </c>
      <c r="E69" s="30">
        <v>0.33</v>
      </c>
      <c r="F69" s="9">
        <v>8</v>
      </c>
      <c r="G69" s="30">
        <v>0.74060000000000004</v>
      </c>
      <c r="H69" s="30">
        <v>0.76219999999999999</v>
      </c>
      <c r="I69" s="30">
        <v>0.96430000000000005</v>
      </c>
      <c r="J69" s="30">
        <v>1.0367999999999999</v>
      </c>
      <c r="K69" s="30">
        <f>49.15%+55.6%</f>
        <v>1.0475000000000001</v>
      </c>
      <c r="L69" s="30">
        <f>126.98%</f>
        <v>1.2698</v>
      </c>
      <c r="M69" s="30">
        <v>2.1476000000000002</v>
      </c>
      <c r="N69" s="9">
        <v>8</v>
      </c>
      <c r="O69" s="30">
        <v>1.024</v>
      </c>
      <c r="P69" s="30">
        <v>5.6599999999999998E-2</v>
      </c>
      <c r="Q69" s="15">
        <v>6</v>
      </c>
      <c r="R69" s="30">
        <v>4.4673999999999996</v>
      </c>
      <c r="S69" s="30">
        <v>5.2891000000000004</v>
      </c>
      <c r="T69" s="30">
        <v>0.05</v>
      </c>
      <c r="U69" s="30">
        <v>0.78800000000000003</v>
      </c>
      <c r="V69" t="s">
        <v>431</v>
      </c>
      <c r="W69">
        <v>1</v>
      </c>
      <c r="X69" t="s">
        <v>9</v>
      </c>
      <c r="Y69">
        <v>401</v>
      </c>
      <c r="Z69" s="4"/>
      <c r="AA69" s="4"/>
      <c r="AB69" s="6">
        <v>201</v>
      </c>
      <c r="AC69" s="6"/>
      <c r="AD69" s="4"/>
      <c r="AE69" s="4">
        <v>0.2</v>
      </c>
      <c r="AF69" t="s">
        <v>436</v>
      </c>
      <c r="AG69" s="4"/>
      <c r="AH69" s="4">
        <v>0.22500000000000001</v>
      </c>
      <c r="AI69" s="4"/>
      <c r="AJ69" s="4"/>
      <c r="AK69" s="4"/>
      <c r="AL69" s="4"/>
      <c r="AM69" s="4">
        <v>0.15</v>
      </c>
      <c r="AN69" s="15">
        <v>4780</v>
      </c>
      <c r="AO69" s="15">
        <v>311</v>
      </c>
      <c r="AP69" s="30">
        <f>1*46.6%</f>
        <v>0.46600000000000003</v>
      </c>
      <c r="AQ69" s="30"/>
      <c r="AR69" s="30">
        <f>1*58.3%</f>
        <v>0.58299999999999996</v>
      </c>
      <c r="AS69" s="30">
        <v>0.311</v>
      </c>
      <c r="AT69" s="30"/>
      <c r="AV69" s="30" t="s">
        <v>464</v>
      </c>
      <c r="AW69" s="9"/>
      <c r="AX69" s="30">
        <f t="shared" si="181"/>
        <v>0.73</v>
      </c>
      <c r="AY69" s="30"/>
      <c r="AZ69" s="30"/>
      <c r="BB69" s="15">
        <f t="shared" si="183"/>
        <v>13721</v>
      </c>
      <c r="BC69" s="9">
        <f t="shared" si="184"/>
        <v>4780</v>
      </c>
      <c r="BD69" s="30">
        <f t="shared" si="185"/>
        <v>0.46600000000000003</v>
      </c>
      <c r="BE69" s="112">
        <f t="shared" si="186"/>
        <v>24894.986000000001</v>
      </c>
      <c r="BF69" s="15">
        <f t="shared" si="187"/>
        <v>495</v>
      </c>
      <c r="BG69" s="9">
        <f t="shared" si="188"/>
        <v>311</v>
      </c>
      <c r="BH69" s="30">
        <f t="shared" si="189"/>
        <v>0.73</v>
      </c>
      <c r="BI69" s="112">
        <f t="shared" si="190"/>
        <v>1409.0562075999999</v>
      </c>
      <c r="BJ69" s="15">
        <f t="shared" si="191"/>
        <v>2576.4062076</v>
      </c>
      <c r="BK69" s="30">
        <f t="shared" si="265"/>
        <v>0.80799999999999994</v>
      </c>
      <c r="BL69" s="30">
        <f t="shared" si="192"/>
        <v>1.1379999999999999</v>
      </c>
      <c r="BM69" s="30">
        <f t="shared" si="193"/>
        <v>0</v>
      </c>
      <c r="BN69" s="30">
        <f t="shared" si="194"/>
        <v>0</v>
      </c>
      <c r="BO69" s="30">
        <f t="shared" si="195"/>
        <v>0.2</v>
      </c>
      <c r="BP69" s="30">
        <f t="shared" si="196"/>
        <v>0.36099999999999999</v>
      </c>
      <c r="BQ69" s="30">
        <f t="shared" si="197"/>
        <v>0.78800000000000003</v>
      </c>
      <c r="BR69" s="9">
        <f t="shared" si="198"/>
        <v>201</v>
      </c>
      <c r="BS69" s="30">
        <f t="shared" si="199"/>
        <v>0.4990193628981886</v>
      </c>
      <c r="BT69" s="33">
        <v>1</v>
      </c>
      <c r="BU69" s="33">
        <v>0.25</v>
      </c>
      <c r="BV69" s="33"/>
      <c r="BW69" s="9">
        <f t="shared" si="200"/>
        <v>8259.8338584100511</v>
      </c>
      <c r="BX69" s="9">
        <f t="shared" si="25"/>
        <v>14768.582938837171</v>
      </c>
      <c r="BY69" s="9">
        <f t="shared" si="201"/>
        <v>10609.492276444242</v>
      </c>
      <c r="BZ69" s="33"/>
      <c r="CA69" s="33">
        <v>1</v>
      </c>
      <c r="CB69" s="9">
        <f t="shared" si="202"/>
        <v>29087.790976498389</v>
      </c>
      <c r="CC69" s="9">
        <f t="shared" si="28"/>
        <v>52008.970265979122</v>
      </c>
      <c r="CD69" s="9">
        <f t="shared" si="203"/>
        <v>37362.336700000931</v>
      </c>
      <c r="CE69" s="33"/>
      <c r="CF69" s="33"/>
      <c r="CG69" s="9">
        <f t="shared" si="204"/>
        <v>5640.5570271731713</v>
      </c>
      <c r="CH69" s="9">
        <f t="shared" si="31"/>
        <v>10085.31596458563</v>
      </c>
      <c r="CI69" s="9">
        <f t="shared" si="205"/>
        <v>7245.1150035790688</v>
      </c>
      <c r="CJ69" s="33"/>
      <c r="CK69" s="33">
        <v>1</v>
      </c>
      <c r="CL69" s="9">
        <f t="shared" si="206"/>
        <v>71637.285925590259</v>
      </c>
      <c r="CM69" s="9">
        <f t="shared" si="34"/>
        <v>128087.46723495539</v>
      </c>
      <c r="CN69" s="9">
        <f t="shared" si="207"/>
        <v>92015.801378271077</v>
      </c>
      <c r="CO69" s="9">
        <f t="shared" si="208"/>
        <v>14490.230007158138</v>
      </c>
      <c r="CP69" s="33">
        <v>0.5</v>
      </c>
      <c r="CQ69" s="9">
        <f t="shared" si="209"/>
        <v>46007.900689135538</v>
      </c>
      <c r="CR69" s="9">
        <f t="shared" si="210"/>
        <v>331816.49077590689</v>
      </c>
      <c r="CS69" s="15">
        <v>21</v>
      </c>
      <c r="CT69" s="8">
        <f t="shared" si="211"/>
        <v>15800.785275043185</v>
      </c>
      <c r="CU69" s="9">
        <f t="shared" si="212"/>
        <v>327029.53916150035</v>
      </c>
      <c r="CV69" s="15">
        <v>21</v>
      </c>
      <c r="CW69" s="9">
        <f t="shared" si="213"/>
        <v>15572.835198166684</v>
      </c>
      <c r="CX69" s="9">
        <f t="shared" si="214"/>
        <v>314646.19107715978</v>
      </c>
      <c r="CY69" s="15">
        <v>21</v>
      </c>
      <c r="CZ69" s="9">
        <f t="shared" si="215"/>
        <v>14983.151956055228</v>
      </c>
      <c r="DA69" s="112">
        <f t="shared" si="216"/>
        <v>199962.02856860851</v>
      </c>
      <c r="DB69" s="15">
        <v>21</v>
      </c>
      <c r="DC69" s="9">
        <f t="shared" si="217"/>
        <v>9522.0013604099295</v>
      </c>
    </row>
    <row r="70" spans="1:107" x14ac:dyDescent="0.35">
      <c r="A70" s="15"/>
      <c r="B70" s="15" t="s">
        <v>9</v>
      </c>
      <c r="C70" s="15">
        <v>13721</v>
      </c>
      <c r="D70" s="15">
        <v>94</v>
      </c>
      <c r="E70" s="30">
        <v>0.33</v>
      </c>
      <c r="F70" s="9">
        <v>8</v>
      </c>
      <c r="G70" s="30">
        <v>0.74060000000000004</v>
      </c>
      <c r="H70" s="30">
        <v>0.76219999999999999</v>
      </c>
      <c r="I70" s="30">
        <v>0.96430000000000005</v>
      </c>
      <c r="J70" s="30">
        <v>1.0367999999999999</v>
      </c>
      <c r="K70" s="30">
        <f t="shared" si="3"/>
        <v>1.0475000000000001</v>
      </c>
      <c r="L70" s="30">
        <f t="shared" si="4"/>
        <v>1.2698</v>
      </c>
      <c r="M70" s="30">
        <v>2.1476000000000002</v>
      </c>
      <c r="N70" s="9">
        <v>8</v>
      </c>
      <c r="O70" s="30">
        <v>1.024</v>
      </c>
      <c r="P70" s="30">
        <v>5.6599999999999998E-2</v>
      </c>
      <c r="Q70" s="15">
        <v>6</v>
      </c>
      <c r="R70" s="30">
        <v>4.4673999999999996</v>
      </c>
      <c r="S70" s="30">
        <v>5.2891000000000004</v>
      </c>
      <c r="T70" s="30">
        <v>0.05</v>
      </c>
      <c r="U70" s="30">
        <v>0.78800000000000003</v>
      </c>
      <c r="V70" t="s">
        <v>431</v>
      </c>
      <c r="W70">
        <v>1</v>
      </c>
      <c r="X70" t="s">
        <v>9</v>
      </c>
      <c r="Y70">
        <v>401</v>
      </c>
      <c r="AB70" s="6">
        <v>201</v>
      </c>
      <c r="AE70" s="4">
        <v>0.2</v>
      </c>
      <c r="AF70" t="s">
        <v>436</v>
      </c>
      <c r="AH70" s="4">
        <v>0.22500000000000001</v>
      </c>
      <c r="AM70" s="4">
        <v>0.15</v>
      </c>
      <c r="AN70" s="15">
        <v>4780</v>
      </c>
      <c r="AO70" s="15">
        <v>311</v>
      </c>
      <c r="AP70" s="30">
        <f t="shared" ref="AP70:AP71" si="266">1*46.6%</f>
        <v>0.46600000000000003</v>
      </c>
      <c r="AQ70" s="30"/>
      <c r="AT70" s="30">
        <v>0.622</v>
      </c>
      <c r="AV70" s="30" t="s">
        <v>464</v>
      </c>
      <c r="AW70" s="9"/>
      <c r="AX70" s="30">
        <f t="shared" si="181"/>
        <v>0.73</v>
      </c>
      <c r="AY70" s="30"/>
      <c r="AZ70" s="30"/>
      <c r="BA70" s="15"/>
      <c r="BB70" s="15">
        <f t="shared" si="183"/>
        <v>13721</v>
      </c>
      <c r="BC70" s="9">
        <f t="shared" si="184"/>
        <v>4780</v>
      </c>
      <c r="BD70" s="30">
        <f t="shared" si="185"/>
        <v>0.46600000000000003</v>
      </c>
      <c r="BE70" s="112">
        <f t="shared" si="186"/>
        <v>24894.986000000001</v>
      </c>
      <c r="BF70" s="15">
        <f t="shared" si="187"/>
        <v>495</v>
      </c>
      <c r="BG70" s="9">
        <f t="shared" si="188"/>
        <v>311</v>
      </c>
      <c r="BH70" s="30">
        <f t="shared" si="189"/>
        <v>0.73</v>
      </c>
      <c r="BI70" s="112">
        <f t="shared" si="190"/>
        <v>1409.0562075999999</v>
      </c>
      <c r="BJ70" s="15">
        <f t="shared" si="191"/>
        <v>2576.4062076</v>
      </c>
      <c r="BK70" s="30">
        <f t="shared" si="265"/>
        <v>0.22500000000000001</v>
      </c>
      <c r="BL70" s="30">
        <f t="shared" si="192"/>
        <v>0.55500000000000005</v>
      </c>
      <c r="BM70" s="30">
        <f t="shared" si="193"/>
        <v>0</v>
      </c>
      <c r="BN70" s="30">
        <f t="shared" si="194"/>
        <v>0</v>
      </c>
      <c r="BO70" s="30">
        <f t="shared" si="195"/>
        <v>0.2</v>
      </c>
      <c r="BP70" s="30">
        <f t="shared" si="196"/>
        <v>0.05</v>
      </c>
      <c r="BQ70" s="30">
        <f t="shared" si="197"/>
        <v>1.4100000000000001</v>
      </c>
      <c r="BR70" s="9">
        <f t="shared" si="198"/>
        <v>201</v>
      </c>
      <c r="BS70" s="30">
        <f t="shared" si="199"/>
        <v>0.4990193628981886</v>
      </c>
      <c r="BT70" s="33">
        <v>1</v>
      </c>
      <c r="BU70" s="33">
        <v>0.25</v>
      </c>
      <c r="BV70" s="33"/>
      <c r="BW70" s="9">
        <f t="shared" si="200"/>
        <v>6007.5031103029141</v>
      </c>
      <c r="BX70" s="9">
        <f t="shared" si="25"/>
        <v>14478.082495830024</v>
      </c>
      <c r="BY70" s="9">
        <f t="shared" si="201"/>
        <v>6431.0320795792695</v>
      </c>
      <c r="BZ70" s="33"/>
      <c r="CA70" s="33">
        <v>1</v>
      </c>
      <c r="CB70" s="9">
        <f t="shared" si="202"/>
        <v>21834.505202632452</v>
      </c>
      <c r="CC70" s="9">
        <f t="shared" si="28"/>
        <v>52621.15753834421</v>
      </c>
      <c r="CD70" s="9">
        <f t="shared" si="203"/>
        <v>23373.837819418037</v>
      </c>
      <c r="CE70" s="33"/>
      <c r="CF70" s="33"/>
      <c r="CG70" s="9">
        <f t="shared" si="204"/>
        <v>4102.4631324856327</v>
      </c>
      <c r="CH70" s="9">
        <f t="shared" si="31"/>
        <v>9886.9361492903754</v>
      </c>
      <c r="CI70" s="9">
        <f t="shared" si="205"/>
        <v>4391.6867833258693</v>
      </c>
      <c r="CJ70" s="33"/>
      <c r="CK70" s="33">
        <v>1</v>
      </c>
      <c r="CL70" s="9">
        <f t="shared" si="206"/>
        <v>53773.92506390543</v>
      </c>
      <c r="CM70" s="9">
        <f t="shared" si="34"/>
        <v>129595.1594040121</v>
      </c>
      <c r="CN70" s="9">
        <f t="shared" si="207"/>
        <v>57564.98678091076</v>
      </c>
      <c r="CO70" s="9">
        <f t="shared" si="208"/>
        <v>8783.3735666517387</v>
      </c>
      <c r="CP70" s="33">
        <v>0.5</v>
      </c>
      <c r="CQ70" s="9">
        <f t="shared" si="209"/>
        <v>28782.49339045538</v>
      </c>
      <c r="CR70" s="9">
        <f t="shared" si="210"/>
        <v>206385.82802243379</v>
      </c>
      <c r="CS70" s="15">
        <v>21</v>
      </c>
      <c r="CT70" s="9">
        <f t="shared" si="211"/>
        <v>9827.8965724968475</v>
      </c>
      <c r="CU70" s="9">
        <f t="shared" si="212"/>
        <v>202757.83110015595</v>
      </c>
      <c r="CV70" s="15">
        <v>21</v>
      </c>
      <c r="CW70" s="9">
        <f t="shared" si="213"/>
        <v>9655.1348142931402</v>
      </c>
      <c r="CX70" s="9">
        <f t="shared" si="214"/>
        <v>194525.21520889935</v>
      </c>
      <c r="CY70" s="15">
        <v>21</v>
      </c>
      <c r="CZ70" s="9">
        <f t="shared" si="215"/>
        <v>9263.1054861380635</v>
      </c>
      <c r="DA70" s="112">
        <f t="shared" si="216"/>
        <v>122103.06984959255</v>
      </c>
      <c r="DB70" s="15">
        <v>21</v>
      </c>
      <c r="DC70" s="9">
        <f t="shared" si="217"/>
        <v>5814.4318975996448</v>
      </c>
    </row>
    <row r="71" spans="1:107" x14ac:dyDescent="0.35">
      <c r="A71" s="15"/>
      <c r="B71" s="15" t="s">
        <v>9</v>
      </c>
      <c r="C71" s="15">
        <v>13721</v>
      </c>
      <c r="D71" s="15">
        <v>94</v>
      </c>
      <c r="E71" s="30">
        <v>0.33</v>
      </c>
      <c r="F71" s="9">
        <v>8</v>
      </c>
      <c r="G71" s="30">
        <v>0.74060000000000004</v>
      </c>
      <c r="H71" s="30">
        <v>0.76219999999999999</v>
      </c>
      <c r="I71" s="30">
        <v>0.96430000000000005</v>
      </c>
      <c r="J71" s="30">
        <v>1.0367999999999999</v>
      </c>
      <c r="K71" s="30">
        <f t="shared" si="3"/>
        <v>1.0475000000000001</v>
      </c>
      <c r="L71" s="30">
        <f t="shared" si="4"/>
        <v>1.2698</v>
      </c>
      <c r="M71" s="30">
        <v>2.1476000000000002</v>
      </c>
      <c r="N71" s="9">
        <v>8</v>
      </c>
      <c r="O71" s="30">
        <v>1.024</v>
      </c>
      <c r="P71" s="30">
        <v>5.6599999999999998E-2</v>
      </c>
      <c r="Q71" s="15">
        <v>6</v>
      </c>
      <c r="R71" s="30">
        <v>4.4673999999999996</v>
      </c>
      <c r="S71" s="30">
        <v>5.2891000000000004</v>
      </c>
      <c r="T71" s="30">
        <v>0.05</v>
      </c>
      <c r="U71" s="30">
        <v>0.78800000000000003</v>
      </c>
      <c r="V71" t="s">
        <v>431</v>
      </c>
      <c r="W71">
        <v>1</v>
      </c>
      <c r="X71" t="s">
        <v>9</v>
      </c>
      <c r="Y71">
        <v>401</v>
      </c>
      <c r="AB71" s="6">
        <v>201</v>
      </c>
      <c r="AE71" s="4">
        <v>0.2</v>
      </c>
      <c r="AF71" t="s">
        <v>436</v>
      </c>
      <c r="AH71" s="4">
        <v>0.22500000000000001</v>
      </c>
      <c r="AM71" s="4">
        <v>0.15</v>
      </c>
      <c r="AN71" s="15">
        <v>4780</v>
      </c>
      <c r="AO71" s="15">
        <v>311</v>
      </c>
      <c r="AP71" s="30">
        <f t="shared" si="266"/>
        <v>0.46600000000000003</v>
      </c>
      <c r="AU71" s="15">
        <v>187</v>
      </c>
      <c r="AV71" s="30" t="s">
        <v>464</v>
      </c>
      <c r="AW71" s="9"/>
      <c r="AX71" s="30">
        <f t="shared" si="181"/>
        <v>0.73</v>
      </c>
      <c r="AY71" s="30"/>
      <c r="AZ71" s="30"/>
      <c r="BA71" s="15"/>
      <c r="BB71" s="15">
        <f t="shared" si="183"/>
        <v>13721</v>
      </c>
      <c r="BC71" s="9">
        <f t="shared" si="184"/>
        <v>4780</v>
      </c>
      <c r="BD71" s="30">
        <f t="shared" si="185"/>
        <v>0.46600000000000003</v>
      </c>
      <c r="BE71" s="112">
        <f t="shared" si="186"/>
        <v>24894.986000000001</v>
      </c>
      <c r="BF71" s="15">
        <f t="shared" si="187"/>
        <v>495</v>
      </c>
      <c r="BG71" s="9">
        <f t="shared" si="188"/>
        <v>311</v>
      </c>
      <c r="BH71" s="30">
        <f t="shared" si="189"/>
        <v>0.73</v>
      </c>
      <c r="BI71" s="112">
        <f t="shared" si="190"/>
        <v>1409.0562075999999</v>
      </c>
      <c r="BJ71" s="15">
        <f t="shared" si="191"/>
        <v>2576.4062076</v>
      </c>
      <c r="BK71" s="30">
        <f t="shared" si="265"/>
        <v>0.22500000000000001</v>
      </c>
      <c r="BL71" s="30">
        <f t="shared" si="192"/>
        <v>0.55500000000000005</v>
      </c>
      <c r="BM71" s="30">
        <f t="shared" si="193"/>
        <v>0</v>
      </c>
      <c r="BN71" s="30">
        <f t="shared" si="194"/>
        <v>0</v>
      </c>
      <c r="BO71" s="30">
        <f t="shared" si="195"/>
        <v>0.2</v>
      </c>
      <c r="BP71" s="30">
        <f t="shared" si="196"/>
        <v>0.05</v>
      </c>
      <c r="BQ71" s="30">
        <f t="shared" si="197"/>
        <v>0.78800000000000003</v>
      </c>
      <c r="BR71" s="9">
        <f t="shared" si="198"/>
        <v>388</v>
      </c>
      <c r="BS71" s="30">
        <f t="shared" si="199"/>
        <v>0.75326621923937365</v>
      </c>
      <c r="BT71" s="33">
        <v>1</v>
      </c>
      <c r="BU71" s="33">
        <v>0.25</v>
      </c>
      <c r="BV71" s="33"/>
      <c r="BW71" s="9">
        <f t="shared" si="200"/>
        <v>6516.7991819289318</v>
      </c>
      <c r="BX71" s="9">
        <f t="shared" si="25"/>
        <v>11652.036937288931</v>
      </c>
      <c r="BY71" s="9">
        <f t="shared" si="201"/>
        <v>6773.5610696969306</v>
      </c>
      <c r="BZ71" s="33"/>
      <c r="CA71" s="33">
        <v>1</v>
      </c>
      <c r="CB71" s="9">
        <f t="shared" si="202"/>
        <v>25537.829152232163</v>
      </c>
      <c r="CC71" s="9">
        <f t="shared" si="28"/>
        <v>45661.638524191112</v>
      </c>
      <c r="CD71" s="9">
        <f t="shared" si="203"/>
        <v>26544.019620830113</v>
      </c>
      <c r="CE71" s="33"/>
      <c r="CF71" s="33"/>
      <c r="CG71" s="9">
        <f t="shared" si="204"/>
        <v>4102.4631324856327</v>
      </c>
      <c r="CH71" s="9">
        <f t="shared" si="31"/>
        <v>7335.2040808843112</v>
      </c>
      <c r="CI71" s="9">
        <f t="shared" si="205"/>
        <v>4264.1001799055666</v>
      </c>
      <c r="CJ71" s="33"/>
      <c r="CK71" s="33">
        <v>1</v>
      </c>
      <c r="CL71" s="9">
        <f t="shared" si="206"/>
        <v>62894.455284536751</v>
      </c>
      <c r="CM71" s="9">
        <f t="shared" si="34"/>
        <v>112455.28604875172</v>
      </c>
      <c r="CN71" s="9">
        <f t="shared" si="207"/>
        <v>65372.496822747496</v>
      </c>
      <c r="CO71" s="9">
        <f t="shared" si="208"/>
        <v>8528.2003598111332</v>
      </c>
      <c r="CP71" s="33">
        <v>0.5</v>
      </c>
      <c r="CQ71" s="9">
        <f t="shared" si="209"/>
        <v>32686.248411373748</v>
      </c>
      <c r="CR71" s="9">
        <f t="shared" si="210"/>
        <v>230577.56246547087</v>
      </c>
      <c r="CS71" s="15">
        <v>21</v>
      </c>
      <c r="CT71" s="9">
        <f t="shared" si="211"/>
        <v>10979.883926927185</v>
      </c>
      <c r="CU71" s="9">
        <f t="shared" si="212"/>
        <v>224831.08475303822</v>
      </c>
      <c r="CV71" s="15">
        <v>21</v>
      </c>
      <c r="CW71" s="9">
        <f t="shared" si="213"/>
        <v>10706.242131097059</v>
      </c>
      <c r="CX71" s="9">
        <f t="shared" si="214"/>
        <v>214234.73731470254</v>
      </c>
      <c r="CY71" s="15">
        <v>21</v>
      </c>
      <c r="CZ71" s="9">
        <f t="shared" si="215"/>
        <v>10201.654157842979</v>
      </c>
      <c r="DA71" s="112">
        <f t="shared" si="216"/>
        <v>130254.26374456497</v>
      </c>
      <c r="DB71" s="15">
        <v>21</v>
      </c>
      <c r="DC71" s="9">
        <f t="shared" si="217"/>
        <v>6202.5839878364277</v>
      </c>
    </row>
    <row r="72" spans="1:107" x14ac:dyDescent="0.35">
      <c r="A72" s="15"/>
      <c r="B72" s="15" t="s">
        <v>9</v>
      </c>
      <c r="C72" s="15">
        <v>13721</v>
      </c>
      <c r="D72" s="15">
        <v>94</v>
      </c>
      <c r="E72" s="30">
        <v>0.33</v>
      </c>
      <c r="F72" s="9">
        <v>8</v>
      </c>
      <c r="G72" s="30">
        <v>0.74060000000000004</v>
      </c>
      <c r="H72" s="30">
        <v>0.76219999999999999</v>
      </c>
      <c r="I72" s="30">
        <v>0.96430000000000005</v>
      </c>
      <c r="J72" s="30">
        <v>1.0367999999999999</v>
      </c>
      <c r="K72" s="30">
        <f t="shared" si="3"/>
        <v>1.0475000000000001</v>
      </c>
      <c r="L72" s="30">
        <f t="shared" si="4"/>
        <v>1.2698</v>
      </c>
      <c r="M72" s="30">
        <v>2.1476000000000002</v>
      </c>
      <c r="N72" s="9">
        <v>8</v>
      </c>
      <c r="O72" s="30">
        <v>1.024</v>
      </c>
      <c r="P72" s="30">
        <v>5.6599999999999998E-2</v>
      </c>
      <c r="Q72" s="15">
        <v>6</v>
      </c>
      <c r="R72" s="30">
        <v>4.4673999999999996</v>
      </c>
      <c r="S72" s="30">
        <v>5.2891000000000004</v>
      </c>
      <c r="T72" s="30">
        <v>0.05</v>
      </c>
      <c r="U72" s="30">
        <v>0.78800000000000003</v>
      </c>
      <c r="V72" t="s">
        <v>431</v>
      </c>
      <c r="W72">
        <v>1</v>
      </c>
      <c r="X72" t="s">
        <v>9</v>
      </c>
      <c r="Y72">
        <v>401</v>
      </c>
      <c r="AB72" s="6">
        <v>201</v>
      </c>
      <c r="AE72" s="4">
        <v>0.2</v>
      </c>
      <c r="AF72" t="s">
        <v>436</v>
      </c>
      <c r="AH72" s="4">
        <v>0.22500000000000001</v>
      </c>
      <c r="AM72" s="4">
        <v>0.15</v>
      </c>
      <c r="AN72" s="15">
        <v>4780</v>
      </c>
      <c r="AO72" s="15">
        <v>311</v>
      </c>
      <c r="AP72" s="30"/>
      <c r="AQ72" s="30">
        <f t="shared" ref="AQ72" si="267">1*46.6%</f>
        <v>0.46600000000000003</v>
      </c>
      <c r="AR72" s="30">
        <f>1*58.3%</f>
        <v>0.58299999999999996</v>
      </c>
      <c r="AS72" s="30">
        <v>0.311</v>
      </c>
      <c r="AT72" s="30"/>
      <c r="AU72" s="15"/>
      <c r="AV72" s="30" t="s">
        <v>464</v>
      </c>
      <c r="AW72" s="9"/>
      <c r="AX72" s="30">
        <f t="shared" si="181"/>
        <v>0.73</v>
      </c>
      <c r="AY72" s="30"/>
      <c r="AZ72" s="30"/>
      <c r="BA72" s="15"/>
      <c r="BB72" s="15">
        <f t="shared" si="183"/>
        <v>13721</v>
      </c>
      <c r="BC72" s="9">
        <f t="shared" si="184"/>
        <v>4780</v>
      </c>
      <c r="BD72" s="30">
        <f t="shared" si="185"/>
        <v>0</v>
      </c>
      <c r="BE72" s="112">
        <f t="shared" si="186"/>
        <v>18501</v>
      </c>
      <c r="BF72" s="15">
        <f t="shared" si="187"/>
        <v>495</v>
      </c>
      <c r="BG72" s="9">
        <f t="shared" si="188"/>
        <v>311</v>
      </c>
      <c r="BH72" s="30">
        <f t="shared" si="189"/>
        <v>1.196</v>
      </c>
      <c r="BI72" s="112">
        <f t="shared" si="190"/>
        <v>1047.1566</v>
      </c>
      <c r="BJ72" s="15">
        <f t="shared" si="191"/>
        <v>2445.1765999999998</v>
      </c>
      <c r="BK72" s="30">
        <f t="shared" si="265"/>
        <v>0.80799999999999994</v>
      </c>
      <c r="BL72" s="30">
        <f t="shared" si="192"/>
        <v>1.1379999999999999</v>
      </c>
      <c r="BM72" s="30">
        <f t="shared" si="193"/>
        <v>0</v>
      </c>
      <c r="BN72" s="30">
        <f t="shared" si="194"/>
        <v>0</v>
      </c>
      <c r="BO72" s="30">
        <f t="shared" si="195"/>
        <v>0.2</v>
      </c>
      <c r="BP72" s="30">
        <f t="shared" si="196"/>
        <v>0.36099999999999999</v>
      </c>
      <c r="BQ72" s="30">
        <f t="shared" si="197"/>
        <v>0.78800000000000003</v>
      </c>
      <c r="BR72" s="9">
        <f t="shared" si="198"/>
        <v>201</v>
      </c>
      <c r="BS72" s="30">
        <f t="shared" si="199"/>
        <v>0.4990193628981886</v>
      </c>
      <c r="BT72" s="33">
        <v>1</v>
      </c>
      <c r="BU72" s="33">
        <v>0.25</v>
      </c>
      <c r="BV72" s="33"/>
      <c r="BW72" s="9">
        <f t="shared" si="200"/>
        <v>7839.1180749738414</v>
      </c>
      <c r="BX72" s="9">
        <f t="shared" si="25"/>
        <v>14016.343118053228</v>
      </c>
      <c r="BY72" s="9">
        <f t="shared" si="201"/>
        <v>10069.096315525501</v>
      </c>
      <c r="BZ72" s="33"/>
      <c r="CA72" s="33">
        <v>1</v>
      </c>
      <c r="CB72" s="9">
        <f t="shared" si="202"/>
        <v>27606.20030786212</v>
      </c>
      <c r="CC72" s="9">
        <f t="shared" si="28"/>
        <v>49359.886150457474</v>
      </c>
      <c r="CD72" s="9">
        <f t="shared" si="203"/>
        <v>35459.280897039047</v>
      </c>
      <c r="CE72" s="33"/>
      <c r="CF72" s="33"/>
      <c r="CG72" s="9">
        <f t="shared" si="204"/>
        <v>5353.2544724991994</v>
      </c>
      <c r="CH72" s="9">
        <f t="shared" si="31"/>
        <v>9571.6189968285689</v>
      </c>
      <c r="CI72" s="9">
        <f t="shared" si="205"/>
        <v>6876.0840657821018</v>
      </c>
      <c r="CJ72" s="33"/>
      <c r="CK72" s="33">
        <v>1</v>
      </c>
      <c r="CL72" s="9">
        <f t="shared" si="206"/>
        <v>67988.430828978177</v>
      </c>
      <c r="CM72" s="9">
        <f t="shared" si="34"/>
        <v>121563.31432221299</v>
      </c>
      <c r="CN72" s="9">
        <f t="shared" si="207"/>
        <v>87328.963770035945</v>
      </c>
      <c r="CO72" s="9">
        <f t="shared" si="208"/>
        <v>13752.168131564204</v>
      </c>
      <c r="CP72" s="33">
        <v>0.5</v>
      </c>
      <c r="CQ72" s="9">
        <f t="shared" si="209"/>
        <v>43664.481885017973</v>
      </c>
      <c r="CR72" s="9">
        <f t="shared" si="210"/>
        <v>314915.37178648554</v>
      </c>
      <c r="CS72" s="15">
        <v>21</v>
      </c>
      <c r="CT72" s="9">
        <f t="shared" si="211"/>
        <v>14995.97008507074</v>
      </c>
      <c r="CU72" s="9">
        <f t="shared" si="212"/>
        <v>310372.24421663606</v>
      </c>
      <c r="CV72" s="15">
        <v>21</v>
      </c>
      <c r="CW72" s="9">
        <f t="shared" si="213"/>
        <v>14779.63067698267</v>
      </c>
      <c r="CX72" s="9">
        <f t="shared" si="214"/>
        <v>298619.64368487021</v>
      </c>
      <c r="CY72" s="15">
        <v>21</v>
      </c>
      <c r="CZ72" s="9">
        <f t="shared" si="215"/>
        <v>14219.983032612867</v>
      </c>
      <c r="DA72" s="112">
        <f t="shared" si="216"/>
        <v>189776.93490342799</v>
      </c>
      <c r="DB72" s="15">
        <v>21</v>
      </c>
      <c r="DC72" s="9">
        <f t="shared" si="217"/>
        <v>9036.996900163238</v>
      </c>
    </row>
    <row r="73" spans="1:107" x14ac:dyDescent="0.35">
      <c r="A73" s="15"/>
      <c r="B73" s="15" t="s">
        <v>9</v>
      </c>
      <c r="C73" s="15">
        <v>13721</v>
      </c>
      <c r="D73" s="15">
        <v>94</v>
      </c>
      <c r="E73" s="30">
        <v>0.33</v>
      </c>
      <c r="F73" s="9">
        <v>8</v>
      </c>
      <c r="G73" s="30">
        <v>0.74060000000000004</v>
      </c>
      <c r="H73" s="30">
        <v>0.76219999999999999</v>
      </c>
      <c r="I73" s="30">
        <v>0.96430000000000005</v>
      </c>
      <c r="J73" s="30">
        <v>1.0367999999999999</v>
      </c>
      <c r="K73" s="30">
        <f t="shared" si="3"/>
        <v>1.0475000000000001</v>
      </c>
      <c r="L73" s="30">
        <f t="shared" si="4"/>
        <v>1.2698</v>
      </c>
      <c r="M73" s="30">
        <v>2.1476000000000002</v>
      </c>
      <c r="N73" s="9">
        <v>8</v>
      </c>
      <c r="O73" s="30">
        <v>1.024</v>
      </c>
      <c r="P73" s="30">
        <v>5.6599999999999998E-2</v>
      </c>
      <c r="Q73" s="15">
        <v>6</v>
      </c>
      <c r="R73" s="30">
        <v>4.4673999999999996</v>
      </c>
      <c r="S73" s="30">
        <v>5.2891000000000004</v>
      </c>
      <c r="T73" s="30">
        <v>0.05</v>
      </c>
      <c r="U73" s="30">
        <v>0.78800000000000003</v>
      </c>
      <c r="V73" t="s">
        <v>431</v>
      </c>
      <c r="W73">
        <v>1</v>
      </c>
      <c r="X73" t="s">
        <v>9</v>
      </c>
      <c r="Y73">
        <v>401</v>
      </c>
      <c r="AB73" s="6">
        <v>201</v>
      </c>
      <c r="AE73" s="4">
        <v>0.2</v>
      </c>
      <c r="AF73" t="s">
        <v>436</v>
      </c>
      <c r="AH73" s="4">
        <v>0.22500000000000001</v>
      </c>
      <c r="AM73" s="4">
        <v>0.15</v>
      </c>
      <c r="AN73" s="15">
        <v>4780</v>
      </c>
      <c r="AO73" s="15">
        <v>311</v>
      </c>
      <c r="AQ73" s="30">
        <f>1*46.6%</f>
        <v>0.46600000000000003</v>
      </c>
      <c r="AT73" s="30">
        <v>0.622</v>
      </c>
      <c r="AV73" s="30" t="s">
        <v>464</v>
      </c>
      <c r="AW73" s="9"/>
      <c r="AX73" s="30">
        <f t="shared" si="181"/>
        <v>0.73</v>
      </c>
      <c r="AY73" s="30"/>
      <c r="AZ73" s="30"/>
      <c r="BA73" s="15"/>
      <c r="BB73" s="15">
        <f t="shared" si="183"/>
        <v>13721</v>
      </c>
      <c r="BC73" s="9">
        <f t="shared" si="184"/>
        <v>4780</v>
      </c>
      <c r="BD73" s="30">
        <f t="shared" si="185"/>
        <v>0</v>
      </c>
      <c r="BE73" s="112">
        <f t="shared" si="186"/>
        <v>18501</v>
      </c>
      <c r="BF73" s="15">
        <f t="shared" si="187"/>
        <v>495</v>
      </c>
      <c r="BG73" s="9">
        <f t="shared" si="188"/>
        <v>311</v>
      </c>
      <c r="BH73" s="30">
        <f t="shared" si="189"/>
        <v>1.196</v>
      </c>
      <c r="BI73" s="112">
        <f t="shared" si="190"/>
        <v>1047.1566</v>
      </c>
      <c r="BJ73" s="15">
        <f t="shared" si="191"/>
        <v>2445.1765999999998</v>
      </c>
      <c r="BK73" s="30">
        <f t="shared" si="265"/>
        <v>0.22500000000000001</v>
      </c>
      <c r="BL73" s="30">
        <f t="shared" si="192"/>
        <v>0.55500000000000005</v>
      </c>
      <c r="BM73" s="30">
        <f t="shared" si="193"/>
        <v>0</v>
      </c>
      <c r="BN73" s="30">
        <f t="shared" si="194"/>
        <v>0</v>
      </c>
      <c r="BO73" s="30">
        <f t="shared" si="195"/>
        <v>0.2</v>
      </c>
      <c r="BP73" s="30">
        <f t="shared" si="196"/>
        <v>0.05</v>
      </c>
      <c r="BQ73" s="30">
        <f t="shared" si="197"/>
        <v>1.4100000000000001</v>
      </c>
      <c r="BR73" s="9">
        <f t="shared" si="198"/>
        <v>201</v>
      </c>
      <c r="BS73" s="30">
        <f t="shared" si="199"/>
        <v>0.4990193628981886</v>
      </c>
      <c r="BT73" s="33">
        <v>1</v>
      </c>
      <c r="BU73" s="33">
        <v>0.25</v>
      </c>
      <c r="BV73" s="33"/>
      <c r="BW73" s="9">
        <f t="shared" si="200"/>
        <v>5701.5101059795725</v>
      </c>
      <c r="BX73" s="9">
        <f t="shared" si="25"/>
        <v>13740.639355410771</v>
      </c>
      <c r="BY73" s="9">
        <f t="shared" si="201"/>
        <v>6103.4665684511319</v>
      </c>
      <c r="BZ73" s="33"/>
      <c r="CA73" s="33">
        <v>1</v>
      </c>
      <c r="CB73" s="9">
        <f t="shared" si="202"/>
        <v>20722.361651111216</v>
      </c>
      <c r="CC73" s="9">
        <f t="shared" si="28"/>
        <v>49940.891579178031</v>
      </c>
      <c r="CD73" s="9">
        <f t="shared" si="203"/>
        <v>22183.288147514559</v>
      </c>
      <c r="CE73" s="33"/>
      <c r="CF73" s="33"/>
      <c r="CG73" s="9">
        <f t="shared" si="204"/>
        <v>3893.5036037119999</v>
      </c>
      <c r="CH73" s="9">
        <f t="shared" si="31"/>
        <v>9383.3436849459194</v>
      </c>
      <c r="CI73" s="9">
        <f t="shared" si="205"/>
        <v>4167.9956077736952</v>
      </c>
      <c r="CJ73" s="33"/>
      <c r="CK73" s="33">
        <v>1</v>
      </c>
      <c r="CL73" s="9">
        <f t="shared" si="206"/>
        <v>51034.942730905357</v>
      </c>
      <c r="CM73" s="9">
        <f t="shared" si="34"/>
        <v>122994.21198148192</v>
      </c>
      <c r="CN73" s="9">
        <f t="shared" si="207"/>
        <v>54632.906193434181</v>
      </c>
      <c r="CO73" s="9">
        <f t="shared" si="208"/>
        <v>8335.9912155473903</v>
      </c>
      <c r="CP73" s="33">
        <v>0.5</v>
      </c>
      <c r="CQ73" s="9">
        <f t="shared" si="209"/>
        <v>27316.45309671709</v>
      </c>
      <c r="CR73" s="9">
        <f t="shared" si="210"/>
        <v>195873.53724092132</v>
      </c>
      <c r="CS73" s="15">
        <v>21</v>
      </c>
      <c r="CT73" s="9">
        <f t="shared" si="211"/>
        <v>9327.3112971867286</v>
      </c>
      <c r="CU73" s="9">
        <f t="shared" si="212"/>
        <v>192430.3328451791</v>
      </c>
      <c r="CV73" s="15">
        <v>21</v>
      </c>
      <c r="CW73" s="9">
        <f t="shared" si="213"/>
        <v>9163.3491831037663</v>
      </c>
      <c r="CX73" s="9">
        <f t="shared" si="214"/>
        <v>184617.04638642591</v>
      </c>
      <c r="CY73" s="15">
        <v>21</v>
      </c>
      <c r="CZ73" s="9">
        <f t="shared" si="215"/>
        <v>8791.2879231631377</v>
      </c>
      <c r="DA73" s="112">
        <f t="shared" si="216"/>
        <v>115883.7330478683</v>
      </c>
      <c r="DB73" s="15">
        <v>21</v>
      </c>
      <c r="DC73" s="9">
        <f t="shared" si="217"/>
        <v>5518.2730022794431</v>
      </c>
    </row>
    <row r="74" spans="1:107" s="10" customFormat="1" x14ac:dyDescent="0.35">
      <c r="A74" s="31"/>
      <c r="B74" s="31" t="s">
        <v>9</v>
      </c>
      <c r="C74" s="31">
        <v>13721</v>
      </c>
      <c r="D74" s="31">
        <v>94</v>
      </c>
      <c r="E74" s="32">
        <v>0.33</v>
      </c>
      <c r="F74" s="17">
        <v>8</v>
      </c>
      <c r="G74" s="32">
        <v>0.74060000000000004</v>
      </c>
      <c r="H74" s="32">
        <v>0.76219999999999999</v>
      </c>
      <c r="I74" s="32">
        <v>0.96430000000000005</v>
      </c>
      <c r="J74" s="32">
        <v>1.0367999999999999</v>
      </c>
      <c r="K74" s="32">
        <f t="shared" si="3"/>
        <v>1.0475000000000001</v>
      </c>
      <c r="L74" s="32">
        <f t="shared" si="4"/>
        <v>1.2698</v>
      </c>
      <c r="M74" s="32">
        <v>2.1476000000000002</v>
      </c>
      <c r="N74" s="17">
        <v>8</v>
      </c>
      <c r="O74" s="32">
        <v>1.024</v>
      </c>
      <c r="P74" s="32">
        <v>5.6599999999999998E-2</v>
      </c>
      <c r="Q74" s="31">
        <v>6</v>
      </c>
      <c r="R74" s="32">
        <v>4.4673999999999996</v>
      </c>
      <c r="S74" s="32">
        <v>5.2891000000000004</v>
      </c>
      <c r="T74" s="32">
        <v>0.05</v>
      </c>
      <c r="U74" s="32">
        <v>0.78800000000000003</v>
      </c>
      <c r="V74" s="10" t="s">
        <v>431</v>
      </c>
      <c r="W74" s="10">
        <v>1</v>
      </c>
      <c r="X74" s="10" t="s">
        <v>9</v>
      </c>
      <c r="Y74" s="10">
        <v>401</v>
      </c>
      <c r="Z74" s="12"/>
      <c r="AA74" s="12"/>
      <c r="AB74" s="13">
        <v>201</v>
      </c>
      <c r="AC74" s="13"/>
      <c r="AD74" s="12"/>
      <c r="AE74" s="12">
        <v>0.2</v>
      </c>
      <c r="AF74" s="10" t="s">
        <v>436</v>
      </c>
      <c r="AG74" s="12"/>
      <c r="AH74" s="12">
        <v>0.22500000000000001</v>
      </c>
      <c r="AI74" s="12"/>
      <c r="AJ74" s="12"/>
      <c r="AK74" s="12"/>
      <c r="AL74" s="12"/>
      <c r="AM74" s="12">
        <v>0.15</v>
      </c>
      <c r="AN74" s="31">
        <v>4780</v>
      </c>
      <c r="AO74" s="31">
        <v>311</v>
      </c>
      <c r="AP74" s="12"/>
      <c r="AQ74" s="32">
        <f t="shared" ref="AQ74" si="268">1*46.6%</f>
        <v>0.46600000000000003</v>
      </c>
      <c r="AR74" s="12"/>
      <c r="AS74" s="12"/>
      <c r="AT74" s="12"/>
      <c r="AU74" s="31">
        <v>187</v>
      </c>
      <c r="AV74" s="32" t="s">
        <v>464</v>
      </c>
      <c r="AW74" s="17"/>
      <c r="AX74" s="32">
        <f t="shared" si="181"/>
        <v>0.73</v>
      </c>
      <c r="AY74" s="32"/>
      <c r="AZ74" s="32"/>
      <c r="BA74" s="31"/>
      <c r="BB74" s="31">
        <f t="shared" si="183"/>
        <v>13721</v>
      </c>
      <c r="BC74" s="17">
        <f t="shared" si="184"/>
        <v>4780</v>
      </c>
      <c r="BD74" s="32">
        <f t="shared" si="185"/>
        <v>0</v>
      </c>
      <c r="BE74" s="113">
        <f t="shared" si="186"/>
        <v>18501</v>
      </c>
      <c r="BF74" s="31">
        <f t="shared" si="187"/>
        <v>495</v>
      </c>
      <c r="BG74" s="17">
        <f t="shared" si="188"/>
        <v>311</v>
      </c>
      <c r="BH74" s="32">
        <f t="shared" si="189"/>
        <v>1.196</v>
      </c>
      <c r="BI74" s="113">
        <f t="shared" si="190"/>
        <v>1047.1566</v>
      </c>
      <c r="BJ74" s="31">
        <f t="shared" si="191"/>
        <v>2445.1765999999998</v>
      </c>
      <c r="BK74" s="30">
        <f t="shared" si="265"/>
        <v>0.22500000000000001</v>
      </c>
      <c r="BL74" s="32">
        <f t="shared" si="192"/>
        <v>0.55500000000000005</v>
      </c>
      <c r="BM74" s="32">
        <f t="shared" si="193"/>
        <v>0</v>
      </c>
      <c r="BN74" s="32">
        <f t="shared" si="194"/>
        <v>0</v>
      </c>
      <c r="BO74" s="32">
        <f t="shared" si="195"/>
        <v>0.2</v>
      </c>
      <c r="BP74" s="32">
        <f t="shared" si="196"/>
        <v>0.05</v>
      </c>
      <c r="BQ74" s="32">
        <f t="shared" si="197"/>
        <v>0.78800000000000003</v>
      </c>
      <c r="BR74" s="17">
        <f t="shared" si="198"/>
        <v>388</v>
      </c>
      <c r="BS74" s="32">
        <f t="shared" si="199"/>
        <v>0.75326621923937365</v>
      </c>
      <c r="BT74" s="35">
        <v>1</v>
      </c>
      <c r="BU74" s="35">
        <v>0.25</v>
      </c>
      <c r="BV74" s="35"/>
      <c r="BW74" s="17">
        <f t="shared" si="200"/>
        <v>6184.8651115444409</v>
      </c>
      <c r="BX74" s="17">
        <f t="shared" si="25"/>
        <v>11058.538819441461</v>
      </c>
      <c r="BY74" s="17">
        <f t="shared" si="201"/>
        <v>6428.5487969392916</v>
      </c>
      <c r="BZ74" s="35"/>
      <c r="CA74" s="33">
        <v>1</v>
      </c>
      <c r="CB74" s="17">
        <f t="shared" si="202"/>
        <v>24237.056281588782</v>
      </c>
      <c r="CC74" s="17">
        <f t="shared" si="28"/>
        <v>43335.856631480747</v>
      </c>
      <c r="CD74" s="17">
        <f t="shared" si="203"/>
        <v>25191.996299083381</v>
      </c>
      <c r="CE74" s="35"/>
      <c r="CF74" s="33"/>
      <c r="CG74" s="17">
        <f t="shared" si="204"/>
        <v>3893.5036037119999</v>
      </c>
      <c r="CH74" s="17">
        <f t="shared" si="31"/>
        <v>6961.5844434370556</v>
      </c>
      <c r="CI74" s="17">
        <f t="shared" si="205"/>
        <v>4046.9076456982525</v>
      </c>
      <c r="CJ74" s="35"/>
      <c r="CK74" s="33">
        <v>1</v>
      </c>
      <c r="CL74" s="17">
        <f t="shared" si="206"/>
        <v>59690.917479489297</v>
      </c>
      <c r="CM74" s="17">
        <f t="shared" si="34"/>
        <v>106727.36045332687</v>
      </c>
      <c r="CN74" s="17">
        <f t="shared" si="207"/>
        <v>62042.739628181174</v>
      </c>
      <c r="CO74" s="17">
        <f t="shared" si="208"/>
        <v>8093.815291396505</v>
      </c>
      <c r="CP74" s="35">
        <v>0.5</v>
      </c>
      <c r="CQ74" s="17">
        <f t="shared" si="209"/>
        <v>31021.369814090587</v>
      </c>
      <c r="CR74" s="17">
        <f t="shared" si="210"/>
        <v>218833.06233406681</v>
      </c>
      <c r="CS74" s="31">
        <v>21</v>
      </c>
      <c r="CT74" s="17">
        <f t="shared" si="211"/>
        <v>10420.622015907944</v>
      </c>
      <c r="CU74" s="17">
        <f t="shared" si="212"/>
        <v>213379.28226110581</v>
      </c>
      <c r="CV74" s="31">
        <v>21</v>
      </c>
      <c r="CW74" s="17">
        <f t="shared" si="213"/>
        <v>10160.918202909801</v>
      </c>
      <c r="CX74" s="17">
        <f t="shared" si="214"/>
        <v>203322.66124953632</v>
      </c>
      <c r="CY74" s="31">
        <v>21</v>
      </c>
      <c r="CZ74" s="17">
        <f t="shared" si="215"/>
        <v>9682.0314880731585</v>
      </c>
      <c r="DA74" s="113">
        <f t="shared" si="216"/>
        <v>123619.74475101348</v>
      </c>
      <c r="DB74" s="31">
        <v>21</v>
      </c>
      <c r="DC74" s="17">
        <f t="shared" si="217"/>
        <v>5886.6545119530228</v>
      </c>
    </row>
    <row r="75" spans="1:107" s="15" customFormat="1" x14ac:dyDescent="0.35">
      <c r="B75" s="15" t="s">
        <v>9</v>
      </c>
      <c r="C75" s="15">
        <v>13721</v>
      </c>
      <c r="D75" s="15">
        <v>94</v>
      </c>
      <c r="E75" s="30">
        <v>0.33</v>
      </c>
      <c r="F75" s="9">
        <v>8</v>
      </c>
      <c r="G75" s="30">
        <v>0.74060000000000004</v>
      </c>
      <c r="H75" s="30">
        <v>0.76219999999999999</v>
      </c>
      <c r="I75" s="30">
        <v>0.96430000000000005</v>
      </c>
      <c r="J75" s="30">
        <v>1.0367999999999999</v>
      </c>
      <c r="K75" s="30">
        <f>49.15%+55.6%</f>
        <v>1.0475000000000001</v>
      </c>
      <c r="L75" s="30">
        <f>126.98%</f>
        <v>1.2698</v>
      </c>
      <c r="M75" s="30">
        <v>2.1476000000000002</v>
      </c>
      <c r="N75" s="9">
        <v>8</v>
      </c>
      <c r="O75" s="30">
        <v>1.024</v>
      </c>
      <c r="P75" s="30">
        <v>5.6599999999999998E-2</v>
      </c>
      <c r="Q75" s="15">
        <v>6</v>
      </c>
      <c r="R75" s="30">
        <v>4.4673999999999996</v>
      </c>
      <c r="S75" s="30">
        <v>5.2891000000000004</v>
      </c>
      <c r="T75" s="30">
        <v>0.05</v>
      </c>
      <c r="U75" s="30">
        <v>0.78800000000000003</v>
      </c>
      <c r="V75" s="15" t="s">
        <v>429</v>
      </c>
      <c r="W75" s="15">
        <v>1</v>
      </c>
      <c r="X75" s="15" t="s">
        <v>9</v>
      </c>
      <c r="Y75" s="15">
        <v>449</v>
      </c>
      <c r="Z75" s="30"/>
      <c r="AA75" s="30"/>
      <c r="AB75" s="9"/>
      <c r="AC75" s="9"/>
      <c r="AD75" s="30">
        <v>0.503</v>
      </c>
      <c r="AE75" s="30"/>
      <c r="AF75" t="s">
        <v>466</v>
      </c>
      <c r="AG75" s="4">
        <v>0.18</v>
      </c>
      <c r="AH75" s="4"/>
      <c r="AI75" s="4"/>
      <c r="AJ75" s="4">
        <v>0.5</v>
      </c>
      <c r="AK75" s="4"/>
      <c r="AL75" s="4"/>
      <c r="AM75" s="4"/>
      <c r="AN75" s="15">
        <v>4780</v>
      </c>
      <c r="AO75" s="15">
        <v>311</v>
      </c>
      <c r="AP75" s="30">
        <f>1*46.6%</f>
        <v>0.46600000000000003</v>
      </c>
      <c r="AQ75" s="30"/>
      <c r="AR75" s="30">
        <f>1*58.3%</f>
        <v>0.58299999999999996</v>
      </c>
      <c r="AS75" s="30">
        <v>0.311</v>
      </c>
      <c r="AT75" s="30"/>
      <c r="AV75" s="30" t="s">
        <v>465</v>
      </c>
      <c r="AW75" s="9"/>
      <c r="AX75" s="30">
        <f>48%</f>
        <v>0.48</v>
      </c>
      <c r="AY75" s="30"/>
      <c r="AZ75" s="30"/>
      <c r="BB75" s="15">
        <f>C75</f>
        <v>13721</v>
      </c>
      <c r="BC75" s="9">
        <f>AN75</f>
        <v>4780</v>
      </c>
      <c r="BD75" s="30">
        <f>AP75</f>
        <v>0.46600000000000003</v>
      </c>
      <c r="BE75" s="112">
        <f>(100%+BD75)*BB75+BC75</f>
        <v>24894.986000000001</v>
      </c>
      <c r="BF75" s="15">
        <f>D75+Y75</f>
        <v>543</v>
      </c>
      <c r="BG75" s="9">
        <f>AO75+AW75</f>
        <v>311</v>
      </c>
      <c r="BH75" s="30">
        <f>Z75+AG75+AQ75+AX75</f>
        <v>0.65999999999999992</v>
      </c>
      <c r="BI75" s="112">
        <f>P75*BE75</f>
        <v>1409.0562075999999</v>
      </c>
      <c r="BJ75" s="15">
        <f>(100%+BH75)*BF75+BG75+BI75</f>
        <v>2621.4362075999998</v>
      </c>
      <c r="BK75" s="30">
        <f t="shared" si="265"/>
        <v>0.58299999999999996</v>
      </c>
      <c r="BL75" s="30">
        <f>BK75+E75</f>
        <v>0.91300000000000003</v>
      </c>
      <c r="BM75" s="30">
        <f>AI75</f>
        <v>0</v>
      </c>
      <c r="BN75" s="30">
        <f>AJ75</f>
        <v>0.5</v>
      </c>
      <c r="BO75" s="30">
        <f>AE75</f>
        <v>0</v>
      </c>
      <c r="BP75" s="30">
        <f>T75+AC75+AK75+AS75+AY75</f>
        <v>0.36099999999999999</v>
      </c>
      <c r="BQ75" s="30">
        <f>U75+AD75+AL75+AT75+AZ75</f>
        <v>1.2909999999999999</v>
      </c>
      <c r="BR75" s="9">
        <f>AB75+AU75+BA75</f>
        <v>0</v>
      </c>
      <c r="BS75" s="30">
        <f>278*BR75/(1400+BR75)/100+AM75</f>
        <v>0</v>
      </c>
      <c r="BT75" s="33">
        <v>1</v>
      </c>
      <c r="BU75" s="33">
        <v>0.25</v>
      </c>
      <c r="BV75" s="33"/>
      <c r="BW75" s="9">
        <f>(((200%*(100%+$BS75))-1)*BU75+((150%*(100%+$BS75))-1)*BV75+1)*(100%+$BM75+$BK75+$E75*BT75+BV75*$BO75)*$BJ75</f>
        <v>6268.5093314234991</v>
      </c>
      <c r="BX75" s="9">
        <f>(100%+$BQ75)*BW75</f>
        <v>14361.154878291236</v>
      </c>
      <c r="BY75" s="9">
        <f>MIN($BP75, 80%)*BX75+BW75*MAX(100%-$BP75, 20%)</f>
        <v>9189.954373842751</v>
      </c>
      <c r="BZ75" s="33"/>
      <c r="CA75" s="33">
        <v>1</v>
      </c>
      <c r="CB75" s="9">
        <f>(((200%*(100%+$BS75))-1)*BZ75+((150%*(100%+$BS75))-1)*CA75+1)*(100%+$BN75+$BK75+$E75*$BT75+CA75*$BO75)*$BJ75*M75</f>
        <v>20377.048067779451</v>
      </c>
      <c r="CC75" s="9">
        <f>(100%+$BQ75)*CB75</f>
        <v>46683.817123282723</v>
      </c>
      <c r="CD75" s="9">
        <f>MIN($BP75, 80%)*CC75+CB75*MAX(100%-$BP75, 20%)</f>
        <v>29873.79169681613</v>
      </c>
      <c r="CE75" s="33"/>
      <c r="CF75" s="33"/>
      <c r="CG75" s="9">
        <f>(((200%*(100%+$BS75))-1)*CE75+((150%*(100%+$BS75))-1)*CF75+1)*(100%+$BK75+$E75*$BT75+CF75*$BO75)*$BJ75*O75</f>
        <v>5135.1628443021309</v>
      </c>
      <c r="CH75" s="9">
        <f>(100%+$BQ75)*CG75</f>
        <v>11764.658076296182</v>
      </c>
      <c r="CI75" s="9">
        <f>MIN($BP75, 80%)*CH75+CG75*MAX(100%-$BP75, 20%)</f>
        <v>7528.4106230519828</v>
      </c>
      <c r="CJ75" s="33"/>
      <c r="CK75" s="33">
        <v>1</v>
      </c>
      <c r="CL75" s="9">
        <f>(((200%*(100%+$BS75))-1)*CJ75+((150%*(100%+$BS75))-1)*CK75+1)*(100%+$BK75+$E75*$BT75+CK75*$BO75)*$BJ75*(R75+(S75-R75)*BT75)</f>
        <v>39785.727245798444</v>
      </c>
      <c r="CM75" s="9">
        <f>(100%+$BQ75)*CL75</f>
        <v>91149.101120124236</v>
      </c>
      <c r="CN75" s="9">
        <f>MIN($BP75, 80%)*CM75+CL75*MAX(100%-$BP75, 20%)</f>
        <v>58327.905214430051</v>
      </c>
      <c r="CO75" s="9">
        <f>CI75*2</f>
        <v>15056.821246103966</v>
      </c>
      <c r="CP75" s="33">
        <v>0.5</v>
      </c>
      <c r="CQ75" s="9">
        <f>CP75*CN75</f>
        <v>29163.952607215026</v>
      </c>
      <c r="CR75" s="9">
        <f>6*(G75*BY75+CD75)+CO75+CQ75</f>
        <v>264300.00528982346</v>
      </c>
      <c r="CS75" s="15">
        <v>21</v>
      </c>
      <c r="CT75" s="8">
        <f>CR75/CS75</f>
        <v>12585.71453761064</v>
      </c>
      <c r="CU75" s="9">
        <f>5*((G75+H75)*BY75+CD75)+CO75+CQ75</f>
        <v>262643.04950245406</v>
      </c>
      <c r="CV75" s="15">
        <v>21</v>
      </c>
      <c r="CW75" s="9">
        <f t="shared" si="213"/>
        <v>12506.811881069241</v>
      </c>
      <c r="CX75" s="9">
        <f>4*((G75+H75+I75)*BY75+CD75)+CO75+CQ75</f>
        <v>254406.08638341335</v>
      </c>
      <c r="CY75" s="15">
        <v>21</v>
      </c>
      <c r="CZ75" s="9">
        <f t="shared" si="215"/>
        <v>12114.575542067303</v>
      </c>
      <c r="DA75" s="112">
        <f>(2*SUM(G75:L75)+SUM(G75:H75))*BY75+CO75+CQ75</f>
        <v>165024.56208835673</v>
      </c>
      <c r="DB75" s="15">
        <v>21</v>
      </c>
      <c r="DC75" s="9">
        <f t="shared" si="217"/>
        <v>7858.3124803979399</v>
      </c>
    </row>
    <row r="76" spans="1:107" x14ac:dyDescent="0.35">
      <c r="A76" s="15"/>
      <c r="B76" s="15" t="s">
        <v>9</v>
      </c>
      <c r="C76" s="15">
        <v>13721</v>
      </c>
      <c r="D76" s="15">
        <v>94</v>
      </c>
      <c r="E76" s="30">
        <v>0.33</v>
      </c>
      <c r="F76" s="9">
        <v>8</v>
      </c>
      <c r="G76" s="30">
        <v>0.74060000000000004</v>
      </c>
      <c r="H76" s="30">
        <v>0.76219999999999999</v>
      </c>
      <c r="I76" s="30">
        <v>0.96430000000000005</v>
      </c>
      <c r="J76" s="30">
        <v>1.0367999999999999</v>
      </c>
      <c r="K76" s="30">
        <f t="shared" si="3"/>
        <v>1.0475000000000001</v>
      </c>
      <c r="L76" s="30">
        <f t="shared" si="4"/>
        <v>1.2698</v>
      </c>
      <c r="M76" s="30">
        <v>2.1476000000000002</v>
      </c>
      <c r="N76" s="9">
        <v>8</v>
      </c>
      <c r="O76" s="30">
        <v>1.024</v>
      </c>
      <c r="P76" s="30">
        <v>5.6599999999999998E-2</v>
      </c>
      <c r="Q76" s="15">
        <v>6</v>
      </c>
      <c r="R76" s="30">
        <v>4.4673999999999996</v>
      </c>
      <c r="S76" s="30">
        <v>5.2891000000000004</v>
      </c>
      <c r="T76" s="30">
        <v>0.05</v>
      </c>
      <c r="U76" s="30">
        <v>0.78800000000000003</v>
      </c>
      <c r="V76" s="15" t="s">
        <v>429</v>
      </c>
      <c r="W76" s="15">
        <v>1</v>
      </c>
      <c r="X76" s="15" t="s">
        <v>9</v>
      </c>
      <c r="Y76" s="15">
        <v>449</v>
      </c>
      <c r="Z76" s="30"/>
      <c r="AA76" s="30"/>
      <c r="AB76" s="9"/>
      <c r="AC76" s="9"/>
      <c r="AD76" s="30">
        <v>0.503</v>
      </c>
      <c r="AE76" s="30"/>
      <c r="AF76" t="s">
        <v>466</v>
      </c>
      <c r="AG76" s="4">
        <v>0.18</v>
      </c>
      <c r="AJ76" s="4">
        <v>0.5</v>
      </c>
      <c r="AN76" s="15">
        <v>4780</v>
      </c>
      <c r="AO76" s="15">
        <v>311</v>
      </c>
      <c r="AP76" s="30">
        <f t="shared" ref="AP76:AP77" si="269">1*46.6%</f>
        <v>0.46600000000000003</v>
      </c>
      <c r="AQ76" s="30"/>
      <c r="AT76" s="30">
        <v>0.622</v>
      </c>
      <c r="AV76" s="30" t="s">
        <v>465</v>
      </c>
      <c r="AW76" s="9"/>
      <c r="AX76" s="30">
        <f>48%</f>
        <v>0.48</v>
      </c>
      <c r="AY76" s="30"/>
      <c r="AZ76" s="30"/>
      <c r="BA76" s="15"/>
      <c r="BB76" s="15">
        <f t="shared" ref="BB76:BB80" si="270">C76</f>
        <v>13721</v>
      </c>
      <c r="BC76" s="9">
        <f t="shared" ref="BC76:BC80" si="271">AN76</f>
        <v>4780</v>
      </c>
      <c r="BD76" s="30">
        <f t="shared" ref="BD76:BD80" si="272">AP76</f>
        <v>0.46600000000000003</v>
      </c>
      <c r="BE76" s="112">
        <f t="shared" ref="BE76:BE80" si="273">(100%+BD76)*BB76+BC76</f>
        <v>24894.986000000001</v>
      </c>
      <c r="BF76" s="15">
        <f t="shared" ref="BF76:BF80" si="274">D76+Y76</f>
        <v>543</v>
      </c>
      <c r="BG76" s="9">
        <f t="shared" ref="BG76:BG80" si="275">AO76+AW76</f>
        <v>311</v>
      </c>
      <c r="BH76" s="30">
        <f t="shared" ref="BH76:BH80" si="276">Z76+AG76+AQ76+AX76</f>
        <v>0.65999999999999992</v>
      </c>
      <c r="BI76" s="112">
        <f t="shared" ref="BI76:BI80" si="277">P76*BE76</f>
        <v>1409.0562075999999</v>
      </c>
      <c r="BJ76" s="15">
        <f t="shared" ref="BJ76:BJ80" si="278">(100%+BH76)*BF76+BG76+BI76</f>
        <v>2621.4362075999998</v>
      </c>
      <c r="BK76" s="30">
        <f t="shared" si="265"/>
        <v>0</v>
      </c>
      <c r="BL76" s="30">
        <f t="shared" ref="BL76:BL80" si="279">BK76+E76</f>
        <v>0.33</v>
      </c>
      <c r="BM76" s="30">
        <f t="shared" ref="BM76:BM80" si="280">AI76</f>
        <v>0</v>
      </c>
      <c r="BN76" s="30">
        <f t="shared" ref="BN76:BN80" si="281">AJ76</f>
        <v>0.5</v>
      </c>
      <c r="BO76" s="30">
        <f t="shared" ref="BO76:BO80" si="282">AE76</f>
        <v>0</v>
      </c>
      <c r="BP76" s="30">
        <f t="shared" ref="BP76:BP80" si="283">T76+AC76+AK76+AS76+AY76</f>
        <v>0.05</v>
      </c>
      <c r="BQ76" s="30">
        <f t="shared" ref="BQ76:BQ80" si="284">U76+AD76+AL76+AT76+AZ76</f>
        <v>1.9129999999999998</v>
      </c>
      <c r="BR76" s="9">
        <f t="shared" ref="BR76:BR80" si="285">AB76+AU76+BA76</f>
        <v>0</v>
      </c>
      <c r="BS76" s="30">
        <f t="shared" ref="BS76:BS80" si="286">278*BR76/(1400+BR76)/100+AM76</f>
        <v>0</v>
      </c>
      <c r="BT76" s="33">
        <v>1</v>
      </c>
      <c r="BU76" s="33">
        <v>0.25</v>
      </c>
      <c r="BV76" s="33"/>
      <c r="BW76" s="9">
        <f t="shared" ref="BW76:BW80" si="287">(((200%*(100%+$BS76))-1)*BU76+((150%*(100%+$BS76))-1)*BV76+1)*(100%+$BM76+$BK76+$E76*BT76+BV76*$BO76)*$BJ76</f>
        <v>4358.1376951350003</v>
      </c>
      <c r="BX76" s="9">
        <f t="shared" ref="BX76:BX80" si="288">(100%+$BQ76)*BW76</f>
        <v>12695.255105928254</v>
      </c>
      <c r="BY76" s="9">
        <f t="shared" ref="BY76:BY80" si="289">MIN($BP76, 80%)*BX76+BW76*MAX(100%-$BP76, 20%)</f>
        <v>4774.993565674662</v>
      </c>
      <c r="BZ76" s="33"/>
      <c r="CA76" s="33">
        <v>1</v>
      </c>
      <c r="CB76" s="9">
        <f t="shared" ref="CB76:CB80" si="290">(((200%*(100%+$BS76))-1)*BZ76+((150%*(100%+$BS76))-1)*CA76+1)*(100%+$BN76+$BK76+$E76*$BT76+CA76*$BO76)*$BJ76*M76</f>
        <v>15453.791116467632</v>
      </c>
      <c r="CC76" s="9">
        <f t="shared" ref="CC76:CC80" si="291">(100%+$BQ76)*CB76</f>
        <v>45016.893522270206</v>
      </c>
      <c r="CD76" s="9">
        <f t="shared" ref="CD76:CD80" si="292">MIN($BP76, 80%)*CC76+CB76*MAX(100%-$BP76, 20%)</f>
        <v>16931.946236757758</v>
      </c>
      <c r="CE76" s="33"/>
      <c r="CF76" s="33"/>
      <c r="CG76" s="9">
        <f t="shared" ref="CG76:CG80" si="293">(((200%*(100%+$BS76))-1)*CE76+((150%*(100%+$BS76))-1)*CF76+1)*(100%+$BK76+$E76*$BT76+CF76*$BO76)*$BJ76*O76</f>
        <v>3570.1863998545923</v>
      </c>
      <c r="CH76" s="9">
        <f t="shared" ref="CH76:CH80" si="294">(100%+$BQ76)*CG76</f>
        <v>10399.952982776427</v>
      </c>
      <c r="CI76" s="9">
        <f t="shared" ref="CI76:CI80" si="295">MIN($BP76, 80%)*CH76+CG76*MAX(100%-$BP76, 20%)</f>
        <v>3911.6747290006842</v>
      </c>
      <c r="CJ76" s="33"/>
      <c r="CK76" s="33">
        <v>1</v>
      </c>
      <c r="CL76" s="9">
        <f t="shared" ref="CL76:CL80" si="296">(((200%*(100%+$BS76))-1)*CJ76+((150%*(100%+$BS76))-1)*CK76+1)*(100%+$BK76+$E76*$BT76+CK76*$BO76)*$BJ76*(R76+(S76-R76)*BT76)</f>
        <v>27660.751300006235</v>
      </c>
      <c r="CM76" s="9">
        <f t="shared" ref="CM76:CM80" si="297">(100%+$BQ76)*CL76</f>
        <v>80575.768536918156</v>
      </c>
      <c r="CN76" s="9">
        <f t="shared" ref="CN76:CN80" si="298">MIN($BP76, 80%)*CM76+CL76*MAX(100%-$BP76, 20%)</f>
        <v>30306.502161851833</v>
      </c>
      <c r="CO76" s="9">
        <f t="shared" ref="CO76:CO80" si="299">CI76*2</f>
        <v>7823.3494580013685</v>
      </c>
      <c r="CP76" s="33">
        <v>0.5</v>
      </c>
      <c r="CQ76" s="9">
        <f t="shared" ref="CQ76:CQ80" si="300">CP76*CN76</f>
        <v>15153.251080925917</v>
      </c>
      <c r="CR76" s="9">
        <f t="shared" ref="CR76:CR80" si="301">6*(G76*BY76+CD76)+CO76+CQ76</f>
        <v>145786.43936790575</v>
      </c>
      <c r="CS76" s="15">
        <v>21</v>
      </c>
      <c r="CT76" s="9">
        <f t="shared" ref="CT76:CT80" si="302">CR76/CS76</f>
        <v>6942.2113984717025</v>
      </c>
      <c r="CU76" s="9">
        <f t="shared" ref="CU76:CU80" si="303">5*((G76+H76)*BY76+CD76)+CO76+CQ76</f>
        <v>143515.63337519547</v>
      </c>
      <c r="CV76" s="15">
        <v>21</v>
      </c>
      <c r="CW76" s="9">
        <f t="shared" si="213"/>
        <v>6834.0777797712126</v>
      </c>
      <c r="CX76" s="9">
        <f t="shared" ref="CX76:CX80" si="304">4*((G76+H76+I76)*BY76+CD76)+CO76+CQ76</f>
        <v>137825.93198946214</v>
      </c>
      <c r="CY76" s="15">
        <v>21</v>
      </c>
      <c r="CZ76" s="9">
        <f t="shared" si="215"/>
        <v>6563.1396185458161</v>
      </c>
      <c r="DA76" s="112">
        <f t="shared" ref="DA76:DA80" si="305">(2*SUM(G76:L76)+SUM(G76:H76))*BY76+CO76+CQ76</f>
        <v>85744.845958433856</v>
      </c>
      <c r="DB76" s="15">
        <v>21</v>
      </c>
      <c r="DC76" s="9">
        <f t="shared" si="217"/>
        <v>4083.0879027825645</v>
      </c>
    </row>
    <row r="77" spans="1:107" x14ac:dyDescent="0.35">
      <c r="A77" s="15"/>
      <c r="B77" s="15" t="s">
        <v>9</v>
      </c>
      <c r="C77" s="15">
        <v>13721</v>
      </c>
      <c r="D77" s="15">
        <v>94</v>
      </c>
      <c r="E77" s="30">
        <v>0.33</v>
      </c>
      <c r="F77" s="9">
        <v>8</v>
      </c>
      <c r="G77" s="30">
        <v>0.74060000000000004</v>
      </c>
      <c r="H77" s="30">
        <v>0.76219999999999999</v>
      </c>
      <c r="I77" s="30">
        <v>0.96430000000000005</v>
      </c>
      <c r="J77" s="30">
        <v>1.0367999999999999</v>
      </c>
      <c r="K77" s="30">
        <f t="shared" ref="K77:K122" si="306">49.15%+55.6%</f>
        <v>1.0475000000000001</v>
      </c>
      <c r="L77" s="30">
        <f t="shared" ref="L77:L122" si="307">126.98%</f>
        <v>1.2698</v>
      </c>
      <c r="M77" s="30">
        <v>2.1476000000000002</v>
      </c>
      <c r="N77" s="9">
        <v>8</v>
      </c>
      <c r="O77" s="30">
        <v>1.024</v>
      </c>
      <c r="P77" s="30">
        <v>5.6599999999999998E-2</v>
      </c>
      <c r="Q77" s="15">
        <v>6</v>
      </c>
      <c r="R77" s="30">
        <v>4.4673999999999996</v>
      </c>
      <c r="S77" s="30">
        <v>5.2891000000000004</v>
      </c>
      <c r="T77" s="30">
        <v>0.05</v>
      </c>
      <c r="U77" s="30">
        <v>0.78800000000000003</v>
      </c>
      <c r="V77" s="15" t="s">
        <v>429</v>
      </c>
      <c r="W77" s="15">
        <v>1</v>
      </c>
      <c r="X77" s="15" t="s">
        <v>9</v>
      </c>
      <c r="Y77" s="15">
        <v>449</v>
      </c>
      <c r="Z77" s="30"/>
      <c r="AA77" s="30"/>
      <c r="AB77" s="9"/>
      <c r="AC77" s="9"/>
      <c r="AD77" s="30">
        <v>0.503</v>
      </c>
      <c r="AE77" s="30"/>
      <c r="AF77" t="s">
        <v>466</v>
      </c>
      <c r="AG77" s="4">
        <v>0.18</v>
      </c>
      <c r="AJ77" s="4">
        <v>0.5</v>
      </c>
      <c r="AN77" s="15">
        <v>4780</v>
      </c>
      <c r="AO77" s="15">
        <v>311</v>
      </c>
      <c r="AP77" s="30">
        <f t="shared" si="269"/>
        <v>0.46600000000000003</v>
      </c>
      <c r="AU77" s="15">
        <v>187</v>
      </c>
      <c r="AV77" s="30" t="s">
        <v>465</v>
      </c>
      <c r="AW77" s="9"/>
      <c r="AX77" s="30">
        <f>48%</f>
        <v>0.48</v>
      </c>
      <c r="AY77" s="30"/>
      <c r="AZ77" s="30"/>
      <c r="BA77" s="15"/>
      <c r="BB77" s="15">
        <f t="shared" si="270"/>
        <v>13721</v>
      </c>
      <c r="BC77" s="9">
        <f t="shared" si="271"/>
        <v>4780</v>
      </c>
      <c r="BD77" s="30">
        <f t="shared" si="272"/>
        <v>0.46600000000000003</v>
      </c>
      <c r="BE77" s="112">
        <f t="shared" si="273"/>
        <v>24894.986000000001</v>
      </c>
      <c r="BF77" s="15">
        <f t="shared" si="274"/>
        <v>543</v>
      </c>
      <c r="BG77" s="9">
        <f t="shared" si="275"/>
        <v>311</v>
      </c>
      <c r="BH77" s="30">
        <f t="shared" si="276"/>
        <v>0.65999999999999992</v>
      </c>
      <c r="BI77" s="112">
        <f t="shared" si="277"/>
        <v>1409.0562075999999</v>
      </c>
      <c r="BJ77" s="15">
        <f t="shared" si="278"/>
        <v>2621.4362075999998</v>
      </c>
      <c r="BK77" s="30">
        <f t="shared" si="265"/>
        <v>0</v>
      </c>
      <c r="BL77" s="30">
        <f t="shared" si="279"/>
        <v>0.33</v>
      </c>
      <c r="BM77" s="30">
        <f t="shared" si="280"/>
        <v>0</v>
      </c>
      <c r="BN77" s="30">
        <f t="shared" si="281"/>
        <v>0.5</v>
      </c>
      <c r="BO77" s="30">
        <f t="shared" si="282"/>
        <v>0</v>
      </c>
      <c r="BP77" s="30">
        <f t="shared" si="283"/>
        <v>0.05</v>
      </c>
      <c r="BQ77" s="30">
        <f t="shared" si="284"/>
        <v>1.2909999999999999</v>
      </c>
      <c r="BR77" s="9">
        <f t="shared" si="285"/>
        <v>187</v>
      </c>
      <c r="BS77" s="30">
        <f t="shared" si="286"/>
        <v>0.32757403906742283</v>
      </c>
      <c r="BT77" s="33">
        <v>1</v>
      </c>
      <c r="BU77" s="33">
        <v>0.25</v>
      </c>
      <c r="BV77" s="33"/>
      <c r="BW77" s="9">
        <f t="shared" si="287"/>
        <v>4929.1828021779447</v>
      </c>
      <c r="BX77" s="9">
        <f t="shared" si="288"/>
        <v>11292.757799789671</v>
      </c>
      <c r="BY77" s="9">
        <f t="shared" si="289"/>
        <v>5247.3615520585308</v>
      </c>
      <c r="BZ77" s="33"/>
      <c r="CA77" s="33">
        <v>1</v>
      </c>
      <c r="CB77" s="9">
        <f t="shared" si="290"/>
        <v>20516.051891393192</v>
      </c>
      <c r="CC77" s="9">
        <f t="shared" si="291"/>
        <v>47002.274883181803</v>
      </c>
      <c r="CD77" s="9">
        <f t="shared" si="292"/>
        <v>21840.363040982622</v>
      </c>
      <c r="CE77" s="33"/>
      <c r="CF77" s="33"/>
      <c r="CG77" s="9">
        <f t="shared" si="293"/>
        <v>3570.1863998545923</v>
      </c>
      <c r="CH77" s="9">
        <f t="shared" si="294"/>
        <v>8179.2970420668707</v>
      </c>
      <c r="CI77" s="9">
        <f t="shared" si="295"/>
        <v>3800.6419319652064</v>
      </c>
      <c r="CJ77" s="33"/>
      <c r="CK77" s="33">
        <v>1</v>
      </c>
      <c r="CL77" s="9">
        <f t="shared" si="296"/>
        <v>36721.695326988745</v>
      </c>
      <c r="CM77" s="9">
        <f t="shared" si="297"/>
        <v>84129.403994131208</v>
      </c>
      <c r="CN77" s="9">
        <f t="shared" si="298"/>
        <v>39092.080760345867</v>
      </c>
      <c r="CO77" s="9">
        <f t="shared" si="299"/>
        <v>7601.2838639304127</v>
      </c>
      <c r="CP77" s="33">
        <v>0.5</v>
      </c>
      <c r="CQ77" s="9">
        <f t="shared" si="300"/>
        <v>19546.040380172934</v>
      </c>
      <c r="CR77" s="9">
        <f t="shared" si="301"/>
        <v>181506.67828272638</v>
      </c>
      <c r="CS77" s="15">
        <v>21</v>
      </c>
      <c r="CT77" s="9">
        <f t="shared" si="302"/>
        <v>8643.1751563203034</v>
      </c>
      <c r="CU77" s="9">
        <f t="shared" si="303"/>
        <v>175777.81415118426</v>
      </c>
      <c r="CV77" s="15">
        <v>21</v>
      </c>
      <c r="CW77" s="9">
        <f t="shared" si="213"/>
        <v>8370.3721024373463</v>
      </c>
      <c r="CX77" s="9">
        <f t="shared" si="304"/>
        <v>166291.83914836822</v>
      </c>
      <c r="CY77" s="15">
        <v>21</v>
      </c>
      <c r="CZ77" s="9">
        <f t="shared" si="215"/>
        <v>7918.6590070651537</v>
      </c>
      <c r="DA77" s="112">
        <f t="shared" si="305"/>
        <v>96124.941318223136</v>
      </c>
      <c r="DB77" s="15">
        <v>21</v>
      </c>
      <c r="DC77" s="9">
        <f t="shared" si="217"/>
        <v>4577.3781580106252</v>
      </c>
    </row>
    <row r="78" spans="1:107" x14ac:dyDescent="0.35">
      <c r="A78" s="15"/>
      <c r="B78" s="15" t="s">
        <v>9</v>
      </c>
      <c r="C78" s="15">
        <v>13721</v>
      </c>
      <c r="D78" s="15">
        <v>94</v>
      </c>
      <c r="E78" s="30">
        <v>0.33</v>
      </c>
      <c r="F78" s="9">
        <v>8</v>
      </c>
      <c r="G78" s="30">
        <v>0.74060000000000004</v>
      </c>
      <c r="H78" s="30">
        <v>0.76219999999999999</v>
      </c>
      <c r="I78" s="30">
        <v>0.96430000000000005</v>
      </c>
      <c r="J78" s="30">
        <v>1.0367999999999999</v>
      </c>
      <c r="K78" s="30">
        <f t="shared" si="306"/>
        <v>1.0475000000000001</v>
      </c>
      <c r="L78" s="30">
        <f t="shared" si="307"/>
        <v>1.2698</v>
      </c>
      <c r="M78" s="30">
        <v>2.1476000000000002</v>
      </c>
      <c r="N78" s="9">
        <v>8</v>
      </c>
      <c r="O78" s="30">
        <v>1.024</v>
      </c>
      <c r="P78" s="30">
        <v>5.6599999999999998E-2</v>
      </c>
      <c r="Q78" s="15">
        <v>6</v>
      </c>
      <c r="R78" s="30">
        <v>4.4673999999999996</v>
      </c>
      <c r="S78" s="30">
        <v>5.2891000000000004</v>
      </c>
      <c r="T78" s="30">
        <v>0.05</v>
      </c>
      <c r="U78" s="30">
        <v>0.78800000000000003</v>
      </c>
      <c r="V78" s="15" t="s">
        <v>429</v>
      </c>
      <c r="W78" s="15">
        <v>1</v>
      </c>
      <c r="X78" s="15" t="s">
        <v>9</v>
      </c>
      <c r="Y78" s="15">
        <v>449</v>
      </c>
      <c r="Z78" s="30"/>
      <c r="AA78" s="30"/>
      <c r="AB78" s="9"/>
      <c r="AC78" s="9"/>
      <c r="AD78" s="30">
        <v>0.503</v>
      </c>
      <c r="AE78" s="30"/>
      <c r="AF78" t="s">
        <v>466</v>
      </c>
      <c r="AG78" s="4">
        <v>0.18</v>
      </c>
      <c r="AJ78" s="4">
        <v>0.5</v>
      </c>
      <c r="AN78" s="15">
        <v>4780</v>
      </c>
      <c r="AO78" s="15">
        <v>311</v>
      </c>
      <c r="AP78" s="30"/>
      <c r="AQ78" s="30">
        <f t="shared" ref="AQ78" si="308">1*46.6%</f>
        <v>0.46600000000000003</v>
      </c>
      <c r="AR78" s="30">
        <f>1*58.3%</f>
        <v>0.58299999999999996</v>
      </c>
      <c r="AS78" s="30">
        <v>0.311</v>
      </c>
      <c r="AT78" s="30"/>
      <c r="AU78" s="15"/>
      <c r="AV78" s="30" t="s">
        <v>465</v>
      </c>
      <c r="AW78" s="9"/>
      <c r="AX78" s="30">
        <f>48%</f>
        <v>0.48</v>
      </c>
      <c r="AY78" s="30"/>
      <c r="AZ78" s="30"/>
      <c r="BA78" s="15"/>
      <c r="BB78" s="15">
        <f t="shared" si="270"/>
        <v>13721</v>
      </c>
      <c r="BC78" s="9">
        <f t="shared" si="271"/>
        <v>4780</v>
      </c>
      <c r="BD78" s="30">
        <f t="shared" si="272"/>
        <v>0</v>
      </c>
      <c r="BE78" s="112">
        <f t="shared" si="273"/>
        <v>18501</v>
      </c>
      <c r="BF78" s="15">
        <f t="shared" si="274"/>
        <v>543</v>
      </c>
      <c r="BG78" s="9">
        <f t="shared" si="275"/>
        <v>311</v>
      </c>
      <c r="BH78" s="30">
        <f t="shared" si="276"/>
        <v>1.1259999999999999</v>
      </c>
      <c r="BI78" s="112">
        <f t="shared" si="277"/>
        <v>1047.1566</v>
      </c>
      <c r="BJ78" s="15">
        <f t="shared" si="278"/>
        <v>2512.5745999999999</v>
      </c>
      <c r="BK78" s="30">
        <f t="shared" si="265"/>
        <v>0.58299999999999996</v>
      </c>
      <c r="BL78" s="30">
        <f t="shared" si="279"/>
        <v>0.91300000000000003</v>
      </c>
      <c r="BM78" s="30">
        <f t="shared" si="280"/>
        <v>0</v>
      </c>
      <c r="BN78" s="30">
        <f t="shared" si="281"/>
        <v>0.5</v>
      </c>
      <c r="BO78" s="30">
        <f t="shared" si="282"/>
        <v>0</v>
      </c>
      <c r="BP78" s="30">
        <f t="shared" si="283"/>
        <v>0.36099999999999999</v>
      </c>
      <c r="BQ78" s="30">
        <f t="shared" si="284"/>
        <v>1.2909999999999999</v>
      </c>
      <c r="BR78" s="9">
        <f t="shared" si="285"/>
        <v>0</v>
      </c>
      <c r="BS78" s="30">
        <f t="shared" si="286"/>
        <v>0</v>
      </c>
      <c r="BT78" s="33">
        <v>1</v>
      </c>
      <c r="BU78" s="33">
        <v>0.25</v>
      </c>
      <c r="BV78" s="33"/>
      <c r="BW78" s="9">
        <f t="shared" si="287"/>
        <v>6008.1940122499991</v>
      </c>
      <c r="BX78" s="9">
        <f t="shared" si="288"/>
        <v>13764.772482064747</v>
      </c>
      <c r="BY78" s="9">
        <f t="shared" si="289"/>
        <v>8808.3188398531238</v>
      </c>
      <c r="BZ78" s="33"/>
      <c r="CA78" s="33">
        <v>1</v>
      </c>
      <c r="CB78" s="9">
        <f t="shared" si="290"/>
        <v>19530.840861069722</v>
      </c>
      <c r="CC78" s="9">
        <f t="shared" si="291"/>
        <v>44745.156412710734</v>
      </c>
      <c r="CD78" s="9">
        <f t="shared" si="292"/>
        <v>28633.20877521213</v>
      </c>
      <c r="CE78" s="33"/>
      <c r="CF78" s="33"/>
      <c r="CG78" s="9">
        <f t="shared" si="293"/>
        <v>4921.9125348351999</v>
      </c>
      <c r="CH78" s="9">
        <f t="shared" si="294"/>
        <v>11276.101617307442</v>
      </c>
      <c r="CI78" s="9">
        <f t="shared" si="295"/>
        <v>7215.7747936076794</v>
      </c>
      <c r="CJ78" s="33"/>
      <c r="CK78" s="33">
        <v>1</v>
      </c>
      <c r="CL78" s="9">
        <f t="shared" si="296"/>
        <v>38133.526740229769</v>
      </c>
      <c r="CM78" s="9">
        <f t="shared" si="297"/>
        <v>87363.909761866395</v>
      </c>
      <c r="CN78" s="9">
        <f t="shared" si="298"/>
        <v>55905.695011040589</v>
      </c>
      <c r="CO78" s="9">
        <f t="shared" si="299"/>
        <v>14431.549587215359</v>
      </c>
      <c r="CP78" s="33">
        <v>0.5</v>
      </c>
      <c r="CQ78" s="9">
        <f t="shared" si="300"/>
        <v>27952.847505520294</v>
      </c>
      <c r="CR78" s="9">
        <f t="shared" si="301"/>
        <v>253324.29534077979</v>
      </c>
      <c r="CS78" s="15">
        <v>21</v>
      </c>
      <c r="CT78" s="9">
        <f t="shared" si="302"/>
        <v>12063.061682894277</v>
      </c>
      <c r="CU78" s="9">
        <f t="shared" si="303"/>
        <v>251736.14873145267</v>
      </c>
      <c r="CV78" s="15">
        <v>21</v>
      </c>
      <c r="CW78" s="9">
        <f t="shared" si="213"/>
        <v>11987.4356538787</v>
      </c>
      <c r="CX78" s="9">
        <f t="shared" si="304"/>
        <v>243841.24583279077</v>
      </c>
      <c r="CY78" s="15">
        <v>21</v>
      </c>
      <c r="CZ78" s="9">
        <f t="shared" si="215"/>
        <v>11611.487896799561</v>
      </c>
      <c r="DA78" s="112">
        <f t="shared" si="305"/>
        <v>158171.50990637293</v>
      </c>
      <c r="DB78" s="15">
        <v>21</v>
      </c>
      <c r="DC78" s="9">
        <f t="shared" si="217"/>
        <v>7531.9766622082343</v>
      </c>
    </row>
    <row r="79" spans="1:107" x14ac:dyDescent="0.35">
      <c r="A79" s="15"/>
      <c r="B79" s="15" t="s">
        <v>9</v>
      </c>
      <c r="C79" s="15">
        <v>13721</v>
      </c>
      <c r="D79" s="15">
        <v>94</v>
      </c>
      <c r="E79" s="30">
        <v>0.33</v>
      </c>
      <c r="F79" s="9">
        <v>8</v>
      </c>
      <c r="G79" s="30">
        <v>0.74060000000000004</v>
      </c>
      <c r="H79" s="30">
        <v>0.76219999999999999</v>
      </c>
      <c r="I79" s="30">
        <v>0.96430000000000005</v>
      </c>
      <c r="J79" s="30">
        <v>1.0367999999999999</v>
      </c>
      <c r="K79" s="30">
        <f t="shared" si="306"/>
        <v>1.0475000000000001</v>
      </c>
      <c r="L79" s="30">
        <f t="shared" si="307"/>
        <v>1.2698</v>
      </c>
      <c r="M79" s="30">
        <v>2.1476000000000002</v>
      </c>
      <c r="N79" s="9">
        <v>8</v>
      </c>
      <c r="O79" s="30">
        <v>1.024</v>
      </c>
      <c r="P79" s="30">
        <v>5.6599999999999998E-2</v>
      </c>
      <c r="Q79" s="15">
        <v>6</v>
      </c>
      <c r="R79" s="30">
        <v>4.4673999999999996</v>
      </c>
      <c r="S79" s="30">
        <v>5.2891000000000004</v>
      </c>
      <c r="T79" s="30">
        <v>0.05</v>
      </c>
      <c r="U79" s="30">
        <v>0.78800000000000003</v>
      </c>
      <c r="V79" s="15" t="s">
        <v>429</v>
      </c>
      <c r="W79" s="15">
        <v>1</v>
      </c>
      <c r="X79" s="15" t="s">
        <v>9</v>
      </c>
      <c r="Y79" s="15">
        <v>449</v>
      </c>
      <c r="Z79" s="30"/>
      <c r="AA79" s="30"/>
      <c r="AB79" s="9"/>
      <c r="AC79" s="9"/>
      <c r="AD79" s="30">
        <v>0.503</v>
      </c>
      <c r="AE79" s="30"/>
      <c r="AF79" t="s">
        <v>466</v>
      </c>
      <c r="AG79" s="4">
        <v>0.18</v>
      </c>
      <c r="AJ79" s="4">
        <v>0.5</v>
      </c>
      <c r="AN79" s="15">
        <v>4780</v>
      </c>
      <c r="AO79" s="15">
        <v>311</v>
      </c>
      <c r="AQ79" s="30">
        <f>1*46.6%</f>
        <v>0.46600000000000003</v>
      </c>
      <c r="AT79" s="30">
        <v>0.622</v>
      </c>
      <c r="AV79" s="30" t="s">
        <v>465</v>
      </c>
      <c r="AW79" s="9"/>
      <c r="AX79" s="30">
        <f>48%</f>
        <v>0.48</v>
      </c>
      <c r="AY79" s="30"/>
      <c r="AZ79" s="30"/>
      <c r="BA79" s="15"/>
      <c r="BB79" s="15">
        <f t="shared" si="270"/>
        <v>13721</v>
      </c>
      <c r="BC79" s="9">
        <f t="shared" si="271"/>
        <v>4780</v>
      </c>
      <c r="BD79" s="30">
        <f t="shared" si="272"/>
        <v>0</v>
      </c>
      <c r="BE79" s="112">
        <f t="shared" si="273"/>
        <v>18501</v>
      </c>
      <c r="BF79" s="15">
        <f t="shared" si="274"/>
        <v>543</v>
      </c>
      <c r="BG79" s="9">
        <f t="shared" si="275"/>
        <v>311</v>
      </c>
      <c r="BH79" s="30">
        <f t="shared" si="276"/>
        <v>1.1259999999999999</v>
      </c>
      <c r="BI79" s="112">
        <f t="shared" si="277"/>
        <v>1047.1566</v>
      </c>
      <c r="BJ79" s="15">
        <f t="shared" si="278"/>
        <v>2512.5745999999999</v>
      </c>
      <c r="BK79" s="30">
        <f t="shared" si="265"/>
        <v>0</v>
      </c>
      <c r="BL79" s="30">
        <f t="shared" si="279"/>
        <v>0.33</v>
      </c>
      <c r="BM79" s="30">
        <f t="shared" si="280"/>
        <v>0</v>
      </c>
      <c r="BN79" s="30">
        <f t="shared" si="281"/>
        <v>0.5</v>
      </c>
      <c r="BO79" s="30">
        <f t="shared" si="282"/>
        <v>0</v>
      </c>
      <c r="BP79" s="30">
        <f t="shared" si="283"/>
        <v>0.05</v>
      </c>
      <c r="BQ79" s="30">
        <f t="shared" si="284"/>
        <v>1.9129999999999998</v>
      </c>
      <c r="BR79" s="9">
        <f t="shared" si="285"/>
        <v>0</v>
      </c>
      <c r="BS79" s="30">
        <f t="shared" si="286"/>
        <v>0</v>
      </c>
      <c r="BT79" s="33">
        <v>1</v>
      </c>
      <c r="BU79" s="33">
        <v>0.25</v>
      </c>
      <c r="BV79" s="33"/>
      <c r="BW79" s="9">
        <f t="shared" si="287"/>
        <v>4177.1552725000001</v>
      </c>
      <c r="BX79" s="9">
        <f t="shared" si="288"/>
        <v>12168.0533087925</v>
      </c>
      <c r="BY79" s="9">
        <f t="shared" si="289"/>
        <v>4576.7001743146247</v>
      </c>
      <c r="BZ79" s="33"/>
      <c r="CA79" s="33">
        <v>1</v>
      </c>
      <c r="CB79" s="9">
        <f t="shared" si="290"/>
        <v>14812.0343040852</v>
      </c>
      <c r="CC79" s="9">
        <f t="shared" si="291"/>
        <v>43147.455927800183</v>
      </c>
      <c r="CD79" s="9">
        <f t="shared" si="292"/>
        <v>16228.805385270949</v>
      </c>
      <c r="CE79" s="33"/>
      <c r="CF79" s="33"/>
      <c r="CG79" s="9">
        <f t="shared" si="293"/>
        <v>3421.9255992320004</v>
      </c>
      <c r="CH79" s="9">
        <f t="shared" si="294"/>
        <v>9968.0692705628171</v>
      </c>
      <c r="CI79" s="9">
        <f t="shared" si="295"/>
        <v>3749.2327827985414</v>
      </c>
      <c r="CJ79" s="33"/>
      <c r="CK79" s="33">
        <v>1</v>
      </c>
      <c r="CL79" s="9">
        <f t="shared" si="296"/>
        <v>26512.070342135703</v>
      </c>
      <c r="CM79" s="9">
        <f t="shared" si="297"/>
        <v>77229.660906641293</v>
      </c>
      <c r="CN79" s="9">
        <f t="shared" si="298"/>
        <v>29047.949870360982</v>
      </c>
      <c r="CO79" s="9">
        <f t="shared" si="299"/>
        <v>7498.4655655970828</v>
      </c>
      <c r="CP79" s="33">
        <v>0.5</v>
      </c>
      <c r="CQ79" s="9">
        <f t="shared" si="300"/>
        <v>14523.974935180491</v>
      </c>
      <c r="CR79" s="9">
        <f t="shared" si="301"/>
        <v>139732.29770698774</v>
      </c>
      <c r="CS79" s="15">
        <v>21</v>
      </c>
      <c r="CT79" s="9">
        <f t="shared" si="302"/>
        <v>6653.9189384279871</v>
      </c>
      <c r="CU79" s="9">
        <f t="shared" si="303"/>
        <v>137555.79253693239</v>
      </c>
      <c r="CV79" s="15">
        <v>21</v>
      </c>
      <c r="CW79" s="9">
        <f t="shared" si="213"/>
        <v>6550.2758350920185</v>
      </c>
      <c r="CX79" s="9">
        <f t="shared" si="304"/>
        <v>132102.37004206781</v>
      </c>
      <c r="CY79" s="15">
        <v>21</v>
      </c>
      <c r="CZ79" s="9">
        <f t="shared" si="215"/>
        <v>6290.5890496222764</v>
      </c>
      <c r="DA79" s="112">
        <f t="shared" si="305"/>
        <v>82184.079632178182</v>
      </c>
      <c r="DB79" s="15">
        <v>21</v>
      </c>
      <c r="DC79" s="9">
        <f t="shared" si="217"/>
        <v>3913.5276015322943</v>
      </c>
    </row>
    <row r="80" spans="1:107" s="59" customFormat="1" x14ac:dyDescent="0.35">
      <c r="A80" s="63"/>
      <c r="B80" s="63" t="s">
        <v>9</v>
      </c>
      <c r="C80" s="63">
        <v>13721</v>
      </c>
      <c r="D80" s="63">
        <v>94</v>
      </c>
      <c r="E80" s="67">
        <v>0.33</v>
      </c>
      <c r="F80" s="72">
        <v>8</v>
      </c>
      <c r="G80" s="67">
        <v>0.74060000000000004</v>
      </c>
      <c r="H80" s="67">
        <v>0.76219999999999999</v>
      </c>
      <c r="I80" s="67">
        <v>0.96430000000000005</v>
      </c>
      <c r="J80" s="67">
        <v>1.0367999999999999</v>
      </c>
      <c r="K80" s="67">
        <f t="shared" si="306"/>
        <v>1.0475000000000001</v>
      </c>
      <c r="L80" s="67">
        <f t="shared" si="307"/>
        <v>1.2698</v>
      </c>
      <c r="M80" s="67">
        <v>2.1476000000000002</v>
      </c>
      <c r="N80" s="72">
        <v>8</v>
      </c>
      <c r="O80" s="67">
        <v>1.024</v>
      </c>
      <c r="P80" s="67">
        <v>5.6599999999999998E-2</v>
      </c>
      <c r="Q80" s="63">
        <v>6</v>
      </c>
      <c r="R80" s="67">
        <v>4.4673999999999996</v>
      </c>
      <c r="S80" s="67">
        <v>5.2891000000000004</v>
      </c>
      <c r="T80" s="67">
        <v>0.05</v>
      </c>
      <c r="U80" s="67">
        <v>0.78800000000000003</v>
      </c>
      <c r="V80" s="63" t="s">
        <v>429</v>
      </c>
      <c r="W80" s="63">
        <v>1</v>
      </c>
      <c r="X80" s="63" t="s">
        <v>9</v>
      </c>
      <c r="Y80" s="63">
        <v>449</v>
      </c>
      <c r="Z80" s="67"/>
      <c r="AA80" s="67"/>
      <c r="AB80" s="72"/>
      <c r="AC80" s="72"/>
      <c r="AD80" s="67">
        <v>0.503</v>
      </c>
      <c r="AE80" s="67"/>
      <c r="AF80" s="59" t="s">
        <v>466</v>
      </c>
      <c r="AG80" s="60">
        <v>0.18</v>
      </c>
      <c r="AH80" s="60"/>
      <c r="AI80" s="60"/>
      <c r="AJ80" s="60">
        <v>0.5</v>
      </c>
      <c r="AK80" s="60"/>
      <c r="AL80" s="60"/>
      <c r="AM80" s="60"/>
      <c r="AN80" s="63">
        <v>4780</v>
      </c>
      <c r="AO80" s="63">
        <v>311</v>
      </c>
      <c r="AP80" s="60"/>
      <c r="AQ80" s="67">
        <f t="shared" ref="AQ80" si="309">1*46.6%</f>
        <v>0.46600000000000003</v>
      </c>
      <c r="AR80" s="60"/>
      <c r="AS80" s="60"/>
      <c r="AT80" s="60"/>
      <c r="AU80" s="63">
        <v>187</v>
      </c>
      <c r="AV80" s="67" t="s">
        <v>465</v>
      </c>
      <c r="AW80" s="72"/>
      <c r="AX80" s="67">
        <f>48%</f>
        <v>0.48</v>
      </c>
      <c r="AY80" s="67"/>
      <c r="AZ80" s="67"/>
      <c r="BA80" s="63"/>
      <c r="BB80" s="63">
        <f t="shared" si="270"/>
        <v>13721</v>
      </c>
      <c r="BC80" s="72">
        <f t="shared" si="271"/>
        <v>4780</v>
      </c>
      <c r="BD80" s="67">
        <f t="shared" si="272"/>
        <v>0</v>
      </c>
      <c r="BE80" s="118">
        <f t="shared" si="273"/>
        <v>18501</v>
      </c>
      <c r="BF80" s="63">
        <f t="shared" si="274"/>
        <v>543</v>
      </c>
      <c r="BG80" s="72">
        <f t="shared" si="275"/>
        <v>311</v>
      </c>
      <c r="BH80" s="67">
        <f t="shared" si="276"/>
        <v>1.1259999999999999</v>
      </c>
      <c r="BI80" s="118">
        <f t="shared" si="277"/>
        <v>1047.1566</v>
      </c>
      <c r="BJ80" s="63">
        <f t="shared" si="278"/>
        <v>2512.5745999999999</v>
      </c>
      <c r="BK80" s="30">
        <f t="shared" si="265"/>
        <v>0</v>
      </c>
      <c r="BL80" s="67">
        <f t="shared" si="279"/>
        <v>0.33</v>
      </c>
      <c r="BM80" s="67">
        <f t="shared" si="280"/>
        <v>0</v>
      </c>
      <c r="BN80" s="67">
        <f t="shared" si="281"/>
        <v>0.5</v>
      </c>
      <c r="BO80" s="67">
        <f t="shared" si="282"/>
        <v>0</v>
      </c>
      <c r="BP80" s="67">
        <f t="shared" si="283"/>
        <v>0.05</v>
      </c>
      <c r="BQ80" s="67">
        <f t="shared" si="284"/>
        <v>1.2909999999999999</v>
      </c>
      <c r="BR80" s="72">
        <f t="shared" si="285"/>
        <v>187</v>
      </c>
      <c r="BS80" s="67">
        <f t="shared" si="286"/>
        <v>0.32757403906742283</v>
      </c>
      <c r="BT80" s="64">
        <v>1</v>
      </c>
      <c r="BU80" s="64">
        <v>0.25</v>
      </c>
      <c r="BV80" s="64"/>
      <c r="BW80" s="72">
        <f t="shared" si="287"/>
        <v>4724.4863222698432</v>
      </c>
      <c r="BX80" s="72">
        <f t="shared" si="288"/>
        <v>10823.798164320211</v>
      </c>
      <c r="BY80" s="72">
        <f t="shared" si="289"/>
        <v>5029.4519143723619</v>
      </c>
      <c r="BZ80" s="64"/>
      <c r="CA80" s="33">
        <v>1</v>
      </c>
      <c r="CB80" s="72">
        <f t="shared" si="290"/>
        <v>19664.072207879617</v>
      </c>
      <c r="CC80" s="72">
        <f t="shared" si="291"/>
        <v>45050.389428252201</v>
      </c>
      <c r="CD80" s="72">
        <f t="shared" si="292"/>
        <v>20933.388068898246</v>
      </c>
      <c r="CE80" s="64"/>
      <c r="CF80" s="33"/>
      <c r="CG80" s="72">
        <f t="shared" si="293"/>
        <v>3421.9255992320004</v>
      </c>
      <c r="CH80" s="72">
        <f t="shared" si="294"/>
        <v>7839.6315478405131</v>
      </c>
      <c r="CI80" s="72">
        <f t="shared" si="295"/>
        <v>3642.8108966624259</v>
      </c>
      <c r="CJ80" s="64"/>
      <c r="CK80" s="33">
        <v>1</v>
      </c>
      <c r="CL80" s="72">
        <f t="shared" si="296"/>
        <v>35196.73630814872</v>
      </c>
      <c r="CM80" s="72">
        <f t="shared" si="297"/>
        <v>80635.722881968715</v>
      </c>
      <c r="CN80" s="72">
        <f t="shared" si="298"/>
        <v>37468.68563683972</v>
      </c>
      <c r="CO80" s="72">
        <f t="shared" si="299"/>
        <v>7285.6217933248518</v>
      </c>
      <c r="CP80" s="64">
        <v>0.5</v>
      </c>
      <c r="CQ80" s="72">
        <f t="shared" si="300"/>
        <v>18734.34281841986</v>
      </c>
      <c r="CR80" s="72">
        <f t="shared" si="301"/>
        <v>173969.16555183922</v>
      </c>
      <c r="CS80" s="63">
        <v>21</v>
      </c>
      <c r="CT80" s="72">
        <f t="shared" si="302"/>
        <v>8284.2459786590098</v>
      </c>
      <c r="CU80" s="72">
        <f t="shared" si="303"/>
        <v>168478.20664082989</v>
      </c>
      <c r="CV80" s="63">
        <v>21</v>
      </c>
      <c r="CW80" s="72">
        <f t="shared" si="213"/>
        <v>8022.7717448014228</v>
      </c>
      <c r="CX80" s="72">
        <f t="shared" si="304"/>
        <v>159386.16015912991</v>
      </c>
      <c r="CY80" s="63">
        <v>21</v>
      </c>
      <c r="CZ80" s="72">
        <f t="shared" si="215"/>
        <v>7589.8171504347574</v>
      </c>
      <c r="DA80" s="118">
        <f t="shared" si="305"/>
        <v>92133.115916552284</v>
      </c>
      <c r="DB80" s="63">
        <v>21</v>
      </c>
      <c r="DC80" s="72">
        <f t="shared" si="217"/>
        <v>4387.2912341215369</v>
      </c>
    </row>
    <row r="81" spans="1:107" s="15" customFormat="1" x14ac:dyDescent="0.35">
      <c r="B81" s="15" t="s">
        <v>9</v>
      </c>
      <c r="C81" s="15">
        <v>13721</v>
      </c>
      <c r="D81" s="15">
        <v>94</v>
      </c>
      <c r="E81" s="30">
        <v>0.33</v>
      </c>
      <c r="F81" s="9">
        <v>8</v>
      </c>
      <c r="G81" s="30">
        <v>0.74060000000000004</v>
      </c>
      <c r="H81" s="30">
        <v>0.76219999999999999</v>
      </c>
      <c r="I81" s="30">
        <v>0.96430000000000005</v>
      </c>
      <c r="J81" s="30">
        <v>1.0367999999999999</v>
      </c>
      <c r="K81" s="30">
        <f>49.15%+55.6%</f>
        <v>1.0475000000000001</v>
      </c>
      <c r="L81" s="30">
        <f>126.98%</f>
        <v>1.2698</v>
      </c>
      <c r="M81" s="30">
        <v>2.1476000000000002</v>
      </c>
      <c r="N81" s="9">
        <v>8</v>
      </c>
      <c r="O81" s="30">
        <v>1.024</v>
      </c>
      <c r="P81" s="30">
        <v>5.6599999999999998E-2</v>
      </c>
      <c r="Q81" s="15">
        <v>6</v>
      </c>
      <c r="R81" s="30">
        <v>4.4673999999999996</v>
      </c>
      <c r="S81" s="30">
        <v>5.2891000000000004</v>
      </c>
      <c r="T81" s="30">
        <v>0.05</v>
      </c>
      <c r="U81" s="30">
        <v>0.78800000000000003</v>
      </c>
      <c r="V81" s="15" t="s">
        <v>463</v>
      </c>
      <c r="W81" s="15">
        <v>1</v>
      </c>
      <c r="X81" s="15" t="s">
        <v>9</v>
      </c>
      <c r="Y81" s="15">
        <v>497</v>
      </c>
      <c r="Z81" s="30"/>
      <c r="AA81" s="30"/>
      <c r="AB81" s="9">
        <v>101</v>
      </c>
      <c r="AC81" s="9"/>
      <c r="AD81" s="30"/>
      <c r="AE81" s="30"/>
      <c r="AF81" t="s">
        <v>466</v>
      </c>
      <c r="AG81" s="4">
        <v>0.18</v>
      </c>
      <c r="AH81" s="4"/>
      <c r="AI81" s="4"/>
      <c r="AJ81" s="4">
        <v>0.5</v>
      </c>
      <c r="AK81" s="4"/>
      <c r="AL81" s="4"/>
      <c r="AM81" s="4"/>
      <c r="AN81" s="15">
        <v>4780</v>
      </c>
      <c r="AO81" s="15">
        <v>311</v>
      </c>
      <c r="AP81" s="30">
        <f>1*46.6%</f>
        <v>0.46600000000000003</v>
      </c>
      <c r="AQ81" s="30"/>
      <c r="AR81" s="30">
        <f>1*58.3%</f>
        <v>0.58299999999999996</v>
      </c>
      <c r="AS81" s="30">
        <v>0.311</v>
      </c>
      <c r="AT81" s="30"/>
      <c r="AV81" s="30" t="s">
        <v>465</v>
      </c>
      <c r="AW81" s="9"/>
      <c r="AX81" s="30">
        <f>48%</f>
        <v>0.48</v>
      </c>
      <c r="AY81" s="30"/>
      <c r="AZ81" s="30"/>
      <c r="BB81" s="15">
        <f>C81</f>
        <v>13721</v>
      </c>
      <c r="BC81" s="9">
        <f>AN81</f>
        <v>4780</v>
      </c>
      <c r="BD81" s="30">
        <f>AP81</f>
        <v>0.46600000000000003</v>
      </c>
      <c r="BE81" s="112">
        <f>(100%+BD81)*BB81+BC81</f>
        <v>24894.986000000001</v>
      </c>
      <c r="BF81" s="15">
        <f>D81+Y81</f>
        <v>591</v>
      </c>
      <c r="BG81" s="9">
        <f>AO81+AW81</f>
        <v>311</v>
      </c>
      <c r="BH81" s="30">
        <f>Z81+AG81+AQ81+AX81</f>
        <v>0.65999999999999992</v>
      </c>
      <c r="BI81" s="112">
        <f>P81*BE81</f>
        <v>1409.0562075999999</v>
      </c>
      <c r="BJ81" s="15">
        <f>(100%+BH81)*BF81+BG81+BI81</f>
        <v>2701.1162076000001</v>
      </c>
      <c r="BK81" s="30">
        <f t="shared" si="265"/>
        <v>0.58299999999999996</v>
      </c>
      <c r="BL81" s="30">
        <f>BK81+E81</f>
        <v>0.91300000000000003</v>
      </c>
      <c r="BM81" s="30">
        <f>AI81</f>
        <v>0</v>
      </c>
      <c r="BN81" s="30">
        <f>AJ81</f>
        <v>0.5</v>
      </c>
      <c r="BO81" s="30">
        <f>AE81</f>
        <v>0</v>
      </c>
      <c r="BP81" s="30">
        <f>T81+AC81+AK81+AS81+AY81</f>
        <v>0.36099999999999999</v>
      </c>
      <c r="BQ81" s="30">
        <f>U81+AD81+AL81+AT81+AZ81</f>
        <v>0.78800000000000003</v>
      </c>
      <c r="BR81" s="9">
        <f>AB81+AU81+BA81</f>
        <v>101</v>
      </c>
      <c r="BS81" s="30">
        <f>278*BR81/(1400+BR81)/100+AM81</f>
        <v>0.18706195869420386</v>
      </c>
      <c r="BT81" s="33">
        <v>1</v>
      </c>
      <c r="BU81" s="33">
        <v>0.25</v>
      </c>
      <c r="BV81" s="33"/>
      <c r="BW81" s="9">
        <f>(((200%*(100%+$BS81))-1)*BU81+((150%*(100%+$BS81))-1)*BV81+1)*(100%+$BM81+$BK81+$E81*BT81+BV81*$BO81)*$BJ81</f>
        <v>6942.3407100300537</v>
      </c>
      <c r="BX81" s="9">
        <f>(100%+$BQ81)*BW81</f>
        <v>12412.905189533736</v>
      </c>
      <c r="BY81" s="9">
        <f>MIN($BP81, 80%)*BX81+BW81*MAX(100%-$BP81, 20%)</f>
        <v>8917.2144871308828</v>
      </c>
      <c r="BZ81" s="33"/>
      <c r="CA81" s="33">
        <v>1</v>
      </c>
      <c r="CB81" s="9">
        <f>(((200%*(100%+$BS81))-1)*BZ81+((150%*(100%+$BS81))-1)*CA81+1)*(100%+$BN81+$BK81+$E81*$BT81+CA81*$BO81)*$BJ81*M81</f>
        <v>24924.051079875124</v>
      </c>
      <c r="CC81" s="9">
        <f>(100%+$BQ81)*CB81</f>
        <v>44564.203330816723</v>
      </c>
      <c r="CD81" s="9">
        <f>MIN($BP81, 80%)*CC81+CB81*MAX(100%-$BP81, 20%)</f>
        <v>32014.146042465043</v>
      </c>
      <c r="CE81" s="33"/>
      <c r="CF81" s="33"/>
      <c r="CG81" s="9">
        <f>(((200%*(100%+$BS81))-1)*CE81+((150%*(100%+$BS81))-1)*CF81+1)*(100%+$BK81+$E81*$BT81+CF81*$BO81)*$BJ81*O81</f>
        <v>5291.2489524621315</v>
      </c>
      <c r="CH81" s="9">
        <f>(100%+$BQ81)*CG81</f>
        <v>9460.7531270022919</v>
      </c>
      <c r="CI81" s="9">
        <f>MIN($BP81, 80%)*CH81+CG81*MAX(100%-$BP81, 20%)</f>
        <v>6796.4399594711294</v>
      </c>
      <c r="CJ81" s="33"/>
      <c r="CK81" s="33">
        <v>1</v>
      </c>
      <c r="CL81" s="9">
        <f>(((200%*(100%+$BS81))-1)*CJ81+((150%*(100%+$BS81))-1)*CK81+1)*(100%+$BK81+$E81*$BT81+CK81*$BO81)*$BJ81*(R81+(S81-R81)*BT81)</f>
        <v>48663.648180338205</v>
      </c>
      <c r="CM81" s="9">
        <f>(100%+$BQ81)*CL81</f>
        <v>87010.602946444706</v>
      </c>
      <c r="CN81" s="9">
        <f>MIN($BP81, 80%)*CM81+CL81*MAX(100%-$BP81, 20%)</f>
        <v>62506.898850902653</v>
      </c>
      <c r="CO81" s="9">
        <f>CI81*2</f>
        <v>13592.879918942259</v>
      </c>
      <c r="CP81" s="33">
        <v>0.5</v>
      </c>
      <c r="CQ81" s="9">
        <f>CP81*CN81</f>
        <v>31253.449425451327</v>
      </c>
      <c r="CR81" s="9">
        <f>6*(G81*BY81+CD81)+CO81+CQ81</f>
        <v>276555.7398941986</v>
      </c>
      <c r="CS81" s="15">
        <v>21</v>
      </c>
      <c r="CT81" s="8">
        <f>CR81/CS81</f>
        <v>13169.320947342791</v>
      </c>
      <c r="CU81" s="9">
        <f>5*((G81+H81)*BY81+CD81)+CO81+CQ81</f>
        <v>271921.00921302027</v>
      </c>
      <c r="CV81" s="15">
        <v>21</v>
      </c>
      <c r="CW81" s="9">
        <f t="shared" si="213"/>
        <v>12948.619486334299</v>
      </c>
      <c r="CX81" s="9">
        <f>4*((G81+H81+I81)*BY81+CD81)+CO81+CQ81</f>
        <v>260901.55295905616</v>
      </c>
      <c r="CY81" s="15">
        <v>21</v>
      </c>
      <c r="CZ81" s="9">
        <f t="shared" si="215"/>
        <v>12423.883474240769</v>
      </c>
      <c r="DA81" s="112">
        <f>(2*SUM(G81:L81)+SUM(G81:H81))*BY81+CO81+CQ81</f>
        <v>162064.89722062647</v>
      </c>
      <c r="DB81" s="15">
        <v>21</v>
      </c>
      <c r="DC81" s="9">
        <f t="shared" si="217"/>
        <v>7717.3760581250699</v>
      </c>
    </row>
    <row r="82" spans="1:107" x14ac:dyDescent="0.35">
      <c r="A82" s="15"/>
      <c r="B82" s="15" t="s">
        <v>9</v>
      </c>
      <c r="C82" s="15">
        <v>13721</v>
      </c>
      <c r="D82" s="15">
        <v>94</v>
      </c>
      <c r="E82" s="30">
        <v>0.33</v>
      </c>
      <c r="F82" s="9">
        <v>8</v>
      </c>
      <c r="G82" s="30">
        <v>0.74060000000000004</v>
      </c>
      <c r="H82" s="30">
        <v>0.76219999999999999</v>
      </c>
      <c r="I82" s="30">
        <v>0.96430000000000005</v>
      </c>
      <c r="J82" s="30">
        <v>1.0367999999999999</v>
      </c>
      <c r="K82" s="30">
        <f t="shared" si="306"/>
        <v>1.0475000000000001</v>
      </c>
      <c r="L82" s="30">
        <f t="shared" si="307"/>
        <v>1.2698</v>
      </c>
      <c r="M82" s="30">
        <v>2.1476000000000002</v>
      </c>
      <c r="N82" s="9">
        <v>8</v>
      </c>
      <c r="O82" s="30">
        <v>1.024</v>
      </c>
      <c r="P82" s="30">
        <v>5.6599999999999998E-2</v>
      </c>
      <c r="Q82" s="15">
        <v>6</v>
      </c>
      <c r="R82" s="30">
        <v>4.4673999999999996</v>
      </c>
      <c r="S82" s="30">
        <v>5.2891000000000004</v>
      </c>
      <c r="T82" s="30">
        <v>0.05</v>
      </c>
      <c r="U82" s="30">
        <v>0.78800000000000003</v>
      </c>
      <c r="V82" s="15" t="s">
        <v>463</v>
      </c>
      <c r="W82" s="15">
        <v>1</v>
      </c>
      <c r="X82" s="15" t="s">
        <v>9</v>
      </c>
      <c r="Y82" s="15">
        <v>497</v>
      </c>
      <c r="Z82" s="30"/>
      <c r="AA82" s="30"/>
      <c r="AB82" s="9">
        <v>101</v>
      </c>
      <c r="AC82" s="9"/>
      <c r="AD82" s="30"/>
      <c r="AE82" s="30"/>
      <c r="AF82" t="s">
        <v>466</v>
      </c>
      <c r="AG82" s="4">
        <v>0.18</v>
      </c>
      <c r="AJ82" s="4">
        <v>0.5</v>
      </c>
      <c r="AN82" s="15">
        <v>4780</v>
      </c>
      <c r="AO82" s="15">
        <v>311</v>
      </c>
      <c r="AP82" s="30">
        <f t="shared" ref="AP82:AP83" si="310">1*46.6%</f>
        <v>0.46600000000000003</v>
      </c>
      <c r="AQ82" s="30"/>
      <c r="AT82" s="30">
        <v>0.622</v>
      </c>
      <c r="AV82" s="30" t="s">
        <v>465</v>
      </c>
      <c r="AW82" s="9"/>
      <c r="AX82" s="30">
        <f>48%</f>
        <v>0.48</v>
      </c>
      <c r="AY82" s="30"/>
      <c r="AZ82" s="30"/>
      <c r="BA82" s="15"/>
      <c r="BB82" s="15">
        <f t="shared" ref="BB82:BB98" si="311">C82</f>
        <v>13721</v>
      </c>
      <c r="BC82" s="9">
        <f t="shared" ref="BC82:BC98" si="312">AN82</f>
        <v>4780</v>
      </c>
      <c r="BD82" s="30">
        <f t="shared" ref="BD82:BD98" si="313">AP82</f>
        <v>0.46600000000000003</v>
      </c>
      <c r="BE82" s="112">
        <f t="shared" ref="BE82:BE98" si="314">(100%+BD82)*BB82+BC82</f>
        <v>24894.986000000001</v>
      </c>
      <c r="BF82" s="15">
        <f t="shared" ref="BF82:BF98" si="315">D82+Y82</f>
        <v>591</v>
      </c>
      <c r="BG82" s="9">
        <f t="shared" ref="BG82:BG98" si="316">AO82+AW82</f>
        <v>311</v>
      </c>
      <c r="BH82" s="30">
        <f t="shared" ref="BH82:BH98" si="317">Z82+AG82+AQ82+AX82</f>
        <v>0.65999999999999992</v>
      </c>
      <c r="BI82" s="112">
        <f t="shared" ref="BI82:BI98" si="318">P82*BE82</f>
        <v>1409.0562075999999</v>
      </c>
      <c r="BJ82" s="15">
        <f t="shared" ref="BJ82:BJ98" si="319">(100%+BH82)*BF82+BG82+BI82</f>
        <v>2701.1162076000001</v>
      </c>
      <c r="BK82" s="30">
        <f t="shared" si="265"/>
        <v>0</v>
      </c>
      <c r="BL82" s="30">
        <f t="shared" ref="BL82:BL98" si="320">BK82+E82</f>
        <v>0.33</v>
      </c>
      <c r="BM82" s="30">
        <f t="shared" ref="BM82:BM98" si="321">AI82</f>
        <v>0</v>
      </c>
      <c r="BN82" s="30">
        <f t="shared" ref="BN82:BN98" si="322">AJ82</f>
        <v>0.5</v>
      </c>
      <c r="BO82" s="30">
        <f t="shared" ref="BO82:BO98" si="323">AE82</f>
        <v>0</v>
      </c>
      <c r="BP82" s="30">
        <f t="shared" ref="BP82:BP98" si="324">T82+AC82+AK82+AS82+AY82</f>
        <v>0.05</v>
      </c>
      <c r="BQ82" s="30">
        <f t="shared" ref="BQ82:BQ98" si="325">U82+AD82+AL82+AT82+AZ82</f>
        <v>1.4100000000000001</v>
      </c>
      <c r="BR82" s="9">
        <f t="shared" ref="BR82:BR98" si="326">AB82+AU82+BA82</f>
        <v>101</v>
      </c>
      <c r="BS82" s="30">
        <f t="shared" ref="BS82:BS98" si="327">278*BR82/(1400+BR82)/100+AM82</f>
        <v>0.18706195869420386</v>
      </c>
      <c r="BT82" s="33">
        <v>1</v>
      </c>
      <c r="BU82" s="33">
        <v>0.25</v>
      </c>
      <c r="BV82" s="33"/>
      <c r="BW82" s="9">
        <f t="shared" ref="BW82:BW98" si="328">(((200%*(100%+$BS82))-1)*BU82+((150%*(100%+$BS82))-1)*BV82+1)*(100%+$BM82+$BK82+$E82*BT82+BV82*$BO82)*$BJ82</f>
        <v>4826.6142939571209</v>
      </c>
      <c r="BX82" s="9">
        <f t="shared" ref="BX82:BX98" si="329">(100%+$BQ82)*BW82</f>
        <v>11632.140448436661</v>
      </c>
      <c r="BY82" s="9">
        <f t="shared" ref="BY82:BY98" si="330">MIN($BP82, 80%)*BX82+BW82*MAX(100%-$BP82, 20%)</f>
        <v>5166.8906016810979</v>
      </c>
      <c r="BZ82" s="33"/>
      <c r="CA82" s="33">
        <v>1</v>
      </c>
      <c r="CB82" s="9">
        <f t="shared" ref="CB82:CB98" si="331">(((200%*(100%+$BS82))-1)*BZ82+((150%*(100%+$BS82))-1)*CA82+1)*(100%+$BN82+$BK82+$E82*$BT82+CA82*$BO82)*$BJ82*M82</f>
        <v>18902.202020792156</v>
      </c>
      <c r="CC82" s="9">
        <f t="shared" ref="CC82:CC98" si="332">(100%+$BQ82)*CB82</f>
        <v>45554.306870109096</v>
      </c>
      <c r="CD82" s="9">
        <f t="shared" ref="CD82:CD98" si="333">MIN($BP82, 80%)*CC82+CB82*MAX(100%-$BP82, 20%)</f>
        <v>20234.807263258001</v>
      </c>
      <c r="CE82" s="33"/>
      <c r="CF82" s="33"/>
      <c r="CG82" s="9">
        <f t="shared" ref="CG82:CG98" si="334">(((200%*(100%+$BS82))-1)*CE82+((150%*(100%+$BS82))-1)*CF82+1)*(100%+$BK82+$E82*$BT82+CF82*$BO82)*$BJ82*O82</f>
        <v>3678.7041854545923</v>
      </c>
      <c r="CH82" s="9">
        <f t="shared" ref="CH82:CH98" si="335">(100%+$BQ82)*CG82</f>
        <v>8865.6770869455686</v>
      </c>
      <c r="CI82" s="9">
        <f t="shared" ref="CI82:CI98" si="336">MIN($BP82, 80%)*CH82+CG82*MAX(100%-$BP82, 20%)</f>
        <v>3938.0528305291409</v>
      </c>
      <c r="CJ82" s="33"/>
      <c r="CK82" s="33">
        <v>1</v>
      </c>
      <c r="CL82" s="9">
        <f t="shared" ref="CL82:CL98" si="337">(((200%*(100%+$BS82))-1)*CJ82+((150%*(100%+$BS82))-1)*CK82+1)*(100%+$BK82+$E82*$BT82+CK82*$BO82)*$BJ82*(R82+(S82-R82)*BT82)</f>
        <v>33833.064338656462</v>
      </c>
      <c r="CM82" s="9">
        <f t="shared" ref="CM82:CM98" si="338">(100%+$BQ82)*CL82</f>
        <v>81537.685056162081</v>
      </c>
      <c r="CN82" s="9">
        <f t="shared" ref="CN82:CN98" si="339">MIN($BP82, 80%)*CM82+CL82*MAX(100%-$BP82, 20%)</f>
        <v>36218.295374531743</v>
      </c>
      <c r="CO82" s="9">
        <f t="shared" ref="CO82:CO98" si="340">CI82*2</f>
        <v>7876.1056610582818</v>
      </c>
      <c r="CP82" s="33">
        <v>0.5</v>
      </c>
      <c r="CQ82" s="9">
        <f t="shared" ref="CQ82:CQ98" si="341">CP82*CN82</f>
        <v>18109.147687265871</v>
      </c>
      <c r="CR82" s="9">
        <f t="shared" ref="CR82:CR98" si="342">6*(G82*BY82+CD82)+CO82+CQ82</f>
        <v>170353.69200550229</v>
      </c>
      <c r="CS82" s="15">
        <v>21</v>
      </c>
      <c r="CT82" s="9">
        <f t="shared" ref="CT82:CT98" si="343">CR82/CS82</f>
        <v>8112.0805716905852</v>
      </c>
      <c r="CU82" s="9">
        <f t="shared" ref="CU82:CU98" si="344">5*((G82+H82)*BY82+CD82)+CO82+CQ82</f>
        <v>165983.30564564595</v>
      </c>
      <c r="CV82" s="15">
        <v>21</v>
      </c>
      <c r="CW82" s="9">
        <f t="shared" si="213"/>
        <v>7903.96693550695</v>
      </c>
      <c r="CX82" s="9">
        <f t="shared" ref="CX82:CX98" si="345">4*((G82+H82+I82)*BY82+CD82)+CO82+CQ82</f>
        <v>157913.42561498593</v>
      </c>
      <c r="CY82" s="15">
        <v>21</v>
      </c>
      <c r="CZ82" s="9">
        <f t="shared" si="215"/>
        <v>7519.6869340469493</v>
      </c>
      <c r="DA82" s="112">
        <f t="shared" ref="DA82:DA98" si="346">(2*SUM(G82:L82)+SUM(G82:H82))*BY82+CO82+CQ82</f>
        <v>93905.063685542511</v>
      </c>
      <c r="DB82" s="15">
        <v>21</v>
      </c>
      <c r="DC82" s="9">
        <f t="shared" si="217"/>
        <v>4471.6696993115484</v>
      </c>
    </row>
    <row r="83" spans="1:107" x14ac:dyDescent="0.35">
      <c r="A83" s="15"/>
      <c r="B83" s="15" t="s">
        <v>9</v>
      </c>
      <c r="C83" s="15">
        <v>13721</v>
      </c>
      <c r="D83" s="15">
        <v>94</v>
      </c>
      <c r="E83" s="30">
        <v>0.33</v>
      </c>
      <c r="F83" s="9">
        <v>8</v>
      </c>
      <c r="G83" s="30">
        <v>0.74060000000000004</v>
      </c>
      <c r="H83" s="30">
        <v>0.76219999999999999</v>
      </c>
      <c r="I83" s="30">
        <v>0.96430000000000005</v>
      </c>
      <c r="J83" s="30">
        <v>1.0367999999999999</v>
      </c>
      <c r="K83" s="30">
        <f t="shared" si="306"/>
        <v>1.0475000000000001</v>
      </c>
      <c r="L83" s="30">
        <f t="shared" si="307"/>
        <v>1.2698</v>
      </c>
      <c r="M83" s="30">
        <v>2.1476000000000002</v>
      </c>
      <c r="N83" s="9">
        <v>8</v>
      </c>
      <c r="O83" s="30">
        <v>1.024</v>
      </c>
      <c r="P83" s="30">
        <v>5.6599999999999998E-2</v>
      </c>
      <c r="Q83" s="15">
        <v>6</v>
      </c>
      <c r="R83" s="30">
        <v>4.4673999999999996</v>
      </c>
      <c r="S83" s="30">
        <v>5.2891000000000004</v>
      </c>
      <c r="T83" s="30">
        <v>0.05</v>
      </c>
      <c r="U83" s="30">
        <v>0.78800000000000003</v>
      </c>
      <c r="V83" s="15" t="s">
        <v>463</v>
      </c>
      <c r="W83" s="15">
        <v>1</v>
      </c>
      <c r="X83" s="15" t="s">
        <v>9</v>
      </c>
      <c r="Y83" s="15">
        <v>497</v>
      </c>
      <c r="Z83" s="30"/>
      <c r="AA83" s="30"/>
      <c r="AB83" s="9">
        <v>101</v>
      </c>
      <c r="AC83" s="9"/>
      <c r="AD83" s="30"/>
      <c r="AE83" s="30"/>
      <c r="AF83" t="s">
        <v>466</v>
      </c>
      <c r="AG83" s="4">
        <v>0.18</v>
      </c>
      <c r="AJ83" s="4">
        <v>0.5</v>
      </c>
      <c r="AN83" s="15">
        <v>4780</v>
      </c>
      <c r="AO83" s="15">
        <v>311</v>
      </c>
      <c r="AP83" s="30">
        <f t="shared" si="310"/>
        <v>0.46600000000000003</v>
      </c>
      <c r="AU83" s="15">
        <v>187</v>
      </c>
      <c r="AV83" s="30" t="s">
        <v>465</v>
      </c>
      <c r="AW83" s="9"/>
      <c r="AX83" s="30">
        <f>48%</f>
        <v>0.48</v>
      </c>
      <c r="AY83" s="30"/>
      <c r="AZ83" s="30"/>
      <c r="BA83" s="15"/>
      <c r="BB83" s="15">
        <f t="shared" si="311"/>
        <v>13721</v>
      </c>
      <c r="BC83" s="9">
        <f t="shared" si="312"/>
        <v>4780</v>
      </c>
      <c r="BD83" s="30">
        <f t="shared" si="313"/>
        <v>0.46600000000000003</v>
      </c>
      <c r="BE83" s="112">
        <f t="shared" si="314"/>
        <v>24894.986000000001</v>
      </c>
      <c r="BF83" s="15">
        <f t="shared" si="315"/>
        <v>591</v>
      </c>
      <c r="BG83" s="9">
        <f t="shared" si="316"/>
        <v>311</v>
      </c>
      <c r="BH83" s="30">
        <f t="shared" si="317"/>
        <v>0.65999999999999992</v>
      </c>
      <c r="BI83" s="112">
        <f t="shared" si="318"/>
        <v>1409.0562075999999</v>
      </c>
      <c r="BJ83" s="15">
        <f t="shared" si="319"/>
        <v>2701.1162076000001</v>
      </c>
      <c r="BK83" s="30">
        <f t="shared" si="265"/>
        <v>0</v>
      </c>
      <c r="BL83" s="30">
        <f t="shared" si="320"/>
        <v>0.33</v>
      </c>
      <c r="BM83" s="30">
        <f t="shared" si="321"/>
        <v>0</v>
      </c>
      <c r="BN83" s="30">
        <f t="shared" si="322"/>
        <v>0.5</v>
      </c>
      <c r="BO83" s="30">
        <f t="shared" si="323"/>
        <v>0</v>
      </c>
      <c r="BP83" s="30">
        <f t="shared" si="324"/>
        <v>0.05</v>
      </c>
      <c r="BQ83" s="30">
        <f t="shared" si="325"/>
        <v>0.78800000000000003</v>
      </c>
      <c r="BR83" s="9">
        <f t="shared" si="326"/>
        <v>288</v>
      </c>
      <c r="BS83" s="30">
        <f t="shared" si="327"/>
        <v>0.47431279620853084</v>
      </c>
      <c r="BT83" s="33">
        <v>1</v>
      </c>
      <c r="BU83" s="33">
        <v>0.25</v>
      </c>
      <c r="BV83" s="33"/>
      <c r="BW83" s="9">
        <f t="shared" si="328"/>
        <v>5342.5863927067749</v>
      </c>
      <c r="BX83" s="9">
        <f t="shared" si="329"/>
        <v>9552.5444701597135</v>
      </c>
      <c r="BY83" s="9">
        <f t="shared" si="330"/>
        <v>5553.0842965794218</v>
      </c>
      <c r="BZ83" s="33"/>
      <c r="CA83" s="33">
        <v>1</v>
      </c>
      <c r="CB83" s="9">
        <f t="shared" si="331"/>
        <v>23476.245794640585</v>
      </c>
      <c r="CC83" s="9">
        <f t="shared" si="332"/>
        <v>41975.527480817364</v>
      </c>
      <c r="CD83" s="9">
        <f t="shared" si="333"/>
        <v>24401.209878949419</v>
      </c>
      <c r="CE83" s="33"/>
      <c r="CF83" s="33"/>
      <c r="CG83" s="9">
        <f t="shared" si="334"/>
        <v>3678.7041854545923</v>
      </c>
      <c r="CH83" s="9">
        <f t="shared" si="335"/>
        <v>6577.5230835928114</v>
      </c>
      <c r="CI83" s="9">
        <f t="shared" si="336"/>
        <v>3823.6451303615031</v>
      </c>
      <c r="CJ83" s="33"/>
      <c r="CK83" s="33">
        <v>1</v>
      </c>
      <c r="CL83" s="9">
        <f t="shared" si="337"/>
        <v>42020.148421146849</v>
      </c>
      <c r="CM83" s="9">
        <f t="shared" si="338"/>
        <v>75132.025377010563</v>
      </c>
      <c r="CN83" s="9">
        <f t="shared" si="339"/>
        <v>43675.742268940034</v>
      </c>
      <c r="CO83" s="9">
        <f t="shared" si="340"/>
        <v>7647.2902607230062</v>
      </c>
      <c r="CP83" s="33">
        <v>0.5</v>
      </c>
      <c r="CQ83" s="9">
        <f t="shared" si="341"/>
        <v>21837.871134470017</v>
      </c>
      <c r="CR83" s="9">
        <f t="shared" si="342"/>
        <v>200568.10604916984</v>
      </c>
      <c r="CS83" s="15">
        <v>21</v>
      </c>
      <c r="CT83" s="9">
        <f t="shared" si="343"/>
        <v>9550.8621928176108</v>
      </c>
      <c r="CU83" s="9">
        <f t="shared" si="344"/>
        <v>193217.0861944379</v>
      </c>
      <c r="CV83" s="15">
        <v>21</v>
      </c>
      <c r="CW83" s="9">
        <f t="shared" si="213"/>
        <v>9200.8136283065669</v>
      </c>
      <c r="CX83" s="9">
        <f t="shared" si="345"/>
        <v>181890.05798335507</v>
      </c>
      <c r="CY83" s="15">
        <v>21</v>
      </c>
      <c r="CZ83" s="9">
        <f t="shared" si="215"/>
        <v>8661.4313325407184</v>
      </c>
      <c r="DA83" s="112">
        <f t="shared" si="346"/>
        <v>102481.56509058883</v>
      </c>
      <c r="DB83" s="15">
        <v>21</v>
      </c>
      <c r="DC83" s="9">
        <f t="shared" si="217"/>
        <v>4880.0745281232776</v>
      </c>
    </row>
    <row r="84" spans="1:107" x14ac:dyDescent="0.35">
      <c r="A84" s="15"/>
      <c r="B84" s="15" t="s">
        <v>9</v>
      </c>
      <c r="C84" s="15">
        <v>13721</v>
      </c>
      <c r="D84" s="15">
        <v>94</v>
      </c>
      <c r="E84" s="30">
        <v>0.33</v>
      </c>
      <c r="F84" s="9">
        <v>8</v>
      </c>
      <c r="G84" s="30">
        <v>0.74060000000000004</v>
      </c>
      <c r="H84" s="30">
        <v>0.76219999999999999</v>
      </c>
      <c r="I84" s="30">
        <v>0.96430000000000005</v>
      </c>
      <c r="J84" s="30">
        <v>1.0367999999999999</v>
      </c>
      <c r="K84" s="30">
        <f t="shared" si="306"/>
        <v>1.0475000000000001</v>
      </c>
      <c r="L84" s="30">
        <f t="shared" si="307"/>
        <v>1.2698</v>
      </c>
      <c r="M84" s="30">
        <v>2.1476000000000002</v>
      </c>
      <c r="N84" s="9">
        <v>8</v>
      </c>
      <c r="O84" s="30">
        <v>1.024</v>
      </c>
      <c r="P84" s="30">
        <v>5.6599999999999998E-2</v>
      </c>
      <c r="Q84" s="15">
        <v>6</v>
      </c>
      <c r="R84" s="30">
        <v>4.4673999999999996</v>
      </c>
      <c r="S84" s="30">
        <v>5.2891000000000004</v>
      </c>
      <c r="T84" s="30">
        <v>0.05</v>
      </c>
      <c r="U84" s="30">
        <v>0.78800000000000003</v>
      </c>
      <c r="V84" s="15" t="s">
        <v>463</v>
      </c>
      <c r="W84" s="15">
        <v>1</v>
      </c>
      <c r="X84" s="15" t="s">
        <v>9</v>
      </c>
      <c r="Y84" s="15">
        <v>497</v>
      </c>
      <c r="Z84" s="30"/>
      <c r="AA84" s="30"/>
      <c r="AB84" s="9">
        <v>101</v>
      </c>
      <c r="AC84" s="9"/>
      <c r="AD84" s="30"/>
      <c r="AE84" s="30"/>
      <c r="AF84" t="s">
        <v>466</v>
      </c>
      <c r="AG84" s="4">
        <v>0.18</v>
      </c>
      <c r="AJ84" s="4">
        <v>0.5</v>
      </c>
      <c r="AN84" s="15">
        <v>4780</v>
      </c>
      <c r="AO84" s="15">
        <v>311</v>
      </c>
      <c r="AP84" s="30"/>
      <c r="AQ84" s="30">
        <f t="shared" ref="AQ84" si="347">1*46.6%</f>
        <v>0.46600000000000003</v>
      </c>
      <c r="AR84" s="30">
        <f>1*58.3%</f>
        <v>0.58299999999999996</v>
      </c>
      <c r="AS84" s="30">
        <v>0.311</v>
      </c>
      <c r="AT84" s="30"/>
      <c r="AU84" s="15"/>
      <c r="AV84" s="30" t="s">
        <v>465</v>
      </c>
      <c r="AW84" s="9"/>
      <c r="AX84" s="30">
        <f>48%</f>
        <v>0.48</v>
      </c>
      <c r="AY84" s="30"/>
      <c r="AZ84" s="30"/>
      <c r="BA84" s="15"/>
      <c r="BB84" s="15">
        <f t="shared" si="311"/>
        <v>13721</v>
      </c>
      <c r="BC84" s="9">
        <f t="shared" si="312"/>
        <v>4780</v>
      </c>
      <c r="BD84" s="30">
        <f t="shared" si="313"/>
        <v>0</v>
      </c>
      <c r="BE84" s="112">
        <f t="shared" si="314"/>
        <v>18501</v>
      </c>
      <c r="BF84" s="15">
        <f t="shared" si="315"/>
        <v>591</v>
      </c>
      <c r="BG84" s="9">
        <f t="shared" si="316"/>
        <v>311</v>
      </c>
      <c r="BH84" s="30">
        <f t="shared" si="317"/>
        <v>1.1259999999999999</v>
      </c>
      <c r="BI84" s="112">
        <f t="shared" si="318"/>
        <v>1047.1566</v>
      </c>
      <c r="BJ84" s="15">
        <f t="shared" si="319"/>
        <v>2614.6225999999997</v>
      </c>
      <c r="BK84" s="30">
        <f t="shared" si="265"/>
        <v>0.58299999999999996</v>
      </c>
      <c r="BL84" s="30">
        <f t="shared" si="320"/>
        <v>0.91300000000000003</v>
      </c>
      <c r="BM84" s="30">
        <f t="shared" si="321"/>
        <v>0</v>
      </c>
      <c r="BN84" s="30">
        <f t="shared" si="322"/>
        <v>0.5</v>
      </c>
      <c r="BO84" s="30">
        <f t="shared" si="323"/>
        <v>0</v>
      </c>
      <c r="BP84" s="30">
        <f t="shared" si="324"/>
        <v>0.36099999999999999</v>
      </c>
      <c r="BQ84" s="30">
        <f t="shared" si="325"/>
        <v>0.78800000000000003</v>
      </c>
      <c r="BR84" s="9">
        <f t="shared" si="326"/>
        <v>101</v>
      </c>
      <c r="BS84" s="30">
        <f t="shared" si="327"/>
        <v>0.18706195869420386</v>
      </c>
      <c r="BT84" s="33">
        <v>1</v>
      </c>
      <c r="BU84" s="33">
        <v>0.25</v>
      </c>
      <c r="BV84" s="33"/>
      <c r="BW84" s="9">
        <f t="shared" si="328"/>
        <v>6720.0370225732386</v>
      </c>
      <c r="BX84" s="9">
        <f t="shared" si="329"/>
        <v>12015.426196360952</v>
      </c>
      <c r="BY84" s="9">
        <f t="shared" si="330"/>
        <v>8631.6725143106032</v>
      </c>
      <c r="BZ84" s="33"/>
      <c r="CA84" s="33">
        <v>1</v>
      </c>
      <c r="CB84" s="9">
        <f t="shared" si="331"/>
        <v>24125.94728565868</v>
      </c>
      <c r="CC84" s="9">
        <f t="shared" si="332"/>
        <v>43137.193746757723</v>
      </c>
      <c r="CD84" s="9">
        <f t="shared" si="333"/>
        <v>30989.007258115435</v>
      </c>
      <c r="CE84" s="33"/>
      <c r="CF84" s="33"/>
      <c r="CG84" s="9">
        <f t="shared" si="334"/>
        <v>5121.8155866111993</v>
      </c>
      <c r="CH84" s="9">
        <f t="shared" si="335"/>
        <v>9157.8062688608243</v>
      </c>
      <c r="CI84" s="9">
        <f t="shared" si="336"/>
        <v>6578.8082229033134</v>
      </c>
      <c r="CJ84" s="33"/>
      <c r="CK84" s="33">
        <v>1</v>
      </c>
      <c r="CL84" s="9">
        <f t="shared" si="337"/>
        <v>47105.368503865313</v>
      </c>
      <c r="CM84" s="9">
        <f t="shared" si="338"/>
        <v>84224.398884911177</v>
      </c>
      <c r="CN84" s="9">
        <f t="shared" si="339"/>
        <v>60505.338471422867</v>
      </c>
      <c r="CO84" s="9">
        <f t="shared" si="340"/>
        <v>13157.616445806627</v>
      </c>
      <c r="CP84" s="33">
        <v>0.5</v>
      </c>
      <c r="CQ84" s="9">
        <f t="shared" si="341"/>
        <v>30252.669235711433</v>
      </c>
      <c r="CR84" s="9">
        <f t="shared" si="342"/>
        <v>267700.02921480127</v>
      </c>
      <c r="CS84" s="15">
        <v>21</v>
      </c>
      <c r="CT84" s="9">
        <f t="shared" si="343"/>
        <v>12747.620438800061</v>
      </c>
      <c r="CU84" s="9">
        <f t="shared" si="344"/>
        <v>263213.70924462512</v>
      </c>
      <c r="CV84" s="15">
        <v>21</v>
      </c>
      <c r="CW84" s="9">
        <f t="shared" si="213"/>
        <v>12533.986154505958</v>
      </c>
      <c r="CX84" s="9">
        <f t="shared" si="345"/>
        <v>252547.11175420255</v>
      </c>
      <c r="CY84" s="15">
        <v>21</v>
      </c>
      <c r="CZ84" s="9">
        <f t="shared" si="215"/>
        <v>12026.052940676313</v>
      </c>
      <c r="DA84" s="112">
        <f t="shared" si="346"/>
        <v>156875.34721663379</v>
      </c>
      <c r="DB84" s="15">
        <v>21</v>
      </c>
      <c r="DC84" s="9">
        <f t="shared" si="217"/>
        <v>7470.2546293635141</v>
      </c>
    </row>
    <row r="85" spans="1:107" x14ac:dyDescent="0.35">
      <c r="A85" s="15"/>
      <c r="B85" s="15" t="s">
        <v>9</v>
      </c>
      <c r="C85" s="15">
        <v>13721</v>
      </c>
      <c r="D85" s="15">
        <v>94</v>
      </c>
      <c r="E85" s="30">
        <v>0.33</v>
      </c>
      <c r="F85" s="9">
        <v>8</v>
      </c>
      <c r="G85" s="30">
        <v>0.74060000000000004</v>
      </c>
      <c r="H85" s="30">
        <v>0.76219999999999999</v>
      </c>
      <c r="I85" s="30">
        <v>0.96430000000000005</v>
      </c>
      <c r="J85" s="30">
        <v>1.0367999999999999</v>
      </c>
      <c r="K85" s="30">
        <f t="shared" si="306"/>
        <v>1.0475000000000001</v>
      </c>
      <c r="L85" s="30">
        <f t="shared" si="307"/>
        <v>1.2698</v>
      </c>
      <c r="M85" s="30">
        <v>2.1476000000000002</v>
      </c>
      <c r="N85" s="9">
        <v>8</v>
      </c>
      <c r="O85" s="30">
        <v>1.024</v>
      </c>
      <c r="P85" s="30">
        <v>5.6599999999999998E-2</v>
      </c>
      <c r="Q85" s="15">
        <v>6</v>
      </c>
      <c r="R85" s="30">
        <v>4.4673999999999996</v>
      </c>
      <c r="S85" s="30">
        <v>5.2891000000000004</v>
      </c>
      <c r="T85" s="30">
        <v>0.05</v>
      </c>
      <c r="U85" s="30">
        <v>0.78800000000000003</v>
      </c>
      <c r="V85" s="15" t="s">
        <v>463</v>
      </c>
      <c r="W85" s="15">
        <v>1</v>
      </c>
      <c r="X85" s="15" t="s">
        <v>9</v>
      </c>
      <c r="Y85" s="15">
        <v>497</v>
      </c>
      <c r="Z85" s="30"/>
      <c r="AA85" s="30"/>
      <c r="AB85" s="9">
        <v>101</v>
      </c>
      <c r="AC85" s="9"/>
      <c r="AD85" s="30"/>
      <c r="AE85" s="30"/>
      <c r="AF85" t="s">
        <v>466</v>
      </c>
      <c r="AG85" s="4">
        <v>0.18</v>
      </c>
      <c r="AJ85" s="4">
        <v>0.5</v>
      </c>
      <c r="AN85" s="15">
        <v>4780</v>
      </c>
      <c r="AO85" s="15">
        <v>311</v>
      </c>
      <c r="AQ85" s="30">
        <f>1*46.6%</f>
        <v>0.46600000000000003</v>
      </c>
      <c r="AT85" s="30">
        <v>0.622</v>
      </c>
      <c r="AV85" s="30" t="s">
        <v>465</v>
      </c>
      <c r="AW85" s="9"/>
      <c r="AX85" s="30">
        <f>48%</f>
        <v>0.48</v>
      </c>
      <c r="AY85" s="30"/>
      <c r="AZ85" s="30"/>
      <c r="BA85" s="15"/>
      <c r="BB85" s="15">
        <f t="shared" si="311"/>
        <v>13721</v>
      </c>
      <c r="BC85" s="9">
        <f t="shared" si="312"/>
        <v>4780</v>
      </c>
      <c r="BD85" s="30">
        <f t="shared" si="313"/>
        <v>0</v>
      </c>
      <c r="BE85" s="112">
        <f t="shared" si="314"/>
        <v>18501</v>
      </c>
      <c r="BF85" s="15">
        <f t="shared" si="315"/>
        <v>591</v>
      </c>
      <c r="BG85" s="9">
        <f t="shared" si="316"/>
        <v>311</v>
      </c>
      <c r="BH85" s="30">
        <f t="shared" si="317"/>
        <v>1.1259999999999999</v>
      </c>
      <c r="BI85" s="112">
        <f t="shared" si="318"/>
        <v>1047.1566</v>
      </c>
      <c r="BJ85" s="15">
        <f t="shared" si="319"/>
        <v>2614.6225999999997</v>
      </c>
      <c r="BK85" s="30">
        <f t="shared" si="265"/>
        <v>0</v>
      </c>
      <c r="BL85" s="30">
        <f t="shared" si="320"/>
        <v>0.33</v>
      </c>
      <c r="BM85" s="30">
        <f t="shared" si="321"/>
        <v>0</v>
      </c>
      <c r="BN85" s="30">
        <f t="shared" si="322"/>
        <v>0.5</v>
      </c>
      <c r="BO85" s="30">
        <f t="shared" si="323"/>
        <v>0</v>
      </c>
      <c r="BP85" s="30">
        <f t="shared" si="324"/>
        <v>0.05</v>
      </c>
      <c r="BQ85" s="30">
        <f t="shared" si="325"/>
        <v>1.4100000000000001</v>
      </c>
      <c r="BR85" s="9">
        <f t="shared" si="326"/>
        <v>101</v>
      </c>
      <c r="BS85" s="30">
        <f t="shared" si="327"/>
        <v>0.18706195869420386</v>
      </c>
      <c r="BT85" s="33">
        <v>1</v>
      </c>
      <c r="BU85" s="33">
        <v>0.25</v>
      </c>
      <c r="BV85" s="33"/>
      <c r="BW85" s="9">
        <f t="shared" si="328"/>
        <v>4672.0591949934178</v>
      </c>
      <c r="BX85" s="9">
        <f t="shared" si="329"/>
        <v>11259.662659934138</v>
      </c>
      <c r="BY85" s="9">
        <f t="shared" si="330"/>
        <v>5001.4393682404534</v>
      </c>
      <c r="BZ85" s="33"/>
      <c r="CA85" s="33">
        <v>1</v>
      </c>
      <c r="CB85" s="9">
        <f t="shared" si="331"/>
        <v>18296.926453690587</v>
      </c>
      <c r="CC85" s="9">
        <f t="shared" si="332"/>
        <v>44095.592753394318</v>
      </c>
      <c r="CD85" s="9">
        <f t="shared" si="333"/>
        <v>19586.859768675771</v>
      </c>
      <c r="CE85" s="33"/>
      <c r="CF85" s="33"/>
      <c r="CG85" s="9">
        <f t="shared" si="334"/>
        <v>3560.9068113920002</v>
      </c>
      <c r="CH85" s="9">
        <f t="shared" si="335"/>
        <v>8581.7854154547204</v>
      </c>
      <c r="CI85" s="9">
        <f t="shared" si="336"/>
        <v>3811.9507415951362</v>
      </c>
      <c r="CJ85" s="33"/>
      <c r="CK85" s="33">
        <v>1</v>
      </c>
      <c r="CL85" s="9">
        <f t="shared" si="337"/>
        <v>32749.681186691509</v>
      </c>
      <c r="CM85" s="9">
        <f t="shared" si="338"/>
        <v>78926.731659926547</v>
      </c>
      <c r="CN85" s="9">
        <f t="shared" si="339"/>
        <v>35058.533710353258</v>
      </c>
      <c r="CO85" s="9">
        <f t="shared" si="340"/>
        <v>7623.9014831902723</v>
      </c>
      <c r="CP85" s="33">
        <v>0.5</v>
      </c>
      <c r="CQ85" s="9">
        <f t="shared" si="341"/>
        <v>17529.266855176629</v>
      </c>
      <c r="CR85" s="9">
        <f t="shared" si="342"/>
        <v>164898.7229271348</v>
      </c>
      <c r="CS85" s="15">
        <v>21</v>
      </c>
      <c r="CT85" s="9">
        <f t="shared" si="343"/>
        <v>7852.3201393873715</v>
      </c>
      <c r="CU85" s="9">
        <f t="shared" si="344"/>
        <v>160668.28259470453</v>
      </c>
      <c r="CV85" s="15">
        <v>21</v>
      </c>
      <c r="CW85" s="9">
        <f t="shared" si="213"/>
        <v>7650.8705997478346</v>
      </c>
      <c r="CX85" s="9">
        <f t="shared" si="345"/>
        <v>152856.81167461409</v>
      </c>
      <c r="CY85" s="15">
        <v>21</v>
      </c>
      <c r="CZ85" s="9">
        <f t="shared" si="215"/>
        <v>7278.8957940292421</v>
      </c>
      <c r="DA85" s="112">
        <f t="shared" si="346"/>
        <v>90898.08912176131</v>
      </c>
      <c r="DB85" s="15">
        <v>21</v>
      </c>
      <c r="DC85" s="9">
        <f t="shared" si="217"/>
        <v>4328.480434369586</v>
      </c>
    </row>
    <row r="86" spans="1:107" s="59" customFormat="1" x14ac:dyDescent="0.35">
      <c r="A86" s="63"/>
      <c r="B86" s="63" t="s">
        <v>9</v>
      </c>
      <c r="C86" s="63">
        <v>13721</v>
      </c>
      <c r="D86" s="63">
        <v>94</v>
      </c>
      <c r="E86" s="67">
        <v>0.33</v>
      </c>
      <c r="F86" s="72">
        <v>8</v>
      </c>
      <c r="G86" s="67">
        <v>0.74060000000000004</v>
      </c>
      <c r="H86" s="67">
        <v>0.76219999999999999</v>
      </c>
      <c r="I86" s="67">
        <v>0.96430000000000005</v>
      </c>
      <c r="J86" s="67">
        <v>1.0367999999999999</v>
      </c>
      <c r="K86" s="67">
        <f t="shared" si="306"/>
        <v>1.0475000000000001</v>
      </c>
      <c r="L86" s="67">
        <f t="shared" si="307"/>
        <v>1.2698</v>
      </c>
      <c r="M86" s="67">
        <v>2.1476000000000002</v>
      </c>
      <c r="N86" s="72">
        <v>8</v>
      </c>
      <c r="O86" s="67">
        <v>1.024</v>
      </c>
      <c r="P86" s="67">
        <v>5.6599999999999998E-2</v>
      </c>
      <c r="Q86" s="63">
        <v>6</v>
      </c>
      <c r="R86" s="67">
        <v>4.4673999999999996</v>
      </c>
      <c r="S86" s="67">
        <v>5.2891000000000004</v>
      </c>
      <c r="T86" s="67">
        <v>0.05</v>
      </c>
      <c r="U86" s="67">
        <v>0.78800000000000003</v>
      </c>
      <c r="V86" s="63" t="s">
        <v>463</v>
      </c>
      <c r="W86" s="63">
        <v>1</v>
      </c>
      <c r="X86" s="63" t="s">
        <v>9</v>
      </c>
      <c r="Y86" s="63">
        <v>497</v>
      </c>
      <c r="Z86" s="67"/>
      <c r="AA86" s="30"/>
      <c r="AB86" s="72">
        <v>101</v>
      </c>
      <c r="AC86" s="72"/>
      <c r="AD86" s="67"/>
      <c r="AE86" s="67"/>
      <c r="AF86" s="59" t="s">
        <v>466</v>
      </c>
      <c r="AG86" s="60">
        <v>0.18</v>
      </c>
      <c r="AH86" s="60"/>
      <c r="AI86" s="60"/>
      <c r="AJ86" s="60">
        <v>0.5</v>
      </c>
      <c r="AK86" s="60"/>
      <c r="AL86" s="60"/>
      <c r="AM86" s="60"/>
      <c r="AN86" s="63">
        <v>4780</v>
      </c>
      <c r="AO86" s="63">
        <v>311</v>
      </c>
      <c r="AP86" s="60"/>
      <c r="AQ86" s="67">
        <f t="shared" ref="AQ86" si="348">1*46.6%</f>
        <v>0.46600000000000003</v>
      </c>
      <c r="AR86" s="60"/>
      <c r="AS86" s="60"/>
      <c r="AT86" s="60"/>
      <c r="AU86" s="63">
        <v>187</v>
      </c>
      <c r="AV86" s="67" t="s">
        <v>465</v>
      </c>
      <c r="AW86" s="72"/>
      <c r="AX86" s="67">
        <f>48%</f>
        <v>0.48</v>
      </c>
      <c r="AY86" s="67"/>
      <c r="AZ86" s="67"/>
      <c r="BA86" s="63"/>
      <c r="BB86" s="63">
        <f t="shared" si="311"/>
        <v>13721</v>
      </c>
      <c r="BC86" s="72">
        <f t="shared" si="312"/>
        <v>4780</v>
      </c>
      <c r="BD86" s="67">
        <f t="shared" si="313"/>
        <v>0</v>
      </c>
      <c r="BE86" s="118">
        <f t="shared" si="314"/>
        <v>18501</v>
      </c>
      <c r="BF86" s="63">
        <f t="shared" si="315"/>
        <v>591</v>
      </c>
      <c r="BG86" s="72">
        <f t="shared" si="316"/>
        <v>311</v>
      </c>
      <c r="BH86" s="67">
        <f t="shared" si="317"/>
        <v>1.1259999999999999</v>
      </c>
      <c r="BI86" s="118">
        <f t="shared" si="318"/>
        <v>1047.1566</v>
      </c>
      <c r="BJ86" s="63">
        <f t="shared" si="319"/>
        <v>2614.6225999999997</v>
      </c>
      <c r="BK86" s="30">
        <f t="shared" si="265"/>
        <v>0</v>
      </c>
      <c r="BL86" s="67">
        <f t="shared" si="320"/>
        <v>0.33</v>
      </c>
      <c r="BM86" s="67">
        <f t="shared" si="321"/>
        <v>0</v>
      </c>
      <c r="BN86" s="67">
        <f t="shared" si="322"/>
        <v>0.5</v>
      </c>
      <c r="BO86" s="67">
        <f t="shared" si="323"/>
        <v>0</v>
      </c>
      <c r="BP86" s="67">
        <f t="shared" si="324"/>
        <v>0.05</v>
      </c>
      <c r="BQ86" s="67">
        <f t="shared" si="325"/>
        <v>0.78800000000000003</v>
      </c>
      <c r="BR86" s="72">
        <f t="shared" si="326"/>
        <v>288</v>
      </c>
      <c r="BS86" s="67">
        <f t="shared" si="327"/>
        <v>0.47431279620853084</v>
      </c>
      <c r="BT86" s="64">
        <v>1</v>
      </c>
      <c r="BU86" s="64">
        <v>0.25</v>
      </c>
      <c r="BV86" s="64"/>
      <c r="BW86" s="72">
        <f t="shared" si="328"/>
        <v>5171.5091285299522</v>
      </c>
      <c r="BX86" s="72">
        <f t="shared" si="329"/>
        <v>9246.6583218115557</v>
      </c>
      <c r="BY86" s="72">
        <f t="shared" si="330"/>
        <v>5375.266588194032</v>
      </c>
      <c r="BZ86" s="64"/>
      <c r="CA86" s="33">
        <v>1</v>
      </c>
      <c r="CB86" s="72">
        <f t="shared" si="331"/>
        <v>22724.502798182471</v>
      </c>
      <c r="CC86" s="72">
        <f t="shared" si="332"/>
        <v>40631.411003150257</v>
      </c>
      <c r="CD86" s="72">
        <f t="shared" si="333"/>
        <v>23619.84820843086</v>
      </c>
      <c r="CE86" s="64"/>
      <c r="CF86" s="33"/>
      <c r="CG86" s="72">
        <f t="shared" si="334"/>
        <v>3560.9068113920002</v>
      </c>
      <c r="CH86" s="72">
        <f t="shared" si="335"/>
        <v>6366.9013787688964</v>
      </c>
      <c r="CI86" s="72">
        <f t="shared" si="336"/>
        <v>3701.2065397608449</v>
      </c>
      <c r="CJ86" s="64"/>
      <c r="CK86" s="33">
        <v>1</v>
      </c>
      <c r="CL86" s="72">
        <f t="shared" si="337"/>
        <v>40674.603117095765</v>
      </c>
      <c r="CM86" s="72">
        <f t="shared" si="338"/>
        <v>72726.190373367222</v>
      </c>
      <c r="CN86" s="72">
        <f t="shared" si="339"/>
        <v>42277.182479909337</v>
      </c>
      <c r="CO86" s="72">
        <f t="shared" si="340"/>
        <v>7402.4130795216897</v>
      </c>
      <c r="CP86" s="64">
        <v>0.5</v>
      </c>
      <c r="CQ86" s="72">
        <f t="shared" si="341"/>
        <v>21138.591239954669</v>
      </c>
      <c r="CR86" s="72">
        <f t="shared" si="342"/>
        <v>194145.62818136052</v>
      </c>
      <c r="CS86" s="63">
        <v>21</v>
      </c>
      <c r="CT86" s="72">
        <f t="shared" si="343"/>
        <v>9245.0299133981207</v>
      </c>
      <c r="CU86" s="72">
        <f t="shared" si="344"/>
        <v>187029.9985053206</v>
      </c>
      <c r="CV86" s="63">
        <v>21</v>
      </c>
      <c r="CW86" s="72">
        <f t="shared" si="213"/>
        <v>8906.1904050152662</v>
      </c>
      <c r="CX86" s="72">
        <f t="shared" si="345"/>
        <v>176065.67795213379</v>
      </c>
      <c r="CY86" s="63">
        <v>21</v>
      </c>
      <c r="CZ86" s="72">
        <f t="shared" si="215"/>
        <v>8384.079902482561</v>
      </c>
      <c r="DA86" s="118">
        <f t="shared" si="346"/>
        <v>99199.958674604553</v>
      </c>
      <c r="DB86" s="63">
        <v>21</v>
      </c>
      <c r="DC86" s="72">
        <f t="shared" si="217"/>
        <v>4723.8075559335502</v>
      </c>
    </row>
    <row r="87" spans="1:107" s="15" customFormat="1" x14ac:dyDescent="0.35">
      <c r="B87" s="15" t="s">
        <v>9</v>
      </c>
      <c r="C87" s="15">
        <v>13721</v>
      </c>
      <c r="D87" s="15">
        <v>94</v>
      </c>
      <c r="E87" s="30">
        <v>0.33</v>
      </c>
      <c r="F87" s="9">
        <v>8</v>
      </c>
      <c r="G87" s="30">
        <v>0.74060000000000004</v>
      </c>
      <c r="H87" s="30">
        <v>0.76219999999999999</v>
      </c>
      <c r="I87" s="30">
        <v>0.96430000000000005</v>
      </c>
      <c r="J87" s="30">
        <v>1.0367999999999999</v>
      </c>
      <c r="K87" s="30">
        <f>49.15%+55.6%</f>
        <v>1.0475000000000001</v>
      </c>
      <c r="L87" s="30">
        <f>126.98%</f>
        <v>1.2698</v>
      </c>
      <c r="M87" s="30">
        <v>2.1476000000000002</v>
      </c>
      <c r="N87" s="9">
        <v>8</v>
      </c>
      <c r="O87" s="30">
        <v>1.024</v>
      </c>
      <c r="P87" s="30">
        <v>5.6599999999999998E-2</v>
      </c>
      <c r="Q87" s="15">
        <v>6</v>
      </c>
      <c r="R87" s="30">
        <v>4.4673999999999996</v>
      </c>
      <c r="S87" s="30">
        <v>5.2891000000000004</v>
      </c>
      <c r="T87" s="30">
        <v>0.05</v>
      </c>
      <c r="U87" s="30">
        <v>0.78800000000000003</v>
      </c>
      <c r="V87" t="s">
        <v>430</v>
      </c>
      <c r="W87">
        <v>5</v>
      </c>
      <c r="X87" t="s">
        <v>9</v>
      </c>
      <c r="Y87">
        <v>355</v>
      </c>
      <c r="Z87" s="4"/>
      <c r="AA87" s="4"/>
      <c r="AB87" s="6"/>
      <c r="AC87" s="4">
        <v>0.214</v>
      </c>
      <c r="AD87" s="4"/>
      <c r="AE87" s="4"/>
      <c r="AF87" t="s">
        <v>466</v>
      </c>
      <c r="AG87" s="4">
        <v>0.18</v>
      </c>
      <c r="AH87" s="4"/>
      <c r="AI87" s="4"/>
      <c r="AJ87" s="4">
        <v>0.5</v>
      </c>
      <c r="AK87" s="4"/>
      <c r="AL87" s="4"/>
      <c r="AM87" s="4"/>
      <c r="AN87" s="15">
        <v>4780</v>
      </c>
      <c r="AO87" s="15">
        <v>311</v>
      </c>
      <c r="AP87" s="30">
        <f>1*46.6%</f>
        <v>0.46600000000000003</v>
      </c>
      <c r="AQ87" s="30"/>
      <c r="AR87" s="30">
        <f>1*58.3%</f>
        <v>0.58299999999999996</v>
      </c>
      <c r="AS87" s="30">
        <v>0.311</v>
      </c>
      <c r="AT87" s="30"/>
      <c r="AV87" s="30" t="s">
        <v>465</v>
      </c>
      <c r="AW87" s="9"/>
      <c r="AX87" s="30">
        <f>48%</f>
        <v>0.48</v>
      </c>
      <c r="AY87" s="30"/>
      <c r="AZ87" s="30"/>
      <c r="BB87" s="15">
        <f t="shared" si="311"/>
        <v>13721</v>
      </c>
      <c r="BC87" s="9">
        <f t="shared" si="312"/>
        <v>4780</v>
      </c>
      <c r="BD87" s="30">
        <f t="shared" si="313"/>
        <v>0.46600000000000003</v>
      </c>
      <c r="BE87" s="112">
        <f t="shared" si="314"/>
        <v>24894.986000000001</v>
      </c>
      <c r="BF87" s="15">
        <f t="shared" si="315"/>
        <v>449</v>
      </c>
      <c r="BG87" s="9">
        <f t="shared" si="316"/>
        <v>311</v>
      </c>
      <c r="BH87" s="30">
        <f t="shared" si="317"/>
        <v>0.65999999999999992</v>
      </c>
      <c r="BI87" s="112">
        <f t="shared" si="318"/>
        <v>1409.0562075999999</v>
      </c>
      <c r="BJ87" s="15">
        <f t="shared" si="319"/>
        <v>2465.3962075999998</v>
      </c>
      <c r="BK87" s="30">
        <f t="shared" si="265"/>
        <v>0.58299999999999996</v>
      </c>
      <c r="BL87" s="30">
        <f t="shared" si="320"/>
        <v>0.91300000000000003</v>
      </c>
      <c r="BM87" s="30">
        <f t="shared" si="321"/>
        <v>0</v>
      </c>
      <c r="BN87" s="30">
        <f t="shared" si="322"/>
        <v>0.5</v>
      </c>
      <c r="BO87" s="30">
        <f t="shared" si="323"/>
        <v>0</v>
      </c>
      <c r="BP87" s="30">
        <f t="shared" si="324"/>
        <v>0.57499999999999996</v>
      </c>
      <c r="BQ87" s="30">
        <f t="shared" si="325"/>
        <v>0.78800000000000003</v>
      </c>
      <c r="BR87" s="9">
        <f t="shared" si="326"/>
        <v>0</v>
      </c>
      <c r="BS87" s="30">
        <f t="shared" si="327"/>
        <v>0</v>
      </c>
      <c r="BT87" s="33">
        <v>1</v>
      </c>
      <c r="BU87" s="33">
        <v>0.25</v>
      </c>
      <c r="BV87" s="33"/>
      <c r="BW87" s="9">
        <f t="shared" si="328"/>
        <v>5895.3786814234991</v>
      </c>
      <c r="BX87" s="9">
        <f t="shared" si="329"/>
        <v>10540.937082385217</v>
      </c>
      <c r="BY87" s="9">
        <f t="shared" si="330"/>
        <v>8566.5747619764861</v>
      </c>
      <c r="BZ87" s="33"/>
      <c r="CA87" s="33">
        <v>1</v>
      </c>
      <c r="CB87" s="9">
        <f t="shared" si="331"/>
        <v>19164.111979051453</v>
      </c>
      <c r="CC87" s="9">
        <f t="shared" si="332"/>
        <v>34265.432218543996</v>
      </c>
      <c r="CD87" s="9">
        <f t="shared" si="333"/>
        <v>27847.371116759663</v>
      </c>
      <c r="CE87" s="33"/>
      <c r="CF87" s="33"/>
      <c r="CG87" s="9">
        <f t="shared" si="334"/>
        <v>4829.4942158221302</v>
      </c>
      <c r="CH87" s="9">
        <f t="shared" si="335"/>
        <v>8635.1356578899686</v>
      </c>
      <c r="CI87" s="9">
        <f t="shared" si="336"/>
        <v>7017.7380450111368</v>
      </c>
      <c r="CJ87" s="33"/>
      <c r="CK87" s="33">
        <v>1</v>
      </c>
      <c r="CL87" s="9">
        <f t="shared" si="337"/>
        <v>37417.496860700434</v>
      </c>
      <c r="CM87" s="9">
        <f t="shared" si="338"/>
        <v>66902.484386932381</v>
      </c>
      <c r="CN87" s="9">
        <f t="shared" si="339"/>
        <v>54371.3646882838</v>
      </c>
      <c r="CO87" s="9">
        <f t="shared" si="340"/>
        <v>14035.476090022274</v>
      </c>
      <c r="CP87" s="33">
        <v>0.5</v>
      </c>
      <c r="CQ87" s="9">
        <f t="shared" si="341"/>
        <v>27185.6823441419</v>
      </c>
      <c r="CR87" s="9">
        <f t="shared" si="342"/>
        <v>246371.81674704087</v>
      </c>
      <c r="CS87" s="15">
        <v>21</v>
      </c>
      <c r="CT87" s="8">
        <f t="shared" si="343"/>
        <v>11731.991273668613</v>
      </c>
      <c r="CU87" s="9">
        <f t="shared" si="344"/>
        <v>244827.25677945383</v>
      </c>
      <c r="CV87" s="15">
        <v>21</v>
      </c>
      <c r="CW87" s="9">
        <f t="shared" si="213"/>
        <v>11658.440799021611</v>
      </c>
      <c r="CX87" s="9">
        <f t="shared" si="345"/>
        <v>237149.02928229159</v>
      </c>
      <c r="CY87" s="15">
        <v>21</v>
      </c>
      <c r="CZ87" s="9">
        <f t="shared" si="215"/>
        <v>11292.810918204361</v>
      </c>
      <c r="DA87" s="112">
        <f t="shared" si="346"/>
        <v>153830.49699529749</v>
      </c>
      <c r="DB87" s="15">
        <v>21</v>
      </c>
      <c r="DC87" s="9">
        <f t="shared" si="217"/>
        <v>7325.2617616808329</v>
      </c>
    </row>
    <row r="88" spans="1:107" x14ac:dyDescent="0.35">
      <c r="A88" s="15"/>
      <c r="B88" s="15" t="s">
        <v>9</v>
      </c>
      <c r="C88" s="15">
        <v>13721</v>
      </c>
      <c r="D88" s="15">
        <v>94</v>
      </c>
      <c r="E88" s="30">
        <v>0.33</v>
      </c>
      <c r="F88" s="9">
        <v>8</v>
      </c>
      <c r="G88" s="30">
        <v>0.74060000000000004</v>
      </c>
      <c r="H88" s="30">
        <v>0.76219999999999999</v>
      </c>
      <c r="I88" s="30">
        <v>0.96430000000000005</v>
      </c>
      <c r="J88" s="30">
        <v>1.0367999999999999</v>
      </c>
      <c r="K88" s="30">
        <f t="shared" si="306"/>
        <v>1.0475000000000001</v>
      </c>
      <c r="L88" s="30">
        <f t="shared" si="307"/>
        <v>1.2698</v>
      </c>
      <c r="M88" s="30">
        <v>2.1476000000000002</v>
      </c>
      <c r="N88" s="9">
        <v>8</v>
      </c>
      <c r="O88" s="30">
        <v>1.024</v>
      </c>
      <c r="P88" s="30">
        <v>5.6599999999999998E-2</v>
      </c>
      <c r="Q88" s="15">
        <v>6</v>
      </c>
      <c r="R88" s="30">
        <v>4.4673999999999996</v>
      </c>
      <c r="S88" s="30">
        <v>5.2891000000000004</v>
      </c>
      <c r="T88" s="30">
        <v>0.05</v>
      </c>
      <c r="U88" s="30">
        <v>0.78800000000000003</v>
      </c>
      <c r="V88" t="s">
        <v>430</v>
      </c>
      <c r="W88">
        <v>5</v>
      </c>
      <c r="X88" t="s">
        <v>9</v>
      </c>
      <c r="Y88">
        <v>355</v>
      </c>
      <c r="AC88" s="4">
        <v>0.214</v>
      </c>
      <c r="AF88" t="s">
        <v>466</v>
      </c>
      <c r="AG88" s="4">
        <v>0.18</v>
      </c>
      <c r="AJ88" s="4">
        <v>0.5</v>
      </c>
      <c r="AN88" s="15">
        <v>4780</v>
      </c>
      <c r="AO88" s="15">
        <v>311</v>
      </c>
      <c r="AP88" s="30">
        <f t="shared" ref="AP88:AP89" si="349">1*46.6%</f>
        <v>0.46600000000000003</v>
      </c>
      <c r="AQ88" s="30"/>
      <c r="AT88" s="30">
        <v>0.622</v>
      </c>
      <c r="AV88" s="30" t="s">
        <v>465</v>
      </c>
      <c r="AW88" s="9"/>
      <c r="AX88" s="30">
        <f>48%</f>
        <v>0.48</v>
      </c>
      <c r="AY88" s="30"/>
      <c r="AZ88" s="30"/>
      <c r="BA88" s="15"/>
      <c r="BB88" s="15">
        <f t="shared" si="311"/>
        <v>13721</v>
      </c>
      <c r="BC88" s="9">
        <f t="shared" si="312"/>
        <v>4780</v>
      </c>
      <c r="BD88" s="30">
        <f t="shared" si="313"/>
        <v>0.46600000000000003</v>
      </c>
      <c r="BE88" s="112">
        <f t="shared" si="314"/>
        <v>24894.986000000001</v>
      </c>
      <c r="BF88" s="15">
        <f t="shared" si="315"/>
        <v>449</v>
      </c>
      <c r="BG88" s="9">
        <f t="shared" si="316"/>
        <v>311</v>
      </c>
      <c r="BH88" s="30">
        <f t="shared" si="317"/>
        <v>0.65999999999999992</v>
      </c>
      <c r="BI88" s="112">
        <f t="shared" si="318"/>
        <v>1409.0562075999999</v>
      </c>
      <c r="BJ88" s="15">
        <f t="shared" si="319"/>
        <v>2465.3962075999998</v>
      </c>
      <c r="BK88" s="30">
        <f t="shared" si="265"/>
        <v>0</v>
      </c>
      <c r="BL88" s="30">
        <f t="shared" si="320"/>
        <v>0.33</v>
      </c>
      <c r="BM88" s="30">
        <f t="shared" si="321"/>
        <v>0</v>
      </c>
      <c r="BN88" s="30">
        <f t="shared" si="322"/>
        <v>0.5</v>
      </c>
      <c r="BO88" s="30">
        <f t="shared" si="323"/>
        <v>0</v>
      </c>
      <c r="BP88" s="30">
        <f t="shared" si="324"/>
        <v>0.26400000000000001</v>
      </c>
      <c r="BQ88" s="30">
        <f t="shared" si="325"/>
        <v>1.4100000000000001</v>
      </c>
      <c r="BR88" s="9">
        <f t="shared" si="326"/>
        <v>0</v>
      </c>
      <c r="BS88" s="30">
        <f t="shared" si="327"/>
        <v>0</v>
      </c>
      <c r="BT88" s="33">
        <v>1</v>
      </c>
      <c r="BU88" s="33">
        <v>0.25</v>
      </c>
      <c r="BV88" s="33"/>
      <c r="BW88" s="9">
        <f t="shared" si="328"/>
        <v>4098.721195135</v>
      </c>
      <c r="BX88" s="9">
        <f t="shared" si="329"/>
        <v>9877.9180802753508</v>
      </c>
      <c r="BY88" s="9">
        <f t="shared" si="330"/>
        <v>5624.4291728120525</v>
      </c>
      <c r="BZ88" s="33"/>
      <c r="CA88" s="33">
        <v>1</v>
      </c>
      <c r="CB88" s="9">
        <f t="shared" si="331"/>
        <v>14533.910037987633</v>
      </c>
      <c r="CC88" s="9">
        <f t="shared" si="332"/>
        <v>35026.723191550198</v>
      </c>
      <c r="CD88" s="9">
        <f t="shared" si="333"/>
        <v>19944.01271052815</v>
      </c>
      <c r="CE88" s="33"/>
      <c r="CF88" s="33"/>
      <c r="CG88" s="9">
        <f t="shared" si="334"/>
        <v>3357.672403054592</v>
      </c>
      <c r="CH88" s="9">
        <f t="shared" si="335"/>
        <v>8091.9904913615674</v>
      </c>
      <c r="CI88" s="9">
        <f t="shared" si="336"/>
        <v>4607.532378367634</v>
      </c>
      <c r="CJ88" s="33"/>
      <c r="CK88" s="33">
        <v>1</v>
      </c>
      <c r="CL88" s="9">
        <f t="shared" si="337"/>
        <v>26014.255527826233</v>
      </c>
      <c r="CM88" s="9">
        <f t="shared" si="338"/>
        <v>62694.355822061225</v>
      </c>
      <c r="CN88" s="9">
        <f t="shared" si="339"/>
        <v>35697.802005504273</v>
      </c>
      <c r="CO88" s="9">
        <f t="shared" si="340"/>
        <v>9215.064756735268</v>
      </c>
      <c r="CP88" s="33">
        <v>0.5</v>
      </c>
      <c r="CQ88" s="9">
        <f t="shared" si="341"/>
        <v>17848.901002752136</v>
      </c>
      <c r="CR88" s="9">
        <f t="shared" si="342"/>
        <v>171720.75549496393</v>
      </c>
      <c r="CS88" s="15">
        <v>21</v>
      </c>
      <c r="CT88" s="9">
        <f t="shared" si="343"/>
        <v>8177.1788330935206</v>
      </c>
      <c r="CU88" s="9">
        <f t="shared" si="344"/>
        <v>169045.9901166379</v>
      </c>
      <c r="CV88" s="15">
        <v>21</v>
      </c>
      <c r="CW88" s="9">
        <f t="shared" si="213"/>
        <v>8049.8090531732332</v>
      </c>
      <c r="CX88" s="9">
        <f t="shared" si="345"/>
        <v>162344.13345057846</v>
      </c>
      <c r="CY88" s="15">
        <v>21</v>
      </c>
      <c r="CZ88" s="9">
        <f t="shared" si="215"/>
        <v>7730.6730214561176</v>
      </c>
      <c r="DA88" s="112">
        <f t="shared" si="346"/>
        <v>100998.21212193641</v>
      </c>
      <c r="DB88" s="15">
        <v>21</v>
      </c>
      <c r="DC88" s="9">
        <f t="shared" si="217"/>
        <v>4809.4386724731621</v>
      </c>
    </row>
    <row r="89" spans="1:107" x14ac:dyDescent="0.35">
      <c r="A89" s="15"/>
      <c r="B89" s="15" t="s">
        <v>9</v>
      </c>
      <c r="C89" s="15">
        <v>13721</v>
      </c>
      <c r="D89" s="15">
        <v>94</v>
      </c>
      <c r="E89" s="30">
        <v>0.33</v>
      </c>
      <c r="F89" s="9">
        <v>8</v>
      </c>
      <c r="G89" s="30">
        <v>0.74060000000000004</v>
      </c>
      <c r="H89" s="30">
        <v>0.76219999999999999</v>
      </c>
      <c r="I89" s="30">
        <v>0.96430000000000005</v>
      </c>
      <c r="J89" s="30">
        <v>1.0367999999999999</v>
      </c>
      <c r="K89" s="30">
        <f t="shared" si="306"/>
        <v>1.0475000000000001</v>
      </c>
      <c r="L89" s="30">
        <f t="shared" si="307"/>
        <v>1.2698</v>
      </c>
      <c r="M89" s="30">
        <v>2.1476000000000002</v>
      </c>
      <c r="N89" s="9">
        <v>8</v>
      </c>
      <c r="O89" s="30">
        <v>1.024</v>
      </c>
      <c r="P89" s="30">
        <v>5.6599999999999998E-2</v>
      </c>
      <c r="Q89" s="15">
        <v>6</v>
      </c>
      <c r="R89" s="30">
        <v>4.4673999999999996</v>
      </c>
      <c r="S89" s="30">
        <v>5.2891000000000004</v>
      </c>
      <c r="T89" s="30">
        <v>0.05</v>
      </c>
      <c r="U89" s="30">
        <v>0.78800000000000003</v>
      </c>
      <c r="V89" t="s">
        <v>430</v>
      </c>
      <c r="W89">
        <v>5</v>
      </c>
      <c r="X89" t="s">
        <v>9</v>
      </c>
      <c r="Y89">
        <v>355</v>
      </c>
      <c r="AC89" s="4">
        <v>0.214</v>
      </c>
      <c r="AF89" t="s">
        <v>466</v>
      </c>
      <c r="AG89" s="4">
        <v>0.18</v>
      </c>
      <c r="AJ89" s="4">
        <v>0.5</v>
      </c>
      <c r="AN89" s="15">
        <v>4780</v>
      </c>
      <c r="AO89" s="15">
        <v>311</v>
      </c>
      <c r="AP89" s="30">
        <f t="shared" si="349"/>
        <v>0.46600000000000003</v>
      </c>
      <c r="AU89" s="15">
        <v>187</v>
      </c>
      <c r="AV89" s="30" t="s">
        <v>465</v>
      </c>
      <c r="AW89" s="9"/>
      <c r="AX89" s="30">
        <f>48%</f>
        <v>0.48</v>
      </c>
      <c r="AY89" s="30"/>
      <c r="AZ89" s="30"/>
      <c r="BA89" s="15"/>
      <c r="BB89" s="15">
        <f t="shared" si="311"/>
        <v>13721</v>
      </c>
      <c r="BC89" s="9">
        <f t="shared" si="312"/>
        <v>4780</v>
      </c>
      <c r="BD89" s="30">
        <f t="shared" si="313"/>
        <v>0.46600000000000003</v>
      </c>
      <c r="BE89" s="112">
        <f t="shared" si="314"/>
        <v>24894.986000000001</v>
      </c>
      <c r="BF89" s="15">
        <f t="shared" si="315"/>
        <v>449</v>
      </c>
      <c r="BG89" s="9">
        <f t="shared" si="316"/>
        <v>311</v>
      </c>
      <c r="BH89" s="30">
        <f t="shared" si="317"/>
        <v>0.65999999999999992</v>
      </c>
      <c r="BI89" s="112">
        <f t="shared" si="318"/>
        <v>1409.0562075999999</v>
      </c>
      <c r="BJ89" s="15">
        <f t="shared" si="319"/>
        <v>2465.3962075999998</v>
      </c>
      <c r="BK89" s="30">
        <f t="shared" si="265"/>
        <v>0</v>
      </c>
      <c r="BL89" s="30">
        <f t="shared" si="320"/>
        <v>0.33</v>
      </c>
      <c r="BM89" s="30">
        <f t="shared" si="321"/>
        <v>0</v>
      </c>
      <c r="BN89" s="30">
        <f t="shared" si="322"/>
        <v>0.5</v>
      </c>
      <c r="BO89" s="30">
        <f t="shared" si="323"/>
        <v>0</v>
      </c>
      <c r="BP89" s="30">
        <f t="shared" si="324"/>
        <v>0.26400000000000001</v>
      </c>
      <c r="BQ89" s="30">
        <f t="shared" si="325"/>
        <v>0.78800000000000003</v>
      </c>
      <c r="BR89" s="9">
        <f t="shared" si="326"/>
        <v>187</v>
      </c>
      <c r="BS89" s="30">
        <f t="shared" si="327"/>
        <v>0.32757403906742283</v>
      </c>
      <c r="BT89" s="33">
        <v>1</v>
      </c>
      <c r="BU89" s="33">
        <v>0.25</v>
      </c>
      <c r="BV89" s="33"/>
      <c r="BW89" s="9">
        <f t="shared" si="328"/>
        <v>4635.7750578956511</v>
      </c>
      <c r="BX89" s="9">
        <f t="shared" si="329"/>
        <v>8288.7658035174245</v>
      </c>
      <c r="BY89" s="9">
        <f t="shared" si="330"/>
        <v>5600.1646147397987</v>
      </c>
      <c r="BZ89" s="33"/>
      <c r="CA89" s="33">
        <v>1</v>
      </c>
      <c r="CB89" s="9">
        <f t="shared" si="331"/>
        <v>19294.841652573803</v>
      </c>
      <c r="CC89" s="9">
        <f t="shared" si="332"/>
        <v>34499.17687480196</v>
      </c>
      <c r="CD89" s="9">
        <f t="shared" si="333"/>
        <v>23308.786151242035</v>
      </c>
      <c r="CE89" s="33"/>
      <c r="CF89" s="33"/>
      <c r="CG89" s="9">
        <f t="shared" si="334"/>
        <v>3357.672403054592</v>
      </c>
      <c r="CH89" s="9">
        <f t="shared" si="335"/>
        <v>6003.5182566616104</v>
      </c>
      <c r="CI89" s="9">
        <f t="shared" si="336"/>
        <v>4056.1757084068449</v>
      </c>
      <c r="CJ89" s="33"/>
      <c r="CK89" s="33">
        <v>1</v>
      </c>
      <c r="CL89" s="9">
        <f t="shared" si="337"/>
        <v>34535.850284408305</v>
      </c>
      <c r="CM89" s="9">
        <f t="shared" si="338"/>
        <v>61750.100308522051</v>
      </c>
      <c r="CN89" s="9">
        <f t="shared" si="339"/>
        <v>41720.412290774329</v>
      </c>
      <c r="CO89" s="9">
        <f t="shared" si="340"/>
        <v>8112.3514168136899</v>
      </c>
      <c r="CP89" s="33">
        <v>0.5</v>
      </c>
      <c r="CQ89" s="9">
        <f t="shared" si="341"/>
        <v>20860.206145387165</v>
      </c>
      <c r="CR89" s="9">
        <f t="shared" si="342"/>
        <v>193710.16595171086</v>
      </c>
      <c r="CS89" s="15">
        <v>21</v>
      </c>
      <c r="CT89" s="9">
        <f t="shared" si="343"/>
        <v>9224.2936167481366</v>
      </c>
      <c r="CU89" s="9">
        <f t="shared" si="344"/>
        <v>187596.12523356589</v>
      </c>
      <c r="CV89" s="15">
        <v>21</v>
      </c>
      <c r="CW89" s="9">
        <f t="shared" si="213"/>
        <v>8933.1488206459944</v>
      </c>
      <c r="CX89" s="9">
        <f t="shared" si="345"/>
        <v>177472.36665126725</v>
      </c>
      <c r="CY89" s="15">
        <v>21</v>
      </c>
      <c r="CZ89" s="9">
        <f t="shared" si="215"/>
        <v>8451.0650786317747</v>
      </c>
      <c r="DA89" s="112">
        <f t="shared" si="346"/>
        <v>102587.84145587846</v>
      </c>
      <c r="DB89" s="15">
        <v>21</v>
      </c>
      <c r="DC89" s="9">
        <f t="shared" si="217"/>
        <v>4885.1353074227836</v>
      </c>
    </row>
    <row r="90" spans="1:107" x14ac:dyDescent="0.35">
      <c r="A90" s="15"/>
      <c r="B90" s="15" t="s">
        <v>9</v>
      </c>
      <c r="C90" s="15">
        <v>13721</v>
      </c>
      <c r="D90" s="15">
        <v>94</v>
      </c>
      <c r="E90" s="30">
        <v>0.33</v>
      </c>
      <c r="F90" s="9">
        <v>8</v>
      </c>
      <c r="G90" s="30">
        <v>0.74060000000000004</v>
      </c>
      <c r="H90" s="30">
        <v>0.76219999999999999</v>
      </c>
      <c r="I90" s="30">
        <v>0.96430000000000005</v>
      </c>
      <c r="J90" s="30">
        <v>1.0367999999999999</v>
      </c>
      <c r="K90" s="30">
        <f t="shared" si="306"/>
        <v>1.0475000000000001</v>
      </c>
      <c r="L90" s="30">
        <f t="shared" si="307"/>
        <v>1.2698</v>
      </c>
      <c r="M90" s="30">
        <v>2.1476000000000002</v>
      </c>
      <c r="N90" s="9">
        <v>8</v>
      </c>
      <c r="O90" s="30">
        <v>1.024</v>
      </c>
      <c r="P90" s="30">
        <v>5.6599999999999998E-2</v>
      </c>
      <c r="Q90" s="15">
        <v>6</v>
      </c>
      <c r="R90" s="30">
        <v>4.4673999999999996</v>
      </c>
      <c r="S90" s="30">
        <v>5.2891000000000004</v>
      </c>
      <c r="T90" s="30">
        <v>0.05</v>
      </c>
      <c r="U90" s="30">
        <v>0.78800000000000003</v>
      </c>
      <c r="V90" t="s">
        <v>430</v>
      </c>
      <c r="W90">
        <v>5</v>
      </c>
      <c r="X90" t="s">
        <v>9</v>
      </c>
      <c r="Y90">
        <v>355</v>
      </c>
      <c r="AC90" s="4">
        <v>0.214</v>
      </c>
      <c r="AF90" t="s">
        <v>466</v>
      </c>
      <c r="AG90" s="4">
        <v>0.18</v>
      </c>
      <c r="AJ90" s="4">
        <v>0.5</v>
      </c>
      <c r="AN90" s="15">
        <v>4780</v>
      </c>
      <c r="AO90" s="15">
        <v>311</v>
      </c>
      <c r="AP90" s="30"/>
      <c r="AQ90" s="30">
        <f t="shared" ref="AQ90" si="350">1*46.6%</f>
        <v>0.46600000000000003</v>
      </c>
      <c r="AR90" s="30">
        <f>1*58.3%</f>
        <v>0.58299999999999996</v>
      </c>
      <c r="AS90" s="30">
        <v>0.311</v>
      </c>
      <c r="AT90" s="30"/>
      <c r="AU90" s="15"/>
      <c r="AV90" s="30" t="s">
        <v>465</v>
      </c>
      <c r="AW90" s="9"/>
      <c r="AX90" s="30">
        <f>48%</f>
        <v>0.48</v>
      </c>
      <c r="AY90" s="30"/>
      <c r="AZ90" s="30"/>
      <c r="BA90" s="15"/>
      <c r="BB90" s="15">
        <f t="shared" si="311"/>
        <v>13721</v>
      </c>
      <c r="BC90" s="9">
        <f t="shared" si="312"/>
        <v>4780</v>
      </c>
      <c r="BD90" s="30">
        <f t="shared" si="313"/>
        <v>0</v>
      </c>
      <c r="BE90" s="112">
        <f t="shared" si="314"/>
        <v>18501</v>
      </c>
      <c r="BF90" s="15">
        <f t="shared" si="315"/>
        <v>449</v>
      </c>
      <c r="BG90" s="9">
        <f t="shared" si="316"/>
        <v>311</v>
      </c>
      <c r="BH90" s="30">
        <f t="shared" si="317"/>
        <v>1.1259999999999999</v>
      </c>
      <c r="BI90" s="112">
        <f t="shared" si="318"/>
        <v>1047.1566</v>
      </c>
      <c r="BJ90" s="15">
        <f t="shared" si="319"/>
        <v>2312.7305999999999</v>
      </c>
      <c r="BK90" s="30">
        <f t="shared" si="265"/>
        <v>0.58299999999999996</v>
      </c>
      <c r="BL90" s="30">
        <f t="shared" si="320"/>
        <v>0.91300000000000003</v>
      </c>
      <c r="BM90" s="30">
        <f t="shared" si="321"/>
        <v>0</v>
      </c>
      <c r="BN90" s="30">
        <f t="shared" si="322"/>
        <v>0.5</v>
      </c>
      <c r="BO90" s="30">
        <f t="shared" si="323"/>
        <v>0</v>
      </c>
      <c r="BP90" s="30">
        <f t="shared" si="324"/>
        <v>0.57499999999999996</v>
      </c>
      <c r="BQ90" s="30">
        <f t="shared" si="325"/>
        <v>0.78800000000000003</v>
      </c>
      <c r="BR90" s="9">
        <f t="shared" si="326"/>
        <v>0</v>
      </c>
      <c r="BS90" s="30">
        <f t="shared" si="327"/>
        <v>0</v>
      </c>
      <c r="BT90" s="33">
        <v>1</v>
      </c>
      <c r="BU90" s="33">
        <v>0.25</v>
      </c>
      <c r="BV90" s="33"/>
      <c r="BW90" s="9">
        <f t="shared" si="328"/>
        <v>5530.3170472499996</v>
      </c>
      <c r="BX90" s="9">
        <f t="shared" si="329"/>
        <v>9888.2068804829996</v>
      </c>
      <c r="BY90" s="9">
        <f t="shared" si="330"/>
        <v>8036.1037013589739</v>
      </c>
      <c r="BZ90" s="33"/>
      <c r="CA90" s="33">
        <v>1</v>
      </c>
      <c r="CB90" s="9">
        <f t="shared" si="331"/>
        <v>17977.405846228925</v>
      </c>
      <c r="CC90" s="9">
        <f t="shared" si="332"/>
        <v>32143.601653057318</v>
      </c>
      <c r="CD90" s="9">
        <f t="shared" si="333"/>
        <v>26122.96843515525</v>
      </c>
      <c r="CE90" s="33"/>
      <c r="CF90" s="33"/>
      <c r="CG90" s="9">
        <f t="shared" si="334"/>
        <v>4530.4357251071997</v>
      </c>
      <c r="CH90" s="9">
        <f t="shared" si="335"/>
        <v>8100.419076491673</v>
      </c>
      <c r="CI90" s="9">
        <f t="shared" si="336"/>
        <v>6583.1761521532717</v>
      </c>
      <c r="CJ90" s="33"/>
      <c r="CK90" s="33">
        <v>1</v>
      </c>
      <c r="CL90" s="9">
        <f t="shared" si="337"/>
        <v>35100.479873531971</v>
      </c>
      <c r="CM90" s="9">
        <f t="shared" si="338"/>
        <v>62759.658013875167</v>
      </c>
      <c r="CN90" s="9">
        <f t="shared" si="339"/>
        <v>51004.507304229308</v>
      </c>
      <c r="CO90" s="9">
        <f t="shared" si="340"/>
        <v>13166.352304306543</v>
      </c>
      <c r="CP90" s="33">
        <v>0.5</v>
      </c>
      <c r="CQ90" s="9">
        <f t="shared" si="341"/>
        <v>25502.253652114654</v>
      </c>
      <c r="CR90" s="9">
        <f t="shared" si="342"/>
        <v>231115.64697471142</v>
      </c>
      <c r="CS90" s="15">
        <v>21</v>
      </c>
      <c r="CT90" s="9">
        <f t="shared" si="343"/>
        <v>11005.506998795781</v>
      </c>
      <c r="CU90" s="9">
        <f t="shared" si="344"/>
        <v>229666.73134420879</v>
      </c>
      <c r="CV90" s="15">
        <v>21</v>
      </c>
      <c r="CW90" s="9">
        <f t="shared" si="213"/>
        <v>10936.511016390894</v>
      </c>
      <c r="CX90" s="9">
        <f t="shared" si="345"/>
        <v>222463.9654635331</v>
      </c>
      <c r="CY90" s="15">
        <v>21</v>
      </c>
      <c r="CZ90" s="9">
        <f t="shared" si="215"/>
        <v>10593.522164930147</v>
      </c>
      <c r="DA90" s="112">
        <f t="shared" si="346"/>
        <v>144304.7963315252</v>
      </c>
      <c r="DB90" s="15">
        <v>21</v>
      </c>
      <c r="DC90" s="9">
        <f t="shared" si="217"/>
        <v>6871.6569681678666</v>
      </c>
    </row>
    <row r="91" spans="1:107" x14ac:dyDescent="0.35">
      <c r="A91" s="15"/>
      <c r="B91" s="15" t="s">
        <v>9</v>
      </c>
      <c r="C91" s="15">
        <v>13721</v>
      </c>
      <c r="D91" s="15">
        <v>94</v>
      </c>
      <c r="E91" s="30">
        <v>0.33</v>
      </c>
      <c r="F91" s="9">
        <v>8</v>
      </c>
      <c r="G91" s="30">
        <v>0.74060000000000004</v>
      </c>
      <c r="H91" s="30">
        <v>0.76219999999999999</v>
      </c>
      <c r="I91" s="30">
        <v>0.96430000000000005</v>
      </c>
      <c r="J91" s="30">
        <v>1.0367999999999999</v>
      </c>
      <c r="K91" s="30">
        <f t="shared" si="306"/>
        <v>1.0475000000000001</v>
      </c>
      <c r="L91" s="30">
        <f t="shared" si="307"/>
        <v>1.2698</v>
      </c>
      <c r="M91" s="30">
        <v>2.1476000000000002</v>
      </c>
      <c r="N91" s="9">
        <v>8</v>
      </c>
      <c r="O91" s="30">
        <v>1.024</v>
      </c>
      <c r="P91" s="30">
        <v>5.6599999999999998E-2</v>
      </c>
      <c r="Q91" s="15">
        <v>6</v>
      </c>
      <c r="R91" s="30">
        <v>4.4673999999999996</v>
      </c>
      <c r="S91" s="30">
        <v>5.2891000000000004</v>
      </c>
      <c r="T91" s="30">
        <v>0.05</v>
      </c>
      <c r="U91" s="30">
        <v>0.78800000000000003</v>
      </c>
      <c r="V91" t="s">
        <v>430</v>
      </c>
      <c r="W91">
        <v>5</v>
      </c>
      <c r="X91" t="s">
        <v>9</v>
      </c>
      <c r="Y91">
        <v>355</v>
      </c>
      <c r="AC91" s="4">
        <v>0.214</v>
      </c>
      <c r="AF91" t="s">
        <v>466</v>
      </c>
      <c r="AG91" s="4">
        <v>0.18</v>
      </c>
      <c r="AJ91" s="4">
        <v>0.5</v>
      </c>
      <c r="AN91" s="15">
        <v>4780</v>
      </c>
      <c r="AO91" s="15">
        <v>311</v>
      </c>
      <c r="AQ91" s="30">
        <f>1*46.6%</f>
        <v>0.46600000000000003</v>
      </c>
      <c r="AT91" s="30">
        <v>0.622</v>
      </c>
      <c r="AV91" s="30" t="s">
        <v>465</v>
      </c>
      <c r="AW91" s="9"/>
      <c r="AX91" s="30">
        <f>48%</f>
        <v>0.48</v>
      </c>
      <c r="AY91" s="30"/>
      <c r="AZ91" s="30"/>
      <c r="BA91" s="15"/>
      <c r="BB91" s="15">
        <f t="shared" si="311"/>
        <v>13721</v>
      </c>
      <c r="BC91" s="9">
        <f t="shared" si="312"/>
        <v>4780</v>
      </c>
      <c r="BD91" s="30">
        <f t="shared" si="313"/>
        <v>0</v>
      </c>
      <c r="BE91" s="112">
        <f t="shared" si="314"/>
        <v>18501</v>
      </c>
      <c r="BF91" s="15">
        <f t="shared" si="315"/>
        <v>449</v>
      </c>
      <c r="BG91" s="9">
        <f t="shared" si="316"/>
        <v>311</v>
      </c>
      <c r="BH91" s="30">
        <f t="shared" si="317"/>
        <v>1.1259999999999999</v>
      </c>
      <c r="BI91" s="112">
        <f t="shared" si="318"/>
        <v>1047.1566</v>
      </c>
      <c r="BJ91" s="15">
        <f t="shared" si="319"/>
        <v>2312.7305999999999</v>
      </c>
      <c r="BK91" s="30">
        <f t="shared" si="265"/>
        <v>0</v>
      </c>
      <c r="BL91" s="30">
        <f t="shared" si="320"/>
        <v>0.33</v>
      </c>
      <c r="BM91" s="30">
        <f t="shared" si="321"/>
        <v>0</v>
      </c>
      <c r="BN91" s="30">
        <f t="shared" si="322"/>
        <v>0.5</v>
      </c>
      <c r="BO91" s="30">
        <f t="shared" si="323"/>
        <v>0</v>
      </c>
      <c r="BP91" s="30">
        <f t="shared" si="324"/>
        <v>0.26400000000000001</v>
      </c>
      <c r="BQ91" s="30">
        <f t="shared" si="325"/>
        <v>1.4100000000000001</v>
      </c>
      <c r="BR91" s="9">
        <f t="shared" si="326"/>
        <v>0</v>
      </c>
      <c r="BS91" s="30">
        <f t="shared" si="327"/>
        <v>0</v>
      </c>
      <c r="BT91" s="33">
        <v>1</v>
      </c>
      <c r="BU91" s="33">
        <v>0.25</v>
      </c>
      <c r="BV91" s="33"/>
      <c r="BW91" s="9">
        <f t="shared" si="328"/>
        <v>3844.9146225</v>
      </c>
      <c r="BX91" s="9">
        <f t="shared" si="329"/>
        <v>9266.2442402249999</v>
      </c>
      <c r="BY91" s="9">
        <f t="shared" si="330"/>
        <v>5276.1456415794</v>
      </c>
      <c r="BZ91" s="33"/>
      <c r="CA91" s="33">
        <v>1</v>
      </c>
      <c r="CB91" s="9">
        <f t="shared" si="331"/>
        <v>13633.921549357201</v>
      </c>
      <c r="CC91" s="9">
        <f t="shared" si="332"/>
        <v>32857.750933950854</v>
      </c>
      <c r="CD91" s="9">
        <f t="shared" si="333"/>
        <v>18709.012506889925</v>
      </c>
      <c r="CE91" s="33"/>
      <c r="CF91" s="33"/>
      <c r="CG91" s="9">
        <f t="shared" si="334"/>
        <v>3149.7540587519998</v>
      </c>
      <c r="CH91" s="9">
        <f t="shared" si="335"/>
        <v>7590.90728159232</v>
      </c>
      <c r="CI91" s="9">
        <f t="shared" si="336"/>
        <v>4322.218509581844</v>
      </c>
      <c r="CJ91" s="33"/>
      <c r="CK91" s="33">
        <v>1</v>
      </c>
      <c r="CL91" s="9">
        <f t="shared" si="337"/>
        <v>24403.365515837701</v>
      </c>
      <c r="CM91" s="9">
        <f t="shared" si="338"/>
        <v>58812.110893168865</v>
      </c>
      <c r="CN91" s="9">
        <f t="shared" si="339"/>
        <v>33487.274295453128</v>
      </c>
      <c r="CO91" s="9">
        <f t="shared" si="340"/>
        <v>8644.4370191636881</v>
      </c>
      <c r="CP91" s="33">
        <v>0.5</v>
      </c>
      <c r="CQ91" s="9">
        <f t="shared" si="341"/>
        <v>16743.637147726564</v>
      </c>
      <c r="CR91" s="9">
        <f t="shared" si="342"/>
        <v>161087.22998115199</v>
      </c>
      <c r="CS91" s="15">
        <v>21</v>
      </c>
      <c r="CT91" s="9">
        <f t="shared" si="343"/>
        <v>7670.8204752929523</v>
      </c>
      <c r="CU91" s="9">
        <f t="shared" si="344"/>
        <v>158578.09505216748</v>
      </c>
      <c r="CV91" s="15">
        <v>21</v>
      </c>
      <c r="CW91" s="9">
        <f t="shared" si="213"/>
        <v>7551.3378596270231</v>
      </c>
      <c r="CX91" s="9">
        <f t="shared" si="345"/>
        <v>152291.23984381213</v>
      </c>
      <c r="CY91" s="15">
        <v>21</v>
      </c>
      <c r="CZ91" s="9">
        <f t="shared" si="215"/>
        <v>7251.9638020862922</v>
      </c>
      <c r="DA91" s="112">
        <f t="shared" si="346"/>
        <v>94744.063854579785</v>
      </c>
      <c r="DB91" s="15">
        <v>21</v>
      </c>
      <c r="DC91" s="9">
        <f t="shared" si="217"/>
        <v>4511.6220883133228</v>
      </c>
    </row>
    <row r="92" spans="1:107" s="59" customFormat="1" x14ac:dyDescent="0.35">
      <c r="A92" s="63"/>
      <c r="B92" s="63" t="s">
        <v>9</v>
      </c>
      <c r="C92" s="63">
        <v>13721</v>
      </c>
      <c r="D92" s="63">
        <v>94</v>
      </c>
      <c r="E92" s="67">
        <v>0.33</v>
      </c>
      <c r="F92" s="72">
        <v>8</v>
      </c>
      <c r="G92" s="67">
        <v>0.74060000000000004</v>
      </c>
      <c r="H92" s="67">
        <v>0.76219999999999999</v>
      </c>
      <c r="I92" s="67">
        <v>0.96430000000000005</v>
      </c>
      <c r="J92" s="67">
        <v>1.0367999999999999</v>
      </c>
      <c r="K92" s="67">
        <f t="shared" si="306"/>
        <v>1.0475000000000001</v>
      </c>
      <c r="L92" s="67">
        <f t="shared" si="307"/>
        <v>1.2698</v>
      </c>
      <c r="M92" s="67">
        <v>2.1476000000000002</v>
      </c>
      <c r="N92" s="72">
        <v>8</v>
      </c>
      <c r="O92" s="67">
        <v>1.024</v>
      </c>
      <c r="P92" s="67">
        <v>5.6599999999999998E-2</v>
      </c>
      <c r="Q92" s="63">
        <v>6</v>
      </c>
      <c r="R92" s="67">
        <v>4.4673999999999996</v>
      </c>
      <c r="S92" s="67">
        <v>5.2891000000000004</v>
      </c>
      <c r="T92" s="67">
        <v>0.05</v>
      </c>
      <c r="U92" s="67">
        <v>0.78800000000000003</v>
      </c>
      <c r="V92" s="59" t="s">
        <v>430</v>
      </c>
      <c r="W92" s="59">
        <v>5</v>
      </c>
      <c r="X92" s="59" t="s">
        <v>9</v>
      </c>
      <c r="Y92" s="59">
        <v>355</v>
      </c>
      <c r="Z92" s="60"/>
      <c r="AA92" s="60"/>
      <c r="AB92" s="61"/>
      <c r="AC92" s="60">
        <v>0.214</v>
      </c>
      <c r="AD92" s="60"/>
      <c r="AE92" s="60"/>
      <c r="AF92" s="59" t="s">
        <v>466</v>
      </c>
      <c r="AG92" s="60">
        <v>0.18</v>
      </c>
      <c r="AH92" s="60"/>
      <c r="AI92" s="60"/>
      <c r="AJ92" s="60">
        <v>0.5</v>
      </c>
      <c r="AK92" s="60"/>
      <c r="AL92" s="60"/>
      <c r="AM92" s="60"/>
      <c r="AN92" s="63">
        <v>4780</v>
      </c>
      <c r="AO92" s="63">
        <v>311</v>
      </c>
      <c r="AP92" s="60"/>
      <c r="AQ92" s="67">
        <f t="shared" ref="AQ92" si="351">1*46.6%</f>
        <v>0.46600000000000003</v>
      </c>
      <c r="AR92" s="60"/>
      <c r="AS92" s="60"/>
      <c r="AT92" s="60"/>
      <c r="AU92" s="63">
        <v>187</v>
      </c>
      <c r="AV92" s="67" t="s">
        <v>465</v>
      </c>
      <c r="AW92" s="72"/>
      <c r="AX92" s="67">
        <f>48%</f>
        <v>0.48</v>
      </c>
      <c r="AY92" s="67"/>
      <c r="AZ92" s="67"/>
      <c r="BA92" s="63"/>
      <c r="BB92" s="63">
        <f t="shared" si="311"/>
        <v>13721</v>
      </c>
      <c r="BC92" s="72">
        <f t="shared" si="312"/>
        <v>4780</v>
      </c>
      <c r="BD92" s="67">
        <f t="shared" si="313"/>
        <v>0</v>
      </c>
      <c r="BE92" s="118">
        <f t="shared" si="314"/>
        <v>18501</v>
      </c>
      <c r="BF92" s="63">
        <f t="shared" si="315"/>
        <v>449</v>
      </c>
      <c r="BG92" s="72">
        <f t="shared" si="316"/>
        <v>311</v>
      </c>
      <c r="BH92" s="67">
        <f t="shared" si="317"/>
        <v>1.1259999999999999</v>
      </c>
      <c r="BI92" s="118">
        <f t="shared" si="318"/>
        <v>1047.1566</v>
      </c>
      <c r="BJ92" s="63">
        <f t="shared" si="319"/>
        <v>2312.7305999999999</v>
      </c>
      <c r="BK92" s="30">
        <f t="shared" si="265"/>
        <v>0</v>
      </c>
      <c r="BL92" s="67">
        <f t="shared" si="320"/>
        <v>0.33</v>
      </c>
      <c r="BM92" s="67">
        <f t="shared" si="321"/>
        <v>0</v>
      </c>
      <c r="BN92" s="67">
        <f t="shared" si="322"/>
        <v>0.5</v>
      </c>
      <c r="BO92" s="67">
        <f t="shared" si="323"/>
        <v>0</v>
      </c>
      <c r="BP92" s="67">
        <f t="shared" si="324"/>
        <v>0.26400000000000001</v>
      </c>
      <c r="BQ92" s="67">
        <f t="shared" si="325"/>
        <v>0.78800000000000003</v>
      </c>
      <c r="BR92" s="72">
        <f t="shared" si="326"/>
        <v>187</v>
      </c>
      <c r="BS92" s="67">
        <f t="shared" si="327"/>
        <v>0.32757403906742283</v>
      </c>
      <c r="BT92" s="64">
        <v>1</v>
      </c>
      <c r="BU92" s="64">
        <v>0.25</v>
      </c>
      <c r="BV92" s="64"/>
      <c r="BW92" s="72">
        <f t="shared" si="328"/>
        <v>4348.7123076046882</v>
      </c>
      <c r="BX92" s="72">
        <f t="shared" si="329"/>
        <v>7775.4976059971823</v>
      </c>
      <c r="BY92" s="72">
        <f t="shared" si="330"/>
        <v>5253.3836263803069</v>
      </c>
      <c r="BZ92" s="64"/>
      <c r="CA92" s="33">
        <v>1</v>
      </c>
      <c r="CB92" s="72">
        <f t="shared" si="331"/>
        <v>18100.040299608518</v>
      </c>
      <c r="CC92" s="72">
        <f t="shared" si="332"/>
        <v>32362.872055700031</v>
      </c>
      <c r="CD92" s="72">
        <f t="shared" si="333"/>
        <v>21865.427883216678</v>
      </c>
      <c r="CE92" s="64"/>
      <c r="CF92" s="33"/>
      <c r="CG92" s="72">
        <f t="shared" si="334"/>
        <v>3149.7540587519998</v>
      </c>
      <c r="CH92" s="72">
        <f t="shared" si="335"/>
        <v>5631.760257048576</v>
      </c>
      <c r="CI92" s="72">
        <f t="shared" si="336"/>
        <v>3805.0036951022958</v>
      </c>
      <c r="CJ92" s="64"/>
      <c r="CK92" s="33">
        <v>1</v>
      </c>
      <c r="CL92" s="72">
        <f t="shared" si="337"/>
        <v>32397.274524699318</v>
      </c>
      <c r="CM92" s="72">
        <f t="shared" si="338"/>
        <v>57926.326850162382</v>
      </c>
      <c r="CN92" s="72">
        <f t="shared" si="339"/>
        <v>39136.944338621564</v>
      </c>
      <c r="CO92" s="72">
        <f t="shared" si="340"/>
        <v>7610.0073902045915</v>
      </c>
      <c r="CP92" s="64">
        <v>0.5</v>
      </c>
      <c r="CQ92" s="72">
        <f t="shared" si="341"/>
        <v>19568.472169310782</v>
      </c>
      <c r="CR92" s="72">
        <f t="shared" si="342"/>
        <v>181714.98234099895</v>
      </c>
      <c r="CS92" s="63">
        <v>21</v>
      </c>
      <c r="CT92" s="72">
        <f t="shared" si="343"/>
        <v>8653.0943971904253</v>
      </c>
      <c r="CU92" s="72">
        <f t="shared" si="344"/>
        <v>175979.54354422039</v>
      </c>
      <c r="CV92" s="63">
        <v>21</v>
      </c>
      <c r="CW92" s="72">
        <f t="shared" si="213"/>
        <v>8379.978264010495</v>
      </c>
      <c r="CX92" s="72">
        <f t="shared" si="345"/>
        <v>166482.68207095351</v>
      </c>
      <c r="CY92" s="63">
        <v>21</v>
      </c>
      <c r="CZ92" s="72">
        <f t="shared" si="215"/>
        <v>7927.7467652835003</v>
      </c>
      <c r="DA92" s="118">
        <f t="shared" si="346"/>
        <v>96235.258005009789</v>
      </c>
      <c r="DB92" s="63">
        <v>21</v>
      </c>
      <c r="DC92" s="72">
        <f t="shared" si="217"/>
        <v>4582.6313335718951</v>
      </c>
    </row>
    <row r="93" spans="1:107" s="15" customFormat="1" x14ac:dyDescent="0.35">
      <c r="B93" s="15" t="s">
        <v>9</v>
      </c>
      <c r="C93" s="15">
        <v>13721</v>
      </c>
      <c r="D93" s="15">
        <v>94</v>
      </c>
      <c r="E93" s="30">
        <v>0.33</v>
      </c>
      <c r="F93" s="9">
        <v>8</v>
      </c>
      <c r="G93" s="30">
        <v>0.74060000000000004</v>
      </c>
      <c r="H93" s="30">
        <v>0.76219999999999999</v>
      </c>
      <c r="I93" s="30">
        <v>0.96430000000000005</v>
      </c>
      <c r="J93" s="30">
        <v>1.0367999999999999</v>
      </c>
      <c r="K93" s="30">
        <f>49.15%+55.6%</f>
        <v>1.0475000000000001</v>
      </c>
      <c r="L93" s="30">
        <f>126.98%</f>
        <v>1.2698</v>
      </c>
      <c r="M93" s="30">
        <v>2.1476000000000002</v>
      </c>
      <c r="N93" s="9">
        <v>8</v>
      </c>
      <c r="O93" s="30">
        <v>1.024</v>
      </c>
      <c r="P93" s="30">
        <v>5.6599999999999998E-2</v>
      </c>
      <c r="Q93" s="15">
        <v>6</v>
      </c>
      <c r="R93" s="30">
        <v>4.4673999999999996</v>
      </c>
      <c r="S93" s="30">
        <v>5.2891000000000004</v>
      </c>
      <c r="T93" s="30">
        <v>0.05</v>
      </c>
      <c r="U93" s="30">
        <v>0.78800000000000003</v>
      </c>
      <c r="V93" t="s">
        <v>431</v>
      </c>
      <c r="W93">
        <v>1</v>
      </c>
      <c r="X93" t="s">
        <v>9</v>
      </c>
      <c r="Y93">
        <v>401</v>
      </c>
      <c r="Z93" s="4"/>
      <c r="AA93" s="4"/>
      <c r="AB93" s="6">
        <v>201</v>
      </c>
      <c r="AC93" s="6"/>
      <c r="AD93" s="4"/>
      <c r="AE93" s="4">
        <v>0.2</v>
      </c>
      <c r="AF93" t="s">
        <v>466</v>
      </c>
      <c r="AG93" s="4">
        <v>0.18</v>
      </c>
      <c r="AH93" s="4"/>
      <c r="AI93" s="4"/>
      <c r="AJ93" s="4">
        <v>0.5</v>
      </c>
      <c r="AK93" s="4"/>
      <c r="AL93" s="4"/>
      <c r="AM93" s="4"/>
      <c r="AN93" s="15">
        <v>4780</v>
      </c>
      <c r="AO93" s="15">
        <v>311</v>
      </c>
      <c r="AP93" s="30">
        <f>1*46.6%</f>
        <v>0.46600000000000003</v>
      </c>
      <c r="AQ93" s="30"/>
      <c r="AR93" s="30">
        <f>1*58.3%</f>
        <v>0.58299999999999996</v>
      </c>
      <c r="AS93" s="30">
        <v>0.311</v>
      </c>
      <c r="AT93" s="30"/>
      <c r="AV93" s="30" t="s">
        <v>465</v>
      </c>
      <c r="AW93" s="9"/>
      <c r="AX93" s="30">
        <f>48%</f>
        <v>0.48</v>
      </c>
      <c r="AY93" s="30"/>
      <c r="AZ93" s="30"/>
      <c r="BB93" s="15">
        <f t="shared" si="311"/>
        <v>13721</v>
      </c>
      <c r="BC93" s="9">
        <f t="shared" si="312"/>
        <v>4780</v>
      </c>
      <c r="BD93" s="30">
        <f t="shared" si="313"/>
        <v>0.46600000000000003</v>
      </c>
      <c r="BE93" s="112">
        <f t="shared" si="314"/>
        <v>24894.986000000001</v>
      </c>
      <c r="BF93" s="15">
        <f t="shared" si="315"/>
        <v>495</v>
      </c>
      <c r="BG93" s="9">
        <f t="shared" si="316"/>
        <v>311</v>
      </c>
      <c r="BH93" s="30">
        <f t="shared" si="317"/>
        <v>0.65999999999999992</v>
      </c>
      <c r="BI93" s="112">
        <f t="shared" si="318"/>
        <v>1409.0562075999999</v>
      </c>
      <c r="BJ93" s="15">
        <f t="shared" si="319"/>
        <v>2541.7562075999995</v>
      </c>
      <c r="BK93" s="30">
        <f t="shared" si="265"/>
        <v>0.58299999999999996</v>
      </c>
      <c r="BL93" s="30">
        <f t="shared" si="320"/>
        <v>0.91300000000000003</v>
      </c>
      <c r="BM93" s="30">
        <f t="shared" si="321"/>
        <v>0</v>
      </c>
      <c r="BN93" s="30">
        <f t="shared" si="322"/>
        <v>0.5</v>
      </c>
      <c r="BO93" s="30">
        <f t="shared" si="323"/>
        <v>0.2</v>
      </c>
      <c r="BP93" s="30">
        <f t="shared" si="324"/>
        <v>0.36099999999999999</v>
      </c>
      <c r="BQ93" s="30">
        <f t="shared" si="325"/>
        <v>0.78800000000000003</v>
      </c>
      <c r="BR93" s="9">
        <f t="shared" si="326"/>
        <v>201</v>
      </c>
      <c r="BS93" s="30">
        <f t="shared" si="327"/>
        <v>0.34901936289818863</v>
      </c>
      <c r="BT93" s="33">
        <v>1</v>
      </c>
      <c r="BU93" s="33">
        <v>0.25</v>
      </c>
      <c r="BV93" s="33"/>
      <c r="BW93" s="9">
        <f t="shared" si="328"/>
        <v>6926.5068508910381</v>
      </c>
      <c r="BX93" s="9">
        <f t="shared" si="329"/>
        <v>12384.594249393176</v>
      </c>
      <c r="BY93" s="9">
        <f t="shared" si="330"/>
        <v>8896.876401750309</v>
      </c>
      <c r="BZ93" s="33"/>
      <c r="CA93" s="33">
        <v>1</v>
      </c>
      <c r="CB93" s="9">
        <f t="shared" si="331"/>
        <v>28862.645831012789</v>
      </c>
      <c r="CC93" s="9">
        <f t="shared" si="332"/>
        <v>51606.410745850866</v>
      </c>
      <c r="CD93" s="9">
        <f t="shared" si="333"/>
        <v>37073.144965269341</v>
      </c>
      <c r="CE93" s="33"/>
      <c r="CF93" s="33"/>
      <c r="CG93" s="9">
        <f t="shared" si="334"/>
        <v>4979.0767361421304</v>
      </c>
      <c r="CH93" s="9">
        <f t="shared" si="335"/>
        <v>8902.5892042221294</v>
      </c>
      <c r="CI93" s="9">
        <f t="shared" si="336"/>
        <v>6395.4647371190094</v>
      </c>
      <c r="CJ93" s="33"/>
      <c r="CK93" s="33">
        <v>1</v>
      </c>
      <c r="CL93" s="9">
        <f t="shared" si="337"/>
        <v>57481.039113810817</v>
      </c>
      <c r="CM93" s="9">
        <f t="shared" si="338"/>
        <v>102776.09793549374</v>
      </c>
      <c r="CN93" s="9">
        <f t="shared" si="339"/>
        <v>73832.555348438356</v>
      </c>
      <c r="CO93" s="9">
        <f t="shared" si="340"/>
        <v>12790.929474238019</v>
      </c>
      <c r="CP93" s="33">
        <v>0.5</v>
      </c>
      <c r="CQ93" s="9">
        <f t="shared" si="341"/>
        <v>36916.277674219178</v>
      </c>
      <c r="CR93" s="9">
        <f t="shared" si="342"/>
        <v>311680.23691889091</v>
      </c>
      <c r="CS93" s="15">
        <v>21</v>
      </c>
      <c r="CT93" s="8">
        <f t="shared" si="343"/>
        <v>14841.91604375671</v>
      </c>
      <c r="CU93" s="9">
        <f t="shared" si="344"/>
        <v>301924.06125755573</v>
      </c>
      <c r="CV93" s="15">
        <v>21</v>
      </c>
      <c r="CW93" s="9">
        <f t="shared" si="213"/>
        <v>14377.336250359796</v>
      </c>
      <c r="CX93" s="9">
        <f t="shared" si="345"/>
        <v>285797.7220925673</v>
      </c>
      <c r="CY93" s="15">
        <v>21</v>
      </c>
      <c r="CZ93" s="9">
        <f t="shared" si="215"/>
        <v>13609.4153377413</v>
      </c>
      <c r="DA93" s="112">
        <f t="shared" si="346"/>
        <v>166658.42682474537</v>
      </c>
      <c r="DB93" s="15">
        <v>21</v>
      </c>
      <c r="DC93" s="9">
        <f t="shared" si="217"/>
        <v>7936.1155630831126</v>
      </c>
    </row>
    <row r="94" spans="1:107" x14ac:dyDescent="0.35">
      <c r="A94" s="15"/>
      <c r="B94" s="15" t="s">
        <v>9</v>
      </c>
      <c r="C94" s="15">
        <v>13721</v>
      </c>
      <c r="D94" s="15">
        <v>94</v>
      </c>
      <c r="E94" s="30">
        <v>0.33</v>
      </c>
      <c r="F94" s="9">
        <v>8</v>
      </c>
      <c r="G94" s="30">
        <v>0.74060000000000004</v>
      </c>
      <c r="H94" s="30">
        <v>0.76219999999999999</v>
      </c>
      <c r="I94" s="30">
        <v>0.96430000000000005</v>
      </c>
      <c r="J94" s="30">
        <v>1.0367999999999999</v>
      </c>
      <c r="K94" s="30">
        <f t="shared" si="306"/>
        <v>1.0475000000000001</v>
      </c>
      <c r="L94" s="30">
        <f t="shared" si="307"/>
        <v>1.2698</v>
      </c>
      <c r="M94" s="30">
        <v>2.1476000000000002</v>
      </c>
      <c r="N94" s="9">
        <v>8</v>
      </c>
      <c r="O94" s="30">
        <v>1.024</v>
      </c>
      <c r="P94" s="30">
        <v>5.6599999999999998E-2</v>
      </c>
      <c r="Q94" s="15">
        <v>6</v>
      </c>
      <c r="R94" s="30">
        <v>4.4673999999999996</v>
      </c>
      <c r="S94" s="30">
        <v>5.2891000000000004</v>
      </c>
      <c r="T94" s="30">
        <v>0.05</v>
      </c>
      <c r="U94" s="30">
        <v>0.78800000000000003</v>
      </c>
      <c r="V94" t="s">
        <v>431</v>
      </c>
      <c r="W94">
        <v>1</v>
      </c>
      <c r="X94" t="s">
        <v>9</v>
      </c>
      <c r="Y94">
        <v>401</v>
      </c>
      <c r="AB94" s="6">
        <v>201</v>
      </c>
      <c r="AE94" s="4">
        <v>0.2</v>
      </c>
      <c r="AF94" t="s">
        <v>466</v>
      </c>
      <c r="AG94" s="4">
        <v>0.18</v>
      </c>
      <c r="AJ94" s="4">
        <v>0.5</v>
      </c>
      <c r="AN94" s="15">
        <v>4780</v>
      </c>
      <c r="AO94" s="15">
        <v>311</v>
      </c>
      <c r="AP94" s="30">
        <f t="shared" ref="AP94:AP95" si="352">1*46.6%</f>
        <v>0.46600000000000003</v>
      </c>
      <c r="AQ94" s="30"/>
      <c r="AT94" s="30">
        <v>0.622</v>
      </c>
      <c r="AV94" s="30" t="s">
        <v>465</v>
      </c>
      <c r="AW94" s="9"/>
      <c r="AX94" s="30">
        <f>48%</f>
        <v>0.48</v>
      </c>
      <c r="AY94" s="30"/>
      <c r="AZ94" s="30"/>
      <c r="BA94" s="15"/>
      <c r="BB94" s="15">
        <f t="shared" si="311"/>
        <v>13721</v>
      </c>
      <c r="BC94" s="9">
        <f t="shared" si="312"/>
        <v>4780</v>
      </c>
      <c r="BD94" s="30">
        <f t="shared" si="313"/>
        <v>0.46600000000000003</v>
      </c>
      <c r="BE94" s="112">
        <f t="shared" si="314"/>
        <v>24894.986000000001</v>
      </c>
      <c r="BF94" s="15">
        <f t="shared" si="315"/>
        <v>495</v>
      </c>
      <c r="BG94" s="9">
        <f t="shared" si="316"/>
        <v>311</v>
      </c>
      <c r="BH94" s="30">
        <f t="shared" si="317"/>
        <v>0.65999999999999992</v>
      </c>
      <c r="BI94" s="112">
        <f t="shared" si="318"/>
        <v>1409.0562075999999</v>
      </c>
      <c r="BJ94" s="15">
        <f t="shared" si="319"/>
        <v>2541.7562075999995</v>
      </c>
      <c r="BK94" s="30">
        <f t="shared" si="265"/>
        <v>0</v>
      </c>
      <c r="BL94" s="30">
        <f t="shared" si="320"/>
        <v>0.33</v>
      </c>
      <c r="BM94" s="30">
        <f t="shared" si="321"/>
        <v>0</v>
      </c>
      <c r="BN94" s="30">
        <f t="shared" si="322"/>
        <v>0.5</v>
      </c>
      <c r="BO94" s="30">
        <f t="shared" si="323"/>
        <v>0.2</v>
      </c>
      <c r="BP94" s="30">
        <f t="shared" si="324"/>
        <v>0.05</v>
      </c>
      <c r="BQ94" s="30">
        <f t="shared" si="325"/>
        <v>1.4100000000000001</v>
      </c>
      <c r="BR94" s="9">
        <f t="shared" si="326"/>
        <v>201</v>
      </c>
      <c r="BS94" s="30">
        <f t="shared" si="327"/>
        <v>0.34901936289818863</v>
      </c>
      <c r="BT94" s="33">
        <v>1</v>
      </c>
      <c r="BU94" s="33">
        <v>0.25</v>
      </c>
      <c r="BV94" s="33"/>
      <c r="BW94" s="9">
        <f t="shared" si="328"/>
        <v>4815.6059130606791</v>
      </c>
      <c r="BX94" s="9">
        <f t="shared" si="329"/>
        <v>11605.610250476237</v>
      </c>
      <c r="BY94" s="9">
        <f t="shared" si="330"/>
        <v>5155.106129931457</v>
      </c>
      <c r="BZ94" s="33"/>
      <c r="CA94" s="33">
        <v>1</v>
      </c>
      <c r="CB94" s="9">
        <f t="shared" si="331"/>
        <v>22422.951028303087</v>
      </c>
      <c r="CC94" s="9">
        <f t="shared" si="332"/>
        <v>54039.31197821044</v>
      </c>
      <c r="CD94" s="9">
        <f t="shared" si="333"/>
        <v>24003.769075798453</v>
      </c>
      <c r="CE94" s="33"/>
      <c r="CF94" s="33"/>
      <c r="CG94" s="9">
        <f t="shared" si="334"/>
        <v>3461.6686142545914</v>
      </c>
      <c r="CH94" s="9">
        <f t="shared" si="335"/>
        <v>8342.6213603535653</v>
      </c>
      <c r="CI94" s="9">
        <f t="shared" si="336"/>
        <v>3705.7162515595401</v>
      </c>
      <c r="CJ94" s="33"/>
      <c r="CK94" s="33">
        <v>1</v>
      </c>
      <c r="CL94" s="9">
        <f t="shared" si="337"/>
        <v>41621.38658027949</v>
      </c>
      <c r="CM94" s="9">
        <f t="shared" si="338"/>
        <v>100307.54165847358</v>
      </c>
      <c r="CN94" s="9">
        <f t="shared" si="339"/>
        <v>44555.694334189197</v>
      </c>
      <c r="CO94" s="9">
        <f t="shared" si="340"/>
        <v>7411.4325031190801</v>
      </c>
      <c r="CP94" s="33">
        <v>0.5</v>
      </c>
      <c r="CQ94" s="9">
        <f t="shared" si="341"/>
        <v>22277.847167094598</v>
      </c>
      <c r="CR94" s="9">
        <f t="shared" si="342"/>
        <v>196619.12372396782</v>
      </c>
      <c r="CS94" s="15">
        <v>21</v>
      </c>
      <c r="CT94" s="9">
        <f t="shared" si="343"/>
        <v>9362.8154154270396</v>
      </c>
      <c r="CU94" s="9">
        <f t="shared" si="344"/>
        <v>188443.5925095109</v>
      </c>
      <c r="CV94" s="15">
        <v>21</v>
      </c>
      <c r="CW94" s="9">
        <f t="shared" si="213"/>
        <v>8973.5044052148041</v>
      </c>
      <c r="CX94" s="9">
        <f t="shared" si="345"/>
        <v>176577.00530602309</v>
      </c>
      <c r="CY94" s="15">
        <v>21</v>
      </c>
      <c r="CZ94" s="9">
        <f t="shared" si="215"/>
        <v>8408.4288240963378</v>
      </c>
      <c r="DA94" s="112">
        <f t="shared" si="346"/>
        <v>97454.18076938868</v>
      </c>
      <c r="DB94" s="15">
        <v>21</v>
      </c>
      <c r="DC94" s="9">
        <f t="shared" si="217"/>
        <v>4640.6752747327946</v>
      </c>
    </row>
    <row r="95" spans="1:107" x14ac:dyDescent="0.35">
      <c r="A95" s="15"/>
      <c r="B95" s="15" t="s">
        <v>9</v>
      </c>
      <c r="C95" s="15">
        <v>13721</v>
      </c>
      <c r="D95" s="15">
        <v>94</v>
      </c>
      <c r="E95" s="30">
        <v>0.33</v>
      </c>
      <c r="F95" s="9">
        <v>8</v>
      </c>
      <c r="G95" s="30">
        <v>0.74060000000000004</v>
      </c>
      <c r="H95" s="30">
        <v>0.76219999999999999</v>
      </c>
      <c r="I95" s="30">
        <v>0.96430000000000005</v>
      </c>
      <c r="J95" s="30">
        <v>1.0367999999999999</v>
      </c>
      <c r="K95" s="30">
        <f t="shared" si="306"/>
        <v>1.0475000000000001</v>
      </c>
      <c r="L95" s="30">
        <f t="shared" si="307"/>
        <v>1.2698</v>
      </c>
      <c r="M95" s="30">
        <v>2.1476000000000002</v>
      </c>
      <c r="N95" s="9">
        <v>8</v>
      </c>
      <c r="O95" s="30">
        <v>1.024</v>
      </c>
      <c r="P95" s="30">
        <v>5.6599999999999998E-2</v>
      </c>
      <c r="Q95" s="15">
        <v>6</v>
      </c>
      <c r="R95" s="30">
        <v>4.4673999999999996</v>
      </c>
      <c r="S95" s="30">
        <v>5.2891000000000004</v>
      </c>
      <c r="T95" s="30">
        <v>0.05</v>
      </c>
      <c r="U95" s="30">
        <v>0.78800000000000003</v>
      </c>
      <c r="V95" t="s">
        <v>431</v>
      </c>
      <c r="W95">
        <v>1</v>
      </c>
      <c r="X95" t="s">
        <v>9</v>
      </c>
      <c r="Y95">
        <v>401</v>
      </c>
      <c r="AB95" s="6">
        <v>201</v>
      </c>
      <c r="AE95" s="4">
        <v>0.2</v>
      </c>
      <c r="AF95" t="s">
        <v>466</v>
      </c>
      <c r="AG95" s="4">
        <v>0.18</v>
      </c>
      <c r="AJ95" s="4">
        <v>0.5</v>
      </c>
      <c r="AN95" s="15">
        <v>4780</v>
      </c>
      <c r="AO95" s="15">
        <v>311</v>
      </c>
      <c r="AP95" s="30">
        <f t="shared" si="352"/>
        <v>0.46600000000000003</v>
      </c>
      <c r="AU95" s="15">
        <v>187</v>
      </c>
      <c r="AV95" s="30" t="s">
        <v>465</v>
      </c>
      <c r="AW95" s="9"/>
      <c r="AX95" s="30">
        <f>48%</f>
        <v>0.48</v>
      </c>
      <c r="AY95" s="30"/>
      <c r="AZ95" s="30"/>
      <c r="BA95" s="15"/>
      <c r="BB95" s="15">
        <f t="shared" si="311"/>
        <v>13721</v>
      </c>
      <c r="BC95" s="9">
        <f t="shared" si="312"/>
        <v>4780</v>
      </c>
      <c r="BD95" s="30">
        <f t="shared" si="313"/>
        <v>0.46600000000000003</v>
      </c>
      <c r="BE95" s="112">
        <f t="shared" si="314"/>
        <v>24894.986000000001</v>
      </c>
      <c r="BF95" s="15">
        <f t="shared" si="315"/>
        <v>495</v>
      </c>
      <c r="BG95" s="9">
        <f t="shared" si="316"/>
        <v>311</v>
      </c>
      <c r="BH95" s="30">
        <f t="shared" si="317"/>
        <v>0.65999999999999992</v>
      </c>
      <c r="BI95" s="112">
        <f t="shared" si="318"/>
        <v>1409.0562075999999</v>
      </c>
      <c r="BJ95" s="15">
        <f t="shared" si="319"/>
        <v>2541.7562075999995</v>
      </c>
      <c r="BK95" s="30">
        <f t="shared" si="265"/>
        <v>0</v>
      </c>
      <c r="BL95" s="30">
        <f t="shared" si="320"/>
        <v>0.33</v>
      </c>
      <c r="BM95" s="30">
        <f t="shared" si="321"/>
        <v>0</v>
      </c>
      <c r="BN95" s="30">
        <f t="shared" si="322"/>
        <v>0.5</v>
      </c>
      <c r="BO95" s="30">
        <f t="shared" si="323"/>
        <v>0.2</v>
      </c>
      <c r="BP95" s="30">
        <f t="shared" si="324"/>
        <v>0.05</v>
      </c>
      <c r="BQ95" s="30">
        <f t="shared" si="325"/>
        <v>0.78800000000000003</v>
      </c>
      <c r="BR95" s="9">
        <f t="shared" si="326"/>
        <v>388</v>
      </c>
      <c r="BS95" s="30">
        <f t="shared" si="327"/>
        <v>0.60326621923937362</v>
      </c>
      <c r="BT95" s="33">
        <v>1</v>
      </c>
      <c r="BU95" s="33">
        <v>0.25</v>
      </c>
      <c r="BV95" s="33"/>
      <c r="BW95" s="9">
        <f t="shared" si="328"/>
        <v>5245.3512074303944</v>
      </c>
      <c r="BX95" s="9">
        <f t="shared" si="329"/>
        <v>9378.6879588855445</v>
      </c>
      <c r="BY95" s="9">
        <f t="shared" si="330"/>
        <v>5452.0180450031521</v>
      </c>
      <c r="BZ95" s="33"/>
      <c r="CA95" s="33">
        <v>1</v>
      </c>
      <c r="CB95" s="9">
        <f t="shared" si="331"/>
        <v>26648.957685902602</v>
      </c>
      <c r="CC95" s="9">
        <f t="shared" si="332"/>
        <v>47648.33634239385</v>
      </c>
      <c r="CD95" s="9">
        <f t="shared" si="333"/>
        <v>27698.926618727164</v>
      </c>
      <c r="CE95" s="33"/>
      <c r="CF95" s="33"/>
      <c r="CG95" s="9">
        <f t="shared" si="334"/>
        <v>3461.6686142545914</v>
      </c>
      <c r="CH95" s="9">
        <f t="shared" si="335"/>
        <v>6189.4634822872094</v>
      </c>
      <c r="CI95" s="9">
        <f t="shared" si="336"/>
        <v>3598.0583576562221</v>
      </c>
      <c r="CJ95" s="33"/>
      <c r="CK95" s="33">
        <v>1</v>
      </c>
      <c r="CL95" s="9">
        <f t="shared" si="337"/>
        <v>49465.682211339205</v>
      </c>
      <c r="CM95" s="9">
        <f t="shared" si="338"/>
        <v>88444.639793874492</v>
      </c>
      <c r="CN95" s="9">
        <f t="shared" si="339"/>
        <v>51414.630090465966</v>
      </c>
      <c r="CO95" s="9">
        <f t="shared" si="340"/>
        <v>7196.1167153124443</v>
      </c>
      <c r="CP95" s="33">
        <v>0.5</v>
      </c>
      <c r="CQ95" s="9">
        <f t="shared" si="341"/>
        <v>25707.315045232983</v>
      </c>
      <c r="CR95" s="9">
        <f t="shared" si="342"/>
        <v>223323.57885768439</v>
      </c>
      <c r="CS95" s="15">
        <v>21</v>
      </c>
      <c r="CT95" s="9">
        <f t="shared" si="343"/>
        <v>10634.456136080209</v>
      </c>
      <c r="CU95" s="9">
        <f t="shared" si="344"/>
        <v>212364.52844433492</v>
      </c>
      <c r="CV95" s="15">
        <v>21</v>
      </c>
      <c r="CW95" s="9">
        <f t="shared" si="213"/>
        <v>10112.596592587377</v>
      </c>
      <c r="CX95" s="9">
        <f t="shared" si="345"/>
        <v>197501.83311076317</v>
      </c>
      <c r="CY95" s="15">
        <v>21</v>
      </c>
      <c r="CZ95" s="9">
        <f t="shared" si="215"/>
        <v>9404.8491957506267</v>
      </c>
      <c r="DA95" s="112">
        <f t="shared" si="346"/>
        <v>104571.29936572087</v>
      </c>
      <c r="DB95" s="15">
        <v>21</v>
      </c>
      <c r="DC95" s="9">
        <f t="shared" si="217"/>
        <v>4979.5856840819461</v>
      </c>
    </row>
    <row r="96" spans="1:107" x14ac:dyDescent="0.35">
      <c r="A96" s="15"/>
      <c r="B96" s="15" t="s">
        <v>9</v>
      </c>
      <c r="C96" s="15">
        <v>13721</v>
      </c>
      <c r="D96" s="15">
        <v>94</v>
      </c>
      <c r="E96" s="30">
        <v>0.33</v>
      </c>
      <c r="F96" s="9">
        <v>8</v>
      </c>
      <c r="G96" s="30">
        <v>0.74060000000000004</v>
      </c>
      <c r="H96" s="30">
        <v>0.76219999999999999</v>
      </c>
      <c r="I96" s="30">
        <v>0.96430000000000005</v>
      </c>
      <c r="J96" s="30">
        <v>1.0367999999999999</v>
      </c>
      <c r="K96" s="30">
        <f t="shared" si="306"/>
        <v>1.0475000000000001</v>
      </c>
      <c r="L96" s="30">
        <f t="shared" si="307"/>
        <v>1.2698</v>
      </c>
      <c r="M96" s="30">
        <v>2.1476000000000002</v>
      </c>
      <c r="N96" s="9">
        <v>8</v>
      </c>
      <c r="O96" s="30">
        <v>1.024</v>
      </c>
      <c r="P96" s="30">
        <v>5.6599999999999998E-2</v>
      </c>
      <c r="Q96" s="15">
        <v>6</v>
      </c>
      <c r="R96" s="30">
        <v>4.4673999999999996</v>
      </c>
      <c r="S96" s="30">
        <v>5.2891000000000004</v>
      </c>
      <c r="T96" s="30">
        <v>0.05</v>
      </c>
      <c r="U96" s="30">
        <v>0.78800000000000003</v>
      </c>
      <c r="V96" t="s">
        <v>431</v>
      </c>
      <c r="W96">
        <v>1</v>
      </c>
      <c r="X96" t="s">
        <v>9</v>
      </c>
      <c r="Y96">
        <v>401</v>
      </c>
      <c r="AB96" s="6">
        <v>201</v>
      </c>
      <c r="AE96" s="4">
        <v>0.2</v>
      </c>
      <c r="AF96" t="s">
        <v>466</v>
      </c>
      <c r="AG96" s="4">
        <v>0.18</v>
      </c>
      <c r="AJ96" s="4">
        <v>0.5</v>
      </c>
      <c r="AN96" s="15">
        <v>4780</v>
      </c>
      <c r="AO96" s="15">
        <v>311</v>
      </c>
      <c r="AP96" s="30"/>
      <c r="AQ96" s="30">
        <f t="shared" ref="AQ96" si="353">1*46.6%</f>
        <v>0.46600000000000003</v>
      </c>
      <c r="AR96" s="30">
        <f>1*58.3%</f>
        <v>0.58299999999999996</v>
      </c>
      <c r="AS96" s="30">
        <v>0.311</v>
      </c>
      <c r="AT96" s="30"/>
      <c r="AU96" s="15"/>
      <c r="AV96" s="30" t="s">
        <v>465</v>
      </c>
      <c r="AW96" s="9"/>
      <c r="AX96" s="30">
        <f>48%</f>
        <v>0.48</v>
      </c>
      <c r="AY96" s="30"/>
      <c r="AZ96" s="30"/>
      <c r="BA96" s="15"/>
      <c r="BB96" s="15">
        <f t="shared" si="311"/>
        <v>13721</v>
      </c>
      <c r="BC96" s="9">
        <f t="shared" si="312"/>
        <v>4780</v>
      </c>
      <c r="BD96" s="30">
        <f t="shared" si="313"/>
        <v>0</v>
      </c>
      <c r="BE96" s="112">
        <f t="shared" si="314"/>
        <v>18501</v>
      </c>
      <c r="BF96" s="15">
        <f t="shared" si="315"/>
        <v>495</v>
      </c>
      <c r="BG96" s="9">
        <f t="shared" si="316"/>
        <v>311</v>
      </c>
      <c r="BH96" s="30">
        <f t="shared" si="317"/>
        <v>1.1259999999999999</v>
      </c>
      <c r="BI96" s="112">
        <f t="shared" si="318"/>
        <v>1047.1566</v>
      </c>
      <c r="BJ96" s="15">
        <f t="shared" si="319"/>
        <v>2410.5266000000001</v>
      </c>
      <c r="BK96" s="30">
        <f t="shared" si="265"/>
        <v>0.58299999999999996</v>
      </c>
      <c r="BL96" s="30">
        <f t="shared" si="320"/>
        <v>0.91300000000000003</v>
      </c>
      <c r="BM96" s="30">
        <f t="shared" si="321"/>
        <v>0</v>
      </c>
      <c r="BN96" s="30">
        <f t="shared" si="322"/>
        <v>0.5</v>
      </c>
      <c r="BO96" s="30">
        <f t="shared" si="323"/>
        <v>0.2</v>
      </c>
      <c r="BP96" s="30">
        <f t="shared" si="324"/>
        <v>0.36099999999999999</v>
      </c>
      <c r="BQ96" s="30">
        <f t="shared" si="325"/>
        <v>0.78800000000000003</v>
      </c>
      <c r="BR96" s="9">
        <f t="shared" si="326"/>
        <v>201</v>
      </c>
      <c r="BS96" s="30">
        <f t="shared" si="327"/>
        <v>0.34901936289818863</v>
      </c>
      <c r="BT96" s="33">
        <v>1</v>
      </c>
      <c r="BU96" s="33">
        <v>0.25</v>
      </c>
      <c r="BV96" s="33"/>
      <c r="BW96" s="9">
        <f t="shared" si="328"/>
        <v>6568.8947505002579</v>
      </c>
      <c r="BX96" s="9">
        <f t="shared" si="329"/>
        <v>11745.183813894462</v>
      </c>
      <c r="BY96" s="9">
        <f t="shared" si="330"/>
        <v>8437.5351023855656</v>
      </c>
      <c r="BZ96" s="33"/>
      <c r="CA96" s="33">
        <v>1</v>
      </c>
      <c r="CB96" s="9">
        <f t="shared" si="331"/>
        <v>27372.481795856187</v>
      </c>
      <c r="CC96" s="9">
        <f t="shared" si="332"/>
        <v>48941.997450990864</v>
      </c>
      <c r="CD96" s="9">
        <f t="shared" si="333"/>
        <v>35159.076947359805</v>
      </c>
      <c r="CE96" s="33"/>
      <c r="CF96" s="33"/>
      <c r="CG96" s="9">
        <f t="shared" si="334"/>
        <v>4722.0094830592006</v>
      </c>
      <c r="CH96" s="9">
        <f t="shared" si="335"/>
        <v>8442.9529557098504</v>
      </c>
      <c r="CI96" s="9">
        <f t="shared" si="336"/>
        <v>6065.2700766860853</v>
      </c>
      <c r="CJ96" s="33"/>
      <c r="CK96" s="33">
        <v>1</v>
      </c>
      <c r="CL96" s="9">
        <f t="shared" si="337"/>
        <v>54513.321680962239</v>
      </c>
      <c r="CM96" s="9">
        <f t="shared" si="338"/>
        <v>97469.81916556049</v>
      </c>
      <c r="CN96" s="9">
        <f t="shared" si="339"/>
        <v>70020.617272902193</v>
      </c>
      <c r="CO96" s="9">
        <f t="shared" si="340"/>
        <v>12130.540153372171</v>
      </c>
      <c r="CP96" s="33">
        <v>0.5</v>
      </c>
      <c r="CQ96" s="9">
        <f t="shared" si="341"/>
        <v>35010.308636451096</v>
      </c>
      <c r="CR96" s="9">
        <f t="shared" si="342"/>
        <v>295588.34145494259</v>
      </c>
      <c r="CS96" s="15">
        <v>21</v>
      </c>
      <c r="CT96" s="9">
        <f t="shared" si="343"/>
        <v>14075.635307378219</v>
      </c>
      <c r="CU96" s="9">
        <f t="shared" si="344"/>
        <v>286335.87228594744</v>
      </c>
      <c r="CV96" s="15">
        <v>21</v>
      </c>
      <c r="CW96" s="9">
        <f t="shared" si="213"/>
        <v>13635.041537426068</v>
      </c>
      <c r="CX96" s="9">
        <f t="shared" si="345"/>
        <v>271042.1279836442</v>
      </c>
      <c r="CY96" s="15">
        <v>21</v>
      </c>
      <c r="CZ96" s="9">
        <f t="shared" si="215"/>
        <v>12906.767999221152</v>
      </c>
      <c r="DA96" s="112">
        <f t="shared" si="346"/>
        <v>158053.935217702</v>
      </c>
      <c r="DB96" s="15">
        <v>21</v>
      </c>
      <c r="DC96" s="9">
        <f t="shared" si="217"/>
        <v>7526.3778675096191</v>
      </c>
    </row>
    <row r="97" spans="1:107" x14ac:dyDescent="0.35">
      <c r="A97" s="15"/>
      <c r="B97" s="15" t="s">
        <v>9</v>
      </c>
      <c r="C97" s="15">
        <v>13721</v>
      </c>
      <c r="D97" s="15">
        <v>94</v>
      </c>
      <c r="E97" s="30">
        <v>0.33</v>
      </c>
      <c r="F97" s="9">
        <v>8</v>
      </c>
      <c r="G97" s="30">
        <v>0.74060000000000004</v>
      </c>
      <c r="H97" s="30">
        <v>0.76219999999999999</v>
      </c>
      <c r="I97" s="30">
        <v>0.96430000000000005</v>
      </c>
      <c r="J97" s="30">
        <v>1.0367999999999999</v>
      </c>
      <c r="K97" s="30">
        <f t="shared" si="306"/>
        <v>1.0475000000000001</v>
      </c>
      <c r="L97" s="30">
        <f t="shared" si="307"/>
        <v>1.2698</v>
      </c>
      <c r="M97" s="30">
        <v>2.1476000000000002</v>
      </c>
      <c r="N97" s="9">
        <v>8</v>
      </c>
      <c r="O97" s="30">
        <v>1.024</v>
      </c>
      <c r="P97" s="30">
        <v>5.6599999999999998E-2</v>
      </c>
      <c r="Q97" s="15">
        <v>6</v>
      </c>
      <c r="R97" s="30">
        <v>4.4673999999999996</v>
      </c>
      <c r="S97" s="30">
        <v>5.2891000000000004</v>
      </c>
      <c r="T97" s="30">
        <v>0.05</v>
      </c>
      <c r="U97" s="30">
        <v>0.78800000000000003</v>
      </c>
      <c r="V97" t="s">
        <v>431</v>
      </c>
      <c r="W97">
        <v>1</v>
      </c>
      <c r="X97" t="s">
        <v>9</v>
      </c>
      <c r="Y97">
        <v>401</v>
      </c>
      <c r="AB97" s="6">
        <v>201</v>
      </c>
      <c r="AE97" s="4">
        <v>0.2</v>
      </c>
      <c r="AF97" t="s">
        <v>466</v>
      </c>
      <c r="AG97" s="4">
        <v>0.18</v>
      </c>
      <c r="AJ97" s="4">
        <v>0.5</v>
      </c>
      <c r="AN97" s="15">
        <v>4780</v>
      </c>
      <c r="AO97" s="15">
        <v>311</v>
      </c>
      <c r="AQ97" s="30">
        <f>1*46.6%</f>
        <v>0.46600000000000003</v>
      </c>
      <c r="AT97" s="30">
        <v>0.622</v>
      </c>
      <c r="AV97" s="30" t="s">
        <v>465</v>
      </c>
      <c r="AW97" s="9"/>
      <c r="AX97" s="30">
        <f>48%</f>
        <v>0.48</v>
      </c>
      <c r="AY97" s="30"/>
      <c r="AZ97" s="30"/>
      <c r="BA97" s="15"/>
      <c r="BB97" s="15">
        <f t="shared" si="311"/>
        <v>13721</v>
      </c>
      <c r="BC97" s="9">
        <f t="shared" si="312"/>
        <v>4780</v>
      </c>
      <c r="BD97" s="30">
        <f t="shared" si="313"/>
        <v>0</v>
      </c>
      <c r="BE97" s="112">
        <f t="shared" si="314"/>
        <v>18501</v>
      </c>
      <c r="BF97" s="15">
        <f t="shared" si="315"/>
        <v>495</v>
      </c>
      <c r="BG97" s="9">
        <f t="shared" si="316"/>
        <v>311</v>
      </c>
      <c r="BH97" s="30">
        <f t="shared" si="317"/>
        <v>1.1259999999999999</v>
      </c>
      <c r="BI97" s="112">
        <f t="shared" si="318"/>
        <v>1047.1566</v>
      </c>
      <c r="BJ97" s="15">
        <f t="shared" si="319"/>
        <v>2410.5266000000001</v>
      </c>
      <c r="BK97" s="30">
        <f t="shared" si="265"/>
        <v>0</v>
      </c>
      <c r="BL97" s="30">
        <f t="shared" si="320"/>
        <v>0.33</v>
      </c>
      <c r="BM97" s="30">
        <f t="shared" si="321"/>
        <v>0</v>
      </c>
      <c r="BN97" s="30">
        <f t="shared" si="322"/>
        <v>0.5</v>
      </c>
      <c r="BO97" s="30">
        <f t="shared" si="323"/>
        <v>0.2</v>
      </c>
      <c r="BP97" s="30">
        <f t="shared" si="324"/>
        <v>0.05</v>
      </c>
      <c r="BQ97" s="30">
        <f t="shared" si="325"/>
        <v>1.4100000000000001</v>
      </c>
      <c r="BR97" s="9">
        <f t="shared" si="326"/>
        <v>201</v>
      </c>
      <c r="BS97" s="30">
        <f t="shared" si="327"/>
        <v>0.34901936289818863</v>
      </c>
      <c r="BT97" s="33">
        <v>1</v>
      </c>
      <c r="BU97" s="33">
        <v>0.25</v>
      </c>
      <c r="BV97" s="33"/>
      <c r="BW97" s="9">
        <f t="shared" si="328"/>
        <v>4566.9785771904562</v>
      </c>
      <c r="BX97" s="9">
        <f t="shared" si="329"/>
        <v>11006.418371029</v>
      </c>
      <c r="BY97" s="9">
        <f t="shared" si="330"/>
        <v>4888.9505668823831</v>
      </c>
      <c r="BZ97" s="33"/>
      <c r="CA97" s="33">
        <v>1</v>
      </c>
      <c r="CB97" s="9">
        <f t="shared" si="331"/>
        <v>21265.265229846176</v>
      </c>
      <c r="CC97" s="9">
        <f t="shared" si="332"/>
        <v>51249.289203929286</v>
      </c>
      <c r="CD97" s="9">
        <f t="shared" si="333"/>
        <v>22764.466428550331</v>
      </c>
      <c r="CE97" s="33"/>
      <c r="CF97" s="33"/>
      <c r="CG97" s="9">
        <f t="shared" si="334"/>
        <v>3282.9443870720002</v>
      </c>
      <c r="CH97" s="9">
        <f t="shared" si="335"/>
        <v>7911.8959728435211</v>
      </c>
      <c r="CI97" s="9">
        <f t="shared" si="336"/>
        <v>3514.3919663605761</v>
      </c>
      <c r="CJ97" s="33"/>
      <c r="CK97" s="33">
        <v>1</v>
      </c>
      <c r="CL97" s="9">
        <f t="shared" si="337"/>
        <v>39472.495112102333</v>
      </c>
      <c r="CM97" s="9">
        <f t="shared" si="338"/>
        <v>95128.713220166625</v>
      </c>
      <c r="CN97" s="9">
        <f t="shared" si="339"/>
        <v>42255.306017505551</v>
      </c>
      <c r="CO97" s="9">
        <f t="shared" si="340"/>
        <v>7028.7839327211523</v>
      </c>
      <c r="CP97" s="33">
        <v>0.5</v>
      </c>
      <c r="CQ97" s="9">
        <f t="shared" si="341"/>
        <v>21127.653008752775</v>
      </c>
      <c r="CR97" s="9">
        <f t="shared" si="342"/>
        <v>186467.77625177446</v>
      </c>
      <c r="CS97" s="15">
        <v>21</v>
      </c>
      <c r="CT97" s="9">
        <f t="shared" si="343"/>
        <v>8879.4179167511647</v>
      </c>
      <c r="CU97" s="9">
        <f t="shared" si="344"/>
        <v>178714.34364377981</v>
      </c>
      <c r="CV97" s="15">
        <v>21</v>
      </c>
      <c r="CW97" s="9">
        <f t="shared" si="213"/>
        <v>8510.2068401799916</v>
      </c>
      <c r="CX97" s="9">
        <f t="shared" si="345"/>
        <v>167460.42242989736</v>
      </c>
      <c r="CY97" s="15">
        <v>21</v>
      </c>
      <c r="CZ97" s="9">
        <f t="shared" si="215"/>
        <v>7974.3058299951126</v>
      </c>
      <c r="DA97" s="112">
        <f t="shared" si="346"/>
        <v>92422.669933256242</v>
      </c>
      <c r="DB97" s="15">
        <v>21</v>
      </c>
      <c r="DC97" s="9">
        <f t="shared" si="217"/>
        <v>4401.0795206312496</v>
      </c>
    </row>
    <row r="98" spans="1:107" s="10" customFormat="1" x14ac:dyDescent="0.35">
      <c r="A98" s="31"/>
      <c r="B98" s="31" t="s">
        <v>9</v>
      </c>
      <c r="C98" s="31">
        <v>13721</v>
      </c>
      <c r="D98" s="31">
        <v>94</v>
      </c>
      <c r="E98" s="32">
        <v>0.33</v>
      </c>
      <c r="F98" s="17">
        <v>8</v>
      </c>
      <c r="G98" s="32">
        <v>0.74060000000000004</v>
      </c>
      <c r="H98" s="32">
        <v>0.76219999999999999</v>
      </c>
      <c r="I98" s="32">
        <v>0.96430000000000005</v>
      </c>
      <c r="J98" s="32">
        <v>1.0367999999999999</v>
      </c>
      <c r="K98" s="32">
        <f t="shared" si="306"/>
        <v>1.0475000000000001</v>
      </c>
      <c r="L98" s="32">
        <f t="shared" si="307"/>
        <v>1.2698</v>
      </c>
      <c r="M98" s="32">
        <v>2.1476000000000002</v>
      </c>
      <c r="N98" s="17">
        <v>8</v>
      </c>
      <c r="O98" s="32">
        <v>1.024</v>
      </c>
      <c r="P98" s="32">
        <v>5.6599999999999998E-2</v>
      </c>
      <c r="Q98" s="31">
        <v>6</v>
      </c>
      <c r="R98" s="32">
        <v>4.4673999999999996</v>
      </c>
      <c r="S98" s="32">
        <v>5.2891000000000004</v>
      </c>
      <c r="T98" s="32">
        <v>0.05</v>
      </c>
      <c r="U98" s="32">
        <v>0.78800000000000003</v>
      </c>
      <c r="V98" s="10" t="s">
        <v>431</v>
      </c>
      <c r="W98" s="10">
        <v>1</v>
      </c>
      <c r="X98" s="10" t="s">
        <v>9</v>
      </c>
      <c r="Y98" s="10">
        <v>401</v>
      </c>
      <c r="Z98" s="12"/>
      <c r="AA98" s="12"/>
      <c r="AB98" s="13">
        <v>201</v>
      </c>
      <c r="AC98" s="13"/>
      <c r="AD98" s="12"/>
      <c r="AE98" s="12">
        <v>0.2</v>
      </c>
      <c r="AF98" s="10" t="s">
        <v>466</v>
      </c>
      <c r="AG98" s="12">
        <v>0.18</v>
      </c>
      <c r="AH98" s="12"/>
      <c r="AI98" s="12"/>
      <c r="AJ98" s="12">
        <v>0.5</v>
      </c>
      <c r="AK98" s="12"/>
      <c r="AL98" s="12"/>
      <c r="AM98" s="12"/>
      <c r="AN98" s="31">
        <v>4780</v>
      </c>
      <c r="AO98" s="31">
        <v>311</v>
      </c>
      <c r="AP98" s="12"/>
      <c r="AQ98" s="32">
        <f t="shared" ref="AQ98" si="354">1*46.6%</f>
        <v>0.46600000000000003</v>
      </c>
      <c r="AR98" s="12"/>
      <c r="AS98" s="12"/>
      <c r="AT98" s="12"/>
      <c r="AU98" s="31">
        <v>187</v>
      </c>
      <c r="AV98" s="32" t="s">
        <v>465</v>
      </c>
      <c r="AW98" s="17"/>
      <c r="AX98" s="32">
        <f>48%</f>
        <v>0.48</v>
      </c>
      <c r="AY98" s="32"/>
      <c r="AZ98" s="32"/>
      <c r="BA98" s="31"/>
      <c r="BB98" s="31">
        <f t="shared" si="311"/>
        <v>13721</v>
      </c>
      <c r="BC98" s="17">
        <f t="shared" si="312"/>
        <v>4780</v>
      </c>
      <c r="BD98" s="32">
        <f t="shared" si="313"/>
        <v>0</v>
      </c>
      <c r="BE98" s="113">
        <f t="shared" si="314"/>
        <v>18501</v>
      </c>
      <c r="BF98" s="31">
        <f t="shared" si="315"/>
        <v>495</v>
      </c>
      <c r="BG98" s="17">
        <f t="shared" si="316"/>
        <v>311</v>
      </c>
      <c r="BH98" s="32">
        <f t="shared" si="317"/>
        <v>1.1259999999999999</v>
      </c>
      <c r="BI98" s="113">
        <f t="shared" si="318"/>
        <v>1047.1566</v>
      </c>
      <c r="BJ98" s="31">
        <f t="shared" si="319"/>
        <v>2410.5266000000001</v>
      </c>
      <c r="BK98" s="30">
        <f t="shared" si="265"/>
        <v>0</v>
      </c>
      <c r="BL98" s="32">
        <f t="shared" si="320"/>
        <v>0.33</v>
      </c>
      <c r="BM98" s="32">
        <f t="shared" si="321"/>
        <v>0</v>
      </c>
      <c r="BN98" s="32">
        <f t="shared" si="322"/>
        <v>0.5</v>
      </c>
      <c r="BO98" s="32">
        <f t="shared" si="323"/>
        <v>0.2</v>
      </c>
      <c r="BP98" s="32">
        <f t="shared" si="324"/>
        <v>0.05</v>
      </c>
      <c r="BQ98" s="32">
        <f t="shared" si="325"/>
        <v>0.78800000000000003</v>
      </c>
      <c r="BR98" s="17">
        <f t="shared" si="326"/>
        <v>388</v>
      </c>
      <c r="BS98" s="32">
        <f t="shared" si="327"/>
        <v>0.60326621923937362</v>
      </c>
      <c r="BT98" s="35">
        <v>1</v>
      </c>
      <c r="BU98" s="35">
        <v>0.25</v>
      </c>
      <c r="BV98" s="35"/>
      <c r="BW98" s="17">
        <f t="shared" si="328"/>
        <v>4974.5363359580315</v>
      </c>
      <c r="BX98" s="17">
        <f t="shared" si="329"/>
        <v>8894.47096869296</v>
      </c>
      <c r="BY98" s="17">
        <f t="shared" si="330"/>
        <v>5170.533067594778</v>
      </c>
      <c r="BZ98" s="35"/>
      <c r="CA98" s="33">
        <v>1</v>
      </c>
      <c r="CB98" s="17">
        <f t="shared" si="331"/>
        <v>25273.085267606402</v>
      </c>
      <c r="CC98" s="17">
        <f t="shared" si="332"/>
        <v>45188.27645848025</v>
      </c>
      <c r="CD98" s="17">
        <f t="shared" si="333"/>
        <v>26268.844827150093</v>
      </c>
      <c r="CE98" s="35"/>
      <c r="CF98" s="33"/>
      <c r="CG98" s="17">
        <f t="shared" si="334"/>
        <v>3282.9443870720002</v>
      </c>
      <c r="CH98" s="17">
        <f t="shared" si="335"/>
        <v>5869.9045640847362</v>
      </c>
      <c r="CI98" s="17">
        <f t="shared" si="336"/>
        <v>3412.2923959226368</v>
      </c>
      <c r="CJ98" s="35"/>
      <c r="CK98" s="33">
        <v>1</v>
      </c>
      <c r="CL98" s="17">
        <f t="shared" si="337"/>
        <v>46911.793664966921</v>
      </c>
      <c r="CM98" s="17">
        <f t="shared" si="338"/>
        <v>83878.287072960855</v>
      </c>
      <c r="CN98" s="17">
        <f t="shared" si="339"/>
        <v>48760.118335366613</v>
      </c>
      <c r="CO98" s="17">
        <f t="shared" si="340"/>
        <v>6824.5847918452737</v>
      </c>
      <c r="CP98" s="35">
        <v>0.5</v>
      </c>
      <c r="CQ98" s="17">
        <f t="shared" si="341"/>
        <v>24380.059167683306</v>
      </c>
      <c r="CR98" s="17">
        <f t="shared" si="342"/>
        <v>211793.49366159327</v>
      </c>
      <c r="CS98" s="31">
        <v>21</v>
      </c>
      <c r="CT98" s="17">
        <f t="shared" si="343"/>
        <v>10085.40446007587</v>
      </c>
      <c r="CU98" s="17">
        <f t="shared" si="344"/>
        <v>201400.2535651862</v>
      </c>
      <c r="CV98" s="31">
        <v>21</v>
      </c>
      <c r="CW98" s="17">
        <f t="shared" si="213"/>
        <v>9590.4882650088657</v>
      </c>
      <c r="CX98" s="17">
        <f t="shared" si="345"/>
        <v>187304.91179238123</v>
      </c>
      <c r="CY98" s="31">
        <v>21</v>
      </c>
      <c r="CZ98" s="17">
        <f t="shared" si="215"/>
        <v>8919.2815139229151</v>
      </c>
      <c r="DA98" s="113">
        <f t="shared" si="346"/>
        <v>99172.335239675478</v>
      </c>
      <c r="DB98" s="31">
        <v>21</v>
      </c>
      <c r="DC98" s="17">
        <f t="shared" si="217"/>
        <v>4722.4921542702605</v>
      </c>
    </row>
    <row r="99" spans="1:107" s="15" customFormat="1" x14ac:dyDescent="0.35">
      <c r="B99" s="15" t="s">
        <v>9</v>
      </c>
      <c r="C99" s="15">
        <v>13721</v>
      </c>
      <c r="D99" s="15">
        <v>94</v>
      </c>
      <c r="E99" s="30">
        <v>0.33</v>
      </c>
      <c r="F99" s="9">
        <v>8</v>
      </c>
      <c r="G99" s="30">
        <v>0.74060000000000004</v>
      </c>
      <c r="H99" s="30">
        <v>0.76219999999999999</v>
      </c>
      <c r="I99" s="30">
        <v>0.96430000000000005</v>
      </c>
      <c r="J99" s="30">
        <v>1.0367999999999999</v>
      </c>
      <c r="K99" s="30">
        <f>49.15%+55.6%</f>
        <v>1.0475000000000001</v>
      </c>
      <c r="L99" s="30">
        <f>126.98%</f>
        <v>1.2698</v>
      </c>
      <c r="M99" s="30">
        <v>2.1476000000000002</v>
      </c>
      <c r="N99" s="9">
        <v>8</v>
      </c>
      <c r="O99" s="30">
        <v>1.024</v>
      </c>
      <c r="P99" s="30">
        <v>5.6599999999999998E-2</v>
      </c>
      <c r="Q99" s="15">
        <v>6</v>
      </c>
      <c r="R99" s="30">
        <v>4.4673999999999996</v>
      </c>
      <c r="S99" s="30">
        <v>5.2891000000000004</v>
      </c>
      <c r="T99" s="30">
        <v>0.05</v>
      </c>
      <c r="U99" s="30">
        <v>0.78800000000000003</v>
      </c>
      <c r="V99" s="15" t="s">
        <v>429</v>
      </c>
      <c r="W99" s="15">
        <v>1</v>
      </c>
      <c r="X99" s="15" t="s">
        <v>9</v>
      </c>
      <c r="Y99" s="15">
        <v>449</v>
      </c>
      <c r="Z99" s="30"/>
      <c r="AA99" s="30"/>
      <c r="AB99" s="9"/>
      <c r="AC99" s="9"/>
      <c r="AD99" s="30">
        <v>0.503</v>
      </c>
      <c r="AE99" s="30"/>
      <c r="AF99" t="s">
        <v>466</v>
      </c>
      <c r="AG99" s="4">
        <v>0.18</v>
      </c>
      <c r="AH99" s="4"/>
      <c r="AI99" s="4"/>
      <c r="AJ99" s="4">
        <v>0.5</v>
      </c>
      <c r="AK99" s="4"/>
      <c r="AL99" s="4"/>
      <c r="AM99" s="4"/>
      <c r="AN99" s="15">
        <v>4780</v>
      </c>
      <c r="AO99" s="15">
        <v>311</v>
      </c>
      <c r="AP99" s="30">
        <f>1*46.6%</f>
        <v>0.46600000000000003</v>
      </c>
      <c r="AQ99" s="30"/>
      <c r="AR99" s="30">
        <f>1*58.3%</f>
        <v>0.58299999999999996</v>
      </c>
      <c r="AS99" s="30">
        <v>0.311</v>
      </c>
      <c r="AT99" s="30"/>
      <c r="AV99" s="30" t="s">
        <v>464</v>
      </c>
      <c r="AW99" s="9"/>
      <c r="AX99" s="30">
        <f t="shared" ref="AX99:AX122" si="355">48%+25%</f>
        <v>0.73</v>
      </c>
      <c r="AY99" s="30"/>
      <c r="AZ99" s="30"/>
      <c r="BB99" s="15">
        <f>C99</f>
        <v>13721</v>
      </c>
      <c r="BC99" s="9">
        <f>AN99</f>
        <v>4780</v>
      </c>
      <c r="BD99" s="30">
        <f>AP99</f>
        <v>0.46600000000000003</v>
      </c>
      <c r="BE99" s="112">
        <f>(100%+BD99)*BB99+BC99</f>
        <v>24894.986000000001</v>
      </c>
      <c r="BF99" s="15">
        <f>D99+Y99</f>
        <v>543</v>
      </c>
      <c r="BG99" s="9">
        <f>AO99+AW99</f>
        <v>311</v>
      </c>
      <c r="BH99" s="30">
        <f>Z99+AG99+AQ99+AX99</f>
        <v>0.90999999999999992</v>
      </c>
      <c r="BI99" s="112">
        <f>P99*BE99</f>
        <v>1409.0562075999999</v>
      </c>
      <c r="BJ99" s="15">
        <f>(100%+BH99)*BF99+BG99+BI99</f>
        <v>2757.1862075999998</v>
      </c>
      <c r="BK99" s="30">
        <f t="shared" si="265"/>
        <v>0.58299999999999996</v>
      </c>
      <c r="BL99" s="30">
        <f>BK99+E99</f>
        <v>0.91300000000000003</v>
      </c>
      <c r="BM99" s="30">
        <f>AI99</f>
        <v>0</v>
      </c>
      <c r="BN99" s="30">
        <f>AJ99</f>
        <v>0.5</v>
      </c>
      <c r="BO99" s="30">
        <f>AE99</f>
        <v>0</v>
      </c>
      <c r="BP99" s="30">
        <f>T99+AC99+AK99+AS99+AY99</f>
        <v>0.36099999999999999</v>
      </c>
      <c r="BQ99" s="30">
        <f>U99+AD99+AL99+AT99+AZ99</f>
        <v>1.2909999999999999</v>
      </c>
      <c r="BR99" s="9">
        <f>AB99+AU99+BA99</f>
        <v>0</v>
      </c>
      <c r="BS99" s="30">
        <f>278*BR99/(1400+BR99)/100+AM99</f>
        <v>0</v>
      </c>
      <c r="BT99" s="33">
        <v>1</v>
      </c>
      <c r="BU99" s="33">
        <v>0.25</v>
      </c>
      <c r="BV99" s="33"/>
      <c r="BW99" s="9">
        <f>(((200%*(100%+$BS99))-1)*BU99+((150%*(100%+$BS99))-1)*BV99+1)*(100%+$BM99+$BK99+$E99*BT99+BV99*$BO99)*$BJ99</f>
        <v>6593.121518923499</v>
      </c>
      <c r="BX99" s="9">
        <f>(100%+$BQ99)*BW99</f>
        <v>15104.841399853736</v>
      </c>
      <c r="BY99" s="9">
        <f>MIN($BP99, 80%)*BX99+BW99*MAX(100%-$BP99, 20%)</f>
        <v>9665.8523959393151</v>
      </c>
      <c r="BZ99" s="33"/>
      <c r="CA99" s="33">
        <v>1</v>
      </c>
      <c r="CB99" s="9">
        <f>(((200%*(100%+$BS99))-1)*BZ99+((150%*(100%+$BS99))-1)*CA99+1)*(100%+$BN99+$BK99+$E99*$BT99+CA99*$BO99)*$BJ99*M99</f>
        <v>21432.265153429453</v>
      </c>
      <c r="CC99" s="9">
        <f>(100%+$BQ99)*CB99</f>
        <v>49101.319466506873</v>
      </c>
      <c r="CD99" s="9">
        <f>MIN($BP99, 80%)*CC99+CB99*MAX(100%-$BP99, 20%)</f>
        <v>31420.7937604504</v>
      </c>
      <c r="CE99" s="33"/>
      <c r="CF99" s="33"/>
      <c r="CG99" s="9">
        <f>(((200%*(100%+$BS99))-1)*CE99+((150%*(100%+$BS99))-1)*CF99+1)*(100%+$BK99+$E99*$BT99+CF99*$BO99)*$BJ99*O99</f>
        <v>5401.0851483021306</v>
      </c>
      <c r="CH99" s="9">
        <f>(100%+$BQ99)*CG99</f>
        <v>12373.886074760181</v>
      </c>
      <c r="CI99" s="9">
        <f>MIN($BP99, 80%)*CH99+CG99*MAX(100%-$BP99, 20%)</f>
        <v>7918.2662827534868</v>
      </c>
      <c r="CJ99" s="33"/>
      <c r="CK99" s="33">
        <v>1</v>
      </c>
      <c r="CL99" s="9">
        <f>(((200%*(100%+$BS99))-1)*CJ99+((150%*(100%+$BS99))-1)*CK99+1)*(100%+$BK99+$E99*$BT99+CK99*$BO99)*$BJ99*(R99+(S99-R99)*BT99)</f>
        <v>41846.014830885935</v>
      </c>
      <c r="CM99" s="9">
        <f>(100%+$BQ99)*CL99</f>
        <v>95869.219977559667</v>
      </c>
      <c r="CN99" s="9">
        <f>MIN($BP99, 80%)*CM99+CL99*MAX(100%-$BP99, 20%)</f>
        <v>61348.391888835155</v>
      </c>
      <c r="CO99" s="9">
        <f>CI99*2</f>
        <v>15836.532565506974</v>
      </c>
      <c r="CP99" s="33">
        <v>0.5</v>
      </c>
      <c r="CQ99" s="9">
        <f>CP99*CN99</f>
        <v>30674.195944417577</v>
      </c>
      <c r="CR99" s="9">
        <f>6*(G99*BY99+CD99)+CO99+CQ99</f>
        <v>277986.67277922289</v>
      </c>
      <c r="CS99" s="15">
        <v>21</v>
      </c>
      <c r="CT99" s="8">
        <f>CR99/CS99</f>
        <v>13237.460608534424</v>
      </c>
      <c r="CU99" s="9">
        <f>5*((G99+H99)*BY99+CD99)+CO99+CQ99</f>
        <v>276243.91221526457</v>
      </c>
      <c r="CV99" s="15">
        <v>21</v>
      </c>
      <c r="CW99" s="9">
        <f t="shared" si="213"/>
        <v>13154.472010250694</v>
      </c>
      <c r="CX99" s="9">
        <f>4*((G99+H99+I99)*BY99+CD99)+CO99+CQ99</f>
        <v>267580.40133581369</v>
      </c>
      <c r="CY99" s="15">
        <v>21</v>
      </c>
      <c r="CZ99" s="9">
        <f t="shared" si="215"/>
        <v>12741.923873133985</v>
      </c>
      <c r="DA99" s="112">
        <f>(2*SUM(G99:L99)+SUM(G99:H99))*BY99+CO99+CQ99</f>
        <v>173570.29142502605</v>
      </c>
      <c r="DB99" s="15">
        <v>21</v>
      </c>
      <c r="DC99" s="9">
        <f t="shared" si="217"/>
        <v>8265.2519726202881</v>
      </c>
    </row>
    <row r="100" spans="1:107" x14ac:dyDescent="0.35">
      <c r="A100" s="15"/>
      <c r="B100" s="15" t="s">
        <v>9</v>
      </c>
      <c r="C100" s="15">
        <v>13721</v>
      </c>
      <c r="D100" s="15">
        <v>94</v>
      </c>
      <c r="E100" s="30">
        <v>0.33</v>
      </c>
      <c r="F100" s="9">
        <v>8</v>
      </c>
      <c r="G100" s="30">
        <v>0.74060000000000004</v>
      </c>
      <c r="H100" s="30">
        <v>0.76219999999999999</v>
      </c>
      <c r="I100" s="30">
        <v>0.96430000000000005</v>
      </c>
      <c r="J100" s="30">
        <v>1.0367999999999999</v>
      </c>
      <c r="K100" s="30">
        <f t="shared" si="306"/>
        <v>1.0475000000000001</v>
      </c>
      <c r="L100" s="30">
        <f t="shared" si="307"/>
        <v>1.2698</v>
      </c>
      <c r="M100" s="30">
        <v>2.1476000000000002</v>
      </c>
      <c r="N100" s="9">
        <v>8</v>
      </c>
      <c r="O100" s="30">
        <v>1.024</v>
      </c>
      <c r="P100" s="30">
        <v>5.6599999999999998E-2</v>
      </c>
      <c r="Q100" s="15">
        <v>6</v>
      </c>
      <c r="R100" s="30">
        <v>4.4673999999999996</v>
      </c>
      <c r="S100" s="30">
        <v>5.2891000000000004</v>
      </c>
      <c r="T100" s="30">
        <v>0.05</v>
      </c>
      <c r="U100" s="30">
        <v>0.78800000000000003</v>
      </c>
      <c r="V100" s="15" t="s">
        <v>429</v>
      </c>
      <c r="W100" s="15">
        <v>1</v>
      </c>
      <c r="X100" s="15" t="s">
        <v>9</v>
      </c>
      <c r="Y100" s="15">
        <v>449</v>
      </c>
      <c r="Z100" s="30"/>
      <c r="AA100" s="30"/>
      <c r="AB100" s="9"/>
      <c r="AC100" s="9"/>
      <c r="AD100" s="30">
        <v>0.503</v>
      </c>
      <c r="AE100" s="30"/>
      <c r="AF100" t="s">
        <v>466</v>
      </c>
      <c r="AG100" s="4">
        <v>0.18</v>
      </c>
      <c r="AJ100" s="4">
        <v>0.5</v>
      </c>
      <c r="AN100" s="15">
        <v>4780</v>
      </c>
      <c r="AO100" s="15">
        <v>311</v>
      </c>
      <c r="AP100" s="30">
        <f t="shared" ref="AP100:AP101" si="356">1*46.6%</f>
        <v>0.46600000000000003</v>
      </c>
      <c r="AQ100" s="30"/>
      <c r="AT100" s="30">
        <v>0.622</v>
      </c>
      <c r="AV100" s="30" t="s">
        <v>464</v>
      </c>
      <c r="AW100" s="9"/>
      <c r="AX100" s="30">
        <f t="shared" si="355"/>
        <v>0.73</v>
      </c>
      <c r="AY100" s="30"/>
      <c r="AZ100" s="30"/>
      <c r="BA100" s="15"/>
      <c r="BB100" s="15">
        <f t="shared" ref="BB100:BB104" si="357">C100</f>
        <v>13721</v>
      </c>
      <c r="BC100" s="9">
        <f t="shared" ref="BC100:BC104" si="358">AN100</f>
        <v>4780</v>
      </c>
      <c r="BD100" s="30">
        <f t="shared" ref="BD100:BD104" si="359">AP100</f>
        <v>0.46600000000000003</v>
      </c>
      <c r="BE100" s="112">
        <f t="shared" ref="BE100:BE104" si="360">(100%+BD100)*BB100+BC100</f>
        <v>24894.986000000001</v>
      </c>
      <c r="BF100" s="15">
        <f t="shared" ref="BF100:BF104" si="361">D100+Y100</f>
        <v>543</v>
      </c>
      <c r="BG100" s="9">
        <f t="shared" ref="BG100:BG104" si="362">AO100+AW100</f>
        <v>311</v>
      </c>
      <c r="BH100" s="30">
        <f t="shared" ref="BH100:BH104" si="363">Z100+AG100+AQ100+AX100</f>
        <v>0.90999999999999992</v>
      </c>
      <c r="BI100" s="112">
        <f t="shared" ref="BI100:BI104" si="364">P100*BE100</f>
        <v>1409.0562075999999</v>
      </c>
      <c r="BJ100" s="15">
        <f t="shared" ref="BJ100:BJ104" si="365">(100%+BH100)*BF100+BG100+BI100</f>
        <v>2757.1862075999998</v>
      </c>
      <c r="BK100" s="30">
        <f t="shared" si="265"/>
        <v>0</v>
      </c>
      <c r="BL100" s="30">
        <f t="shared" ref="BL100:BL104" si="366">BK100+E100</f>
        <v>0.33</v>
      </c>
      <c r="BM100" s="30">
        <f t="shared" ref="BM100:BM104" si="367">AI100</f>
        <v>0</v>
      </c>
      <c r="BN100" s="30">
        <f t="shared" ref="BN100:BN104" si="368">AJ100</f>
        <v>0.5</v>
      </c>
      <c r="BO100" s="30">
        <f t="shared" ref="BO100:BO104" si="369">AE100</f>
        <v>0</v>
      </c>
      <c r="BP100" s="30">
        <f t="shared" ref="BP100:BP104" si="370">T100+AC100+AK100+AS100+AY100</f>
        <v>0.05</v>
      </c>
      <c r="BQ100" s="30">
        <f t="shared" ref="BQ100:BQ104" si="371">U100+AD100+AL100+AT100+AZ100</f>
        <v>1.9129999999999998</v>
      </c>
      <c r="BR100" s="9">
        <f t="shared" ref="BR100:BR104" si="372">AB100+AU100+BA100</f>
        <v>0</v>
      </c>
      <c r="BS100" s="30">
        <f t="shared" ref="BS100:BS104" si="373">278*BR100/(1400+BR100)/100+AM100</f>
        <v>0</v>
      </c>
      <c r="BT100" s="33">
        <v>1</v>
      </c>
      <c r="BU100" s="33">
        <v>0.25</v>
      </c>
      <c r="BV100" s="33"/>
      <c r="BW100" s="9">
        <f t="shared" ref="BW100:BW104" si="374">(((200%*(100%+$BS100))-1)*BU100+((150%*(100%+$BS100))-1)*BV100+1)*(100%+$BM100+$BK100+$E100*BT100+BV100*$BO100)*$BJ100</f>
        <v>4583.8220701350001</v>
      </c>
      <c r="BX100" s="9">
        <f t="shared" ref="BX100:BX104" si="375">(100%+$BQ100)*BW100</f>
        <v>13352.673690303254</v>
      </c>
      <c r="BY100" s="9">
        <f t="shared" ref="BY100:BY104" si="376">MIN($BP100, 80%)*BX100+BW100*MAX(100%-$BP100, 20%)</f>
        <v>5022.2646511434123</v>
      </c>
      <c r="BZ100" s="33"/>
      <c r="CA100" s="33">
        <v>1</v>
      </c>
      <c r="CB100" s="9">
        <f t="shared" ref="CB100:CB104" si="377">(((200%*(100%+$BS100))-1)*BZ100+((150%*(100%+$BS100))-1)*CA100+1)*(100%+$BN100+$BK100+$E100*$BT100+CA100*$BO100)*$BJ100*M100</f>
        <v>16254.059357967632</v>
      </c>
      <c r="CC100" s="9">
        <f t="shared" ref="CC100:CC104" si="378">(100%+$BQ100)*CB100</f>
        <v>47348.074909759707</v>
      </c>
      <c r="CD100" s="9">
        <f t="shared" ref="CD100:CD104" si="379">MIN($BP100, 80%)*CC100+CB100*MAX(100%-$BP100, 20%)</f>
        <v>17808.760135557233</v>
      </c>
      <c r="CE100" s="33"/>
      <c r="CF100" s="33"/>
      <c r="CG100" s="9">
        <f t="shared" ref="CG100:CG104" si="380">(((200%*(100%+$BS100))-1)*CE100+((150%*(100%+$BS100))-1)*CF100+1)*(100%+$BK100+$E100*$BT100+CF100*$BO100)*$BJ100*O100</f>
        <v>3755.0670398545917</v>
      </c>
      <c r="CH100" s="9">
        <f t="shared" ref="CH100:CH104" si="381">(100%+$BQ100)*CG100</f>
        <v>10938.510287096426</v>
      </c>
      <c r="CI100" s="9">
        <f t="shared" ref="CI100:CI104" si="382">MIN($BP100, 80%)*CH100+CG100*MAX(100%-$BP100, 20%)</f>
        <v>4114.2392022166832</v>
      </c>
      <c r="CJ100" s="33"/>
      <c r="CK100" s="33">
        <v>1</v>
      </c>
      <c r="CL100" s="9">
        <f t="shared" ref="CL100:CL104" si="383">(((200%*(100%+$BS100))-1)*CJ100+((150%*(100%+$BS100))-1)*CK100+1)*(100%+$BK100+$E100*$BT100+CK100*$BO100)*$BJ100*(R100+(S100-R100)*BT100)</f>
        <v>29093.151973381235</v>
      </c>
      <c r="CM100" s="9">
        <f t="shared" ref="CM100:CM104" si="384">(100%+$BQ100)*CL100</f>
        <v>84748.351698459534</v>
      </c>
      <c r="CN100" s="9">
        <f t="shared" ref="CN100:CN104" si="385">MIN($BP100, 80%)*CM100+CL100*MAX(100%-$BP100, 20%)</f>
        <v>31875.911959635148</v>
      </c>
      <c r="CO100" s="9">
        <f t="shared" ref="CO100:CO104" si="386">CI100*2</f>
        <v>8228.4784044333664</v>
      </c>
      <c r="CP100" s="33">
        <v>0.5</v>
      </c>
      <c r="CQ100" s="9">
        <f t="shared" ref="CQ100:CQ104" si="387">CP100*CN100</f>
        <v>15937.955979817574</v>
      </c>
      <c r="CR100" s="9">
        <f t="shared" ref="CR100:CR104" si="388">6*(G100*BY100+CD100)+CO100+CQ100</f>
        <v>153335.93040141521</v>
      </c>
      <c r="CS100" s="15">
        <v>21</v>
      </c>
      <c r="CT100" s="9">
        <f t="shared" ref="CT100:CT104" si="389">CR100/CS100</f>
        <v>7301.7109714959624</v>
      </c>
      <c r="CU100" s="9">
        <f t="shared" ref="CU100:CU104" si="390">5*((G100+H100)*BY100+CD100)+CO100+CQ100</f>
        <v>150947.53165072872</v>
      </c>
      <c r="CV100" s="15">
        <v>21</v>
      </c>
      <c r="CW100" s="9">
        <f t="shared" ref="CW100:CW122" si="391">CU100/CV100</f>
        <v>7187.9776976537487</v>
      </c>
      <c r="CX100" s="9">
        <f t="shared" ref="CX100:CX104" si="392">4*((G100+H100+I100)*BY100+CD100)+CO100+CQ100</f>
        <v>144963.19140982351</v>
      </c>
      <c r="CY100" s="15">
        <v>21</v>
      </c>
      <c r="CZ100" s="9">
        <f t="shared" ref="CZ100:CZ122" si="393">CX100/CY100</f>
        <v>6903.0091147535004</v>
      </c>
      <c r="DA100" s="112">
        <f t="shared" ref="DA100:DA104" si="394">(2*SUM(G100:L100)+SUM(G100:H100))*BY100+CO100+CQ100</f>
        <v>90185.107676461324</v>
      </c>
      <c r="DB100" s="15">
        <v>21</v>
      </c>
      <c r="DC100" s="9">
        <f t="shared" ref="DC100:DC122" si="395">DA100/DB100</f>
        <v>4294.5289369743487</v>
      </c>
    </row>
    <row r="101" spans="1:107" x14ac:dyDescent="0.35">
      <c r="A101" s="15"/>
      <c r="B101" s="15" t="s">
        <v>9</v>
      </c>
      <c r="C101" s="15">
        <v>13721</v>
      </c>
      <c r="D101" s="15">
        <v>94</v>
      </c>
      <c r="E101" s="30">
        <v>0.33</v>
      </c>
      <c r="F101" s="9">
        <v>8</v>
      </c>
      <c r="G101" s="30">
        <v>0.74060000000000004</v>
      </c>
      <c r="H101" s="30">
        <v>0.76219999999999999</v>
      </c>
      <c r="I101" s="30">
        <v>0.96430000000000005</v>
      </c>
      <c r="J101" s="30">
        <v>1.0367999999999999</v>
      </c>
      <c r="K101" s="30">
        <f t="shared" si="306"/>
        <v>1.0475000000000001</v>
      </c>
      <c r="L101" s="30">
        <f t="shared" si="307"/>
        <v>1.2698</v>
      </c>
      <c r="M101" s="30">
        <v>2.1476000000000002</v>
      </c>
      <c r="N101" s="9">
        <v>8</v>
      </c>
      <c r="O101" s="30">
        <v>1.024</v>
      </c>
      <c r="P101" s="30">
        <v>5.6599999999999998E-2</v>
      </c>
      <c r="Q101" s="15">
        <v>6</v>
      </c>
      <c r="R101" s="30">
        <v>4.4673999999999996</v>
      </c>
      <c r="S101" s="30">
        <v>5.2891000000000004</v>
      </c>
      <c r="T101" s="30">
        <v>0.05</v>
      </c>
      <c r="U101" s="30">
        <v>0.78800000000000003</v>
      </c>
      <c r="V101" s="15" t="s">
        <v>429</v>
      </c>
      <c r="W101" s="15">
        <v>1</v>
      </c>
      <c r="X101" s="15" t="s">
        <v>9</v>
      </c>
      <c r="Y101" s="15">
        <v>449</v>
      </c>
      <c r="Z101" s="30"/>
      <c r="AA101" s="30"/>
      <c r="AB101" s="9"/>
      <c r="AC101" s="9"/>
      <c r="AD101" s="30">
        <v>0.503</v>
      </c>
      <c r="AE101" s="30"/>
      <c r="AF101" t="s">
        <v>466</v>
      </c>
      <c r="AG101" s="4">
        <v>0.18</v>
      </c>
      <c r="AJ101" s="4">
        <v>0.5</v>
      </c>
      <c r="AN101" s="15">
        <v>4780</v>
      </c>
      <c r="AO101" s="15">
        <v>311</v>
      </c>
      <c r="AP101" s="30">
        <f t="shared" si="356"/>
        <v>0.46600000000000003</v>
      </c>
      <c r="AU101" s="15">
        <v>187</v>
      </c>
      <c r="AV101" s="30" t="s">
        <v>464</v>
      </c>
      <c r="AW101" s="9"/>
      <c r="AX101" s="30">
        <f t="shared" si="355"/>
        <v>0.73</v>
      </c>
      <c r="AY101" s="30"/>
      <c r="AZ101" s="30"/>
      <c r="BA101" s="15"/>
      <c r="BB101" s="15">
        <f t="shared" si="357"/>
        <v>13721</v>
      </c>
      <c r="BC101" s="9">
        <f t="shared" si="358"/>
        <v>4780</v>
      </c>
      <c r="BD101" s="30">
        <f t="shared" si="359"/>
        <v>0.46600000000000003</v>
      </c>
      <c r="BE101" s="112">
        <f t="shared" si="360"/>
        <v>24894.986000000001</v>
      </c>
      <c r="BF101" s="15">
        <f t="shared" si="361"/>
        <v>543</v>
      </c>
      <c r="BG101" s="9">
        <f t="shared" si="362"/>
        <v>311</v>
      </c>
      <c r="BH101" s="30">
        <f t="shared" si="363"/>
        <v>0.90999999999999992</v>
      </c>
      <c r="BI101" s="112">
        <f t="shared" si="364"/>
        <v>1409.0562075999999</v>
      </c>
      <c r="BJ101" s="15">
        <f t="shared" si="365"/>
        <v>2757.1862075999998</v>
      </c>
      <c r="BK101" s="30">
        <f t="shared" si="265"/>
        <v>0</v>
      </c>
      <c r="BL101" s="30">
        <f t="shared" si="366"/>
        <v>0.33</v>
      </c>
      <c r="BM101" s="30">
        <f t="shared" si="367"/>
        <v>0</v>
      </c>
      <c r="BN101" s="30">
        <f t="shared" si="368"/>
        <v>0.5</v>
      </c>
      <c r="BO101" s="30">
        <f t="shared" si="369"/>
        <v>0</v>
      </c>
      <c r="BP101" s="30">
        <f t="shared" si="370"/>
        <v>0.05</v>
      </c>
      <c r="BQ101" s="30">
        <f t="shared" si="371"/>
        <v>1.2909999999999999</v>
      </c>
      <c r="BR101" s="9">
        <f t="shared" si="372"/>
        <v>187</v>
      </c>
      <c r="BS101" s="30">
        <f t="shared" si="373"/>
        <v>0.32757403906742283</v>
      </c>
      <c r="BT101" s="33">
        <v>1</v>
      </c>
      <c r="BU101" s="33">
        <v>0.25</v>
      </c>
      <c r="BV101" s="33"/>
      <c r="BW101" s="9">
        <f t="shared" si="374"/>
        <v>5184.4385140872073</v>
      </c>
      <c r="BX101" s="9">
        <f t="shared" si="375"/>
        <v>11877.548635773792</v>
      </c>
      <c r="BY101" s="9">
        <f t="shared" si="376"/>
        <v>5519.0940201715366</v>
      </c>
      <c r="BZ101" s="33"/>
      <c r="CA101" s="33">
        <v>1</v>
      </c>
      <c r="CB101" s="9">
        <f t="shared" si="377"/>
        <v>21578.467233098734</v>
      </c>
      <c r="CC101" s="9">
        <f t="shared" si="378"/>
        <v>49436.268431029195</v>
      </c>
      <c r="CD101" s="9">
        <f t="shared" si="379"/>
        <v>22971.357292995257</v>
      </c>
      <c r="CE101" s="33"/>
      <c r="CF101" s="33"/>
      <c r="CG101" s="9">
        <f t="shared" si="380"/>
        <v>3755.0670398545917</v>
      </c>
      <c r="CH101" s="9">
        <f t="shared" si="381"/>
        <v>8602.8585883068699</v>
      </c>
      <c r="CI101" s="9">
        <f t="shared" si="382"/>
        <v>3997.4566172772056</v>
      </c>
      <c r="CJ101" s="33"/>
      <c r="CK101" s="33">
        <v>1</v>
      </c>
      <c r="CL101" s="9">
        <f t="shared" si="383"/>
        <v>38623.313274504086</v>
      </c>
      <c r="CM101" s="9">
        <f t="shared" si="384"/>
        <v>88486.010711888855</v>
      </c>
      <c r="CN101" s="9">
        <f t="shared" si="385"/>
        <v>41116.448146373317</v>
      </c>
      <c r="CO101" s="9">
        <f t="shared" si="386"/>
        <v>7994.9132345544112</v>
      </c>
      <c r="CP101" s="33">
        <v>0.5</v>
      </c>
      <c r="CQ101" s="9">
        <f t="shared" si="387"/>
        <v>20558.224073186659</v>
      </c>
      <c r="CR101" s="9">
        <f t="shared" si="388"/>
        <v>190905.92725374686</v>
      </c>
      <c r="CS101" s="15">
        <v>21</v>
      </c>
      <c r="CT101" s="9">
        <f t="shared" si="389"/>
        <v>9090.7584406546121</v>
      </c>
      <c r="CU101" s="9">
        <f t="shared" si="390"/>
        <v>184880.3962402863</v>
      </c>
      <c r="CV101" s="15">
        <v>21</v>
      </c>
      <c r="CW101" s="9">
        <f t="shared" si="391"/>
        <v>8803.8283923945855</v>
      </c>
      <c r="CX101" s="9">
        <f t="shared" si="392"/>
        <v>174903.19390838288</v>
      </c>
      <c r="CY101" s="15">
        <v>21</v>
      </c>
      <c r="CZ101" s="9">
        <f t="shared" si="393"/>
        <v>8328.723519446803</v>
      </c>
      <c r="DA101" s="112">
        <f t="shared" si="394"/>
        <v>101102.73202169995</v>
      </c>
      <c r="DB101" s="15">
        <v>21</v>
      </c>
      <c r="DC101" s="9">
        <f t="shared" si="395"/>
        <v>4814.4158105571405</v>
      </c>
    </row>
    <row r="102" spans="1:107" x14ac:dyDescent="0.35">
      <c r="A102" s="15"/>
      <c r="B102" s="15" t="s">
        <v>9</v>
      </c>
      <c r="C102" s="15">
        <v>13721</v>
      </c>
      <c r="D102" s="15">
        <v>94</v>
      </c>
      <c r="E102" s="30">
        <v>0.33</v>
      </c>
      <c r="F102" s="9">
        <v>8</v>
      </c>
      <c r="G102" s="30">
        <v>0.74060000000000004</v>
      </c>
      <c r="H102" s="30">
        <v>0.76219999999999999</v>
      </c>
      <c r="I102" s="30">
        <v>0.96430000000000005</v>
      </c>
      <c r="J102" s="30">
        <v>1.0367999999999999</v>
      </c>
      <c r="K102" s="30">
        <f t="shared" si="306"/>
        <v>1.0475000000000001</v>
      </c>
      <c r="L102" s="30">
        <f t="shared" si="307"/>
        <v>1.2698</v>
      </c>
      <c r="M102" s="30">
        <v>2.1476000000000002</v>
      </c>
      <c r="N102" s="9">
        <v>8</v>
      </c>
      <c r="O102" s="30">
        <v>1.024</v>
      </c>
      <c r="P102" s="30">
        <v>5.6599999999999998E-2</v>
      </c>
      <c r="Q102" s="15">
        <v>6</v>
      </c>
      <c r="R102" s="30">
        <v>4.4673999999999996</v>
      </c>
      <c r="S102" s="30">
        <v>5.2891000000000004</v>
      </c>
      <c r="T102" s="30">
        <v>0.05</v>
      </c>
      <c r="U102" s="30">
        <v>0.78800000000000003</v>
      </c>
      <c r="V102" s="15" t="s">
        <v>429</v>
      </c>
      <c r="W102" s="15">
        <v>1</v>
      </c>
      <c r="X102" s="15" t="s">
        <v>9</v>
      </c>
      <c r="Y102" s="15">
        <v>449</v>
      </c>
      <c r="Z102" s="30"/>
      <c r="AA102" s="30"/>
      <c r="AB102" s="9"/>
      <c r="AC102" s="9"/>
      <c r="AD102" s="30">
        <v>0.503</v>
      </c>
      <c r="AE102" s="30"/>
      <c r="AF102" t="s">
        <v>466</v>
      </c>
      <c r="AG102" s="4">
        <v>0.18</v>
      </c>
      <c r="AJ102" s="4">
        <v>0.5</v>
      </c>
      <c r="AN102" s="15">
        <v>4780</v>
      </c>
      <c r="AO102" s="15">
        <v>311</v>
      </c>
      <c r="AP102" s="30"/>
      <c r="AQ102" s="30">
        <f t="shared" ref="AQ102" si="396">1*46.6%</f>
        <v>0.46600000000000003</v>
      </c>
      <c r="AR102" s="30">
        <f>1*58.3%</f>
        <v>0.58299999999999996</v>
      </c>
      <c r="AS102" s="30">
        <v>0.311</v>
      </c>
      <c r="AT102" s="30"/>
      <c r="AU102" s="15"/>
      <c r="AV102" s="30" t="s">
        <v>464</v>
      </c>
      <c r="AW102" s="9"/>
      <c r="AX102" s="30">
        <f t="shared" si="355"/>
        <v>0.73</v>
      </c>
      <c r="AY102" s="30"/>
      <c r="AZ102" s="30"/>
      <c r="BA102" s="15"/>
      <c r="BB102" s="15">
        <f t="shared" si="357"/>
        <v>13721</v>
      </c>
      <c r="BC102" s="9">
        <f t="shared" si="358"/>
        <v>4780</v>
      </c>
      <c r="BD102" s="30">
        <f t="shared" si="359"/>
        <v>0</v>
      </c>
      <c r="BE102" s="112">
        <f t="shared" si="360"/>
        <v>18501</v>
      </c>
      <c r="BF102" s="15">
        <f t="shared" si="361"/>
        <v>543</v>
      </c>
      <c r="BG102" s="9">
        <f t="shared" si="362"/>
        <v>311</v>
      </c>
      <c r="BH102" s="30">
        <f t="shared" si="363"/>
        <v>1.3759999999999999</v>
      </c>
      <c r="BI102" s="112">
        <f t="shared" si="364"/>
        <v>1047.1566</v>
      </c>
      <c r="BJ102" s="15">
        <f t="shared" si="365"/>
        <v>2648.3245999999999</v>
      </c>
      <c r="BK102" s="30">
        <f t="shared" si="265"/>
        <v>0.58299999999999996</v>
      </c>
      <c r="BL102" s="30">
        <f t="shared" si="366"/>
        <v>0.91300000000000003</v>
      </c>
      <c r="BM102" s="30">
        <f t="shared" si="367"/>
        <v>0</v>
      </c>
      <c r="BN102" s="30">
        <f t="shared" si="368"/>
        <v>0.5</v>
      </c>
      <c r="BO102" s="30">
        <f t="shared" si="369"/>
        <v>0</v>
      </c>
      <c r="BP102" s="30">
        <f t="shared" si="370"/>
        <v>0.36099999999999999</v>
      </c>
      <c r="BQ102" s="30">
        <f t="shared" si="371"/>
        <v>1.2909999999999999</v>
      </c>
      <c r="BR102" s="9">
        <f t="shared" si="372"/>
        <v>0</v>
      </c>
      <c r="BS102" s="30">
        <f t="shared" si="373"/>
        <v>0</v>
      </c>
      <c r="BT102" s="33">
        <v>1</v>
      </c>
      <c r="BU102" s="33">
        <v>0.25</v>
      </c>
      <c r="BV102" s="33"/>
      <c r="BW102" s="9">
        <f t="shared" si="374"/>
        <v>6332.8061997499999</v>
      </c>
      <c r="BX102" s="9">
        <f t="shared" si="375"/>
        <v>14508.459003627249</v>
      </c>
      <c r="BY102" s="9">
        <f t="shared" si="376"/>
        <v>9284.2168619496879</v>
      </c>
      <c r="BZ102" s="33"/>
      <c r="CA102" s="33">
        <v>1</v>
      </c>
      <c r="CB102" s="9">
        <f t="shared" si="377"/>
        <v>20586.057946719724</v>
      </c>
      <c r="CC102" s="9">
        <f t="shared" si="378"/>
        <v>47162.658755934885</v>
      </c>
      <c r="CD102" s="9">
        <f t="shared" si="379"/>
        <v>30180.210838846397</v>
      </c>
      <c r="CE102" s="33"/>
      <c r="CF102" s="33"/>
      <c r="CG102" s="9">
        <f t="shared" si="380"/>
        <v>5187.8348388352006</v>
      </c>
      <c r="CH102" s="9">
        <f t="shared" si="381"/>
        <v>11885.329615771445</v>
      </c>
      <c r="CI102" s="9">
        <f t="shared" si="382"/>
        <v>7605.6304533091843</v>
      </c>
      <c r="CJ102" s="33"/>
      <c r="CK102" s="33">
        <v>1</v>
      </c>
      <c r="CL102" s="9">
        <f t="shared" si="383"/>
        <v>40193.814325317268</v>
      </c>
      <c r="CM102" s="9">
        <f t="shared" si="384"/>
        <v>92084.028619301855</v>
      </c>
      <c r="CN102" s="9">
        <f t="shared" si="385"/>
        <v>58926.181685445699</v>
      </c>
      <c r="CO102" s="9">
        <f t="shared" si="386"/>
        <v>15211.260906618369</v>
      </c>
      <c r="CP102" s="33">
        <v>0.5</v>
      </c>
      <c r="CQ102" s="9">
        <f t="shared" si="387"/>
        <v>29463.09084272285</v>
      </c>
      <c r="CR102" s="9">
        <f t="shared" si="388"/>
        <v>267010.96283017925</v>
      </c>
      <c r="CS102" s="15">
        <v>21</v>
      </c>
      <c r="CT102" s="9">
        <f t="shared" si="389"/>
        <v>12714.807753818061</v>
      </c>
      <c r="CU102" s="9">
        <f t="shared" si="390"/>
        <v>265337.01144426316</v>
      </c>
      <c r="CV102" s="15">
        <v>21</v>
      </c>
      <c r="CW102" s="9">
        <f t="shared" si="391"/>
        <v>12635.095783060151</v>
      </c>
      <c r="CX102" s="9">
        <f t="shared" si="392"/>
        <v>257015.56078519113</v>
      </c>
      <c r="CY102" s="15">
        <v>21</v>
      </c>
      <c r="CZ102" s="9">
        <f t="shared" si="393"/>
        <v>12238.836227866244</v>
      </c>
      <c r="DA102" s="112">
        <f t="shared" si="394"/>
        <v>166717.23924304228</v>
      </c>
      <c r="DB102" s="15">
        <v>21</v>
      </c>
      <c r="DC102" s="9">
        <f t="shared" si="395"/>
        <v>7938.9161544305844</v>
      </c>
    </row>
    <row r="103" spans="1:107" x14ac:dyDescent="0.35">
      <c r="A103" s="15"/>
      <c r="B103" s="15" t="s">
        <v>9</v>
      </c>
      <c r="C103" s="15">
        <v>13721</v>
      </c>
      <c r="D103" s="15">
        <v>94</v>
      </c>
      <c r="E103" s="30">
        <v>0.33</v>
      </c>
      <c r="F103" s="9">
        <v>8</v>
      </c>
      <c r="G103" s="30">
        <v>0.74060000000000004</v>
      </c>
      <c r="H103" s="30">
        <v>0.76219999999999999</v>
      </c>
      <c r="I103" s="30">
        <v>0.96430000000000005</v>
      </c>
      <c r="J103" s="30">
        <v>1.0367999999999999</v>
      </c>
      <c r="K103" s="30">
        <f t="shared" si="306"/>
        <v>1.0475000000000001</v>
      </c>
      <c r="L103" s="30">
        <f t="shared" si="307"/>
        <v>1.2698</v>
      </c>
      <c r="M103" s="30">
        <v>2.1476000000000002</v>
      </c>
      <c r="N103" s="9">
        <v>8</v>
      </c>
      <c r="O103" s="30">
        <v>1.024</v>
      </c>
      <c r="P103" s="30">
        <v>5.6599999999999998E-2</v>
      </c>
      <c r="Q103" s="15">
        <v>6</v>
      </c>
      <c r="R103" s="30">
        <v>4.4673999999999996</v>
      </c>
      <c r="S103" s="30">
        <v>5.2891000000000004</v>
      </c>
      <c r="T103" s="30">
        <v>0.05</v>
      </c>
      <c r="U103" s="30">
        <v>0.78800000000000003</v>
      </c>
      <c r="V103" s="15" t="s">
        <v>429</v>
      </c>
      <c r="W103" s="15">
        <v>1</v>
      </c>
      <c r="X103" s="15" t="s">
        <v>9</v>
      </c>
      <c r="Y103" s="15">
        <v>449</v>
      </c>
      <c r="Z103" s="30"/>
      <c r="AA103" s="30"/>
      <c r="AB103" s="9"/>
      <c r="AC103" s="9"/>
      <c r="AD103" s="30">
        <v>0.503</v>
      </c>
      <c r="AE103" s="30"/>
      <c r="AF103" t="s">
        <v>466</v>
      </c>
      <c r="AG103" s="4">
        <v>0.18</v>
      </c>
      <c r="AJ103" s="4">
        <v>0.5</v>
      </c>
      <c r="AN103" s="15">
        <v>4780</v>
      </c>
      <c r="AO103" s="15">
        <v>311</v>
      </c>
      <c r="AQ103" s="30">
        <f>1*46.6%</f>
        <v>0.46600000000000003</v>
      </c>
      <c r="AT103" s="30">
        <v>0.622</v>
      </c>
      <c r="AV103" s="30" t="s">
        <v>464</v>
      </c>
      <c r="AW103" s="9"/>
      <c r="AX103" s="30">
        <f t="shared" si="355"/>
        <v>0.73</v>
      </c>
      <c r="AY103" s="30"/>
      <c r="AZ103" s="30"/>
      <c r="BA103" s="15"/>
      <c r="BB103" s="15">
        <f t="shared" si="357"/>
        <v>13721</v>
      </c>
      <c r="BC103" s="9">
        <f t="shared" si="358"/>
        <v>4780</v>
      </c>
      <c r="BD103" s="30">
        <f t="shared" si="359"/>
        <v>0</v>
      </c>
      <c r="BE103" s="112">
        <f t="shared" si="360"/>
        <v>18501</v>
      </c>
      <c r="BF103" s="15">
        <f t="shared" si="361"/>
        <v>543</v>
      </c>
      <c r="BG103" s="9">
        <f t="shared" si="362"/>
        <v>311</v>
      </c>
      <c r="BH103" s="30">
        <f t="shared" si="363"/>
        <v>1.3759999999999999</v>
      </c>
      <c r="BI103" s="112">
        <f t="shared" si="364"/>
        <v>1047.1566</v>
      </c>
      <c r="BJ103" s="15">
        <f t="shared" si="365"/>
        <v>2648.3245999999999</v>
      </c>
      <c r="BK103" s="30">
        <f t="shared" si="265"/>
        <v>0</v>
      </c>
      <c r="BL103" s="30">
        <f t="shared" si="366"/>
        <v>0.33</v>
      </c>
      <c r="BM103" s="30">
        <f t="shared" si="367"/>
        <v>0</v>
      </c>
      <c r="BN103" s="30">
        <f t="shared" si="368"/>
        <v>0.5</v>
      </c>
      <c r="BO103" s="30">
        <f t="shared" si="369"/>
        <v>0</v>
      </c>
      <c r="BP103" s="30">
        <f t="shared" si="370"/>
        <v>0.05</v>
      </c>
      <c r="BQ103" s="30">
        <f t="shared" si="371"/>
        <v>1.9129999999999998</v>
      </c>
      <c r="BR103" s="9">
        <f t="shared" si="372"/>
        <v>0</v>
      </c>
      <c r="BS103" s="30">
        <f t="shared" si="373"/>
        <v>0</v>
      </c>
      <c r="BT103" s="33">
        <v>1</v>
      </c>
      <c r="BU103" s="33">
        <v>0.25</v>
      </c>
      <c r="BV103" s="33"/>
      <c r="BW103" s="9">
        <f t="shared" si="374"/>
        <v>4402.8396475</v>
      </c>
      <c r="BX103" s="9">
        <f t="shared" si="375"/>
        <v>12825.4718931675</v>
      </c>
      <c r="BY103" s="9">
        <f t="shared" si="376"/>
        <v>4823.971259783375</v>
      </c>
      <c r="BZ103" s="33"/>
      <c r="CA103" s="33">
        <v>1</v>
      </c>
      <c r="CB103" s="9">
        <f t="shared" si="377"/>
        <v>15612.3025455852</v>
      </c>
      <c r="CC103" s="9">
        <f t="shared" si="378"/>
        <v>45478.637315289685</v>
      </c>
      <c r="CD103" s="9">
        <f t="shared" si="379"/>
        <v>17105.619284070424</v>
      </c>
      <c r="CE103" s="33"/>
      <c r="CF103" s="33"/>
      <c r="CG103" s="9">
        <f t="shared" si="380"/>
        <v>3606.8062392319998</v>
      </c>
      <c r="CH103" s="9">
        <f t="shared" si="381"/>
        <v>10506.626574882815</v>
      </c>
      <c r="CI103" s="9">
        <f t="shared" si="382"/>
        <v>3951.7972560145408</v>
      </c>
      <c r="CJ103" s="33"/>
      <c r="CK103" s="33">
        <v>1</v>
      </c>
      <c r="CL103" s="9">
        <f t="shared" si="383"/>
        <v>27944.471015510702</v>
      </c>
      <c r="CM103" s="9">
        <f t="shared" si="384"/>
        <v>81402.24406818267</v>
      </c>
      <c r="CN103" s="9">
        <f t="shared" si="385"/>
        <v>30617.359668144301</v>
      </c>
      <c r="CO103" s="9">
        <f t="shared" si="386"/>
        <v>7903.5945120290817</v>
      </c>
      <c r="CP103" s="33">
        <v>0.5</v>
      </c>
      <c r="CQ103" s="9">
        <f t="shared" si="387"/>
        <v>15308.679834072151</v>
      </c>
      <c r="CR103" s="9">
        <f t="shared" si="388"/>
        <v>147281.78874049717</v>
      </c>
      <c r="CS103" s="15">
        <v>21</v>
      </c>
      <c r="CT103" s="9">
        <f t="shared" si="389"/>
        <v>7013.4185114522461</v>
      </c>
      <c r="CU103" s="9">
        <f t="shared" si="390"/>
        <v>144987.69081246565</v>
      </c>
      <c r="CV103" s="15">
        <v>21</v>
      </c>
      <c r="CW103" s="9">
        <f t="shared" si="391"/>
        <v>6904.1757529745546</v>
      </c>
      <c r="CX103" s="9">
        <f t="shared" si="392"/>
        <v>139239.62946242921</v>
      </c>
      <c r="CY103" s="15">
        <v>21</v>
      </c>
      <c r="CZ103" s="9">
        <f t="shared" si="393"/>
        <v>6630.4585458299625</v>
      </c>
      <c r="DA103" s="112">
        <f t="shared" si="394"/>
        <v>86624.34135020565</v>
      </c>
      <c r="DB103" s="15">
        <v>21</v>
      </c>
      <c r="DC103" s="9">
        <f t="shared" si="395"/>
        <v>4124.9686357240789</v>
      </c>
    </row>
    <row r="104" spans="1:107" s="59" customFormat="1" x14ac:dyDescent="0.35">
      <c r="A104" s="63"/>
      <c r="B104" s="63" t="s">
        <v>9</v>
      </c>
      <c r="C104" s="63">
        <v>13721</v>
      </c>
      <c r="D104" s="63">
        <v>94</v>
      </c>
      <c r="E104" s="67">
        <v>0.33</v>
      </c>
      <c r="F104" s="72">
        <v>8</v>
      </c>
      <c r="G104" s="67">
        <v>0.74060000000000004</v>
      </c>
      <c r="H104" s="67">
        <v>0.76219999999999999</v>
      </c>
      <c r="I104" s="67">
        <v>0.96430000000000005</v>
      </c>
      <c r="J104" s="67">
        <v>1.0367999999999999</v>
      </c>
      <c r="K104" s="67">
        <f t="shared" si="306"/>
        <v>1.0475000000000001</v>
      </c>
      <c r="L104" s="67">
        <f t="shared" si="307"/>
        <v>1.2698</v>
      </c>
      <c r="M104" s="67">
        <v>2.1476000000000002</v>
      </c>
      <c r="N104" s="72">
        <v>8</v>
      </c>
      <c r="O104" s="67">
        <v>1.024</v>
      </c>
      <c r="P104" s="67">
        <v>5.6599999999999998E-2</v>
      </c>
      <c r="Q104" s="63">
        <v>6</v>
      </c>
      <c r="R104" s="67">
        <v>4.4673999999999996</v>
      </c>
      <c r="S104" s="67">
        <v>5.2891000000000004</v>
      </c>
      <c r="T104" s="67">
        <v>0.05</v>
      </c>
      <c r="U104" s="67">
        <v>0.78800000000000003</v>
      </c>
      <c r="V104" s="63" t="s">
        <v>429</v>
      </c>
      <c r="W104" s="63">
        <v>1</v>
      </c>
      <c r="X104" s="63" t="s">
        <v>9</v>
      </c>
      <c r="Y104" s="63">
        <v>449</v>
      </c>
      <c r="Z104" s="67"/>
      <c r="AA104" s="67"/>
      <c r="AB104" s="72"/>
      <c r="AC104" s="72"/>
      <c r="AD104" s="67">
        <v>0.503</v>
      </c>
      <c r="AE104" s="67"/>
      <c r="AF104" s="59" t="s">
        <v>466</v>
      </c>
      <c r="AG104" s="60">
        <v>0.18</v>
      </c>
      <c r="AH104" s="60"/>
      <c r="AI104" s="60"/>
      <c r="AJ104" s="60">
        <v>0.5</v>
      </c>
      <c r="AK104" s="60"/>
      <c r="AL104" s="60"/>
      <c r="AM104" s="60"/>
      <c r="AN104" s="63">
        <v>4780</v>
      </c>
      <c r="AO104" s="63">
        <v>311</v>
      </c>
      <c r="AP104" s="60"/>
      <c r="AQ104" s="67">
        <f t="shared" ref="AQ104" si="397">1*46.6%</f>
        <v>0.46600000000000003</v>
      </c>
      <c r="AR104" s="60"/>
      <c r="AS104" s="60"/>
      <c r="AT104" s="60"/>
      <c r="AU104" s="63">
        <v>187</v>
      </c>
      <c r="AV104" s="67" t="s">
        <v>464</v>
      </c>
      <c r="AW104" s="72"/>
      <c r="AX104" s="67">
        <f t="shared" si="355"/>
        <v>0.73</v>
      </c>
      <c r="AY104" s="67"/>
      <c r="AZ104" s="67"/>
      <c r="BA104" s="63"/>
      <c r="BB104" s="63">
        <f t="shared" si="357"/>
        <v>13721</v>
      </c>
      <c r="BC104" s="72">
        <f t="shared" si="358"/>
        <v>4780</v>
      </c>
      <c r="BD104" s="67">
        <f t="shared" si="359"/>
        <v>0</v>
      </c>
      <c r="BE104" s="118">
        <f t="shared" si="360"/>
        <v>18501</v>
      </c>
      <c r="BF104" s="63">
        <f t="shared" si="361"/>
        <v>543</v>
      </c>
      <c r="BG104" s="72">
        <f t="shared" si="362"/>
        <v>311</v>
      </c>
      <c r="BH104" s="67">
        <f t="shared" si="363"/>
        <v>1.3759999999999999</v>
      </c>
      <c r="BI104" s="118">
        <f t="shared" si="364"/>
        <v>1047.1566</v>
      </c>
      <c r="BJ104" s="63">
        <f t="shared" si="365"/>
        <v>2648.3245999999999</v>
      </c>
      <c r="BK104" s="30">
        <f t="shared" si="265"/>
        <v>0</v>
      </c>
      <c r="BL104" s="67">
        <f t="shared" si="366"/>
        <v>0.33</v>
      </c>
      <c r="BM104" s="67">
        <f t="shared" si="367"/>
        <v>0</v>
      </c>
      <c r="BN104" s="67">
        <f t="shared" si="368"/>
        <v>0.5</v>
      </c>
      <c r="BO104" s="67">
        <f t="shared" si="369"/>
        <v>0</v>
      </c>
      <c r="BP104" s="67">
        <f t="shared" si="370"/>
        <v>0.05</v>
      </c>
      <c r="BQ104" s="67">
        <f t="shared" si="371"/>
        <v>1.2909999999999999</v>
      </c>
      <c r="BR104" s="72">
        <f t="shared" si="372"/>
        <v>187</v>
      </c>
      <c r="BS104" s="67">
        <f t="shared" si="373"/>
        <v>0.32757403906742283</v>
      </c>
      <c r="BT104" s="64">
        <v>1</v>
      </c>
      <c r="BU104" s="64">
        <v>0.25</v>
      </c>
      <c r="BV104" s="64"/>
      <c r="BW104" s="72">
        <f t="shared" si="374"/>
        <v>4979.7420341791058</v>
      </c>
      <c r="BX104" s="72">
        <f t="shared" si="375"/>
        <v>11408.589000304331</v>
      </c>
      <c r="BY104" s="72">
        <f t="shared" si="376"/>
        <v>5301.1843824853668</v>
      </c>
      <c r="BZ104" s="64"/>
      <c r="CA104" s="33">
        <v>1</v>
      </c>
      <c r="CB104" s="72">
        <f t="shared" si="377"/>
        <v>20726.487549585152</v>
      </c>
      <c r="CC104" s="72">
        <f t="shared" si="378"/>
        <v>47484.38297609958</v>
      </c>
      <c r="CD104" s="72">
        <f t="shared" si="379"/>
        <v>22064.382320910874</v>
      </c>
      <c r="CE104" s="64"/>
      <c r="CF104" s="33"/>
      <c r="CG104" s="72">
        <f t="shared" si="380"/>
        <v>3606.8062392319998</v>
      </c>
      <c r="CH104" s="72">
        <f t="shared" si="381"/>
        <v>8263.1930940805105</v>
      </c>
      <c r="CI104" s="72">
        <f t="shared" si="382"/>
        <v>3839.6255819744256</v>
      </c>
      <c r="CJ104" s="64"/>
      <c r="CK104" s="33">
        <v>1</v>
      </c>
      <c r="CL104" s="72">
        <f t="shared" si="383"/>
        <v>37098.354255664068</v>
      </c>
      <c r="CM104" s="72">
        <f t="shared" si="384"/>
        <v>84992.329599726378</v>
      </c>
      <c r="CN104" s="72">
        <f t="shared" si="385"/>
        <v>39493.053022867178</v>
      </c>
      <c r="CO104" s="72">
        <f t="shared" si="386"/>
        <v>7679.2511639488512</v>
      </c>
      <c r="CP104" s="64">
        <v>0.5</v>
      </c>
      <c r="CQ104" s="72">
        <f t="shared" si="387"/>
        <v>19746.526511433589</v>
      </c>
      <c r="CR104" s="72">
        <f t="shared" si="388"/>
        <v>183368.41452285968</v>
      </c>
      <c r="CS104" s="63">
        <v>21</v>
      </c>
      <c r="CT104" s="72">
        <f t="shared" si="389"/>
        <v>8731.8292629933185</v>
      </c>
      <c r="CU104" s="72">
        <f t="shared" si="390"/>
        <v>177580.78872993187</v>
      </c>
      <c r="CV104" s="63">
        <v>21</v>
      </c>
      <c r="CW104" s="72">
        <f t="shared" si="391"/>
        <v>8456.2280347586602</v>
      </c>
      <c r="CX104" s="72">
        <f t="shared" si="392"/>
        <v>167997.51491914454</v>
      </c>
      <c r="CY104" s="63">
        <v>21</v>
      </c>
      <c r="CZ104" s="72">
        <f t="shared" si="393"/>
        <v>7999.8816628164068</v>
      </c>
      <c r="DA104" s="118">
        <f t="shared" si="394"/>
        <v>97110.906620029098</v>
      </c>
      <c r="DB104" s="63">
        <v>21</v>
      </c>
      <c r="DC104" s="72">
        <f t="shared" si="395"/>
        <v>4624.3288866680523</v>
      </c>
    </row>
    <row r="105" spans="1:107" s="15" customFormat="1" x14ac:dyDescent="0.35">
      <c r="B105" s="15" t="s">
        <v>9</v>
      </c>
      <c r="C105" s="15">
        <v>13721</v>
      </c>
      <c r="D105" s="15">
        <v>94</v>
      </c>
      <c r="E105" s="30">
        <v>0.33</v>
      </c>
      <c r="F105" s="9">
        <v>8</v>
      </c>
      <c r="G105" s="30">
        <v>0.74060000000000004</v>
      </c>
      <c r="H105" s="30">
        <v>0.76219999999999999</v>
      </c>
      <c r="I105" s="30">
        <v>0.96430000000000005</v>
      </c>
      <c r="J105" s="30">
        <v>1.0367999999999999</v>
      </c>
      <c r="K105" s="30">
        <f>49.15%+55.6%</f>
        <v>1.0475000000000001</v>
      </c>
      <c r="L105" s="30">
        <f>126.98%</f>
        <v>1.2698</v>
      </c>
      <c r="M105" s="30">
        <v>2.1476000000000002</v>
      </c>
      <c r="N105" s="9">
        <v>8</v>
      </c>
      <c r="O105" s="30">
        <v>1.024</v>
      </c>
      <c r="P105" s="30">
        <v>5.6599999999999998E-2</v>
      </c>
      <c r="Q105" s="15">
        <v>6</v>
      </c>
      <c r="R105" s="30">
        <v>4.4673999999999996</v>
      </c>
      <c r="S105" s="30">
        <v>5.2891000000000004</v>
      </c>
      <c r="T105" s="30">
        <v>0.05</v>
      </c>
      <c r="U105" s="30">
        <v>0.78800000000000003</v>
      </c>
      <c r="V105" s="15" t="s">
        <v>463</v>
      </c>
      <c r="W105" s="15">
        <v>1</v>
      </c>
      <c r="X105" s="15" t="s">
        <v>9</v>
      </c>
      <c r="Y105" s="15">
        <v>497</v>
      </c>
      <c r="Z105" s="30"/>
      <c r="AA105" s="30"/>
      <c r="AB105" s="9">
        <v>101</v>
      </c>
      <c r="AC105" s="9"/>
      <c r="AD105" s="30"/>
      <c r="AE105" s="30"/>
      <c r="AF105" t="s">
        <v>466</v>
      </c>
      <c r="AG105" s="4">
        <v>0.18</v>
      </c>
      <c r="AH105" s="4"/>
      <c r="AI105" s="4"/>
      <c r="AJ105" s="4">
        <v>0.5</v>
      </c>
      <c r="AK105" s="4"/>
      <c r="AL105" s="4"/>
      <c r="AM105" s="4"/>
      <c r="AN105" s="15">
        <v>4780</v>
      </c>
      <c r="AO105" s="15">
        <v>311</v>
      </c>
      <c r="AP105" s="30">
        <f>1*46.6%</f>
        <v>0.46600000000000003</v>
      </c>
      <c r="AQ105" s="30"/>
      <c r="AR105" s="30">
        <f>1*58.3%</f>
        <v>0.58299999999999996</v>
      </c>
      <c r="AS105" s="30">
        <v>0.311</v>
      </c>
      <c r="AT105" s="30"/>
      <c r="AV105" s="30" t="s">
        <v>464</v>
      </c>
      <c r="AW105" s="9"/>
      <c r="AX105" s="30">
        <f t="shared" si="355"/>
        <v>0.73</v>
      </c>
      <c r="AY105" s="30"/>
      <c r="AZ105" s="30"/>
      <c r="BB105" s="15">
        <f>C105</f>
        <v>13721</v>
      </c>
      <c r="BC105" s="9">
        <f>AN105</f>
        <v>4780</v>
      </c>
      <c r="BD105" s="30">
        <f>AP105</f>
        <v>0.46600000000000003</v>
      </c>
      <c r="BE105" s="112">
        <f>(100%+BD105)*BB105+BC105</f>
        <v>24894.986000000001</v>
      </c>
      <c r="BF105" s="15">
        <f>D105+Y105</f>
        <v>591</v>
      </c>
      <c r="BG105" s="9">
        <f>AO105+AW105</f>
        <v>311</v>
      </c>
      <c r="BH105" s="30">
        <f>Z105+AG105+AQ105+AX105</f>
        <v>0.90999999999999992</v>
      </c>
      <c r="BI105" s="112">
        <f>P105*BE105</f>
        <v>1409.0562075999999</v>
      </c>
      <c r="BJ105" s="15">
        <f>(100%+BH105)*BF105+BG105+BI105</f>
        <v>2848.8662076000001</v>
      </c>
      <c r="BK105" s="30">
        <f t="shared" si="265"/>
        <v>0.58299999999999996</v>
      </c>
      <c r="BL105" s="30">
        <f>BK105+E105</f>
        <v>0.91300000000000003</v>
      </c>
      <c r="BM105" s="30">
        <f>AI105</f>
        <v>0</v>
      </c>
      <c r="BN105" s="30">
        <f>AJ105</f>
        <v>0.5</v>
      </c>
      <c r="BO105" s="30">
        <f>AE105</f>
        <v>0</v>
      </c>
      <c r="BP105" s="30">
        <f>T105+AC105+AK105+AS105+AY105</f>
        <v>0.36099999999999999</v>
      </c>
      <c r="BQ105" s="30">
        <f>U105+AD105+AL105+AT105+AZ105</f>
        <v>0.78800000000000003</v>
      </c>
      <c r="BR105" s="9">
        <f>AB105+AU105+BA105</f>
        <v>101</v>
      </c>
      <c r="BS105" s="30">
        <f>278*BR105/(1400+BR105)/100+AM105</f>
        <v>0.18706195869420386</v>
      </c>
      <c r="BT105" s="33">
        <v>1</v>
      </c>
      <c r="BU105" s="33">
        <v>0.25</v>
      </c>
      <c r="BV105" s="33"/>
      <c r="BW105" s="9">
        <f>(((200%*(100%+$BS105))-1)*BU105+((150%*(100%+$BS105))-1)*BV105+1)*(100%+$BM105+$BK105+$E105*BT105+BV105*$BO105)*$BJ105</f>
        <v>7322.0840313358494</v>
      </c>
      <c r="BX105" s="9">
        <f>(100%+$BQ105)*BW105</f>
        <v>13091.886248028499</v>
      </c>
      <c r="BY105" s="9">
        <f>MIN($BP105, 80%)*BX105+BW105*MAX(100%-$BP105, 20%)</f>
        <v>9404.9826315618957</v>
      </c>
      <c r="BZ105" s="33"/>
      <c r="CA105" s="33">
        <v>1</v>
      </c>
      <c r="CB105" s="9">
        <f>(((200%*(100%+$BS105))-1)*BZ105+((150%*(100%+$BS105))-1)*CA105+1)*(100%+$BN105+$BK105+$E105*$BT105+CA105*$BO105)*$BJ105*M105</f>
        <v>26287.386924771465</v>
      </c>
      <c r="CC105" s="9">
        <f>(100%+$BQ105)*CB105</f>
        <v>47001.847821491378</v>
      </c>
      <c r="CD105" s="9">
        <f>MIN($BP105, 80%)*CC105+CB105*MAX(100%-$BP105, 20%)</f>
        <v>33765.307308487354</v>
      </c>
      <c r="CE105" s="33"/>
      <c r="CF105" s="33"/>
      <c r="CG105" s="9">
        <f>(((200%*(100%+$BS105))-1)*CE105+((150%*(100%+$BS105))-1)*CF105+1)*(100%+$BK105+$E105*$BT105+CF105*$BO105)*$BJ105*O105</f>
        <v>5580.6782004621318</v>
      </c>
      <c r="CH105" s="9">
        <f>(100%+$BQ105)*CG105</f>
        <v>9978.2526224262911</v>
      </c>
      <c r="CI105" s="9">
        <f>MIN($BP105, 80%)*CH105+CG105*MAX(100%-$BP105, 20%)</f>
        <v>7168.202566791193</v>
      </c>
      <c r="CJ105" s="33"/>
      <c r="CK105" s="33">
        <v>1</v>
      </c>
      <c r="CL105" s="9">
        <f>(((200%*(100%+$BS105))-1)*CJ105+((150%*(100%+$BS105))-1)*CK105+1)*(100%+$BK105+$E105*$BT105+CK105*$BO105)*$BJ105*(R105+(S105-R105)*BT105)</f>
        <v>51325.530700762421</v>
      </c>
      <c r="CM105" s="9">
        <f>(100%+$BQ105)*CL105</f>
        <v>91770.048892963212</v>
      </c>
      <c r="CN105" s="9">
        <f>MIN($BP105, 80%)*CM105+CL105*MAX(100%-$BP105, 20%)</f>
        <v>65926.001768146903</v>
      </c>
      <c r="CO105" s="9">
        <f>CI105*2</f>
        <v>14336.405133582386</v>
      </c>
      <c r="CP105" s="33">
        <v>0.5</v>
      </c>
      <c r="CQ105" s="9">
        <f>CP105*CN105</f>
        <v>32963.000884073452</v>
      </c>
      <c r="CR105" s="9">
        <f>6*(G105*BY105+CD105)+CO105+CQ105</f>
        <v>291683.23069018841</v>
      </c>
      <c r="CS105" s="15">
        <v>21</v>
      </c>
      <c r="CT105" s="8">
        <f>CR105/CS105</f>
        <v>13889.677651913735</v>
      </c>
      <c r="CU105" s="9">
        <f>5*((G105+H105)*BY105+CD105)+CO105+CQ105</f>
        <v>286794.98205364868</v>
      </c>
      <c r="CV105" s="15">
        <v>21</v>
      </c>
      <c r="CW105" s="9">
        <f t="shared" si="391"/>
        <v>13656.903907316604</v>
      </c>
      <c r="CX105" s="9">
        <f>4*((G105+H105+I105)*BY105+CD105)+CO105+CQ105</f>
        <v>275172.7658529107</v>
      </c>
      <c r="CY105" s="15">
        <v>21</v>
      </c>
      <c r="CZ105" s="9">
        <f t="shared" si="393"/>
        <v>13103.465040614796</v>
      </c>
      <c r="DA105" s="112">
        <f>(2*SUM(G105:L105)+SUM(G105:H105))*BY105+CO105+CQ105</f>
        <v>170929.78370606329</v>
      </c>
      <c r="DB105" s="15">
        <v>21</v>
      </c>
      <c r="DC105" s="9">
        <f t="shared" si="395"/>
        <v>8139.5135098125374</v>
      </c>
    </row>
    <row r="106" spans="1:107" x14ac:dyDescent="0.35">
      <c r="A106" s="15"/>
      <c r="B106" s="15" t="s">
        <v>9</v>
      </c>
      <c r="C106" s="15">
        <v>13721</v>
      </c>
      <c r="D106" s="15">
        <v>94</v>
      </c>
      <c r="E106" s="30">
        <v>0.33</v>
      </c>
      <c r="F106" s="9">
        <v>8</v>
      </c>
      <c r="G106" s="30">
        <v>0.74060000000000004</v>
      </c>
      <c r="H106" s="30">
        <v>0.76219999999999999</v>
      </c>
      <c r="I106" s="30">
        <v>0.96430000000000005</v>
      </c>
      <c r="J106" s="30">
        <v>1.0367999999999999</v>
      </c>
      <c r="K106" s="30">
        <f t="shared" si="306"/>
        <v>1.0475000000000001</v>
      </c>
      <c r="L106" s="30">
        <f t="shared" si="307"/>
        <v>1.2698</v>
      </c>
      <c r="M106" s="30">
        <v>2.1476000000000002</v>
      </c>
      <c r="N106" s="9">
        <v>8</v>
      </c>
      <c r="O106" s="30">
        <v>1.024</v>
      </c>
      <c r="P106" s="30">
        <v>5.6599999999999998E-2</v>
      </c>
      <c r="Q106" s="15">
        <v>6</v>
      </c>
      <c r="R106" s="30">
        <v>4.4673999999999996</v>
      </c>
      <c r="S106" s="30">
        <v>5.2891000000000004</v>
      </c>
      <c r="T106" s="30">
        <v>0.05</v>
      </c>
      <c r="U106" s="30">
        <v>0.78800000000000003</v>
      </c>
      <c r="V106" s="15" t="s">
        <v>463</v>
      </c>
      <c r="W106" s="15">
        <v>1</v>
      </c>
      <c r="X106" s="15" t="s">
        <v>9</v>
      </c>
      <c r="Y106" s="15">
        <v>497</v>
      </c>
      <c r="Z106" s="30"/>
      <c r="AA106" s="30"/>
      <c r="AB106" s="9">
        <v>101</v>
      </c>
      <c r="AC106" s="9"/>
      <c r="AD106" s="30"/>
      <c r="AE106" s="30"/>
      <c r="AF106" t="s">
        <v>466</v>
      </c>
      <c r="AG106" s="4">
        <v>0.18</v>
      </c>
      <c r="AJ106" s="4">
        <v>0.5</v>
      </c>
      <c r="AN106" s="15">
        <v>4780</v>
      </c>
      <c r="AO106" s="15">
        <v>311</v>
      </c>
      <c r="AP106" s="30">
        <f t="shared" ref="AP106:AP107" si="398">1*46.6%</f>
        <v>0.46600000000000003</v>
      </c>
      <c r="AQ106" s="30"/>
      <c r="AT106" s="30">
        <v>0.622</v>
      </c>
      <c r="AV106" s="30" t="s">
        <v>464</v>
      </c>
      <c r="AW106" s="9"/>
      <c r="AX106" s="30">
        <f t="shared" si="355"/>
        <v>0.73</v>
      </c>
      <c r="AY106" s="30"/>
      <c r="AZ106" s="30"/>
      <c r="BA106" s="15"/>
      <c r="BB106" s="15">
        <f t="shared" ref="BB106:BB122" si="399">C106</f>
        <v>13721</v>
      </c>
      <c r="BC106" s="9">
        <f t="shared" ref="BC106:BC122" si="400">AN106</f>
        <v>4780</v>
      </c>
      <c r="BD106" s="30">
        <f t="shared" ref="BD106:BD122" si="401">AP106</f>
        <v>0.46600000000000003</v>
      </c>
      <c r="BE106" s="112">
        <f t="shared" ref="BE106:BE122" si="402">(100%+BD106)*BB106+BC106</f>
        <v>24894.986000000001</v>
      </c>
      <c r="BF106" s="15">
        <f t="shared" ref="BF106:BF122" si="403">D106+Y106</f>
        <v>591</v>
      </c>
      <c r="BG106" s="9">
        <f t="shared" ref="BG106:BG122" si="404">AO106+AW106</f>
        <v>311</v>
      </c>
      <c r="BH106" s="30">
        <f t="shared" ref="BH106:BH122" si="405">Z106+AG106+AQ106+AX106</f>
        <v>0.90999999999999992</v>
      </c>
      <c r="BI106" s="112">
        <f t="shared" ref="BI106:BI122" si="406">P106*BE106</f>
        <v>1409.0562075999999</v>
      </c>
      <c r="BJ106" s="15">
        <f t="shared" ref="BJ106:BJ122" si="407">(100%+BH106)*BF106+BG106+BI106</f>
        <v>2848.8662076000001</v>
      </c>
      <c r="BK106" s="30">
        <f t="shared" si="265"/>
        <v>0</v>
      </c>
      <c r="BL106" s="30">
        <f t="shared" ref="BL106:BL122" si="408">BK106+E106</f>
        <v>0.33</v>
      </c>
      <c r="BM106" s="30">
        <f t="shared" ref="BM106:BM122" si="409">AI106</f>
        <v>0</v>
      </c>
      <c r="BN106" s="30">
        <f t="shared" ref="BN106:BN122" si="410">AJ106</f>
        <v>0.5</v>
      </c>
      <c r="BO106" s="30">
        <f t="shared" ref="BO106:BO122" si="411">AE106</f>
        <v>0</v>
      </c>
      <c r="BP106" s="30">
        <f t="shared" ref="BP106:BP122" si="412">T106+AC106+AK106+AS106+AY106</f>
        <v>0.05</v>
      </c>
      <c r="BQ106" s="30">
        <f t="shared" ref="BQ106:BQ122" si="413">U106+AD106+AL106+AT106+AZ106</f>
        <v>1.4100000000000001</v>
      </c>
      <c r="BR106" s="9">
        <f t="shared" ref="BR106:BR122" si="414">AB106+AU106+BA106</f>
        <v>101</v>
      </c>
      <c r="BS106" s="30">
        <f t="shared" ref="BS106:BS122" si="415">278*BR106/(1400+BR106)/100+AM106</f>
        <v>0.18706195869420386</v>
      </c>
      <c r="BT106" s="33">
        <v>1</v>
      </c>
      <c r="BU106" s="33">
        <v>0.25</v>
      </c>
      <c r="BV106" s="33"/>
      <c r="BW106" s="9">
        <f t="shared" ref="BW106:BW122" si="416">(((200%*(100%+$BS106))-1)*BU106+((150%*(100%+$BS106))-1)*BV106+1)*(100%+$BM106+$BK106+$E106*BT106+BV106*$BO106)*$BJ106</f>
        <v>5090.628207881171</v>
      </c>
      <c r="BX106" s="9">
        <f t="shared" ref="BX106:BX122" si="417">(100%+$BQ106)*BW106</f>
        <v>12268.413980993622</v>
      </c>
      <c r="BY106" s="9">
        <f t="shared" ref="BY106:BY122" si="418">MIN($BP106, 80%)*BX106+BW106*MAX(100%-$BP106, 20%)</f>
        <v>5449.5174965367933</v>
      </c>
      <c r="BZ106" s="33"/>
      <c r="CA106" s="33">
        <v>1</v>
      </c>
      <c r="CB106" s="9">
        <f t="shared" ref="CB106:CB122" si="419">(((200%*(100%+$BS106))-1)*BZ106+((150%*(100%+$BS106))-1)*CA106+1)*(100%+$BN106+$BK106+$E106*$BT106+CA106*$BO106)*$BJ106*M106</f>
        <v>19936.145077634388</v>
      </c>
      <c r="CC106" s="9">
        <f t="shared" ref="CC106:CC122" si="420">(100%+$BQ106)*CB106</f>
        <v>48046.109637098882</v>
      </c>
      <c r="CD106" s="9">
        <f t="shared" ref="CD106:CD122" si="421">MIN($BP106, 80%)*CC106+CB106*MAX(100%-$BP106, 20%)</f>
        <v>21341.643305607609</v>
      </c>
      <c r="CE106" s="33"/>
      <c r="CF106" s="33"/>
      <c r="CG106" s="9">
        <f t="shared" ref="CG106:CG122" si="422">(((200%*(100%+$BS106))-1)*CE106+((150%*(100%+$BS106))-1)*CF106+1)*(100%+$BK106+$E106*$BT106+CF106*$BO106)*$BJ106*O106</f>
        <v>3879.9278654545924</v>
      </c>
      <c r="CH106" s="9">
        <f t="shared" ref="CH106:CH122" si="423">(100%+$BQ106)*CG106</f>
        <v>9350.6261557455691</v>
      </c>
      <c r="CI106" s="9">
        <f t="shared" ref="CI106:CI122" si="424">MIN($BP106, 80%)*CH106+CG106*MAX(100%-$BP106, 20%)</f>
        <v>4153.4627799691416</v>
      </c>
      <c r="CJ106" s="33"/>
      <c r="CK106" s="33">
        <v>1</v>
      </c>
      <c r="CL106" s="9">
        <f t="shared" ref="CL106:CL122" si="425">(((200%*(100%+$BS106))-1)*CJ106+((150%*(100%+$BS106))-1)*CK106+1)*(100%+$BK106+$E106*$BT106+CK106*$BO106)*$BJ106*(R106+(S106-R106)*BT106)</f>
        <v>35683.71972400105</v>
      </c>
      <c r="CM106" s="9">
        <f t="shared" ref="CM106:CM122" si="426">(100%+$BQ106)*CL106</f>
        <v>85997.764534842529</v>
      </c>
      <c r="CN106" s="9">
        <f t="shared" ref="CN106:CN122" si="427">MIN($BP106, 80%)*CM106+CL106*MAX(100%-$BP106, 20%)</f>
        <v>38199.421964543122</v>
      </c>
      <c r="CO106" s="9">
        <f t="shared" ref="CO106:CO122" si="428">CI106*2</f>
        <v>8306.9255599382832</v>
      </c>
      <c r="CP106" s="33">
        <v>0.5</v>
      </c>
      <c r="CQ106" s="9">
        <f t="shared" ref="CQ106:CQ122" si="429">CP106*CN106</f>
        <v>19099.710982271561</v>
      </c>
      <c r="CR106" s="9">
        <f t="shared" ref="CR106:CR122" si="430">6*(G106*BY106+CD106)+CO106+CQ106</f>
        <v>179671.97232346638</v>
      </c>
      <c r="CS106" s="15">
        <v>21</v>
      </c>
      <c r="CT106" s="9">
        <f t="shared" ref="CT106:CT122" si="431">CR106/CS106</f>
        <v>8555.8082058793516</v>
      </c>
      <c r="CU106" s="9">
        <f t="shared" ref="CU106:CU122" si="432">5*((G106+H106)*BY106+CD106)+CO106+CQ106</f>
        <v>175062.52753922535</v>
      </c>
      <c r="CV106" s="15">
        <v>21</v>
      </c>
      <c r="CW106" s="9">
        <f t="shared" si="391"/>
        <v>8336.3108352012077</v>
      </c>
      <c r="CX106" s="9">
        <f t="shared" ref="CX106:CX122" si="433">4*((G106+H106+I106)*BY106+CD106)+CO106+CQ106</f>
        <v>166551.22822746396</v>
      </c>
      <c r="CY106" s="15">
        <v>21</v>
      </c>
      <c r="CZ106" s="9">
        <f t="shared" si="393"/>
        <v>7931.0108679744744</v>
      </c>
      <c r="DA106" s="112">
        <f t="shared" ref="DA106:DA122" si="434">(2*SUM(G106:L106)+SUM(G106:H106))*BY106+CO106+CQ106</f>
        <v>99041.633937685299</v>
      </c>
      <c r="DB106" s="15">
        <v>21</v>
      </c>
      <c r="DC106" s="9">
        <f t="shared" si="395"/>
        <v>4716.2682827469189</v>
      </c>
    </row>
    <row r="107" spans="1:107" x14ac:dyDescent="0.35">
      <c r="A107" s="15"/>
      <c r="B107" s="15" t="s">
        <v>9</v>
      </c>
      <c r="C107" s="15">
        <v>13721</v>
      </c>
      <c r="D107" s="15">
        <v>94</v>
      </c>
      <c r="E107" s="30">
        <v>0.33</v>
      </c>
      <c r="F107" s="9">
        <v>8</v>
      </c>
      <c r="G107" s="30">
        <v>0.74060000000000004</v>
      </c>
      <c r="H107" s="30">
        <v>0.76219999999999999</v>
      </c>
      <c r="I107" s="30">
        <v>0.96430000000000005</v>
      </c>
      <c r="J107" s="30">
        <v>1.0367999999999999</v>
      </c>
      <c r="K107" s="30">
        <f t="shared" si="306"/>
        <v>1.0475000000000001</v>
      </c>
      <c r="L107" s="30">
        <f t="shared" si="307"/>
        <v>1.2698</v>
      </c>
      <c r="M107" s="30">
        <v>2.1476000000000002</v>
      </c>
      <c r="N107" s="9">
        <v>8</v>
      </c>
      <c r="O107" s="30">
        <v>1.024</v>
      </c>
      <c r="P107" s="30">
        <v>5.6599999999999998E-2</v>
      </c>
      <c r="Q107" s="15">
        <v>6</v>
      </c>
      <c r="R107" s="30">
        <v>4.4673999999999996</v>
      </c>
      <c r="S107" s="30">
        <v>5.2891000000000004</v>
      </c>
      <c r="T107" s="30">
        <v>0.05</v>
      </c>
      <c r="U107" s="30">
        <v>0.78800000000000003</v>
      </c>
      <c r="V107" s="15" t="s">
        <v>463</v>
      </c>
      <c r="W107" s="15">
        <v>1</v>
      </c>
      <c r="X107" s="15" t="s">
        <v>9</v>
      </c>
      <c r="Y107" s="15">
        <v>497</v>
      </c>
      <c r="Z107" s="30"/>
      <c r="AA107" s="30"/>
      <c r="AB107" s="9">
        <v>101</v>
      </c>
      <c r="AC107" s="9"/>
      <c r="AD107" s="30"/>
      <c r="AE107" s="30"/>
      <c r="AF107" t="s">
        <v>466</v>
      </c>
      <c r="AG107" s="4">
        <v>0.18</v>
      </c>
      <c r="AJ107" s="4">
        <v>0.5</v>
      </c>
      <c r="AN107" s="15">
        <v>4780</v>
      </c>
      <c r="AO107" s="15">
        <v>311</v>
      </c>
      <c r="AP107" s="30">
        <f t="shared" si="398"/>
        <v>0.46600000000000003</v>
      </c>
      <c r="AU107" s="15">
        <v>187</v>
      </c>
      <c r="AV107" s="30" t="s">
        <v>464</v>
      </c>
      <c r="AW107" s="9"/>
      <c r="AX107" s="30">
        <f t="shared" si="355"/>
        <v>0.73</v>
      </c>
      <c r="AY107" s="30"/>
      <c r="AZ107" s="30"/>
      <c r="BA107" s="15"/>
      <c r="BB107" s="15">
        <f t="shared" si="399"/>
        <v>13721</v>
      </c>
      <c r="BC107" s="9">
        <f t="shared" si="400"/>
        <v>4780</v>
      </c>
      <c r="BD107" s="30">
        <f t="shared" si="401"/>
        <v>0.46600000000000003</v>
      </c>
      <c r="BE107" s="112">
        <f t="shared" si="402"/>
        <v>24894.986000000001</v>
      </c>
      <c r="BF107" s="15">
        <f t="shared" si="403"/>
        <v>591</v>
      </c>
      <c r="BG107" s="9">
        <f t="shared" si="404"/>
        <v>311</v>
      </c>
      <c r="BH107" s="30">
        <f t="shared" si="405"/>
        <v>0.90999999999999992</v>
      </c>
      <c r="BI107" s="112">
        <f t="shared" si="406"/>
        <v>1409.0562075999999</v>
      </c>
      <c r="BJ107" s="15">
        <f t="shared" si="407"/>
        <v>2848.8662076000001</v>
      </c>
      <c r="BK107" s="30">
        <f t="shared" si="265"/>
        <v>0</v>
      </c>
      <c r="BL107" s="30">
        <f t="shared" si="408"/>
        <v>0.33</v>
      </c>
      <c r="BM107" s="30">
        <f t="shared" si="409"/>
        <v>0</v>
      </c>
      <c r="BN107" s="30">
        <f t="shared" si="410"/>
        <v>0.5</v>
      </c>
      <c r="BO107" s="30">
        <f t="shared" si="411"/>
        <v>0</v>
      </c>
      <c r="BP107" s="30">
        <f t="shared" si="412"/>
        <v>0.05</v>
      </c>
      <c r="BQ107" s="30">
        <f t="shared" si="413"/>
        <v>0.78800000000000003</v>
      </c>
      <c r="BR107" s="9">
        <f t="shared" si="414"/>
        <v>288</v>
      </c>
      <c r="BS107" s="30">
        <f t="shared" si="415"/>
        <v>0.47431279620853084</v>
      </c>
      <c r="BT107" s="33">
        <v>1</v>
      </c>
      <c r="BU107" s="33">
        <v>0.25</v>
      </c>
      <c r="BV107" s="33"/>
      <c r="BW107" s="9">
        <f t="shared" si="416"/>
        <v>5634.8237786072486</v>
      </c>
      <c r="BX107" s="9">
        <f t="shared" si="417"/>
        <v>10075.06491614976</v>
      </c>
      <c r="BY107" s="9">
        <f t="shared" si="418"/>
        <v>5856.835835484374</v>
      </c>
      <c r="BZ107" s="33"/>
      <c r="CA107" s="33">
        <v>1</v>
      </c>
      <c r="CB107" s="9">
        <f t="shared" si="419"/>
        <v>24760.387256751201</v>
      </c>
      <c r="CC107" s="9">
        <f t="shared" si="420"/>
        <v>44271.572415071147</v>
      </c>
      <c r="CD107" s="9">
        <f t="shared" si="421"/>
        <v>25735.946514667197</v>
      </c>
      <c r="CE107" s="33"/>
      <c r="CF107" s="33"/>
      <c r="CG107" s="9">
        <f t="shared" si="422"/>
        <v>3879.9278654545924</v>
      </c>
      <c r="CH107" s="9">
        <f t="shared" si="423"/>
        <v>6937.3110234328115</v>
      </c>
      <c r="CI107" s="9">
        <f t="shared" si="424"/>
        <v>4032.7970233535034</v>
      </c>
      <c r="CJ107" s="33"/>
      <c r="CK107" s="33">
        <v>1</v>
      </c>
      <c r="CL107" s="9">
        <f t="shared" si="425"/>
        <v>44318.634103382945</v>
      </c>
      <c r="CM107" s="9">
        <f t="shared" si="426"/>
        <v>79241.717776848702</v>
      </c>
      <c r="CN107" s="9">
        <f t="shared" si="427"/>
        <v>46064.788287056232</v>
      </c>
      <c r="CO107" s="9">
        <f t="shared" si="428"/>
        <v>8065.5940467070068</v>
      </c>
      <c r="CP107" s="33">
        <v>0.5</v>
      </c>
      <c r="CQ107" s="9">
        <f t="shared" si="429"/>
        <v>23032.394143528116</v>
      </c>
      <c r="CR107" s="9">
        <f t="shared" si="430"/>
        <v>211539.10299679666</v>
      </c>
      <c r="CS107" s="15">
        <v>21</v>
      </c>
      <c r="CT107" s="9">
        <f t="shared" si="431"/>
        <v>10073.290618895078</v>
      </c>
      <c r="CU107" s="9">
        <f t="shared" si="432"/>
        <v>203785.9852314007</v>
      </c>
      <c r="CV107" s="15">
        <v>21</v>
      </c>
      <c r="CW107" s="9">
        <f t="shared" si="391"/>
        <v>9704.0945348286041</v>
      </c>
      <c r="CX107" s="9">
        <f t="shared" si="433"/>
        <v>191839.37300779793</v>
      </c>
      <c r="CY107" s="15">
        <v>21</v>
      </c>
      <c r="CZ107" s="9">
        <f t="shared" si="393"/>
        <v>9135.2082384665682</v>
      </c>
      <c r="DA107" s="112">
        <f t="shared" si="434"/>
        <v>108087.26661484432</v>
      </c>
      <c r="DB107" s="15">
        <v>21</v>
      </c>
      <c r="DC107" s="9">
        <f t="shared" si="395"/>
        <v>5147.0126959449681</v>
      </c>
    </row>
    <row r="108" spans="1:107" x14ac:dyDescent="0.35">
      <c r="A108" s="15"/>
      <c r="B108" s="15" t="s">
        <v>9</v>
      </c>
      <c r="C108" s="15">
        <v>13721</v>
      </c>
      <c r="D108" s="15">
        <v>94</v>
      </c>
      <c r="E108" s="30">
        <v>0.33</v>
      </c>
      <c r="F108" s="9">
        <v>8</v>
      </c>
      <c r="G108" s="30">
        <v>0.74060000000000004</v>
      </c>
      <c r="H108" s="30">
        <v>0.76219999999999999</v>
      </c>
      <c r="I108" s="30">
        <v>0.96430000000000005</v>
      </c>
      <c r="J108" s="30">
        <v>1.0367999999999999</v>
      </c>
      <c r="K108" s="30">
        <f t="shared" si="306"/>
        <v>1.0475000000000001</v>
      </c>
      <c r="L108" s="30">
        <f t="shared" si="307"/>
        <v>1.2698</v>
      </c>
      <c r="M108" s="30">
        <v>2.1476000000000002</v>
      </c>
      <c r="N108" s="9">
        <v>8</v>
      </c>
      <c r="O108" s="30">
        <v>1.024</v>
      </c>
      <c r="P108" s="30">
        <v>5.6599999999999998E-2</v>
      </c>
      <c r="Q108" s="15">
        <v>6</v>
      </c>
      <c r="R108" s="30">
        <v>4.4673999999999996</v>
      </c>
      <c r="S108" s="30">
        <v>5.2891000000000004</v>
      </c>
      <c r="T108" s="30">
        <v>0.05</v>
      </c>
      <c r="U108" s="30">
        <v>0.78800000000000003</v>
      </c>
      <c r="V108" s="15" t="s">
        <v>463</v>
      </c>
      <c r="W108" s="15">
        <v>1</v>
      </c>
      <c r="X108" s="15" t="s">
        <v>9</v>
      </c>
      <c r="Y108" s="15">
        <v>497</v>
      </c>
      <c r="Z108" s="30"/>
      <c r="AA108" s="30"/>
      <c r="AB108" s="9">
        <v>101</v>
      </c>
      <c r="AC108" s="9"/>
      <c r="AD108" s="30"/>
      <c r="AE108" s="30"/>
      <c r="AF108" t="s">
        <v>466</v>
      </c>
      <c r="AG108" s="4">
        <v>0.18</v>
      </c>
      <c r="AJ108" s="4">
        <v>0.5</v>
      </c>
      <c r="AN108" s="15">
        <v>4780</v>
      </c>
      <c r="AO108" s="15">
        <v>311</v>
      </c>
      <c r="AP108" s="30"/>
      <c r="AQ108" s="30">
        <f t="shared" ref="AQ108" si="435">1*46.6%</f>
        <v>0.46600000000000003</v>
      </c>
      <c r="AR108" s="30">
        <f>1*58.3%</f>
        <v>0.58299999999999996</v>
      </c>
      <c r="AS108" s="30">
        <v>0.311</v>
      </c>
      <c r="AT108" s="30"/>
      <c r="AU108" s="15"/>
      <c r="AV108" s="30" t="s">
        <v>464</v>
      </c>
      <c r="AW108" s="9"/>
      <c r="AX108" s="30">
        <f t="shared" si="355"/>
        <v>0.73</v>
      </c>
      <c r="AY108" s="30"/>
      <c r="AZ108" s="30"/>
      <c r="BA108" s="15"/>
      <c r="BB108" s="15">
        <f t="shared" si="399"/>
        <v>13721</v>
      </c>
      <c r="BC108" s="9">
        <f t="shared" si="400"/>
        <v>4780</v>
      </c>
      <c r="BD108" s="30">
        <f t="shared" si="401"/>
        <v>0</v>
      </c>
      <c r="BE108" s="112">
        <f t="shared" si="402"/>
        <v>18501</v>
      </c>
      <c r="BF108" s="15">
        <f t="shared" si="403"/>
        <v>591</v>
      </c>
      <c r="BG108" s="9">
        <f t="shared" si="404"/>
        <v>311</v>
      </c>
      <c r="BH108" s="30">
        <f t="shared" si="405"/>
        <v>1.3759999999999999</v>
      </c>
      <c r="BI108" s="112">
        <f t="shared" si="406"/>
        <v>1047.1566</v>
      </c>
      <c r="BJ108" s="15">
        <f t="shared" si="407"/>
        <v>2762.3725999999997</v>
      </c>
      <c r="BK108" s="30">
        <f t="shared" si="265"/>
        <v>0.58299999999999996</v>
      </c>
      <c r="BL108" s="30">
        <f t="shared" si="408"/>
        <v>0.91300000000000003</v>
      </c>
      <c r="BM108" s="30">
        <f t="shared" si="409"/>
        <v>0</v>
      </c>
      <c r="BN108" s="30">
        <f t="shared" si="410"/>
        <v>0.5</v>
      </c>
      <c r="BO108" s="30">
        <f t="shared" si="411"/>
        <v>0</v>
      </c>
      <c r="BP108" s="30">
        <f t="shared" si="412"/>
        <v>0.36099999999999999</v>
      </c>
      <c r="BQ108" s="30">
        <f t="shared" si="413"/>
        <v>0.78800000000000003</v>
      </c>
      <c r="BR108" s="9">
        <f t="shared" si="414"/>
        <v>101</v>
      </c>
      <c r="BS108" s="30">
        <f t="shared" si="415"/>
        <v>0.18706195869420386</v>
      </c>
      <c r="BT108" s="33">
        <v>1</v>
      </c>
      <c r="BU108" s="33">
        <v>0.25</v>
      </c>
      <c r="BV108" s="33"/>
      <c r="BW108" s="9">
        <f t="shared" si="416"/>
        <v>7099.7803438790352</v>
      </c>
      <c r="BX108" s="9">
        <f t="shared" si="417"/>
        <v>12694.407254855716</v>
      </c>
      <c r="BY108" s="9">
        <f t="shared" si="418"/>
        <v>9119.4406587416161</v>
      </c>
      <c r="BZ108" s="33"/>
      <c r="CA108" s="33">
        <v>1</v>
      </c>
      <c r="CB108" s="9">
        <f t="shared" si="419"/>
        <v>25489.283130555024</v>
      </c>
      <c r="CC108" s="9">
        <f t="shared" si="420"/>
        <v>45574.838237432385</v>
      </c>
      <c r="CD108" s="9">
        <f t="shared" si="421"/>
        <v>32740.168524137753</v>
      </c>
      <c r="CE108" s="33"/>
      <c r="CF108" s="33"/>
      <c r="CG108" s="9">
        <f t="shared" si="422"/>
        <v>5411.2448346111996</v>
      </c>
      <c r="CH108" s="9">
        <f t="shared" si="423"/>
        <v>9675.3057642848253</v>
      </c>
      <c r="CI108" s="9">
        <f t="shared" si="424"/>
        <v>6950.5708302233779</v>
      </c>
      <c r="CJ108" s="33"/>
      <c r="CK108" s="33">
        <v>1</v>
      </c>
      <c r="CL108" s="9">
        <f t="shared" si="425"/>
        <v>49767.251024289508</v>
      </c>
      <c r="CM108" s="9">
        <f t="shared" si="426"/>
        <v>88983.84483142964</v>
      </c>
      <c r="CN108" s="9">
        <f t="shared" si="427"/>
        <v>63924.441388667095</v>
      </c>
      <c r="CO108" s="9">
        <f t="shared" si="428"/>
        <v>13901.141660446756</v>
      </c>
      <c r="CP108" s="33">
        <v>0.5</v>
      </c>
      <c r="CQ108" s="9">
        <f t="shared" si="429"/>
        <v>31962.220694333548</v>
      </c>
      <c r="CR108" s="9">
        <f t="shared" si="430"/>
        <v>282827.52001079108</v>
      </c>
      <c r="CS108" s="15">
        <v>21</v>
      </c>
      <c r="CT108" s="9">
        <f t="shared" si="431"/>
        <v>13467.977143371003</v>
      </c>
      <c r="CU108" s="9">
        <f t="shared" si="432"/>
        <v>278087.68208525359</v>
      </c>
      <c r="CV108" s="15">
        <v>21</v>
      </c>
      <c r="CW108" s="9">
        <f t="shared" si="391"/>
        <v>13242.270575488266</v>
      </c>
      <c r="CX108" s="9">
        <f t="shared" si="433"/>
        <v>266818.32464805711</v>
      </c>
      <c r="CY108" s="15">
        <v>21</v>
      </c>
      <c r="CZ108" s="9">
        <f t="shared" si="393"/>
        <v>12705.634507050339</v>
      </c>
      <c r="DA108" s="112">
        <f t="shared" si="434"/>
        <v>165740.2337020706</v>
      </c>
      <c r="DB108" s="15">
        <v>21</v>
      </c>
      <c r="DC108" s="9">
        <f t="shared" si="395"/>
        <v>7892.3920810509808</v>
      </c>
    </row>
    <row r="109" spans="1:107" x14ac:dyDescent="0.35">
      <c r="A109" s="15"/>
      <c r="B109" s="15" t="s">
        <v>9</v>
      </c>
      <c r="C109" s="15">
        <v>13721</v>
      </c>
      <c r="D109" s="15">
        <v>94</v>
      </c>
      <c r="E109" s="30">
        <v>0.33</v>
      </c>
      <c r="F109" s="9">
        <v>8</v>
      </c>
      <c r="G109" s="30">
        <v>0.74060000000000004</v>
      </c>
      <c r="H109" s="30">
        <v>0.76219999999999999</v>
      </c>
      <c r="I109" s="30">
        <v>0.96430000000000005</v>
      </c>
      <c r="J109" s="30">
        <v>1.0367999999999999</v>
      </c>
      <c r="K109" s="30">
        <f t="shared" si="306"/>
        <v>1.0475000000000001</v>
      </c>
      <c r="L109" s="30">
        <f t="shared" si="307"/>
        <v>1.2698</v>
      </c>
      <c r="M109" s="30">
        <v>2.1476000000000002</v>
      </c>
      <c r="N109" s="9">
        <v>8</v>
      </c>
      <c r="O109" s="30">
        <v>1.024</v>
      </c>
      <c r="P109" s="30">
        <v>5.6599999999999998E-2</v>
      </c>
      <c r="Q109" s="15">
        <v>6</v>
      </c>
      <c r="R109" s="30">
        <v>4.4673999999999996</v>
      </c>
      <c r="S109" s="30">
        <v>5.2891000000000004</v>
      </c>
      <c r="T109" s="30">
        <v>0.05</v>
      </c>
      <c r="U109" s="30">
        <v>0.78800000000000003</v>
      </c>
      <c r="V109" s="15" t="s">
        <v>463</v>
      </c>
      <c r="W109" s="15">
        <v>1</v>
      </c>
      <c r="X109" s="15" t="s">
        <v>9</v>
      </c>
      <c r="Y109" s="15">
        <v>497</v>
      </c>
      <c r="Z109" s="30"/>
      <c r="AA109" s="30"/>
      <c r="AB109" s="9">
        <v>101</v>
      </c>
      <c r="AC109" s="9"/>
      <c r="AD109" s="30"/>
      <c r="AE109" s="30"/>
      <c r="AF109" t="s">
        <v>466</v>
      </c>
      <c r="AG109" s="4">
        <v>0.18</v>
      </c>
      <c r="AJ109" s="4">
        <v>0.5</v>
      </c>
      <c r="AN109" s="15">
        <v>4780</v>
      </c>
      <c r="AO109" s="15">
        <v>311</v>
      </c>
      <c r="AQ109" s="30">
        <f>1*46.6%</f>
        <v>0.46600000000000003</v>
      </c>
      <c r="AT109" s="30">
        <v>0.622</v>
      </c>
      <c r="AV109" s="30" t="s">
        <v>464</v>
      </c>
      <c r="AW109" s="9"/>
      <c r="AX109" s="30">
        <f t="shared" si="355"/>
        <v>0.73</v>
      </c>
      <c r="AY109" s="30"/>
      <c r="AZ109" s="30"/>
      <c r="BA109" s="15"/>
      <c r="BB109" s="15">
        <f t="shared" si="399"/>
        <v>13721</v>
      </c>
      <c r="BC109" s="9">
        <f t="shared" si="400"/>
        <v>4780</v>
      </c>
      <c r="BD109" s="30">
        <f t="shared" si="401"/>
        <v>0</v>
      </c>
      <c r="BE109" s="112">
        <f t="shared" si="402"/>
        <v>18501</v>
      </c>
      <c r="BF109" s="15">
        <f t="shared" si="403"/>
        <v>591</v>
      </c>
      <c r="BG109" s="9">
        <f t="shared" si="404"/>
        <v>311</v>
      </c>
      <c r="BH109" s="30">
        <f t="shared" si="405"/>
        <v>1.3759999999999999</v>
      </c>
      <c r="BI109" s="112">
        <f t="shared" si="406"/>
        <v>1047.1566</v>
      </c>
      <c r="BJ109" s="15">
        <f t="shared" si="407"/>
        <v>2762.3725999999997</v>
      </c>
      <c r="BK109" s="30">
        <f t="shared" si="265"/>
        <v>0</v>
      </c>
      <c r="BL109" s="30">
        <f t="shared" si="408"/>
        <v>0.33</v>
      </c>
      <c r="BM109" s="30">
        <f t="shared" si="409"/>
        <v>0</v>
      </c>
      <c r="BN109" s="30">
        <f t="shared" si="410"/>
        <v>0.5</v>
      </c>
      <c r="BO109" s="30">
        <f t="shared" si="411"/>
        <v>0</v>
      </c>
      <c r="BP109" s="30">
        <f t="shared" si="412"/>
        <v>0.05</v>
      </c>
      <c r="BQ109" s="30">
        <f t="shared" si="413"/>
        <v>1.4100000000000001</v>
      </c>
      <c r="BR109" s="9">
        <f t="shared" si="414"/>
        <v>101</v>
      </c>
      <c r="BS109" s="30">
        <f t="shared" si="415"/>
        <v>0.18706195869420386</v>
      </c>
      <c r="BT109" s="33">
        <v>1</v>
      </c>
      <c r="BU109" s="33">
        <v>0.25</v>
      </c>
      <c r="BV109" s="33"/>
      <c r="BW109" s="9">
        <f t="shared" si="416"/>
        <v>4936.0731089174678</v>
      </c>
      <c r="BX109" s="9">
        <f t="shared" si="417"/>
        <v>11895.936192491099</v>
      </c>
      <c r="BY109" s="9">
        <f t="shared" si="418"/>
        <v>5284.0662630961488</v>
      </c>
      <c r="BZ109" s="33"/>
      <c r="CA109" s="33">
        <v>1</v>
      </c>
      <c r="CB109" s="9">
        <f t="shared" si="419"/>
        <v>19330.869510532819</v>
      </c>
      <c r="CC109" s="9">
        <f t="shared" si="420"/>
        <v>46587.395520384096</v>
      </c>
      <c r="CD109" s="9">
        <f t="shared" si="421"/>
        <v>20693.69581102538</v>
      </c>
      <c r="CE109" s="33"/>
      <c r="CF109" s="33"/>
      <c r="CG109" s="9">
        <f t="shared" si="422"/>
        <v>3762.1304913919998</v>
      </c>
      <c r="CH109" s="9">
        <f t="shared" si="423"/>
        <v>9066.7344842547209</v>
      </c>
      <c r="CI109" s="9">
        <f t="shared" si="424"/>
        <v>4027.3606910351359</v>
      </c>
      <c r="CJ109" s="33"/>
      <c r="CK109" s="33">
        <v>1</v>
      </c>
      <c r="CL109" s="9">
        <f t="shared" si="425"/>
        <v>34600.336572036096</v>
      </c>
      <c r="CM109" s="9">
        <f t="shared" si="426"/>
        <v>83386.811138606994</v>
      </c>
      <c r="CN109" s="9">
        <f t="shared" si="427"/>
        <v>37039.660300364638</v>
      </c>
      <c r="CO109" s="9">
        <f t="shared" si="428"/>
        <v>8054.7213820702718</v>
      </c>
      <c r="CP109" s="33">
        <v>0.5</v>
      </c>
      <c r="CQ109" s="9">
        <f t="shared" si="429"/>
        <v>18519.830150182319</v>
      </c>
      <c r="CR109" s="9">
        <f t="shared" si="430"/>
        <v>174217.00324509892</v>
      </c>
      <c r="CS109" s="15">
        <v>21</v>
      </c>
      <c r="CT109" s="9">
        <f t="shared" si="431"/>
        <v>8296.0477735761397</v>
      </c>
      <c r="CU109" s="9">
        <f t="shared" si="432"/>
        <v>169747.50448828397</v>
      </c>
      <c r="CV109" s="15">
        <v>21</v>
      </c>
      <c r="CW109" s="9">
        <f t="shared" si="391"/>
        <v>8083.2144994420942</v>
      </c>
      <c r="CX109" s="9">
        <f t="shared" si="433"/>
        <v>161494.61428709215</v>
      </c>
      <c r="CY109" s="15">
        <v>21</v>
      </c>
      <c r="CZ109" s="9">
        <f t="shared" si="393"/>
        <v>7690.219727956769</v>
      </c>
      <c r="DA109" s="112">
        <f t="shared" si="434"/>
        <v>96034.659373904084</v>
      </c>
      <c r="DB109" s="15">
        <v>21</v>
      </c>
      <c r="DC109" s="9">
        <f t="shared" si="395"/>
        <v>4573.0790178049565</v>
      </c>
    </row>
    <row r="110" spans="1:107" s="59" customFormat="1" x14ac:dyDescent="0.35">
      <c r="A110" s="63"/>
      <c r="B110" s="63" t="s">
        <v>9</v>
      </c>
      <c r="C110" s="63">
        <v>13721</v>
      </c>
      <c r="D110" s="63">
        <v>94</v>
      </c>
      <c r="E110" s="67">
        <v>0.33</v>
      </c>
      <c r="F110" s="72">
        <v>8</v>
      </c>
      <c r="G110" s="67">
        <v>0.74060000000000004</v>
      </c>
      <c r="H110" s="67">
        <v>0.76219999999999999</v>
      </c>
      <c r="I110" s="67">
        <v>0.96430000000000005</v>
      </c>
      <c r="J110" s="67">
        <v>1.0367999999999999</v>
      </c>
      <c r="K110" s="67">
        <f t="shared" si="306"/>
        <v>1.0475000000000001</v>
      </c>
      <c r="L110" s="67">
        <f t="shared" si="307"/>
        <v>1.2698</v>
      </c>
      <c r="M110" s="67">
        <v>2.1476000000000002</v>
      </c>
      <c r="N110" s="72">
        <v>8</v>
      </c>
      <c r="O110" s="67">
        <v>1.024</v>
      </c>
      <c r="P110" s="67">
        <v>5.6599999999999998E-2</v>
      </c>
      <c r="Q110" s="63">
        <v>6</v>
      </c>
      <c r="R110" s="67">
        <v>4.4673999999999996</v>
      </c>
      <c r="S110" s="67">
        <v>5.2891000000000004</v>
      </c>
      <c r="T110" s="67">
        <v>0.05</v>
      </c>
      <c r="U110" s="67">
        <v>0.78800000000000003</v>
      </c>
      <c r="V110" s="63" t="s">
        <v>463</v>
      </c>
      <c r="W110" s="63">
        <v>1</v>
      </c>
      <c r="X110" s="63" t="s">
        <v>9</v>
      </c>
      <c r="Y110" s="63">
        <v>497</v>
      </c>
      <c r="Z110" s="67"/>
      <c r="AA110" s="30"/>
      <c r="AB110" s="72">
        <v>101</v>
      </c>
      <c r="AC110" s="72"/>
      <c r="AD110" s="67"/>
      <c r="AE110" s="67"/>
      <c r="AF110" s="59" t="s">
        <v>466</v>
      </c>
      <c r="AG110" s="60">
        <v>0.18</v>
      </c>
      <c r="AH110" s="60"/>
      <c r="AI110" s="60"/>
      <c r="AJ110" s="60">
        <v>0.5</v>
      </c>
      <c r="AK110" s="60"/>
      <c r="AL110" s="60"/>
      <c r="AM110" s="60"/>
      <c r="AN110" s="63">
        <v>4780</v>
      </c>
      <c r="AO110" s="63">
        <v>311</v>
      </c>
      <c r="AP110" s="60"/>
      <c r="AQ110" s="67">
        <f t="shared" ref="AQ110" si="436">1*46.6%</f>
        <v>0.46600000000000003</v>
      </c>
      <c r="AR110" s="60"/>
      <c r="AS110" s="60"/>
      <c r="AT110" s="60"/>
      <c r="AU110" s="63">
        <v>187</v>
      </c>
      <c r="AV110" s="67" t="s">
        <v>464</v>
      </c>
      <c r="AW110" s="72"/>
      <c r="AX110" s="67">
        <f t="shared" si="355"/>
        <v>0.73</v>
      </c>
      <c r="AY110" s="67"/>
      <c r="AZ110" s="67"/>
      <c r="BA110" s="63"/>
      <c r="BB110" s="63">
        <f t="shared" si="399"/>
        <v>13721</v>
      </c>
      <c r="BC110" s="72">
        <f t="shared" si="400"/>
        <v>4780</v>
      </c>
      <c r="BD110" s="67">
        <f t="shared" si="401"/>
        <v>0</v>
      </c>
      <c r="BE110" s="118">
        <f t="shared" si="402"/>
        <v>18501</v>
      </c>
      <c r="BF110" s="63">
        <f t="shared" si="403"/>
        <v>591</v>
      </c>
      <c r="BG110" s="72">
        <f t="shared" si="404"/>
        <v>311</v>
      </c>
      <c r="BH110" s="67">
        <f t="shared" si="405"/>
        <v>1.3759999999999999</v>
      </c>
      <c r="BI110" s="118">
        <f t="shared" si="406"/>
        <v>1047.1566</v>
      </c>
      <c r="BJ110" s="63">
        <f t="shared" si="407"/>
        <v>2762.3725999999997</v>
      </c>
      <c r="BK110" s="30">
        <f t="shared" si="265"/>
        <v>0</v>
      </c>
      <c r="BL110" s="67">
        <f t="shared" si="408"/>
        <v>0.33</v>
      </c>
      <c r="BM110" s="67">
        <f t="shared" si="409"/>
        <v>0</v>
      </c>
      <c r="BN110" s="67">
        <f t="shared" si="410"/>
        <v>0.5</v>
      </c>
      <c r="BO110" s="67">
        <f t="shared" si="411"/>
        <v>0</v>
      </c>
      <c r="BP110" s="67">
        <f t="shared" si="412"/>
        <v>0.05</v>
      </c>
      <c r="BQ110" s="67">
        <f t="shared" si="413"/>
        <v>0.78800000000000003</v>
      </c>
      <c r="BR110" s="72">
        <f t="shared" si="414"/>
        <v>288</v>
      </c>
      <c r="BS110" s="67">
        <f t="shared" si="415"/>
        <v>0.47431279620853084</v>
      </c>
      <c r="BT110" s="64">
        <v>1</v>
      </c>
      <c r="BU110" s="64">
        <v>0.25</v>
      </c>
      <c r="BV110" s="64"/>
      <c r="BW110" s="72">
        <f t="shared" si="416"/>
        <v>5463.7465144304269</v>
      </c>
      <c r="BX110" s="72">
        <f t="shared" si="417"/>
        <v>9769.1787678016044</v>
      </c>
      <c r="BY110" s="72">
        <f t="shared" si="418"/>
        <v>5679.0181270989851</v>
      </c>
      <c r="BZ110" s="64"/>
      <c r="CA110" s="33">
        <v>1</v>
      </c>
      <c r="CB110" s="72">
        <f t="shared" si="419"/>
        <v>24008.644260293087</v>
      </c>
      <c r="CC110" s="72">
        <f t="shared" si="420"/>
        <v>42927.45593740404</v>
      </c>
      <c r="CD110" s="72">
        <f t="shared" si="421"/>
        <v>24954.584844148634</v>
      </c>
      <c r="CE110" s="64"/>
      <c r="CF110" s="33"/>
      <c r="CG110" s="72">
        <f t="shared" si="422"/>
        <v>3762.1304913919998</v>
      </c>
      <c r="CH110" s="72">
        <f t="shared" si="423"/>
        <v>6726.6893186088955</v>
      </c>
      <c r="CI110" s="72">
        <f t="shared" si="424"/>
        <v>3910.3584327528447</v>
      </c>
      <c r="CJ110" s="64"/>
      <c r="CK110" s="33">
        <v>1</v>
      </c>
      <c r="CL110" s="72">
        <f t="shared" si="425"/>
        <v>42973.088799331861</v>
      </c>
      <c r="CM110" s="72">
        <f t="shared" si="426"/>
        <v>76835.882773205376</v>
      </c>
      <c r="CN110" s="72">
        <f t="shared" si="427"/>
        <v>44666.228498025535</v>
      </c>
      <c r="CO110" s="72">
        <f t="shared" si="428"/>
        <v>7820.7168655056894</v>
      </c>
      <c r="CP110" s="64">
        <v>0.5</v>
      </c>
      <c r="CQ110" s="72">
        <f t="shared" si="429"/>
        <v>22333.114249012768</v>
      </c>
      <c r="CR110" s="72">
        <f t="shared" si="430"/>
        <v>205116.6251289873</v>
      </c>
      <c r="CS110" s="63">
        <v>21</v>
      </c>
      <c r="CT110" s="72">
        <f t="shared" si="431"/>
        <v>9767.4583394755864</v>
      </c>
      <c r="CU110" s="72">
        <f t="shared" si="432"/>
        <v>197598.8975422834</v>
      </c>
      <c r="CV110" s="63">
        <v>21</v>
      </c>
      <c r="CW110" s="72">
        <f t="shared" si="391"/>
        <v>9409.4713115373052</v>
      </c>
      <c r="CX110" s="72">
        <f t="shared" si="433"/>
        <v>186014.99297657661</v>
      </c>
      <c r="CY110" s="63">
        <v>21</v>
      </c>
      <c r="CZ110" s="72">
        <f t="shared" si="393"/>
        <v>8857.8568084084109</v>
      </c>
      <c r="DA110" s="118">
        <f t="shared" si="434"/>
        <v>104805.66019886005</v>
      </c>
      <c r="DB110" s="63">
        <v>21</v>
      </c>
      <c r="DC110" s="72">
        <f t="shared" si="395"/>
        <v>4990.7457237552399</v>
      </c>
    </row>
    <row r="111" spans="1:107" s="15" customFormat="1" x14ac:dyDescent="0.35">
      <c r="B111" s="15" t="s">
        <v>9</v>
      </c>
      <c r="C111" s="15">
        <v>13721</v>
      </c>
      <c r="D111" s="15">
        <v>94</v>
      </c>
      <c r="E111" s="30">
        <v>0.33</v>
      </c>
      <c r="F111" s="9">
        <v>8</v>
      </c>
      <c r="G111" s="30">
        <v>0.74060000000000004</v>
      </c>
      <c r="H111" s="30">
        <v>0.76219999999999999</v>
      </c>
      <c r="I111" s="30">
        <v>0.96430000000000005</v>
      </c>
      <c r="J111" s="30">
        <v>1.0367999999999999</v>
      </c>
      <c r="K111" s="30">
        <f>49.15%+55.6%</f>
        <v>1.0475000000000001</v>
      </c>
      <c r="L111" s="30">
        <f>126.98%</f>
        <v>1.2698</v>
      </c>
      <c r="M111" s="30">
        <v>2.1476000000000002</v>
      </c>
      <c r="N111" s="9">
        <v>8</v>
      </c>
      <c r="O111" s="30">
        <v>1.024</v>
      </c>
      <c r="P111" s="30">
        <v>5.6599999999999998E-2</v>
      </c>
      <c r="Q111" s="15">
        <v>6</v>
      </c>
      <c r="R111" s="30">
        <v>4.4673999999999996</v>
      </c>
      <c r="S111" s="30">
        <v>5.2891000000000004</v>
      </c>
      <c r="T111" s="30">
        <v>0.05</v>
      </c>
      <c r="U111" s="30">
        <v>0.78800000000000003</v>
      </c>
      <c r="V111" t="s">
        <v>430</v>
      </c>
      <c r="W111">
        <v>5</v>
      </c>
      <c r="X111" t="s">
        <v>9</v>
      </c>
      <c r="Y111">
        <v>355</v>
      </c>
      <c r="Z111" s="4"/>
      <c r="AA111" s="4"/>
      <c r="AB111" s="6"/>
      <c r="AC111" s="4">
        <v>0.214</v>
      </c>
      <c r="AD111" s="4"/>
      <c r="AE111" s="4"/>
      <c r="AF111" t="s">
        <v>466</v>
      </c>
      <c r="AG111" s="4">
        <v>0.18</v>
      </c>
      <c r="AH111" s="4"/>
      <c r="AI111" s="4"/>
      <c r="AJ111" s="4">
        <v>0.5</v>
      </c>
      <c r="AK111" s="4"/>
      <c r="AL111" s="4"/>
      <c r="AM111" s="4"/>
      <c r="AN111" s="15">
        <v>4780</v>
      </c>
      <c r="AO111" s="15">
        <v>311</v>
      </c>
      <c r="AP111" s="30">
        <f>1*46.6%</f>
        <v>0.46600000000000003</v>
      </c>
      <c r="AQ111" s="30"/>
      <c r="AR111" s="30">
        <f>1*58.3%</f>
        <v>0.58299999999999996</v>
      </c>
      <c r="AS111" s="30">
        <v>0.311</v>
      </c>
      <c r="AT111" s="30"/>
      <c r="AV111" s="30" t="s">
        <v>464</v>
      </c>
      <c r="AW111" s="9"/>
      <c r="AX111" s="30">
        <f t="shared" si="355"/>
        <v>0.73</v>
      </c>
      <c r="AY111" s="30"/>
      <c r="AZ111" s="30"/>
      <c r="BB111" s="15">
        <f t="shared" si="399"/>
        <v>13721</v>
      </c>
      <c r="BC111" s="9">
        <f t="shared" si="400"/>
        <v>4780</v>
      </c>
      <c r="BD111" s="30">
        <f t="shared" si="401"/>
        <v>0.46600000000000003</v>
      </c>
      <c r="BE111" s="112">
        <f t="shared" si="402"/>
        <v>24894.986000000001</v>
      </c>
      <c r="BF111" s="15">
        <f t="shared" si="403"/>
        <v>449</v>
      </c>
      <c r="BG111" s="9">
        <f t="shared" si="404"/>
        <v>311</v>
      </c>
      <c r="BH111" s="30">
        <f t="shared" si="405"/>
        <v>0.90999999999999992</v>
      </c>
      <c r="BI111" s="112">
        <f t="shared" si="406"/>
        <v>1409.0562075999999</v>
      </c>
      <c r="BJ111" s="15">
        <f t="shared" si="407"/>
        <v>2577.6462075999998</v>
      </c>
      <c r="BK111" s="30">
        <f t="shared" si="265"/>
        <v>0.58299999999999996</v>
      </c>
      <c r="BL111" s="30">
        <f t="shared" si="408"/>
        <v>0.91300000000000003</v>
      </c>
      <c r="BM111" s="30">
        <f t="shared" si="409"/>
        <v>0</v>
      </c>
      <c r="BN111" s="30">
        <f t="shared" si="410"/>
        <v>0.5</v>
      </c>
      <c r="BO111" s="30">
        <f t="shared" si="411"/>
        <v>0</v>
      </c>
      <c r="BP111" s="30">
        <f t="shared" si="412"/>
        <v>0.57499999999999996</v>
      </c>
      <c r="BQ111" s="30">
        <f t="shared" si="413"/>
        <v>0.78800000000000003</v>
      </c>
      <c r="BR111" s="9">
        <f t="shared" si="414"/>
        <v>0</v>
      </c>
      <c r="BS111" s="30">
        <f t="shared" si="415"/>
        <v>0</v>
      </c>
      <c r="BT111" s="33">
        <v>1</v>
      </c>
      <c r="BU111" s="33">
        <v>0.25</v>
      </c>
      <c r="BV111" s="33"/>
      <c r="BW111" s="9">
        <f t="shared" si="416"/>
        <v>6163.7964939234989</v>
      </c>
      <c r="BX111" s="9">
        <f t="shared" si="417"/>
        <v>11020.868131135216</v>
      </c>
      <c r="BY111" s="9">
        <f t="shared" si="418"/>
        <v>8956.6126853202368</v>
      </c>
      <c r="BZ111" s="33"/>
      <c r="CA111" s="33">
        <v>1</v>
      </c>
      <c r="CB111" s="9">
        <f t="shared" si="419"/>
        <v>20036.657967001454</v>
      </c>
      <c r="CC111" s="9">
        <f t="shared" si="420"/>
        <v>35825.544444998603</v>
      </c>
      <c r="CD111" s="9">
        <f t="shared" si="421"/>
        <v>29115.267691849811</v>
      </c>
      <c r="CE111" s="33"/>
      <c r="CF111" s="33"/>
      <c r="CG111" s="9">
        <f t="shared" si="422"/>
        <v>5049.3820878221313</v>
      </c>
      <c r="CH111" s="9">
        <f t="shared" si="423"/>
        <v>9028.2951730259701</v>
      </c>
      <c r="CI111" s="9">
        <f t="shared" si="424"/>
        <v>7337.2571118143387</v>
      </c>
      <c r="CJ111" s="33"/>
      <c r="CK111" s="33">
        <v>1</v>
      </c>
      <c r="CL111" s="9">
        <f t="shared" si="425"/>
        <v>39121.12324321294</v>
      </c>
      <c r="CM111" s="9">
        <f t="shared" si="426"/>
        <v>69948.568358864737</v>
      </c>
      <c r="CN111" s="9">
        <f t="shared" si="427"/>
        <v>56846.904184712723</v>
      </c>
      <c r="CO111" s="9">
        <f t="shared" si="428"/>
        <v>14674.514223628677</v>
      </c>
      <c r="CP111" s="33">
        <v>0.5</v>
      </c>
      <c r="CQ111" s="9">
        <f t="shared" si="429"/>
        <v>28423.452092356361</v>
      </c>
      <c r="CR111" s="9">
        <f t="shared" si="430"/>
        <v>257589.17659557294</v>
      </c>
      <c r="CS111" s="15">
        <v>21</v>
      </c>
      <c r="CT111" s="8">
        <f t="shared" si="431"/>
        <v>12266.151266455854</v>
      </c>
      <c r="CU111" s="9">
        <f t="shared" si="432"/>
        <v>255974.29249273037</v>
      </c>
      <c r="CV111" s="15">
        <v>21</v>
      </c>
      <c r="CW111" s="9">
        <f t="shared" si="391"/>
        <v>12189.25202346335</v>
      </c>
      <c r="CX111" s="9">
        <f t="shared" si="433"/>
        <v>247946.47370719854</v>
      </c>
      <c r="CY111" s="15">
        <v>21</v>
      </c>
      <c r="CZ111" s="9">
        <f t="shared" si="393"/>
        <v>11806.974938438027</v>
      </c>
      <c r="DA111" s="112">
        <f t="shared" si="434"/>
        <v>160834.43138705663</v>
      </c>
      <c r="DB111" s="15">
        <v>21</v>
      </c>
      <c r="DC111" s="9">
        <f t="shared" si="395"/>
        <v>7658.7824470026962</v>
      </c>
    </row>
    <row r="112" spans="1:107" x14ac:dyDescent="0.35">
      <c r="A112" s="15"/>
      <c r="B112" s="15" t="s">
        <v>9</v>
      </c>
      <c r="C112" s="15">
        <v>13721</v>
      </c>
      <c r="D112" s="15">
        <v>94</v>
      </c>
      <c r="E112" s="30">
        <v>0.33</v>
      </c>
      <c r="F112" s="9">
        <v>8</v>
      </c>
      <c r="G112" s="30">
        <v>0.74060000000000004</v>
      </c>
      <c r="H112" s="30">
        <v>0.76219999999999999</v>
      </c>
      <c r="I112" s="30">
        <v>0.96430000000000005</v>
      </c>
      <c r="J112" s="30">
        <v>1.0367999999999999</v>
      </c>
      <c r="K112" s="30">
        <f t="shared" si="306"/>
        <v>1.0475000000000001</v>
      </c>
      <c r="L112" s="30">
        <f t="shared" si="307"/>
        <v>1.2698</v>
      </c>
      <c r="M112" s="30">
        <v>2.1476000000000002</v>
      </c>
      <c r="N112" s="9">
        <v>8</v>
      </c>
      <c r="O112" s="30">
        <v>1.024</v>
      </c>
      <c r="P112" s="30">
        <v>5.6599999999999998E-2</v>
      </c>
      <c r="Q112" s="15">
        <v>6</v>
      </c>
      <c r="R112" s="30">
        <v>4.4673999999999996</v>
      </c>
      <c r="S112" s="30">
        <v>5.2891000000000004</v>
      </c>
      <c r="T112" s="30">
        <v>0.05</v>
      </c>
      <c r="U112" s="30">
        <v>0.78800000000000003</v>
      </c>
      <c r="V112" t="s">
        <v>430</v>
      </c>
      <c r="W112">
        <v>5</v>
      </c>
      <c r="X112" t="s">
        <v>9</v>
      </c>
      <c r="Y112">
        <v>355</v>
      </c>
      <c r="AC112" s="4">
        <v>0.214</v>
      </c>
      <c r="AF112" t="s">
        <v>466</v>
      </c>
      <c r="AG112" s="4">
        <v>0.18</v>
      </c>
      <c r="AJ112" s="4">
        <v>0.5</v>
      </c>
      <c r="AN112" s="15">
        <v>4780</v>
      </c>
      <c r="AO112" s="15">
        <v>311</v>
      </c>
      <c r="AP112" s="30">
        <f t="shared" ref="AP112:AP113" si="437">1*46.6%</f>
        <v>0.46600000000000003</v>
      </c>
      <c r="AQ112" s="30"/>
      <c r="AT112" s="30">
        <v>0.622</v>
      </c>
      <c r="AV112" s="30" t="s">
        <v>464</v>
      </c>
      <c r="AW112" s="9"/>
      <c r="AX112" s="30">
        <f t="shared" si="355"/>
        <v>0.73</v>
      </c>
      <c r="AY112" s="30"/>
      <c r="AZ112" s="30"/>
      <c r="BA112" s="15"/>
      <c r="BB112" s="15">
        <f t="shared" si="399"/>
        <v>13721</v>
      </c>
      <c r="BC112" s="9">
        <f t="shared" si="400"/>
        <v>4780</v>
      </c>
      <c r="BD112" s="30">
        <f t="shared" si="401"/>
        <v>0.46600000000000003</v>
      </c>
      <c r="BE112" s="112">
        <f t="shared" si="402"/>
        <v>24894.986000000001</v>
      </c>
      <c r="BF112" s="15">
        <f t="shared" si="403"/>
        <v>449</v>
      </c>
      <c r="BG112" s="9">
        <f t="shared" si="404"/>
        <v>311</v>
      </c>
      <c r="BH112" s="30">
        <f t="shared" si="405"/>
        <v>0.90999999999999992</v>
      </c>
      <c r="BI112" s="112">
        <f t="shared" si="406"/>
        <v>1409.0562075999999</v>
      </c>
      <c r="BJ112" s="15">
        <f t="shared" si="407"/>
        <v>2577.6462075999998</v>
      </c>
      <c r="BK112" s="30">
        <f t="shared" si="265"/>
        <v>0</v>
      </c>
      <c r="BL112" s="30">
        <f t="shared" si="408"/>
        <v>0.33</v>
      </c>
      <c r="BM112" s="30">
        <f t="shared" si="409"/>
        <v>0</v>
      </c>
      <c r="BN112" s="30">
        <f t="shared" si="410"/>
        <v>0.5</v>
      </c>
      <c r="BO112" s="30">
        <f t="shared" si="411"/>
        <v>0</v>
      </c>
      <c r="BP112" s="30">
        <f t="shared" si="412"/>
        <v>0.26400000000000001</v>
      </c>
      <c r="BQ112" s="30">
        <f t="shared" si="413"/>
        <v>1.4100000000000001</v>
      </c>
      <c r="BR112" s="9">
        <f t="shared" si="414"/>
        <v>0</v>
      </c>
      <c r="BS112" s="30">
        <f t="shared" si="415"/>
        <v>0</v>
      </c>
      <c r="BT112" s="33">
        <v>1</v>
      </c>
      <c r="BU112" s="33">
        <v>0.25</v>
      </c>
      <c r="BV112" s="33"/>
      <c r="BW112" s="9">
        <f t="shared" si="416"/>
        <v>4285.3368201349995</v>
      </c>
      <c r="BX112" s="9">
        <f t="shared" si="417"/>
        <v>10327.66173652535</v>
      </c>
      <c r="BY112" s="9">
        <f t="shared" si="418"/>
        <v>5880.5105980620519</v>
      </c>
      <c r="BZ112" s="33"/>
      <c r="CA112" s="33">
        <v>1</v>
      </c>
      <c r="CB112" s="9">
        <f t="shared" si="419"/>
        <v>15195.641972487632</v>
      </c>
      <c r="CC112" s="9">
        <f t="shared" si="420"/>
        <v>36621.497153695193</v>
      </c>
      <c r="CD112" s="9">
        <f t="shared" si="421"/>
        <v>20852.067740326427</v>
      </c>
      <c r="CE112" s="33"/>
      <c r="CF112" s="33"/>
      <c r="CG112" s="9">
        <f t="shared" si="422"/>
        <v>3510.547923054592</v>
      </c>
      <c r="CH112" s="9">
        <f t="shared" si="423"/>
        <v>8460.4204945615675</v>
      </c>
      <c r="CI112" s="9">
        <f t="shared" si="424"/>
        <v>4817.314281932433</v>
      </c>
      <c r="CJ112" s="33"/>
      <c r="CK112" s="33">
        <v>1</v>
      </c>
      <c r="CL112" s="9">
        <f t="shared" si="425"/>
        <v>27198.689970451236</v>
      </c>
      <c r="CM112" s="9">
        <f t="shared" si="426"/>
        <v>65548.842828787485</v>
      </c>
      <c r="CN112" s="9">
        <f t="shared" si="427"/>
        <v>37323.130325052007</v>
      </c>
      <c r="CO112" s="9">
        <f t="shared" si="428"/>
        <v>9634.628563864866</v>
      </c>
      <c r="CP112" s="33">
        <v>0.5</v>
      </c>
      <c r="CQ112" s="9">
        <f t="shared" si="429"/>
        <v>18661.565162526003</v>
      </c>
      <c r="CR112" s="9">
        <f t="shared" si="430"/>
        <v>179539.23706189796</v>
      </c>
      <c r="CS112" s="15">
        <v>21</v>
      </c>
      <c r="CT112" s="9">
        <f t="shared" si="431"/>
        <v>8549.4874791379989</v>
      </c>
      <c r="CU112" s="9">
        <f t="shared" si="432"/>
        <v>176742.68906186125</v>
      </c>
      <c r="CV112" s="15">
        <v>21</v>
      </c>
      <c r="CW112" s="9">
        <f t="shared" si="391"/>
        <v>8416.3185267552981</v>
      </c>
      <c r="CX112" s="9">
        <f t="shared" si="433"/>
        <v>169735.69547361214</v>
      </c>
      <c r="CY112" s="15">
        <v>21</v>
      </c>
      <c r="CZ112" s="9">
        <f t="shared" si="393"/>
        <v>8082.6521654101016</v>
      </c>
      <c r="DA112" s="112">
        <f t="shared" si="434"/>
        <v>105596.68164003617</v>
      </c>
      <c r="DB112" s="15">
        <v>21</v>
      </c>
      <c r="DC112" s="9">
        <f t="shared" si="395"/>
        <v>5028.4134114302942</v>
      </c>
    </row>
    <row r="113" spans="1:107" x14ac:dyDescent="0.35">
      <c r="A113" s="15"/>
      <c r="B113" s="15" t="s">
        <v>9</v>
      </c>
      <c r="C113" s="15">
        <v>13721</v>
      </c>
      <c r="D113" s="15">
        <v>94</v>
      </c>
      <c r="E113" s="30">
        <v>0.33</v>
      </c>
      <c r="F113" s="9">
        <v>8</v>
      </c>
      <c r="G113" s="30">
        <v>0.74060000000000004</v>
      </c>
      <c r="H113" s="30">
        <v>0.76219999999999999</v>
      </c>
      <c r="I113" s="30">
        <v>0.96430000000000005</v>
      </c>
      <c r="J113" s="30">
        <v>1.0367999999999999</v>
      </c>
      <c r="K113" s="30">
        <f t="shared" si="306"/>
        <v>1.0475000000000001</v>
      </c>
      <c r="L113" s="30">
        <f t="shared" si="307"/>
        <v>1.2698</v>
      </c>
      <c r="M113" s="30">
        <v>2.1476000000000002</v>
      </c>
      <c r="N113" s="9">
        <v>8</v>
      </c>
      <c r="O113" s="30">
        <v>1.024</v>
      </c>
      <c r="P113" s="30">
        <v>5.6599999999999998E-2</v>
      </c>
      <c r="Q113" s="15">
        <v>6</v>
      </c>
      <c r="R113" s="30">
        <v>4.4673999999999996</v>
      </c>
      <c r="S113" s="30">
        <v>5.2891000000000004</v>
      </c>
      <c r="T113" s="30">
        <v>0.05</v>
      </c>
      <c r="U113" s="30">
        <v>0.78800000000000003</v>
      </c>
      <c r="V113" t="s">
        <v>430</v>
      </c>
      <c r="W113">
        <v>5</v>
      </c>
      <c r="X113" t="s">
        <v>9</v>
      </c>
      <c r="Y113">
        <v>355</v>
      </c>
      <c r="AC113" s="4">
        <v>0.214</v>
      </c>
      <c r="AF113" t="s">
        <v>466</v>
      </c>
      <c r="AG113" s="4">
        <v>0.18</v>
      </c>
      <c r="AJ113" s="4">
        <v>0.5</v>
      </c>
      <c r="AN113" s="15">
        <v>4780</v>
      </c>
      <c r="AO113" s="15">
        <v>311</v>
      </c>
      <c r="AP113" s="30">
        <f t="shared" si="437"/>
        <v>0.46600000000000003</v>
      </c>
      <c r="AU113" s="15">
        <v>187</v>
      </c>
      <c r="AV113" s="30" t="s">
        <v>464</v>
      </c>
      <c r="AW113" s="9"/>
      <c r="AX113" s="30">
        <f t="shared" si="355"/>
        <v>0.73</v>
      </c>
      <c r="AY113" s="30"/>
      <c r="AZ113" s="30"/>
      <c r="BA113" s="15"/>
      <c r="BB113" s="15">
        <f t="shared" si="399"/>
        <v>13721</v>
      </c>
      <c r="BC113" s="9">
        <f t="shared" si="400"/>
        <v>4780</v>
      </c>
      <c r="BD113" s="30">
        <f t="shared" si="401"/>
        <v>0.46600000000000003</v>
      </c>
      <c r="BE113" s="112">
        <f t="shared" si="402"/>
        <v>24894.986000000001</v>
      </c>
      <c r="BF113" s="15">
        <f t="shared" si="403"/>
        <v>449</v>
      </c>
      <c r="BG113" s="9">
        <f t="shared" si="404"/>
        <v>311</v>
      </c>
      <c r="BH113" s="30">
        <f t="shared" si="405"/>
        <v>0.90999999999999992</v>
      </c>
      <c r="BI113" s="112">
        <f t="shared" si="406"/>
        <v>1409.0562075999999</v>
      </c>
      <c r="BJ113" s="15">
        <f t="shared" si="407"/>
        <v>2577.6462075999998</v>
      </c>
      <c r="BK113" s="30">
        <f t="shared" si="265"/>
        <v>0</v>
      </c>
      <c r="BL113" s="30">
        <f t="shared" si="408"/>
        <v>0.33</v>
      </c>
      <c r="BM113" s="30">
        <f t="shared" si="409"/>
        <v>0</v>
      </c>
      <c r="BN113" s="30">
        <f t="shared" si="410"/>
        <v>0.5</v>
      </c>
      <c r="BO113" s="30">
        <f t="shared" si="411"/>
        <v>0</v>
      </c>
      <c r="BP113" s="30">
        <f t="shared" si="412"/>
        <v>0.26400000000000001</v>
      </c>
      <c r="BQ113" s="30">
        <f t="shared" si="413"/>
        <v>0.78800000000000003</v>
      </c>
      <c r="BR113" s="9">
        <f t="shared" si="414"/>
        <v>187</v>
      </c>
      <c r="BS113" s="30">
        <f t="shared" si="415"/>
        <v>0.32757403906742283</v>
      </c>
      <c r="BT113" s="33">
        <v>1</v>
      </c>
      <c r="BU113" s="33">
        <v>0.25</v>
      </c>
      <c r="BV113" s="33"/>
      <c r="BW113" s="9">
        <f t="shared" si="416"/>
        <v>4846.8428565093873</v>
      </c>
      <c r="BX113" s="9">
        <f t="shared" si="417"/>
        <v>8666.1550274387846</v>
      </c>
      <c r="BY113" s="9">
        <f t="shared" si="418"/>
        <v>5855.1412696347488</v>
      </c>
      <c r="BZ113" s="33"/>
      <c r="CA113" s="33">
        <v>1</v>
      </c>
      <c r="CB113" s="9">
        <f t="shared" si="419"/>
        <v>20173.339789637866</v>
      </c>
      <c r="CC113" s="9">
        <f t="shared" si="420"/>
        <v>36069.931543872503</v>
      </c>
      <c r="CD113" s="9">
        <f t="shared" si="421"/>
        <v>24370.04001275581</v>
      </c>
      <c r="CE113" s="33"/>
      <c r="CF113" s="33"/>
      <c r="CG113" s="9">
        <f t="shared" si="422"/>
        <v>3510.547923054592</v>
      </c>
      <c r="CH113" s="9">
        <f t="shared" si="423"/>
        <v>6276.8596864216106</v>
      </c>
      <c r="CI113" s="9">
        <f t="shared" si="424"/>
        <v>4240.8542285834847</v>
      </c>
      <c r="CJ113" s="33"/>
      <c r="CK113" s="33">
        <v>1</v>
      </c>
      <c r="CL113" s="9">
        <f t="shared" si="425"/>
        <v>36108.27470141455</v>
      </c>
      <c r="CM113" s="9">
        <f t="shared" si="426"/>
        <v>64561.595166129213</v>
      </c>
      <c r="CN113" s="9">
        <f t="shared" si="427"/>
        <v>43619.951304099217</v>
      </c>
      <c r="CO113" s="9">
        <f t="shared" si="428"/>
        <v>8481.7084571669693</v>
      </c>
      <c r="CP113" s="33">
        <v>0.5</v>
      </c>
      <c r="CQ113" s="9">
        <f t="shared" si="429"/>
        <v>21809.975652049608</v>
      </c>
      <c r="CR113" s="9">
        <f t="shared" si="430"/>
        <v>202529.82993150043</v>
      </c>
      <c r="CS113" s="15">
        <v>21</v>
      </c>
      <c r="CT113" s="9">
        <f t="shared" si="431"/>
        <v>9644.2776157857352</v>
      </c>
      <c r="CU113" s="9">
        <f t="shared" si="432"/>
        <v>196137.41567303115</v>
      </c>
      <c r="CV113" s="15">
        <v>21</v>
      </c>
      <c r="CW113" s="9">
        <f t="shared" si="391"/>
        <v>9339.8769368110079</v>
      </c>
      <c r="CX113" s="9">
        <f t="shared" si="433"/>
        <v>185552.72026550339</v>
      </c>
      <c r="CY113" s="15">
        <v>21</v>
      </c>
      <c r="CZ113" s="9">
        <f t="shared" si="393"/>
        <v>8835.8438221668275</v>
      </c>
      <c r="DA113" s="112">
        <f t="shared" si="434"/>
        <v>107258.68712681928</v>
      </c>
      <c r="DB113" s="15">
        <v>21</v>
      </c>
      <c r="DC113" s="9">
        <f t="shared" si="395"/>
        <v>5107.5565298485371</v>
      </c>
    </row>
    <row r="114" spans="1:107" x14ac:dyDescent="0.35">
      <c r="A114" s="15"/>
      <c r="B114" s="15" t="s">
        <v>9</v>
      </c>
      <c r="C114" s="15">
        <v>13721</v>
      </c>
      <c r="D114" s="15">
        <v>94</v>
      </c>
      <c r="E114" s="30">
        <v>0.33</v>
      </c>
      <c r="F114" s="9">
        <v>8</v>
      </c>
      <c r="G114" s="30">
        <v>0.74060000000000004</v>
      </c>
      <c r="H114" s="30">
        <v>0.76219999999999999</v>
      </c>
      <c r="I114" s="30">
        <v>0.96430000000000005</v>
      </c>
      <c r="J114" s="30">
        <v>1.0367999999999999</v>
      </c>
      <c r="K114" s="30">
        <f t="shared" si="306"/>
        <v>1.0475000000000001</v>
      </c>
      <c r="L114" s="30">
        <f t="shared" si="307"/>
        <v>1.2698</v>
      </c>
      <c r="M114" s="30">
        <v>2.1476000000000002</v>
      </c>
      <c r="N114" s="9">
        <v>8</v>
      </c>
      <c r="O114" s="30">
        <v>1.024</v>
      </c>
      <c r="P114" s="30">
        <v>5.6599999999999998E-2</v>
      </c>
      <c r="Q114" s="15">
        <v>6</v>
      </c>
      <c r="R114" s="30">
        <v>4.4673999999999996</v>
      </c>
      <c r="S114" s="30">
        <v>5.2891000000000004</v>
      </c>
      <c r="T114" s="30">
        <v>0.05</v>
      </c>
      <c r="U114" s="30">
        <v>0.78800000000000003</v>
      </c>
      <c r="V114" t="s">
        <v>430</v>
      </c>
      <c r="W114">
        <v>5</v>
      </c>
      <c r="X114" t="s">
        <v>9</v>
      </c>
      <c r="Y114">
        <v>355</v>
      </c>
      <c r="AC114" s="4">
        <v>0.214</v>
      </c>
      <c r="AF114" t="s">
        <v>466</v>
      </c>
      <c r="AG114" s="4">
        <v>0.18</v>
      </c>
      <c r="AJ114" s="4">
        <v>0.5</v>
      </c>
      <c r="AN114" s="15">
        <v>4780</v>
      </c>
      <c r="AO114" s="15">
        <v>311</v>
      </c>
      <c r="AP114" s="30"/>
      <c r="AQ114" s="30">
        <f t="shared" ref="AQ114" si="438">1*46.6%</f>
        <v>0.46600000000000003</v>
      </c>
      <c r="AR114" s="30">
        <f>1*58.3%</f>
        <v>0.58299999999999996</v>
      </c>
      <c r="AS114" s="30">
        <v>0.311</v>
      </c>
      <c r="AT114" s="30"/>
      <c r="AU114" s="15"/>
      <c r="AV114" s="30" t="s">
        <v>464</v>
      </c>
      <c r="AW114" s="9"/>
      <c r="AX114" s="30">
        <f t="shared" si="355"/>
        <v>0.73</v>
      </c>
      <c r="AY114" s="30"/>
      <c r="AZ114" s="30"/>
      <c r="BA114" s="15"/>
      <c r="BB114" s="15">
        <f t="shared" si="399"/>
        <v>13721</v>
      </c>
      <c r="BC114" s="9">
        <f t="shared" si="400"/>
        <v>4780</v>
      </c>
      <c r="BD114" s="30">
        <f t="shared" si="401"/>
        <v>0</v>
      </c>
      <c r="BE114" s="112">
        <f t="shared" si="402"/>
        <v>18501</v>
      </c>
      <c r="BF114" s="15">
        <f t="shared" si="403"/>
        <v>449</v>
      </c>
      <c r="BG114" s="9">
        <f t="shared" si="404"/>
        <v>311</v>
      </c>
      <c r="BH114" s="30">
        <f t="shared" si="405"/>
        <v>1.3759999999999999</v>
      </c>
      <c r="BI114" s="112">
        <f t="shared" si="406"/>
        <v>1047.1566</v>
      </c>
      <c r="BJ114" s="15">
        <f t="shared" si="407"/>
        <v>2424.9805999999999</v>
      </c>
      <c r="BK114" s="30">
        <f t="shared" si="265"/>
        <v>0.58299999999999996</v>
      </c>
      <c r="BL114" s="30">
        <f t="shared" si="408"/>
        <v>0.91300000000000003</v>
      </c>
      <c r="BM114" s="30">
        <f t="shared" si="409"/>
        <v>0</v>
      </c>
      <c r="BN114" s="30">
        <f t="shared" si="410"/>
        <v>0.5</v>
      </c>
      <c r="BO114" s="30">
        <f t="shared" si="411"/>
        <v>0</v>
      </c>
      <c r="BP114" s="30">
        <f t="shared" si="412"/>
        <v>0.57499999999999996</v>
      </c>
      <c r="BQ114" s="30">
        <f t="shared" si="413"/>
        <v>0.78800000000000003</v>
      </c>
      <c r="BR114" s="9">
        <f t="shared" si="414"/>
        <v>0</v>
      </c>
      <c r="BS114" s="30">
        <f t="shared" si="415"/>
        <v>0</v>
      </c>
      <c r="BT114" s="33">
        <v>1</v>
      </c>
      <c r="BU114" s="33">
        <v>0.25</v>
      </c>
      <c r="BV114" s="33"/>
      <c r="BW114" s="9">
        <f t="shared" si="416"/>
        <v>5798.7348597499995</v>
      </c>
      <c r="BX114" s="9">
        <f t="shared" si="417"/>
        <v>10368.137929232998</v>
      </c>
      <c r="BY114" s="9">
        <f t="shared" si="418"/>
        <v>8426.1416247027228</v>
      </c>
      <c r="BZ114" s="33"/>
      <c r="CA114" s="33">
        <v>1</v>
      </c>
      <c r="CB114" s="9">
        <f t="shared" si="419"/>
        <v>18849.951834178923</v>
      </c>
      <c r="CC114" s="9">
        <f t="shared" si="420"/>
        <v>33703.713879511917</v>
      </c>
      <c r="CD114" s="9">
        <f t="shared" si="421"/>
        <v>27390.86501024539</v>
      </c>
      <c r="CE114" s="33"/>
      <c r="CF114" s="33"/>
      <c r="CG114" s="9">
        <f t="shared" si="422"/>
        <v>4750.3235971071999</v>
      </c>
      <c r="CH114" s="9">
        <f t="shared" si="423"/>
        <v>8493.5785916276745</v>
      </c>
      <c r="CI114" s="9">
        <f t="shared" si="424"/>
        <v>6902.6952189564727</v>
      </c>
      <c r="CJ114" s="33"/>
      <c r="CK114" s="33">
        <v>1</v>
      </c>
      <c r="CL114" s="9">
        <f t="shared" si="425"/>
        <v>36804.10625604447</v>
      </c>
      <c r="CM114" s="9">
        <f t="shared" si="426"/>
        <v>65805.741985807515</v>
      </c>
      <c r="CN114" s="9">
        <f t="shared" si="427"/>
        <v>53480.046800658216</v>
      </c>
      <c r="CO114" s="9">
        <f t="shared" si="428"/>
        <v>13805.390437912945</v>
      </c>
      <c r="CP114" s="33">
        <v>0.5</v>
      </c>
      <c r="CQ114" s="9">
        <f t="shared" si="429"/>
        <v>26740.023400329108</v>
      </c>
      <c r="CR114" s="9">
        <f t="shared" si="430"/>
        <v>242333.00682324346</v>
      </c>
      <c r="CS114" s="15">
        <v>21</v>
      </c>
      <c r="CT114" s="9">
        <f t="shared" si="431"/>
        <v>11539.666991583023</v>
      </c>
      <c r="CU114" s="9">
        <f t="shared" si="432"/>
        <v>240813.7670574853</v>
      </c>
      <c r="CV114" s="15">
        <v>21</v>
      </c>
      <c r="CW114" s="9">
        <f t="shared" si="391"/>
        <v>11467.322240832633</v>
      </c>
      <c r="CX114" s="9">
        <f t="shared" si="433"/>
        <v>233261.40988843999</v>
      </c>
      <c r="CY114" s="15">
        <v>21</v>
      </c>
      <c r="CZ114" s="9">
        <f t="shared" si="393"/>
        <v>11107.68618516381</v>
      </c>
      <c r="DA114" s="112">
        <f t="shared" si="434"/>
        <v>151308.7307232843</v>
      </c>
      <c r="DB114" s="15">
        <v>21</v>
      </c>
      <c r="DC114" s="9">
        <f t="shared" si="395"/>
        <v>7205.177653489729</v>
      </c>
    </row>
    <row r="115" spans="1:107" x14ac:dyDescent="0.35">
      <c r="A115" s="15"/>
      <c r="B115" s="15" t="s">
        <v>9</v>
      </c>
      <c r="C115" s="15">
        <v>13721</v>
      </c>
      <c r="D115" s="15">
        <v>94</v>
      </c>
      <c r="E115" s="30">
        <v>0.33</v>
      </c>
      <c r="F115" s="9">
        <v>8</v>
      </c>
      <c r="G115" s="30">
        <v>0.74060000000000004</v>
      </c>
      <c r="H115" s="30">
        <v>0.76219999999999999</v>
      </c>
      <c r="I115" s="30">
        <v>0.96430000000000005</v>
      </c>
      <c r="J115" s="30">
        <v>1.0367999999999999</v>
      </c>
      <c r="K115" s="30">
        <f t="shared" si="306"/>
        <v>1.0475000000000001</v>
      </c>
      <c r="L115" s="30">
        <f t="shared" si="307"/>
        <v>1.2698</v>
      </c>
      <c r="M115" s="30">
        <v>2.1476000000000002</v>
      </c>
      <c r="N115" s="9">
        <v>8</v>
      </c>
      <c r="O115" s="30">
        <v>1.024</v>
      </c>
      <c r="P115" s="30">
        <v>5.6599999999999998E-2</v>
      </c>
      <c r="Q115" s="15">
        <v>6</v>
      </c>
      <c r="R115" s="30">
        <v>4.4673999999999996</v>
      </c>
      <c r="S115" s="30">
        <v>5.2891000000000004</v>
      </c>
      <c r="T115" s="30">
        <v>0.05</v>
      </c>
      <c r="U115" s="30">
        <v>0.78800000000000003</v>
      </c>
      <c r="V115" t="s">
        <v>430</v>
      </c>
      <c r="W115">
        <v>5</v>
      </c>
      <c r="X115" t="s">
        <v>9</v>
      </c>
      <c r="Y115">
        <v>355</v>
      </c>
      <c r="AC115" s="4">
        <v>0.214</v>
      </c>
      <c r="AF115" t="s">
        <v>466</v>
      </c>
      <c r="AG115" s="4">
        <v>0.18</v>
      </c>
      <c r="AJ115" s="4">
        <v>0.5</v>
      </c>
      <c r="AN115" s="15">
        <v>4780</v>
      </c>
      <c r="AO115" s="15">
        <v>311</v>
      </c>
      <c r="AQ115" s="30">
        <f>1*46.6%</f>
        <v>0.46600000000000003</v>
      </c>
      <c r="AT115" s="30">
        <v>0.622</v>
      </c>
      <c r="AV115" s="30" t="s">
        <v>464</v>
      </c>
      <c r="AW115" s="9"/>
      <c r="AX115" s="30">
        <f t="shared" si="355"/>
        <v>0.73</v>
      </c>
      <c r="AY115" s="30"/>
      <c r="AZ115" s="30"/>
      <c r="BA115" s="15"/>
      <c r="BB115" s="15">
        <f t="shared" si="399"/>
        <v>13721</v>
      </c>
      <c r="BC115" s="9">
        <f t="shared" si="400"/>
        <v>4780</v>
      </c>
      <c r="BD115" s="30">
        <f t="shared" si="401"/>
        <v>0</v>
      </c>
      <c r="BE115" s="112">
        <f t="shared" si="402"/>
        <v>18501</v>
      </c>
      <c r="BF115" s="15">
        <f t="shared" si="403"/>
        <v>449</v>
      </c>
      <c r="BG115" s="9">
        <f t="shared" si="404"/>
        <v>311</v>
      </c>
      <c r="BH115" s="30">
        <f t="shared" si="405"/>
        <v>1.3759999999999999</v>
      </c>
      <c r="BI115" s="112">
        <f t="shared" si="406"/>
        <v>1047.1566</v>
      </c>
      <c r="BJ115" s="15">
        <f t="shared" si="407"/>
        <v>2424.9805999999999</v>
      </c>
      <c r="BK115" s="30">
        <f t="shared" si="265"/>
        <v>0</v>
      </c>
      <c r="BL115" s="30">
        <f t="shared" si="408"/>
        <v>0.33</v>
      </c>
      <c r="BM115" s="30">
        <f t="shared" si="409"/>
        <v>0</v>
      </c>
      <c r="BN115" s="30">
        <f t="shared" si="410"/>
        <v>0.5</v>
      </c>
      <c r="BO115" s="30">
        <f t="shared" si="411"/>
        <v>0</v>
      </c>
      <c r="BP115" s="30">
        <f t="shared" si="412"/>
        <v>0.26400000000000001</v>
      </c>
      <c r="BQ115" s="30">
        <f t="shared" si="413"/>
        <v>1.4100000000000001</v>
      </c>
      <c r="BR115" s="9">
        <f t="shared" si="414"/>
        <v>0</v>
      </c>
      <c r="BS115" s="30">
        <f t="shared" si="415"/>
        <v>0</v>
      </c>
      <c r="BT115" s="33">
        <v>1</v>
      </c>
      <c r="BU115" s="33">
        <v>0.25</v>
      </c>
      <c r="BV115" s="33"/>
      <c r="BW115" s="9">
        <f t="shared" si="416"/>
        <v>4031.5302474999999</v>
      </c>
      <c r="BX115" s="9">
        <f t="shared" si="417"/>
        <v>9715.9878964750005</v>
      </c>
      <c r="BY115" s="9">
        <f t="shared" si="418"/>
        <v>5532.2270668294004</v>
      </c>
      <c r="BZ115" s="33"/>
      <c r="CA115" s="33">
        <v>1</v>
      </c>
      <c r="CB115" s="9">
        <f t="shared" si="419"/>
        <v>14295.653483857201</v>
      </c>
      <c r="CC115" s="9">
        <f t="shared" si="420"/>
        <v>34452.524896095856</v>
      </c>
      <c r="CD115" s="9">
        <f t="shared" si="421"/>
        <v>19617.067536688206</v>
      </c>
      <c r="CE115" s="33"/>
      <c r="CF115" s="33"/>
      <c r="CG115" s="9">
        <f t="shared" si="422"/>
        <v>3302.6295787519998</v>
      </c>
      <c r="CH115" s="9">
        <f t="shared" si="423"/>
        <v>7959.3372847923201</v>
      </c>
      <c r="CI115" s="9">
        <f t="shared" si="424"/>
        <v>4532.0004131466449</v>
      </c>
      <c r="CJ115" s="33"/>
      <c r="CK115" s="33">
        <v>1</v>
      </c>
      <c r="CL115" s="9">
        <f t="shared" si="425"/>
        <v>25587.7999584627</v>
      </c>
      <c r="CM115" s="9">
        <f t="shared" si="426"/>
        <v>61666.59789989511</v>
      </c>
      <c r="CN115" s="9">
        <f t="shared" si="427"/>
        <v>35112.602615000855</v>
      </c>
      <c r="CO115" s="9">
        <f t="shared" si="428"/>
        <v>9064.0008262932897</v>
      </c>
      <c r="CP115" s="33">
        <v>0.5</v>
      </c>
      <c r="CQ115" s="9">
        <f t="shared" si="429"/>
        <v>17556.301307500427</v>
      </c>
      <c r="CR115" s="9">
        <f t="shared" si="430"/>
        <v>168905.71154808608</v>
      </c>
      <c r="CS115" s="15">
        <v>21</v>
      </c>
      <c r="CT115" s="9">
        <f t="shared" si="431"/>
        <v>8043.1291213374325</v>
      </c>
      <c r="CU115" s="9">
        <f t="shared" si="432"/>
        <v>166274.79399739084</v>
      </c>
      <c r="CV115" s="15">
        <v>21</v>
      </c>
      <c r="CW115" s="9">
        <f t="shared" si="391"/>
        <v>7917.8473332090871</v>
      </c>
      <c r="CX115" s="9">
        <f t="shared" si="433"/>
        <v>159682.80186684581</v>
      </c>
      <c r="CY115" s="15">
        <v>21</v>
      </c>
      <c r="CZ115" s="9">
        <f t="shared" si="393"/>
        <v>7603.9429460402771</v>
      </c>
      <c r="DA115" s="112">
        <f t="shared" si="434"/>
        <v>99342.533372679551</v>
      </c>
      <c r="DB115" s="15">
        <v>21</v>
      </c>
      <c r="DC115" s="9">
        <f t="shared" si="395"/>
        <v>4730.5968272704549</v>
      </c>
    </row>
    <row r="116" spans="1:107" s="59" customFormat="1" x14ac:dyDescent="0.35">
      <c r="A116" s="63"/>
      <c r="B116" s="63" t="s">
        <v>9</v>
      </c>
      <c r="C116" s="63">
        <v>13721</v>
      </c>
      <c r="D116" s="63">
        <v>94</v>
      </c>
      <c r="E116" s="67">
        <v>0.33</v>
      </c>
      <c r="F116" s="72">
        <v>8</v>
      </c>
      <c r="G116" s="67">
        <v>0.74060000000000004</v>
      </c>
      <c r="H116" s="67">
        <v>0.76219999999999999</v>
      </c>
      <c r="I116" s="67">
        <v>0.96430000000000005</v>
      </c>
      <c r="J116" s="67">
        <v>1.0367999999999999</v>
      </c>
      <c r="K116" s="67">
        <f t="shared" si="306"/>
        <v>1.0475000000000001</v>
      </c>
      <c r="L116" s="67">
        <f t="shared" si="307"/>
        <v>1.2698</v>
      </c>
      <c r="M116" s="67">
        <v>2.1476000000000002</v>
      </c>
      <c r="N116" s="72">
        <v>8</v>
      </c>
      <c r="O116" s="67">
        <v>1.024</v>
      </c>
      <c r="P116" s="67">
        <v>5.6599999999999998E-2</v>
      </c>
      <c r="Q116" s="63">
        <v>6</v>
      </c>
      <c r="R116" s="67">
        <v>4.4673999999999996</v>
      </c>
      <c r="S116" s="67">
        <v>5.2891000000000004</v>
      </c>
      <c r="T116" s="67">
        <v>0.05</v>
      </c>
      <c r="U116" s="67">
        <v>0.78800000000000003</v>
      </c>
      <c r="V116" s="59" t="s">
        <v>430</v>
      </c>
      <c r="W116" s="59">
        <v>5</v>
      </c>
      <c r="X116" s="59" t="s">
        <v>9</v>
      </c>
      <c r="Y116" s="59">
        <v>355</v>
      </c>
      <c r="Z116" s="60"/>
      <c r="AA116" s="60"/>
      <c r="AB116" s="61"/>
      <c r="AC116" s="60">
        <v>0.214</v>
      </c>
      <c r="AD116" s="60"/>
      <c r="AE116" s="60"/>
      <c r="AF116" s="59" t="s">
        <v>466</v>
      </c>
      <c r="AG116" s="60">
        <v>0.18</v>
      </c>
      <c r="AH116" s="60"/>
      <c r="AI116" s="60"/>
      <c r="AJ116" s="60">
        <v>0.5</v>
      </c>
      <c r="AK116" s="60"/>
      <c r="AL116" s="60"/>
      <c r="AM116" s="60"/>
      <c r="AN116" s="63">
        <v>4780</v>
      </c>
      <c r="AO116" s="63">
        <v>311</v>
      </c>
      <c r="AP116" s="60"/>
      <c r="AQ116" s="67">
        <f t="shared" ref="AQ116" si="439">1*46.6%</f>
        <v>0.46600000000000003</v>
      </c>
      <c r="AR116" s="60"/>
      <c r="AS116" s="60"/>
      <c r="AT116" s="60"/>
      <c r="AU116" s="63">
        <v>187</v>
      </c>
      <c r="AV116" s="67" t="s">
        <v>464</v>
      </c>
      <c r="AW116" s="72"/>
      <c r="AX116" s="67">
        <f t="shared" si="355"/>
        <v>0.73</v>
      </c>
      <c r="AY116" s="67"/>
      <c r="AZ116" s="67"/>
      <c r="BA116" s="63"/>
      <c r="BB116" s="63">
        <f t="shared" si="399"/>
        <v>13721</v>
      </c>
      <c r="BC116" s="72">
        <f t="shared" si="400"/>
        <v>4780</v>
      </c>
      <c r="BD116" s="67">
        <f t="shared" si="401"/>
        <v>0</v>
      </c>
      <c r="BE116" s="118">
        <f t="shared" si="402"/>
        <v>18501</v>
      </c>
      <c r="BF116" s="63">
        <f t="shared" si="403"/>
        <v>449</v>
      </c>
      <c r="BG116" s="72">
        <f t="shared" si="404"/>
        <v>311</v>
      </c>
      <c r="BH116" s="67">
        <f t="shared" si="405"/>
        <v>1.3759999999999999</v>
      </c>
      <c r="BI116" s="118">
        <f t="shared" si="406"/>
        <v>1047.1566</v>
      </c>
      <c r="BJ116" s="63">
        <f t="shared" si="407"/>
        <v>2424.9805999999999</v>
      </c>
      <c r="BK116" s="30">
        <f t="shared" si="265"/>
        <v>0</v>
      </c>
      <c r="BL116" s="67">
        <f t="shared" si="408"/>
        <v>0.33</v>
      </c>
      <c r="BM116" s="67">
        <f t="shared" si="409"/>
        <v>0</v>
      </c>
      <c r="BN116" s="67">
        <f t="shared" si="410"/>
        <v>0.5</v>
      </c>
      <c r="BO116" s="67">
        <f t="shared" si="411"/>
        <v>0</v>
      </c>
      <c r="BP116" s="67">
        <f t="shared" si="412"/>
        <v>0.26400000000000001</v>
      </c>
      <c r="BQ116" s="67">
        <f t="shared" si="413"/>
        <v>0.78800000000000003</v>
      </c>
      <c r="BR116" s="72">
        <f t="shared" si="414"/>
        <v>187</v>
      </c>
      <c r="BS116" s="67">
        <f t="shared" si="415"/>
        <v>0.32757403906742283</v>
      </c>
      <c r="BT116" s="64">
        <v>1</v>
      </c>
      <c r="BU116" s="64">
        <v>0.25</v>
      </c>
      <c r="BV116" s="64"/>
      <c r="BW116" s="72">
        <f t="shared" si="416"/>
        <v>4559.7801062184253</v>
      </c>
      <c r="BX116" s="72">
        <f t="shared" si="417"/>
        <v>8152.8868299185442</v>
      </c>
      <c r="BY116" s="72">
        <f t="shared" si="418"/>
        <v>5508.360281275257</v>
      </c>
      <c r="BZ116" s="64"/>
      <c r="CA116" s="33">
        <v>1</v>
      </c>
      <c r="CB116" s="72">
        <f t="shared" si="419"/>
        <v>18978.538436672581</v>
      </c>
      <c r="CC116" s="72">
        <f t="shared" si="420"/>
        <v>33933.626724770576</v>
      </c>
      <c r="CD116" s="72">
        <f t="shared" si="421"/>
        <v>22926.681744730453</v>
      </c>
      <c r="CE116" s="64"/>
      <c r="CF116" s="33"/>
      <c r="CG116" s="72">
        <f t="shared" si="422"/>
        <v>3302.6295787519998</v>
      </c>
      <c r="CH116" s="72">
        <f t="shared" si="423"/>
        <v>5905.1016868085762</v>
      </c>
      <c r="CI116" s="72">
        <f t="shared" si="424"/>
        <v>3989.6822152789364</v>
      </c>
      <c r="CJ116" s="64"/>
      <c r="CK116" s="33">
        <v>1</v>
      </c>
      <c r="CL116" s="72">
        <f t="shared" si="425"/>
        <v>33969.698941705567</v>
      </c>
      <c r="CM116" s="72">
        <f t="shared" si="426"/>
        <v>60737.821707769552</v>
      </c>
      <c r="CN116" s="72">
        <f t="shared" si="427"/>
        <v>41036.483351946459</v>
      </c>
      <c r="CO116" s="72">
        <f t="shared" si="428"/>
        <v>7979.3644305578728</v>
      </c>
      <c r="CP116" s="64">
        <v>0.5</v>
      </c>
      <c r="CQ116" s="72">
        <f t="shared" si="429"/>
        <v>20518.24167597323</v>
      </c>
      <c r="CR116" s="72">
        <f t="shared" si="430"/>
        <v>190534.64632078857</v>
      </c>
      <c r="CS116" s="63">
        <v>21</v>
      </c>
      <c r="CT116" s="72">
        <f t="shared" si="431"/>
        <v>9073.0783962280275</v>
      </c>
      <c r="CU116" s="72">
        <f t="shared" si="432"/>
        <v>184520.83398368565</v>
      </c>
      <c r="CV116" s="63">
        <v>21</v>
      </c>
      <c r="CW116" s="72">
        <f t="shared" si="391"/>
        <v>8786.7063801755066</v>
      </c>
      <c r="CX116" s="72">
        <f t="shared" si="433"/>
        <v>174563.03568518968</v>
      </c>
      <c r="CY116" s="63">
        <v>21</v>
      </c>
      <c r="CZ116" s="72">
        <f t="shared" si="393"/>
        <v>8312.5255088185568</v>
      </c>
      <c r="DA116" s="118">
        <f t="shared" si="434"/>
        <v>100906.10367595062</v>
      </c>
      <c r="DB116" s="63">
        <v>21</v>
      </c>
      <c r="DC116" s="72">
        <f t="shared" si="395"/>
        <v>4805.0525559976486</v>
      </c>
    </row>
    <row r="117" spans="1:107" s="15" customFormat="1" x14ac:dyDescent="0.35">
      <c r="B117" s="15" t="s">
        <v>9</v>
      </c>
      <c r="C117" s="15">
        <v>13721</v>
      </c>
      <c r="D117" s="15">
        <v>94</v>
      </c>
      <c r="E117" s="30">
        <v>0.33</v>
      </c>
      <c r="F117" s="9">
        <v>8</v>
      </c>
      <c r="G117" s="30">
        <v>0.74060000000000004</v>
      </c>
      <c r="H117" s="30">
        <v>0.76219999999999999</v>
      </c>
      <c r="I117" s="30">
        <v>0.96430000000000005</v>
      </c>
      <c r="J117" s="30">
        <v>1.0367999999999999</v>
      </c>
      <c r="K117" s="30">
        <f>49.15%+55.6%</f>
        <v>1.0475000000000001</v>
      </c>
      <c r="L117" s="30">
        <f>126.98%</f>
        <v>1.2698</v>
      </c>
      <c r="M117" s="30">
        <v>2.1476000000000002</v>
      </c>
      <c r="N117" s="9">
        <v>8</v>
      </c>
      <c r="O117" s="30">
        <v>1.024</v>
      </c>
      <c r="P117" s="30">
        <v>5.6599999999999998E-2</v>
      </c>
      <c r="Q117" s="15">
        <v>6</v>
      </c>
      <c r="R117" s="30">
        <v>4.4673999999999996</v>
      </c>
      <c r="S117" s="30">
        <v>5.2891000000000004</v>
      </c>
      <c r="T117" s="30">
        <v>0.05</v>
      </c>
      <c r="U117" s="30">
        <v>0.78800000000000003</v>
      </c>
      <c r="V117" t="s">
        <v>431</v>
      </c>
      <c r="W117">
        <v>1</v>
      </c>
      <c r="X117" t="s">
        <v>9</v>
      </c>
      <c r="Y117">
        <v>401</v>
      </c>
      <c r="Z117" s="4"/>
      <c r="AA117" s="4"/>
      <c r="AB117" s="6">
        <v>201</v>
      </c>
      <c r="AC117" s="6"/>
      <c r="AD117" s="4"/>
      <c r="AE117" s="4">
        <v>0.2</v>
      </c>
      <c r="AF117" t="s">
        <v>466</v>
      </c>
      <c r="AG117" s="4">
        <v>0.18</v>
      </c>
      <c r="AH117" s="4"/>
      <c r="AI117" s="4"/>
      <c r="AJ117" s="4">
        <v>0.5</v>
      </c>
      <c r="AK117" s="4"/>
      <c r="AL117" s="4"/>
      <c r="AM117" s="4"/>
      <c r="AN117" s="15">
        <v>4780</v>
      </c>
      <c r="AO117" s="15">
        <v>311</v>
      </c>
      <c r="AP117" s="30">
        <f>1*46.6%</f>
        <v>0.46600000000000003</v>
      </c>
      <c r="AQ117" s="30"/>
      <c r="AR117" s="30">
        <f>1*58.3%</f>
        <v>0.58299999999999996</v>
      </c>
      <c r="AS117" s="30">
        <v>0.311</v>
      </c>
      <c r="AT117" s="30"/>
      <c r="AV117" s="30" t="s">
        <v>464</v>
      </c>
      <c r="AW117" s="9"/>
      <c r="AX117" s="30">
        <f t="shared" si="355"/>
        <v>0.73</v>
      </c>
      <c r="AY117" s="30"/>
      <c r="AZ117" s="30"/>
      <c r="BB117" s="15">
        <f t="shared" si="399"/>
        <v>13721</v>
      </c>
      <c r="BC117" s="9">
        <f t="shared" si="400"/>
        <v>4780</v>
      </c>
      <c r="BD117" s="30">
        <f t="shared" si="401"/>
        <v>0.46600000000000003</v>
      </c>
      <c r="BE117" s="112">
        <f t="shared" si="402"/>
        <v>24894.986000000001</v>
      </c>
      <c r="BF117" s="15">
        <f t="shared" si="403"/>
        <v>495</v>
      </c>
      <c r="BG117" s="9">
        <f t="shared" si="404"/>
        <v>311</v>
      </c>
      <c r="BH117" s="30">
        <f t="shared" si="405"/>
        <v>0.90999999999999992</v>
      </c>
      <c r="BI117" s="112">
        <f t="shared" si="406"/>
        <v>1409.0562075999999</v>
      </c>
      <c r="BJ117" s="15">
        <f t="shared" si="407"/>
        <v>2665.5062075999995</v>
      </c>
      <c r="BK117" s="30">
        <f t="shared" si="265"/>
        <v>0.58299999999999996</v>
      </c>
      <c r="BL117" s="30">
        <f t="shared" si="408"/>
        <v>0.91300000000000003</v>
      </c>
      <c r="BM117" s="30">
        <f t="shared" si="409"/>
        <v>0</v>
      </c>
      <c r="BN117" s="30">
        <f t="shared" si="410"/>
        <v>0.5</v>
      </c>
      <c r="BO117" s="30">
        <f t="shared" si="411"/>
        <v>0.2</v>
      </c>
      <c r="BP117" s="30">
        <f t="shared" si="412"/>
        <v>0.36099999999999999</v>
      </c>
      <c r="BQ117" s="30">
        <f t="shared" si="413"/>
        <v>0.78800000000000003</v>
      </c>
      <c r="BR117" s="9">
        <f t="shared" si="414"/>
        <v>201</v>
      </c>
      <c r="BS117" s="30">
        <f t="shared" si="415"/>
        <v>0.34901936289818863</v>
      </c>
      <c r="BT117" s="33">
        <v>1</v>
      </c>
      <c r="BU117" s="33">
        <v>0.25</v>
      </c>
      <c r="BV117" s="33"/>
      <c r="BW117" s="9">
        <f t="shared" si="416"/>
        <v>7263.7363696917873</v>
      </c>
      <c r="BX117" s="9">
        <f t="shared" si="417"/>
        <v>12987.560629008916</v>
      </c>
      <c r="BY117" s="9">
        <f t="shared" si="418"/>
        <v>9330.0369273052711</v>
      </c>
      <c r="BZ117" s="33"/>
      <c r="CA117" s="33">
        <v>1</v>
      </c>
      <c r="CB117" s="9">
        <f t="shared" si="419"/>
        <v>30267.875967132099</v>
      </c>
      <c r="CC117" s="9">
        <f t="shared" si="420"/>
        <v>54118.962229232195</v>
      </c>
      <c r="CD117" s="9">
        <f t="shared" si="421"/>
        <v>38878.118107750233</v>
      </c>
      <c r="CE117" s="33"/>
      <c r="CF117" s="33"/>
      <c r="CG117" s="9">
        <f t="shared" si="422"/>
        <v>5221.4920961421303</v>
      </c>
      <c r="CH117" s="9">
        <f t="shared" si="423"/>
        <v>9336.0278679021285</v>
      </c>
      <c r="CI117" s="9">
        <f t="shared" si="424"/>
        <v>6706.8395097474895</v>
      </c>
      <c r="CJ117" s="33"/>
      <c r="CK117" s="33">
        <v>1</v>
      </c>
      <c r="CL117" s="9">
        <f t="shared" si="425"/>
        <v>60279.607508791021</v>
      </c>
      <c r="CM117" s="9">
        <f t="shared" si="426"/>
        <v>107779.93822571835</v>
      </c>
      <c r="CN117" s="9">
        <f t="shared" si="427"/>
        <v>77427.226897601795</v>
      </c>
      <c r="CO117" s="9">
        <f t="shared" si="428"/>
        <v>13413.679019494979</v>
      </c>
      <c r="CP117" s="33">
        <v>0.5</v>
      </c>
      <c r="CQ117" s="9">
        <f t="shared" si="429"/>
        <v>38713.613448800897</v>
      </c>
      <c r="CR117" s="9">
        <f t="shared" si="430"/>
        <v>326854.95320497092</v>
      </c>
      <c r="CS117" s="15">
        <v>21</v>
      </c>
      <c r="CT117" s="8">
        <f t="shared" si="431"/>
        <v>15564.521581189092</v>
      </c>
      <c r="CU117" s="9">
        <f t="shared" si="432"/>
        <v>316623.78047881881</v>
      </c>
      <c r="CV117" s="15">
        <v>21</v>
      </c>
      <c r="CW117" s="9">
        <f t="shared" si="391"/>
        <v>15077.322879943753</v>
      </c>
      <c r="CX117" s="9">
        <f t="shared" si="433"/>
        <v>299712.30131271615</v>
      </c>
      <c r="CY117" s="15">
        <v>21</v>
      </c>
      <c r="CZ117" s="9">
        <f t="shared" si="393"/>
        <v>14272.014348224578</v>
      </c>
      <c r="DA117" s="112">
        <f t="shared" si="434"/>
        <v>174772.49388510914</v>
      </c>
      <c r="DB117" s="15">
        <v>21</v>
      </c>
      <c r="DC117" s="9">
        <f t="shared" si="395"/>
        <v>8322.4997088147211</v>
      </c>
    </row>
    <row r="118" spans="1:107" x14ac:dyDescent="0.35">
      <c r="A118" s="15"/>
      <c r="B118" s="15" t="s">
        <v>9</v>
      </c>
      <c r="C118" s="15">
        <v>13721</v>
      </c>
      <c r="D118" s="15">
        <v>94</v>
      </c>
      <c r="E118" s="30">
        <v>0.33</v>
      </c>
      <c r="F118" s="9">
        <v>8</v>
      </c>
      <c r="G118" s="30">
        <v>0.74060000000000004</v>
      </c>
      <c r="H118" s="30">
        <v>0.76219999999999999</v>
      </c>
      <c r="I118" s="30">
        <v>0.96430000000000005</v>
      </c>
      <c r="J118" s="30">
        <v>1.0367999999999999</v>
      </c>
      <c r="K118" s="30">
        <f t="shared" si="306"/>
        <v>1.0475000000000001</v>
      </c>
      <c r="L118" s="30">
        <f t="shared" si="307"/>
        <v>1.2698</v>
      </c>
      <c r="M118" s="30">
        <v>2.1476000000000002</v>
      </c>
      <c r="N118" s="9">
        <v>8</v>
      </c>
      <c r="O118" s="30">
        <v>1.024</v>
      </c>
      <c r="P118" s="30">
        <v>5.6599999999999998E-2</v>
      </c>
      <c r="Q118" s="15">
        <v>6</v>
      </c>
      <c r="R118" s="30">
        <v>4.4673999999999996</v>
      </c>
      <c r="S118" s="30">
        <v>5.2891000000000004</v>
      </c>
      <c r="T118" s="30">
        <v>0.05</v>
      </c>
      <c r="U118" s="30">
        <v>0.78800000000000003</v>
      </c>
      <c r="V118" t="s">
        <v>431</v>
      </c>
      <c r="W118">
        <v>1</v>
      </c>
      <c r="X118" t="s">
        <v>9</v>
      </c>
      <c r="Y118">
        <v>401</v>
      </c>
      <c r="AB118" s="6">
        <v>201</v>
      </c>
      <c r="AE118" s="4">
        <v>0.2</v>
      </c>
      <c r="AF118" t="s">
        <v>466</v>
      </c>
      <c r="AG118" s="4">
        <v>0.18</v>
      </c>
      <c r="AJ118" s="4">
        <v>0.5</v>
      </c>
      <c r="AN118" s="15">
        <v>4780</v>
      </c>
      <c r="AO118" s="15">
        <v>311</v>
      </c>
      <c r="AP118" s="30">
        <f t="shared" ref="AP118:AP119" si="440">1*46.6%</f>
        <v>0.46600000000000003</v>
      </c>
      <c r="AQ118" s="30"/>
      <c r="AT118" s="30">
        <v>0.622</v>
      </c>
      <c r="AV118" s="30" t="s">
        <v>464</v>
      </c>
      <c r="AW118" s="9"/>
      <c r="AX118" s="30">
        <f t="shared" si="355"/>
        <v>0.73</v>
      </c>
      <c r="AY118" s="30"/>
      <c r="AZ118" s="30"/>
      <c r="BA118" s="15"/>
      <c r="BB118" s="15">
        <f t="shared" si="399"/>
        <v>13721</v>
      </c>
      <c r="BC118" s="9">
        <f t="shared" si="400"/>
        <v>4780</v>
      </c>
      <c r="BD118" s="30">
        <f t="shared" si="401"/>
        <v>0.46600000000000003</v>
      </c>
      <c r="BE118" s="112">
        <f t="shared" si="402"/>
        <v>24894.986000000001</v>
      </c>
      <c r="BF118" s="15">
        <f t="shared" si="403"/>
        <v>495</v>
      </c>
      <c r="BG118" s="9">
        <f t="shared" si="404"/>
        <v>311</v>
      </c>
      <c r="BH118" s="30">
        <f t="shared" si="405"/>
        <v>0.90999999999999992</v>
      </c>
      <c r="BI118" s="112">
        <f t="shared" si="406"/>
        <v>1409.0562075999999</v>
      </c>
      <c r="BJ118" s="15">
        <f t="shared" si="407"/>
        <v>2665.5062075999995</v>
      </c>
      <c r="BK118" s="30">
        <f t="shared" si="265"/>
        <v>0</v>
      </c>
      <c r="BL118" s="30">
        <f t="shared" si="408"/>
        <v>0.33</v>
      </c>
      <c r="BM118" s="30">
        <f t="shared" si="409"/>
        <v>0</v>
      </c>
      <c r="BN118" s="30">
        <f t="shared" si="410"/>
        <v>0.5</v>
      </c>
      <c r="BO118" s="30">
        <f t="shared" si="411"/>
        <v>0.2</v>
      </c>
      <c r="BP118" s="30">
        <f t="shared" si="412"/>
        <v>0.05</v>
      </c>
      <c r="BQ118" s="30">
        <f t="shared" si="413"/>
        <v>1.4100000000000001</v>
      </c>
      <c r="BR118" s="9">
        <f t="shared" si="414"/>
        <v>201</v>
      </c>
      <c r="BS118" s="30">
        <f t="shared" si="415"/>
        <v>0.34901936289818863</v>
      </c>
      <c r="BT118" s="33">
        <v>1</v>
      </c>
      <c r="BU118" s="33">
        <v>0.25</v>
      </c>
      <c r="BV118" s="33"/>
      <c r="BW118" s="9">
        <f t="shared" si="416"/>
        <v>5050.0624002561826</v>
      </c>
      <c r="BX118" s="9">
        <f t="shared" si="417"/>
        <v>12170.6503846174</v>
      </c>
      <c r="BY118" s="9">
        <f t="shared" si="418"/>
        <v>5406.0917994742431</v>
      </c>
      <c r="BZ118" s="33"/>
      <c r="CA118" s="33">
        <v>1</v>
      </c>
      <c r="CB118" s="9">
        <f t="shared" si="419"/>
        <v>23514.652971021107</v>
      </c>
      <c r="CC118" s="9">
        <f t="shared" si="420"/>
        <v>56670.313660160871</v>
      </c>
      <c r="CD118" s="9">
        <f t="shared" si="421"/>
        <v>25172.436005478095</v>
      </c>
      <c r="CE118" s="33"/>
      <c r="CF118" s="33"/>
      <c r="CG118" s="9">
        <f t="shared" si="422"/>
        <v>3630.2062142545915</v>
      </c>
      <c r="CH118" s="9">
        <f t="shared" si="423"/>
        <v>8748.7969763535657</v>
      </c>
      <c r="CI118" s="9">
        <f t="shared" si="424"/>
        <v>3886.1357523595402</v>
      </c>
      <c r="CJ118" s="33"/>
      <c r="CK118" s="33">
        <v>1</v>
      </c>
      <c r="CL118" s="9">
        <f t="shared" si="425"/>
        <v>43647.799095338509</v>
      </c>
      <c r="CM118" s="9">
        <f t="shared" si="426"/>
        <v>105191.19581976581</v>
      </c>
      <c r="CN118" s="9">
        <f t="shared" si="427"/>
        <v>46724.968931559873</v>
      </c>
      <c r="CO118" s="9">
        <f t="shared" si="428"/>
        <v>7772.2715047190804</v>
      </c>
      <c r="CP118" s="33">
        <v>0.5</v>
      </c>
      <c r="CQ118" s="9">
        <f t="shared" si="429"/>
        <v>23362.484465779937</v>
      </c>
      <c r="CR118" s="9">
        <f t="shared" si="430"/>
        <v>206191.88152351134</v>
      </c>
      <c r="CS118" s="15">
        <v>21</v>
      </c>
      <c r="CT118" s="9">
        <f t="shared" si="431"/>
        <v>9818.6610249291116</v>
      </c>
      <c r="CU118" s="9">
        <f t="shared" si="432"/>
        <v>197618.30977913897</v>
      </c>
      <c r="CV118" s="15">
        <v>21</v>
      </c>
      <c r="CW118" s="9">
        <f t="shared" si="391"/>
        <v>9410.3957037685232</v>
      </c>
      <c r="CX118" s="9">
        <f t="shared" si="433"/>
        <v>185173.97630634301</v>
      </c>
      <c r="CY118" s="15">
        <v>21</v>
      </c>
      <c r="CZ118" s="9">
        <f t="shared" si="393"/>
        <v>8817.8083955401435</v>
      </c>
      <c r="DA118" s="112">
        <f t="shared" si="434"/>
        <v>102198.91389294785</v>
      </c>
      <c r="DB118" s="15">
        <v>21</v>
      </c>
      <c r="DC118" s="9">
        <f t="shared" si="395"/>
        <v>4866.6149472832312</v>
      </c>
    </row>
    <row r="119" spans="1:107" x14ac:dyDescent="0.35">
      <c r="A119" s="15"/>
      <c r="B119" s="15" t="s">
        <v>9</v>
      </c>
      <c r="C119" s="15">
        <v>13721</v>
      </c>
      <c r="D119" s="15">
        <v>94</v>
      </c>
      <c r="E119" s="30">
        <v>0.33</v>
      </c>
      <c r="F119" s="9">
        <v>8</v>
      </c>
      <c r="G119" s="30">
        <v>0.74060000000000004</v>
      </c>
      <c r="H119" s="30">
        <v>0.76219999999999999</v>
      </c>
      <c r="I119" s="30">
        <v>0.96430000000000005</v>
      </c>
      <c r="J119" s="30">
        <v>1.0367999999999999</v>
      </c>
      <c r="K119" s="30">
        <f t="shared" si="306"/>
        <v>1.0475000000000001</v>
      </c>
      <c r="L119" s="30">
        <f t="shared" si="307"/>
        <v>1.2698</v>
      </c>
      <c r="M119" s="30">
        <v>2.1476000000000002</v>
      </c>
      <c r="N119" s="9">
        <v>8</v>
      </c>
      <c r="O119" s="30">
        <v>1.024</v>
      </c>
      <c r="P119" s="30">
        <v>5.6599999999999998E-2</v>
      </c>
      <c r="Q119" s="15">
        <v>6</v>
      </c>
      <c r="R119" s="30">
        <v>4.4673999999999996</v>
      </c>
      <c r="S119" s="30">
        <v>5.2891000000000004</v>
      </c>
      <c r="T119" s="30">
        <v>0.05</v>
      </c>
      <c r="U119" s="30">
        <v>0.78800000000000003</v>
      </c>
      <c r="V119" t="s">
        <v>431</v>
      </c>
      <c r="W119">
        <v>1</v>
      </c>
      <c r="X119" t="s">
        <v>9</v>
      </c>
      <c r="Y119">
        <v>401</v>
      </c>
      <c r="AB119" s="6">
        <v>201</v>
      </c>
      <c r="AE119" s="4">
        <v>0.2</v>
      </c>
      <c r="AF119" t="s">
        <v>466</v>
      </c>
      <c r="AG119" s="4">
        <v>0.18</v>
      </c>
      <c r="AJ119" s="4">
        <v>0.5</v>
      </c>
      <c r="AN119" s="15">
        <v>4780</v>
      </c>
      <c r="AO119" s="15">
        <v>311</v>
      </c>
      <c r="AP119" s="30">
        <f t="shared" si="440"/>
        <v>0.46600000000000003</v>
      </c>
      <c r="AU119" s="15">
        <v>187</v>
      </c>
      <c r="AV119" s="30" t="s">
        <v>464</v>
      </c>
      <c r="AW119" s="9"/>
      <c r="AX119" s="30">
        <f t="shared" si="355"/>
        <v>0.73</v>
      </c>
      <c r="AY119" s="30"/>
      <c r="AZ119" s="30"/>
      <c r="BA119" s="15"/>
      <c r="BB119" s="15">
        <f t="shared" si="399"/>
        <v>13721</v>
      </c>
      <c r="BC119" s="9">
        <f t="shared" si="400"/>
        <v>4780</v>
      </c>
      <c r="BD119" s="30">
        <f t="shared" si="401"/>
        <v>0.46600000000000003</v>
      </c>
      <c r="BE119" s="112">
        <f t="shared" si="402"/>
        <v>24894.986000000001</v>
      </c>
      <c r="BF119" s="15">
        <f t="shared" si="403"/>
        <v>495</v>
      </c>
      <c r="BG119" s="9">
        <f t="shared" si="404"/>
        <v>311</v>
      </c>
      <c r="BH119" s="30">
        <f t="shared" si="405"/>
        <v>0.90999999999999992</v>
      </c>
      <c r="BI119" s="112">
        <f t="shared" si="406"/>
        <v>1409.0562075999999</v>
      </c>
      <c r="BJ119" s="15">
        <f t="shared" si="407"/>
        <v>2665.5062075999995</v>
      </c>
      <c r="BK119" s="30">
        <f t="shared" si="265"/>
        <v>0</v>
      </c>
      <c r="BL119" s="30">
        <f t="shared" si="408"/>
        <v>0.33</v>
      </c>
      <c r="BM119" s="30">
        <f t="shared" si="409"/>
        <v>0</v>
      </c>
      <c r="BN119" s="30">
        <f t="shared" si="410"/>
        <v>0.5</v>
      </c>
      <c r="BO119" s="30">
        <f t="shared" si="411"/>
        <v>0.2</v>
      </c>
      <c r="BP119" s="30">
        <f t="shared" si="412"/>
        <v>0.05</v>
      </c>
      <c r="BQ119" s="30">
        <f t="shared" si="413"/>
        <v>0.78800000000000003</v>
      </c>
      <c r="BR119" s="9">
        <f t="shared" si="414"/>
        <v>388</v>
      </c>
      <c r="BS119" s="30">
        <f t="shared" si="415"/>
        <v>0.60326621923937362</v>
      </c>
      <c r="BT119" s="33">
        <v>1</v>
      </c>
      <c r="BU119" s="33">
        <v>0.25</v>
      </c>
      <c r="BV119" s="33"/>
      <c r="BW119" s="9">
        <f t="shared" si="416"/>
        <v>5500.7306218599242</v>
      </c>
      <c r="BX119" s="9">
        <f t="shared" si="417"/>
        <v>9835.3063518855452</v>
      </c>
      <c r="BY119" s="9">
        <f t="shared" si="418"/>
        <v>5717.4594083612046</v>
      </c>
      <c r="BZ119" s="33"/>
      <c r="CA119" s="33">
        <v>1</v>
      </c>
      <c r="CB119" s="9">
        <f t="shared" si="419"/>
        <v>27946.410409247903</v>
      </c>
      <c r="CC119" s="9">
        <f t="shared" si="420"/>
        <v>49968.181811735252</v>
      </c>
      <c r="CD119" s="9">
        <f t="shared" si="421"/>
        <v>29047.498979372271</v>
      </c>
      <c r="CE119" s="33"/>
      <c r="CF119" s="33"/>
      <c r="CG119" s="9">
        <f t="shared" si="422"/>
        <v>3630.2062142545915</v>
      </c>
      <c r="CH119" s="9">
        <f t="shared" si="423"/>
        <v>6490.8087110872093</v>
      </c>
      <c r="CI119" s="9">
        <f t="shared" si="424"/>
        <v>3773.2363390962223</v>
      </c>
      <c r="CJ119" s="33"/>
      <c r="CK119" s="33">
        <v>1</v>
      </c>
      <c r="CL119" s="9">
        <f t="shared" si="425"/>
        <v>51874.00845260104</v>
      </c>
      <c r="CM119" s="9">
        <f t="shared" si="426"/>
        <v>92750.727113250658</v>
      </c>
      <c r="CN119" s="9">
        <f t="shared" si="427"/>
        <v>53917.844385633514</v>
      </c>
      <c r="CO119" s="9">
        <f t="shared" si="428"/>
        <v>7546.4726781924446</v>
      </c>
      <c r="CP119" s="33">
        <v>0.5</v>
      </c>
      <c r="CQ119" s="9">
        <f t="shared" si="429"/>
        <v>26958.922192816757</v>
      </c>
      <c r="CR119" s="9">
        <f t="shared" si="430"/>
        <v>234196.49137423668</v>
      </c>
      <c r="CS119" s="15">
        <v>21</v>
      </c>
      <c r="CT119" s="9">
        <f t="shared" si="431"/>
        <v>11152.213874963651</v>
      </c>
      <c r="CU119" s="9">
        <f t="shared" si="432"/>
        <v>222703.87976229668</v>
      </c>
      <c r="CV119" s="15">
        <v>21</v>
      </c>
      <c r="CW119" s="9">
        <f t="shared" si="391"/>
        <v>10604.946655347461</v>
      </c>
      <c r="CX119" s="9">
        <f t="shared" si="433"/>
        <v>207117.56721397003</v>
      </c>
      <c r="CY119" s="15">
        <v>21</v>
      </c>
      <c r="CZ119" s="9">
        <f t="shared" si="393"/>
        <v>9862.7412959033354</v>
      </c>
      <c r="DA119" s="112">
        <f t="shared" si="434"/>
        <v>109662.5422857989</v>
      </c>
      <c r="DB119" s="15">
        <v>21</v>
      </c>
      <c r="DC119" s="9">
        <f t="shared" si="395"/>
        <v>5222.0258231332809</v>
      </c>
    </row>
    <row r="120" spans="1:107" x14ac:dyDescent="0.35">
      <c r="A120" s="15"/>
      <c r="B120" s="15" t="s">
        <v>9</v>
      </c>
      <c r="C120" s="15">
        <v>13721</v>
      </c>
      <c r="D120" s="15">
        <v>94</v>
      </c>
      <c r="E120" s="30">
        <v>0.33</v>
      </c>
      <c r="F120" s="9">
        <v>8</v>
      </c>
      <c r="G120" s="30">
        <v>0.74060000000000004</v>
      </c>
      <c r="H120" s="30">
        <v>0.76219999999999999</v>
      </c>
      <c r="I120" s="30">
        <v>0.96430000000000005</v>
      </c>
      <c r="J120" s="30">
        <v>1.0367999999999999</v>
      </c>
      <c r="K120" s="30">
        <f t="shared" si="306"/>
        <v>1.0475000000000001</v>
      </c>
      <c r="L120" s="30">
        <f t="shared" si="307"/>
        <v>1.2698</v>
      </c>
      <c r="M120" s="30">
        <v>2.1476000000000002</v>
      </c>
      <c r="N120" s="9">
        <v>8</v>
      </c>
      <c r="O120" s="30">
        <v>1.024</v>
      </c>
      <c r="P120" s="30">
        <v>5.6599999999999998E-2</v>
      </c>
      <c r="Q120" s="15">
        <v>6</v>
      </c>
      <c r="R120" s="30">
        <v>4.4673999999999996</v>
      </c>
      <c r="S120" s="30">
        <v>5.2891000000000004</v>
      </c>
      <c r="T120" s="30">
        <v>0.05</v>
      </c>
      <c r="U120" s="30">
        <v>0.78800000000000003</v>
      </c>
      <c r="V120" t="s">
        <v>431</v>
      </c>
      <c r="W120">
        <v>1</v>
      </c>
      <c r="X120" t="s">
        <v>9</v>
      </c>
      <c r="Y120">
        <v>401</v>
      </c>
      <c r="AB120" s="6">
        <v>201</v>
      </c>
      <c r="AE120" s="4">
        <v>0.2</v>
      </c>
      <c r="AF120" t="s">
        <v>466</v>
      </c>
      <c r="AG120" s="4">
        <v>0.18</v>
      </c>
      <c r="AJ120" s="4">
        <v>0.5</v>
      </c>
      <c r="AN120" s="15">
        <v>4780</v>
      </c>
      <c r="AO120" s="15">
        <v>311</v>
      </c>
      <c r="AP120" s="30"/>
      <c r="AQ120" s="30">
        <f t="shared" ref="AQ120" si="441">1*46.6%</f>
        <v>0.46600000000000003</v>
      </c>
      <c r="AR120" s="30">
        <f>1*58.3%</f>
        <v>0.58299999999999996</v>
      </c>
      <c r="AS120" s="30">
        <v>0.311</v>
      </c>
      <c r="AT120" s="30"/>
      <c r="AU120" s="15"/>
      <c r="AV120" s="30" t="s">
        <v>464</v>
      </c>
      <c r="AW120" s="9"/>
      <c r="AX120" s="30">
        <f t="shared" si="355"/>
        <v>0.73</v>
      </c>
      <c r="AY120" s="30"/>
      <c r="AZ120" s="30"/>
      <c r="BA120" s="15"/>
      <c r="BB120" s="15">
        <f t="shared" si="399"/>
        <v>13721</v>
      </c>
      <c r="BC120" s="9">
        <f t="shared" si="400"/>
        <v>4780</v>
      </c>
      <c r="BD120" s="30">
        <f t="shared" si="401"/>
        <v>0</v>
      </c>
      <c r="BE120" s="112">
        <f t="shared" si="402"/>
        <v>18501</v>
      </c>
      <c r="BF120" s="15">
        <f t="shared" si="403"/>
        <v>495</v>
      </c>
      <c r="BG120" s="9">
        <f t="shared" si="404"/>
        <v>311</v>
      </c>
      <c r="BH120" s="30">
        <f t="shared" si="405"/>
        <v>1.3759999999999999</v>
      </c>
      <c r="BI120" s="112">
        <f t="shared" si="406"/>
        <v>1047.1566</v>
      </c>
      <c r="BJ120" s="15">
        <f t="shared" si="407"/>
        <v>2534.2766000000001</v>
      </c>
      <c r="BK120" s="30">
        <f t="shared" si="265"/>
        <v>0.58299999999999996</v>
      </c>
      <c r="BL120" s="30">
        <f t="shared" si="408"/>
        <v>0.91300000000000003</v>
      </c>
      <c r="BM120" s="30">
        <f t="shared" si="409"/>
        <v>0</v>
      </c>
      <c r="BN120" s="30">
        <f t="shared" si="410"/>
        <v>0.5</v>
      </c>
      <c r="BO120" s="30">
        <f t="shared" si="411"/>
        <v>0.2</v>
      </c>
      <c r="BP120" s="30">
        <f t="shared" si="412"/>
        <v>0.36099999999999999</v>
      </c>
      <c r="BQ120" s="30">
        <f t="shared" si="413"/>
        <v>0.78800000000000003</v>
      </c>
      <c r="BR120" s="9">
        <f t="shared" si="414"/>
        <v>201</v>
      </c>
      <c r="BS120" s="30">
        <f t="shared" si="415"/>
        <v>0.34901936289818863</v>
      </c>
      <c r="BT120" s="33">
        <v>1</v>
      </c>
      <c r="BU120" s="33">
        <v>0.25</v>
      </c>
      <c r="BV120" s="33"/>
      <c r="BW120" s="9">
        <f t="shared" si="416"/>
        <v>6906.1242693010081</v>
      </c>
      <c r="BX120" s="9">
        <f t="shared" si="417"/>
        <v>12348.150193510202</v>
      </c>
      <c r="BY120" s="9">
        <f t="shared" si="418"/>
        <v>8870.6956279405276</v>
      </c>
      <c r="BZ120" s="33"/>
      <c r="CA120" s="33">
        <v>1</v>
      </c>
      <c r="CB120" s="9">
        <f t="shared" si="419"/>
        <v>28777.711931975489</v>
      </c>
      <c r="CC120" s="9">
        <f t="shared" si="420"/>
        <v>51454.548934372178</v>
      </c>
      <c r="CD120" s="9">
        <f t="shared" si="421"/>
        <v>36964.05008984069</v>
      </c>
      <c r="CE120" s="33"/>
      <c r="CF120" s="33"/>
      <c r="CG120" s="9">
        <f t="shared" si="422"/>
        <v>4964.4248430592006</v>
      </c>
      <c r="CH120" s="9">
        <f t="shared" si="423"/>
        <v>8876.3916193898513</v>
      </c>
      <c r="CI120" s="9">
        <f t="shared" si="424"/>
        <v>6376.6448493145654</v>
      </c>
      <c r="CJ120" s="33"/>
      <c r="CK120" s="33">
        <v>1</v>
      </c>
      <c r="CL120" s="9">
        <f t="shared" si="425"/>
        <v>57311.890075942443</v>
      </c>
      <c r="CM120" s="9">
        <f t="shared" si="426"/>
        <v>102473.65945578509</v>
      </c>
      <c r="CN120" s="9">
        <f t="shared" si="427"/>
        <v>73615.288822065631</v>
      </c>
      <c r="CO120" s="9">
        <f t="shared" si="428"/>
        <v>12753.289698629131</v>
      </c>
      <c r="CP120" s="33">
        <v>0.5</v>
      </c>
      <c r="CQ120" s="9">
        <f t="shared" si="429"/>
        <v>36807.644411032816</v>
      </c>
      <c r="CR120" s="9">
        <f t="shared" si="430"/>
        <v>310763.05774102267</v>
      </c>
      <c r="CS120" s="15">
        <v>21</v>
      </c>
      <c r="CT120" s="9">
        <f t="shared" si="431"/>
        <v>14798.240844810603</v>
      </c>
      <c r="CU120" s="9">
        <f t="shared" si="432"/>
        <v>301035.59150721051</v>
      </c>
      <c r="CV120" s="15">
        <v>21</v>
      </c>
      <c r="CW120" s="9">
        <f t="shared" si="391"/>
        <v>14335.028167010025</v>
      </c>
      <c r="CX120" s="9">
        <f t="shared" si="433"/>
        <v>284956.70720379299</v>
      </c>
      <c r="CY120" s="15">
        <v>21</v>
      </c>
      <c r="CZ120" s="9">
        <f t="shared" si="393"/>
        <v>13569.367009704429</v>
      </c>
      <c r="DA120" s="112">
        <f t="shared" si="434"/>
        <v>166168.00227806577</v>
      </c>
      <c r="DB120" s="15">
        <v>21</v>
      </c>
      <c r="DC120" s="9">
        <f t="shared" si="395"/>
        <v>7912.7620132412276</v>
      </c>
    </row>
    <row r="121" spans="1:107" x14ac:dyDescent="0.35">
      <c r="A121" s="15"/>
      <c r="B121" s="15" t="s">
        <v>9</v>
      </c>
      <c r="C121" s="15">
        <v>13721</v>
      </c>
      <c r="D121" s="15">
        <v>94</v>
      </c>
      <c r="E121" s="30">
        <v>0.33</v>
      </c>
      <c r="F121" s="9">
        <v>8</v>
      </c>
      <c r="G121" s="30">
        <v>0.74060000000000004</v>
      </c>
      <c r="H121" s="30">
        <v>0.76219999999999999</v>
      </c>
      <c r="I121" s="30">
        <v>0.96430000000000005</v>
      </c>
      <c r="J121" s="30">
        <v>1.0367999999999999</v>
      </c>
      <c r="K121" s="30">
        <f t="shared" si="306"/>
        <v>1.0475000000000001</v>
      </c>
      <c r="L121" s="30">
        <f t="shared" si="307"/>
        <v>1.2698</v>
      </c>
      <c r="M121" s="30">
        <v>2.1476000000000002</v>
      </c>
      <c r="N121" s="9">
        <v>8</v>
      </c>
      <c r="O121" s="30">
        <v>1.024</v>
      </c>
      <c r="P121" s="30">
        <v>5.6599999999999998E-2</v>
      </c>
      <c r="Q121" s="15">
        <v>6</v>
      </c>
      <c r="R121" s="30">
        <v>4.4673999999999996</v>
      </c>
      <c r="S121" s="30">
        <v>5.2891000000000004</v>
      </c>
      <c r="T121" s="30">
        <v>0.05</v>
      </c>
      <c r="U121" s="30">
        <v>0.78800000000000003</v>
      </c>
      <c r="V121" t="s">
        <v>431</v>
      </c>
      <c r="W121">
        <v>1</v>
      </c>
      <c r="X121" t="s">
        <v>9</v>
      </c>
      <c r="Y121">
        <v>401</v>
      </c>
      <c r="AB121" s="6">
        <v>201</v>
      </c>
      <c r="AE121" s="4">
        <v>0.2</v>
      </c>
      <c r="AF121" t="s">
        <v>466</v>
      </c>
      <c r="AG121" s="4">
        <v>0.18</v>
      </c>
      <c r="AJ121" s="4">
        <v>0.5</v>
      </c>
      <c r="AN121" s="15">
        <v>4780</v>
      </c>
      <c r="AO121" s="15">
        <v>311</v>
      </c>
      <c r="AQ121" s="30">
        <f>1*46.6%</f>
        <v>0.46600000000000003</v>
      </c>
      <c r="AT121" s="30">
        <v>0.622</v>
      </c>
      <c r="AV121" s="30" t="s">
        <v>464</v>
      </c>
      <c r="AW121" s="9"/>
      <c r="AX121" s="30">
        <f t="shared" si="355"/>
        <v>0.73</v>
      </c>
      <c r="AY121" s="30"/>
      <c r="AZ121" s="30"/>
      <c r="BA121" s="15"/>
      <c r="BB121" s="15">
        <f t="shared" si="399"/>
        <v>13721</v>
      </c>
      <c r="BC121" s="9">
        <f t="shared" si="400"/>
        <v>4780</v>
      </c>
      <c r="BD121" s="30">
        <f t="shared" si="401"/>
        <v>0</v>
      </c>
      <c r="BE121" s="112">
        <f t="shared" si="402"/>
        <v>18501</v>
      </c>
      <c r="BF121" s="15">
        <f t="shared" si="403"/>
        <v>495</v>
      </c>
      <c r="BG121" s="9">
        <f t="shared" si="404"/>
        <v>311</v>
      </c>
      <c r="BH121" s="30">
        <f t="shared" si="405"/>
        <v>1.3759999999999999</v>
      </c>
      <c r="BI121" s="112">
        <f t="shared" si="406"/>
        <v>1047.1566</v>
      </c>
      <c r="BJ121" s="15">
        <f t="shared" si="407"/>
        <v>2534.2766000000001</v>
      </c>
      <c r="BK121" s="30">
        <f t="shared" si="265"/>
        <v>0</v>
      </c>
      <c r="BL121" s="30">
        <f t="shared" si="408"/>
        <v>0.33</v>
      </c>
      <c r="BM121" s="30">
        <f t="shared" si="409"/>
        <v>0</v>
      </c>
      <c r="BN121" s="30">
        <f t="shared" si="410"/>
        <v>0.5</v>
      </c>
      <c r="BO121" s="30">
        <f t="shared" si="411"/>
        <v>0.2</v>
      </c>
      <c r="BP121" s="30">
        <f t="shared" si="412"/>
        <v>0.05</v>
      </c>
      <c r="BQ121" s="30">
        <f t="shared" si="413"/>
        <v>1.4100000000000001</v>
      </c>
      <c r="BR121" s="9">
        <f t="shared" si="414"/>
        <v>201</v>
      </c>
      <c r="BS121" s="30">
        <f t="shared" si="415"/>
        <v>0.34901936289818863</v>
      </c>
      <c r="BT121" s="33">
        <v>1</v>
      </c>
      <c r="BU121" s="33">
        <v>0.25</v>
      </c>
      <c r="BV121" s="33"/>
      <c r="BW121" s="9">
        <f t="shared" si="416"/>
        <v>4801.4350643859589</v>
      </c>
      <c r="BX121" s="9">
        <f t="shared" si="417"/>
        <v>11571.458505170162</v>
      </c>
      <c r="BY121" s="9">
        <f t="shared" si="418"/>
        <v>5139.9362364251683</v>
      </c>
      <c r="BZ121" s="33"/>
      <c r="CA121" s="33">
        <v>1</v>
      </c>
      <c r="CB121" s="9">
        <f t="shared" si="419"/>
        <v>22356.967172564197</v>
      </c>
      <c r="CC121" s="9">
        <f t="shared" si="420"/>
        <v>53880.290885879716</v>
      </c>
      <c r="CD121" s="9">
        <f t="shared" si="421"/>
        <v>23933.133358229974</v>
      </c>
      <c r="CE121" s="33"/>
      <c r="CF121" s="33"/>
      <c r="CG121" s="9">
        <f t="shared" si="422"/>
        <v>3451.4819870720003</v>
      </c>
      <c r="CH121" s="9">
        <f t="shared" si="423"/>
        <v>8318.0715888435207</v>
      </c>
      <c r="CI121" s="9">
        <f t="shared" si="424"/>
        <v>3694.8114671605763</v>
      </c>
      <c r="CJ121" s="33"/>
      <c r="CK121" s="33">
        <v>1</v>
      </c>
      <c r="CL121" s="9">
        <f t="shared" si="425"/>
        <v>41498.907627161352</v>
      </c>
      <c r="CM121" s="9">
        <f t="shared" si="426"/>
        <v>100012.36738145887</v>
      </c>
      <c r="CN121" s="9">
        <f t="shared" si="427"/>
        <v>44424.580614876228</v>
      </c>
      <c r="CO121" s="9">
        <f t="shared" si="428"/>
        <v>7389.6229343211526</v>
      </c>
      <c r="CP121" s="33">
        <v>0.5</v>
      </c>
      <c r="CQ121" s="9">
        <f t="shared" si="429"/>
        <v>22212.290307438114</v>
      </c>
      <c r="CR121" s="9">
        <f t="shared" si="430"/>
        <v>196040.53405131798</v>
      </c>
      <c r="CS121" s="15">
        <v>21</v>
      </c>
      <c r="CT121" s="9">
        <f t="shared" si="431"/>
        <v>9335.2635262532367</v>
      </c>
      <c r="CU121" s="9">
        <f t="shared" si="432"/>
        <v>187889.06091340785</v>
      </c>
      <c r="CV121" s="15">
        <v>21</v>
      </c>
      <c r="CW121" s="9">
        <f t="shared" si="391"/>
        <v>8947.0981387337069</v>
      </c>
      <c r="CX121" s="9">
        <f t="shared" si="433"/>
        <v>176057.39343021729</v>
      </c>
      <c r="CY121" s="15">
        <v>21</v>
      </c>
      <c r="CZ121" s="9">
        <f t="shared" si="393"/>
        <v>8383.6854014389191</v>
      </c>
      <c r="DA121" s="112">
        <f t="shared" si="434"/>
        <v>97167.403056815383</v>
      </c>
      <c r="DB121" s="15">
        <v>21</v>
      </c>
      <c r="DC121" s="9">
        <f t="shared" si="395"/>
        <v>4627.0191931816853</v>
      </c>
    </row>
    <row r="122" spans="1:107" s="10" customFormat="1" x14ac:dyDescent="0.35">
      <c r="A122" s="31"/>
      <c r="B122" s="31" t="s">
        <v>9</v>
      </c>
      <c r="C122" s="31">
        <v>13721</v>
      </c>
      <c r="D122" s="31">
        <v>94</v>
      </c>
      <c r="E122" s="32">
        <v>0.33</v>
      </c>
      <c r="F122" s="17">
        <v>8</v>
      </c>
      <c r="G122" s="32">
        <v>0.74060000000000004</v>
      </c>
      <c r="H122" s="32">
        <v>0.76219999999999999</v>
      </c>
      <c r="I122" s="32">
        <v>0.96430000000000005</v>
      </c>
      <c r="J122" s="32">
        <v>1.0367999999999999</v>
      </c>
      <c r="K122" s="32">
        <f t="shared" si="306"/>
        <v>1.0475000000000001</v>
      </c>
      <c r="L122" s="32">
        <f t="shared" si="307"/>
        <v>1.2698</v>
      </c>
      <c r="M122" s="32">
        <v>2.1476000000000002</v>
      </c>
      <c r="N122" s="17">
        <v>8</v>
      </c>
      <c r="O122" s="32">
        <v>1.024</v>
      </c>
      <c r="P122" s="32">
        <v>5.6599999999999998E-2</v>
      </c>
      <c r="Q122" s="31">
        <v>6</v>
      </c>
      <c r="R122" s="32">
        <v>4.4673999999999996</v>
      </c>
      <c r="S122" s="32">
        <v>5.2891000000000004</v>
      </c>
      <c r="T122" s="32">
        <v>0.05</v>
      </c>
      <c r="U122" s="32">
        <v>0.78800000000000003</v>
      </c>
      <c r="V122" s="10" t="s">
        <v>431</v>
      </c>
      <c r="W122" s="10">
        <v>1</v>
      </c>
      <c r="X122" s="10" t="s">
        <v>9</v>
      </c>
      <c r="Y122" s="10">
        <v>401</v>
      </c>
      <c r="Z122" s="12"/>
      <c r="AA122" s="12"/>
      <c r="AB122" s="13">
        <v>201</v>
      </c>
      <c r="AC122" s="13"/>
      <c r="AD122" s="12"/>
      <c r="AE122" s="12">
        <v>0.2</v>
      </c>
      <c r="AF122" s="10" t="s">
        <v>466</v>
      </c>
      <c r="AG122" s="12">
        <v>0.18</v>
      </c>
      <c r="AH122" s="12"/>
      <c r="AI122" s="12"/>
      <c r="AJ122" s="12">
        <v>0.5</v>
      </c>
      <c r="AK122" s="12"/>
      <c r="AL122" s="12"/>
      <c r="AM122" s="12"/>
      <c r="AN122" s="31">
        <v>4780</v>
      </c>
      <c r="AO122" s="31">
        <v>311</v>
      </c>
      <c r="AP122" s="12"/>
      <c r="AQ122" s="32">
        <f t="shared" ref="AQ122" si="442">1*46.6%</f>
        <v>0.46600000000000003</v>
      </c>
      <c r="AR122" s="12"/>
      <c r="AS122" s="12"/>
      <c r="AT122" s="12"/>
      <c r="AU122" s="31">
        <v>187</v>
      </c>
      <c r="AV122" s="32" t="s">
        <v>464</v>
      </c>
      <c r="AW122" s="17"/>
      <c r="AX122" s="32">
        <f t="shared" si="355"/>
        <v>0.73</v>
      </c>
      <c r="AY122" s="32"/>
      <c r="AZ122" s="32"/>
      <c r="BA122" s="31"/>
      <c r="BB122" s="31">
        <f t="shared" si="399"/>
        <v>13721</v>
      </c>
      <c r="BC122" s="17">
        <f t="shared" si="400"/>
        <v>4780</v>
      </c>
      <c r="BD122" s="32">
        <f t="shared" si="401"/>
        <v>0</v>
      </c>
      <c r="BE122" s="113">
        <f t="shared" si="402"/>
        <v>18501</v>
      </c>
      <c r="BF122" s="31">
        <f t="shared" si="403"/>
        <v>495</v>
      </c>
      <c r="BG122" s="17">
        <f t="shared" si="404"/>
        <v>311</v>
      </c>
      <c r="BH122" s="32">
        <f t="shared" si="405"/>
        <v>1.3759999999999999</v>
      </c>
      <c r="BI122" s="113">
        <f t="shared" si="406"/>
        <v>1047.1566</v>
      </c>
      <c r="BJ122" s="31">
        <f t="shared" si="407"/>
        <v>2534.2766000000001</v>
      </c>
      <c r="BK122" s="30">
        <f t="shared" si="265"/>
        <v>0</v>
      </c>
      <c r="BL122" s="32">
        <f t="shared" si="408"/>
        <v>0.33</v>
      </c>
      <c r="BM122" s="32">
        <f t="shared" si="409"/>
        <v>0</v>
      </c>
      <c r="BN122" s="32">
        <f t="shared" si="410"/>
        <v>0.5</v>
      </c>
      <c r="BO122" s="32">
        <f t="shared" si="411"/>
        <v>0.2</v>
      </c>
      <c r="BP122" s="32">
        <f t="shared" si="412"/>
        <v>0.05</v>
      </c>
      <c r="BQ122" s="32">
        <f t="shared" si="413"/>
        <v>0.78800000000000003</v>
      </c>
      <c r="BR122" s="17">
        <f t="shared" si="414"/>
        <v>388</v>
      </c>
      <c r="BS122" s="32">
        <f t="shared" si="415"/>
        <v>0.60326621923937362</v>
      </c>
      <c r="BT122" s="35">
        <v>1</v>
      </c>
      <c r="BU122" s="35">
        <v>0.25</v>
      </c>
      <c r="BV122" s="35"/>
      <c r="BW122" s="17">
        <f t="shared" si="416"/>
        <v>5229.9157503875622</v>
      </c>
      <c r="BX122" s="17">
        <f t="shared" si="417"/>
        <v>9351.0893616929607</v>
      </c>
      <c r="BY122" s="17">
        <f t="shared" si="418"/>
        <v>5435.9744309528314</v>
      </c>
      <c r="BZ122" s="35"/>
      <c r="CA122" s="33">
        <v>1</v>
      </c>
      <c r="CB122" s="17">
        <f t="shared" si="419"/>
        <v>26570.537990951703</v>
      </c>
      <c r="CC122" s="17">
        <f t="shared" si="420"/>
        <v>47508.121927821645</v>
      </c>
      <c r="CD122" s="17">
        <f t="shared" si="421"/>
        <v>27617.417187795199</v>
      </c>
      <c r="CE122" s="35"/>
      <c r="CF122" s="33"/>
      <c r="CG122" s="17">
        <f t="shared" si="422"/>
        <v>3451.4819870720003</v>
      </c>
      <c r="CH122" s="17">
        <f t="shared" si="423"/>
        <v>6171.249792884737</v>
      </c>
      <c r="CI122" s="17">
        <f t="shared" si="424"/>
        <v>3587.470377362637</v>
      </c>
      <c r="CJ122" s="35"/>
      <c r="CK122" s="33">
        <v>1</v>
      </c>
      <c r="CL122" s="17">
        <f t="shared" si="425"/>
        <v>49320.119906228749</v>
      </c>
      <c r="CM122" s="17">
        <f t="shared" si="426"/>
        <v>88184.374392337006</v>
      </c>
      <c r="CN122" s="17">
        <f t="shared" si="427"/>
        <v>51263.332630534162</v>
      </c>
      <c r="CO122" s="17">
        <f t="shared" si="428"/>
        <v>7174.940754725274</v>
      </c>
      <c r="CP122" s="35">
        <v>0.5</v>
      </c>
      <c r="CQ122" s="17">
        <f t="shared" si="429"/>
        <v>25631.666315267081</v>
      </c>
      <c r="CR122" s="17">
        <f t="shared" si="430"/>
        <v>222666.40617814555</v>
      </c>
      <c r="CS122" s="31">
        <v>21</v>
      </c>
      <c r="CT122" s="17">
        <f t="shared" si="431"/>
        <v>10603.162198959311</v>
      </c>
      <c r="CU122" s="17">
        <f t="shared" si="432"/>
        <v>211739.60488314793</v>
      </c>
      <c r="CV122" s="31">
        <v>21</v>
      </c>
      <c r="CW122" s="17">
        <f t="shared" si="391"/>
        <v>10082.838327768948</v>
      </c>
      <c r="CX122" s="17">
        <f t="shared" si="433"/>
        <v>196920.6458955881</v>
      </c>
      <c r="CY122" s="31">
        <v>21</v>
      </c>
      <c r="CZ122" s="17">
        <f t="shared" si="393"/>
        <v>9377.1736140756238</v>
      </c>
      <c r="DA122" s="113">
        <f t="shared" si="434"/>
        <v>104263.57815975352</v>
      </c>
      <c r="DB122" s="31">
        <v>21</v>
      </c>
      <c r="DC122" s="17">
        <f t="shared" si="395"/>
        <v>4964.9322933215963</v>
      </c>
    </row>
    <row r="123" spans="1:107" x14ac:dyDescent="0.35">
      <c r="AC123" s="4"/>
    </row>
  </sheetData>
  <mergeCells count="11">
    <mergeCell ref="B1:U1"/>
    <mergeCell ref="CU1:CW1"/>
    <mergeCell ref="CR1:CT1"/>
    <mergeCell ref="V1:AE1"/>
    <mergeCell ref="AF1:AM1"/>
    <mergeCell ref="AV1:BA1"/>
    <mergeCell ref="DA1:DC1"/>
    <mergeCell ref="AN1:AU1"/>
    <mergeCell ref="BB1:BS1"/>
    <mergeCell ref="CX1:CZ1"/>
    <mergeCell ref="BT1:CQ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36"/>
  <sheetViews>
    <sheetView topLeftCell="BA1" workbookViewId="0">
      <pane ySplit="2" topLeftCell="A3" activePane="bottomLeft" state="frozen"/>
      <selection activeCell="AX1" sqref="AX1"/>
      <selection pane="bottomLeft" activeCell="BU11" sqref="BN11:BU11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10.54296875" style="4" bestFit="1" customWidth="1"/>
    <col min="5" max="5" width="3.54296875" bestFit="1" customWidth="1"/>
    <col min="6" max="7" width="7.1796875" bestFit="1" customWidth="1"/>
    <col min="8" max="10" width="8.1796875" bestFit="1" customWidth="1"/>
    <col min="11" max="11" width="8.26953125" bestFit="1" customWidth="1"/>
    <col min="12" max="12" width="2" bestFit="1" customWidth="1"/>
    <col min="13" max="13" width="8.1796875" bestFit="1" customWidth="1"/>
    <col min="14" max="14" width="3.453125" style="6" bestFit="1" customWidth="1"/>
    <col min="15" max="15" width="2.453125" bestFit="1" customWidth="1"/>
    <col min="16" max="16" width="8.1796875" bestFit="1" customWidth="1"/>
    <col min="17" max="17" width="3.54296875" style="6" bestFit="1" customWidth="1"/>
    <col min="18" max="18" width="3.453125" style="6" bestFit="1" customWidth="1"/>
    <col min="19" max="19" width="10.1796875" bestFit="1" customWidth="1"/>
    <col min="20" max="20" width="10.453125" bestFit="1" customWidth="1"/>
    <col min="21" max="21" width="19.26953125" bestFit="1" customWidth="1"/>
    <col min="22" max="22" width="2.1796875" bestFit="1" customWidth="1"/>
    <col min="23" max="23" width="5.81640625" bestFit="1" customWidth="1"/>
    <col min="24" max="24" width="9" bestFit="1" customWidth="1"/>
    <col min="25" max="25" width="6" bestFit="1" customWidth="1"/>
    <col min="26" max="26" width="14.54296875" bestFit="1" customWidth="1"/>
    <col min="27" max="27" width="10.1796875" bestFit="1" customWidth="1"/>
    <col min="28" max="28" width="10.453125" style="4" bestFit="1" customWidth="1"/>
    <col min="29" max="29" width="11.1796875" bestFit="1" customWidth="1"/>
    <col min="30" max="30" width="6" bestFit="1" customWidth="1"/>
    <col min="31" max="31" width="14.54296875" bestFit="1" customWidth="1"/>
    <col min="32" max="32" width="15.26953125" bestFit="1" customWidth="1"/>
    <col min="33" max="33" width="11.26953125" bestFit="1" customWidth="1"/>
    <col min="34" max="34" width="14.1796875" bestFit="1" customWidth="1"/>
    <col min="35" max="35" width="10.1796875" bestFit="1" customWidth="1"/>
    <col min="36" max="36" width="10.453125" bestFit="1" customWidth="1"/>
    <col min="37" max="37" width="8.1796875" bestFit="1" customWidth="1"/>
    <col min="38" max="38" width="7.1796875" bestFit="1" customWidth="1"/>
    <col min="39" max="39" width="14.54296875" bestFit="1" customWidth="1"/>
    <col min="40" max="40" width="11.26953125" bestFit="1" customWidth="1"/>
    <col min="41" max="41" width="10.1796875" bestFit="1" customWidth="1"/>
    <col min="42" max="42" width="10.453125" bestFit="1" customWidth="1"/>
    <col min="43" max="43" width="36.81640625" style="48" bestFit="1" customWidth="1"/>
    <col min="44" max="44" width="8.1796875" bestFit="1" customWidth="1"/>
    <col min="45" max="45" width="7.1796875" bestFit="1" customWidth="1"/>
    <col min="46" max="46" width="10.1796875" bestFit="1" customWidth="1"/>
    <col min="47" max="47" width="10.453125" bestFit="1" customWidth="1"/>
    <col min="48" max="48" width="9" bestFit="1" customWidth="1"/>
    <col min="49" max="50" width="8.1796875" bestFit="1" customWidth="1"/>
    <col min="51" max="51" width="9.26953125" bestFit="1" customWidth="1"/>
    <col min="52" max="52" width="14.54296875" bestFit="1" customWidth="1"/>
    <col min="53" max="53" width="15.26953125" bestFit="1" customWidth="1"/>
    <col min="54" max="54" width="11.26953125" customWidth="1"/>
    <col min="55" max="55" width="10.1796875" bestFit="1" customWidth="1"/>
    <col min="56" max="56" width="10.453125" bestFit="1" customWidth="1"/>
    <col min="57" max="57" width="5" bestFit="1" customWidth="1"/>
    <col min="58" max="58" width="13.7265625" style="6" hidden="1" customWidth="1"/>
    <col min="59" max="59" width="17.453125" style="6" hidden="1" customWidth="1"/>
    <col min="60" max="60" width="21.54296875" style="6" bestFit="1" customWidth="1"/>
    <col min="61" max="61" width="5" style="6" hidden="1" customWidth="1"/>
    <col min="62" max="62" width="6" style="6" hidden="1" customWidth="1"/>
    <col min="63" max="63" width="9.54296875" style="6" customWidth="1"/>
    <col min="64" max="64" width="5" style="6" hidden="1" customWidth="1"/>
    <col min="65" max="65" width="6" style="6" hidden="1" customWidth="1"/>
    <col min="66" max="66" width="10" style="6" bestFit="1" customWidth="1"/>
    <col min="67" max="67" width="21.453125" bestFit="1" customWidth="1"/>
    <col min="68" max="68" width="12.1796875" customWidth="1"/>
    <col min="69" max="69" width="10.453125" style="6" bestFit="1" customWidth="1"/>
    <col min="70" max="70" width="7.26953125" style="6" bestFit="1" customWidth="1"/>
    <col min="71" max="71" width="6.26953125" style="6" bestFit="1" customWidth="1"/>
    <col min="72" max="72" width="9.26953125" style="6" bestFit="1" customWidth="1"/>
    <col min="73" max="73" width="72.1796875" bestFit="1" customWidth="1"/>
  </cols>
  <sheetData>
    <row r="1" spans="1:73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 t="s">
        <v>3</v>
      </c>
      <c r="V1" s="120"/>
      <c r="W1" s="120"/>
      <c r="X1" s="120"/>
      <c r="Y1" s="120"/>
      <c r="Z1" s="120"/>
      <c r="AA1" s="120"/>
      <c r="AB1" s="120"/>
      <c r="AC1" s="120" t="s">
        <v>13</v>
      </c>
      <c r="AD1" s="120"/>
      <c r="AE1" s="120"/>
      <c r="AF1" s="120"/>
      <c r="AG1" s="120"/>
      <c r="AH1" s="120"/>
      <c r="AI1" s="120"/>
      <c r="AJ1" s="120"/>
      <c r="AK1" s="120" t="s">
        <v>24</v>
      </c>
      <c r="AL1" s="120"/>
      <c r="AM1" s="120"/>
      <c r="AN1" s="120"/>
      <c r="AO1" s="120"/>
      <c r="AP1" s="120"/>
      <c r="AQ1" s="121" t="s">
        <v>25</v>
      </c>
      <c r="AR1" s="121"/>
      <c r="AS1" s="121"/>
      <c r="AT1" s="121"/>
      <c r="AU1" s="121"/>
      <c r="AV1" s="120" t="s">
        <v>18</v>
      </c>
      <c r="AW1" s="120"/>
      <c r="AX1" s="120"/>
      <c r="AY1" s="120"/>
      <c r="AZ1" s="120"/>
      <c r="BA1" s="120"/>
      <c r="BB1" s="120"/>
      <c r="BC1" s="120"/>
      <c r="BD1" s="120"/>
      <c r="BE1" s="119" t="s">
        <v>20</v>
      </c>
      <c r="BF1" s="119"/>
      <c r="BG1" s="119"/>
      <c r="BH1" s="119"/>
      <c r="BI1" s="119"/>
      <c r="BJ1" s="119"/>
      <c r="BK1" s="119"/>
      <c r="BL1" s="119"/>
      <c r="BM1" s="119"/>
      <c r="BN1" s="119"/>
      <c r="BO1" t="s">
        <v>128</v>
      </c>
    </row>
    <row r="2" spans="1:73" x14ac:dyDescent="0.35">
      <c r="B2" t="s">
        <v>7</v>
      </c>
      <c r="C2" t="s">
        <v>1</v>
      </c>
      <c r="D2" s="4" t="s">
        <v>96</v>
      </c>
      <c r="E2" s="6" t="s">
        <v>73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6" t="s">
        <v>121</v>
      </c>
      <c r="L2" s="6" t="s">
        <v>26</v>
      </c>
      <c r="M2" s="4" t="s">
        <v>124</v>
      </c>
      <c r="N2" s="6" t="s">
        <v>125</v>
      </c>
      <c r="O2" s="3" t="s">
        <v>29</v>
      </c>
      <c r="P2" s="14" t="s">
        <v>124</v>
      </c>
      <c r="Q2" s="29" t="s">
        <v>73</v>
      </c>
      <c r="R2" s="29" t="s">
        <v>125</v>
      </c>
      <c r="S2" s="14" t="s">
        <v>40</v>
      </c>
      <c r="T2" s="14" t="s">
        <v>39</v>
      </c>
      <c r="U2" t="s">
        <v>8</v>
      </c>
      <c r="V2" t="s">
        <v>17</v>
      </c>
      <c r="W2" t="s">
        <v>7</v>
      </c>
      <c r="X2" t="s">
        <v>1</v>
      </c>
      <c r="Y2" s="4" t="s">
        <v>0</v>
      </c>
      <c r="Z2" s="4" t="s">
        <v>5</v>
      </c>
      <c r="AA2" s="6" t="s">
        <v>40</v>
      </c>
      <c r="AB2" s="4" t="s">
        <v>39</v>
      </c>
      <c r="AC2" t="s">
        <v>16</v>
      </c>
      <c r="AD2" s="4" t="s">
        <v>0</v>
      </c>
      <c r="AE2" s="4" t="s">
        <v>5</v>
      </c>
      <c r="AF2" s="4" t="s">
        <v>12</v>
      </c>
      <c r="AG2" s="4" t="s">
        <v>115</v>
      </c>
      <c r="AH2" s="4" t="s">
        <v>55</v>
      </c>
      <c r="AI2" s="4" t="s">
        <v>40</v>
      </c>
      <c r="AJ2" s="4" t="s">
        <v>39</v>
      </c>
      <c r="AK2" t="s">
        <v>14</v>
      </c>
      <c r="AL2" s="4" t="s">
        <v>0</v>
      </c>
      <c r="AM2" s="4" t="s">
        <v>5</v>
      </c>
      <c r="AN2" s="4" t="s">
        <v>115</v>
      </c>
      <c r="AO2" s="4" t="s">
        <v>40</v>
      </c>
      <c r="AP2" s="4" t="s">
        <v>39</v>
      </c>
      <c r="AQ2" s="48" t="s">
        <v>16</v>
      </c>
      <c r="AR2" s="6" t="s">
        <v>14</v>
      </c>
      <c r="AS2" s="4" t="s">
        <v>0</v>
      </c>
      <c r="AT2" s="4" t="s">
        <v>40</v>
      </c>
      <c r="AU2" s="4" t="s">
        <v>39</v>
      </c>
      <c r="AV2" t="s">
        <v>1</v>
      </c>
      <c r="AW2" s="6" t="s">
        <v>14</v>
      </c>
      <c r="AX2" t="s">
        <v>0</v>
      </c>
      <c r="AY2" t="s">
        <v>19</v>
      </c>
      <c r="AZ2" t="s">
        <v>5</v>
      </c>
      <c r="BA2" t="s">
        <v>12</v>
      </c>
      <c r="BB2" t="s">
        <v>115</v>
      </c>
      <c r="BC2" t="s">
        <v>40</v>
      </c>
      <c r="BD2" t="s">
        <v>39</v>
      </c>
      <c r="BE2" s="6" t="s">
        <v>116</v>
      </c>
      <c r="BF2" s="6" t="s">
        <v>21</v>
      </c>
      <c r="BG2" s="6" t="s">
        <v>41</v>
      </c>
      <c r="BH2" s="6" t="s">
        <v>42</v>
      </c>
      <c r="BI2" s="6" t="s">
        <v>26</v>
      </c>
      <c r="BJ2" s="6" t="s">
        <v>113</v>
      </c>
      <c r="BK2" s="6" t="s">
        <v>114</v>
      </c>
      <c r="BL2" s="6" t="s">
        <v>29</v>
      </c>
      <c r="BM2" s="6" t="s">
        <v>126</v>
      </c>
      <c r="BN2" s="6" t="s">
        <v>127</v>
      </c>
      <c r="BO2" s="6" t="s">
        <v>31</v>
      </c>
      <c r="BP2" s="6" t="s">
        <v>76</v>
      </c>
      <c r="BQ2" s="6" t="s">
        <v>129</v>
      </c>
      <c r="BR2" s="6" t="s">
        <v>130</v>
      </c>
      <c r="BS2" s="6" t="s">
        <v>131</v>
      </c>
      <c r="BT2" s="6" t="s">
        <v>75</v>
      </c>
    </row>
    <row r="3" spans="1:73" x14ac:dyDescent="0.35">
      <c r="B3" t="s">
        <v>9</v>
      </c>
      <c r="C3">
        <v>198</v>
      </c>
      <c r="D3" s="4">
        <v>0.2</v>
      </c>
      <c r="E3" s="6">
        <v>8</v>
      </c>
      <c r="F3" s="4">
        <v>0.91879999999999995</v>
      </c>
      <c r="G3" s="4">
        <v>0.88349999999999995</v>
      </c>
      <c r="H3" s="4">
        <v>1.1156999999999999</v>
      </c>
      <c r="I3" s="4">
        <v>1.2113</v>
      </c>
      <c r="J3" s="4">
        <v>1.5082</v>
      </c>
      <c r="K3" s="4">
        <f>94.08%+124.95%</f>
        <v>2.1903000000000001</v>
      </c>
      <c r="L3" s="6">
        <v>6</v>
      </c>
      <c r="M3" s="4">
        <v>2.6768000000000001</v>
      </c>
      <c r="N3" s="6">
        <v>6</v>
      </c>
      <c r="O3">
        <v>6</v>
      </c>
      <c r="P3" s="4">
        <v>1.0864</v>
      </c>
      <c r="Q3" s="6">
        <v>13</v>
      </c>
      <c r="R3" s="6">
        <v>15</v>
      </c>
      <c r="S3" s="4">
        <v>0.05</v>
      </c>
      <c r="T3" s="4">
        <v>0.5</v>
      </c>
      <c r="U3" s="15" t="s">
        <v>101</v>
      </c>
      <c r="V3" s="15">
        <v>1</v>
      </c>
      <c r="W3" s="15" t="s">
        <v>9</v>
      </c>
      <c r="X3" s="15">
        <v>590</v>
      </c>
      <c r="Y3" s="33">
        <v>0.2</v>
      </c>
      <c r="Z3" s="30">
        <v>0.377</v>
      </c>
      <c r="AA3" s="6"/>
      <c r="AC3" t="s">
        <v>122</v>
      </c>
      <c r="AD3" s="4"/>
      <c r="AE3" s="4"/>
      <c r="AF3" s="4"/>
      <c r="AG3" s="4">
        <v>0.15</v>
      </c>
      <c r="AH3" s="4"/>
      <c r="AI3" s="4">
        <v>0.2</v>
      </c>
      <c r="AJ3" s="4"/>
      <c r="AK3">
        <v>311</v>
      </c>
      <c r="AL3" s="4">
        <f>2*46.6%</f>
        <v>0.93200000000000005</v>
      </c>
      <c r="AM3" s="4"/>
      <c r="AN3" s="4"/>
      <c r="AO3" s="4"/>
      <c r="AP3" s="4">
        <v>0.622</v>
      </c>
      <c r="AQ3" s="48" t="s">
        <v>193</v>
      </c>
      <c r="AR3" s="6"/>
      <c r="AS3" s="4">
        <f>48%+20%</f>
        <v>0.67999999999999994</v>
      </c>
      <c r="AT3" s="4">
        <v>0.35</v>
      </c>
      <c r="AU3" s="4"/>
      <c r="AV3">
        <f t="shared" ref="AV3:AV23" si="0">C3+X3</f>
        <v>788</v>
      </c>
      <c r="AW3" s="6">
        <f>AK3+AR3</f>
        <v>311</v>
      </c>
      <c r="AX3" s="4">
        <f t="shared" ref="AX3:AX23" si="1">Y3+AD3+AL3+AS3</f>
        <v>1.8120000000000001</v>
      </c>
      <c r="AY3">
        <f>(100%+AX3)*AV3+AW3</f>
        <v>2526.8560000000002</v>
      </c>
      <c r="AZ3" s="4">
        <f t="shared" ref="AZ3:AZ23" si="2">Z3+AE3+AM3</f>
        <v>0.377</v>
      </c>
      <c r="BA3" s="4">
        <f>AF3</f>
        <v>0</v>
      </c>
      <c r="BB3" s="4">
        <f>AG3+AN3</f>
        <v>0.15</v>
      </c>
      <c r="BC3" s="4">
        <f t="shared" ref="BC3:BC23" si="3">S3+AA3+AI3+AO3+AT3</f>
        <v>0.6</v>
      </c>
      <c r="BD3" s="4">
        <f t="shared" ref="BD3:BD23" si="4">T3+AB3+AJ3+AP3+AU3</f>
        <v>1.1219999999999999</v>
      </c>
      <c r="BE3" s="6">
        <v>0</v>
      </c>
      <c r="BF3" s="6">
        <f>(100%+(1-BE3)*AZ3+BE3*BB3)*AY3</f>
        <v>3479.4807120000005</v>
      </c>
      <c r="BG3" s="6">
        <f>(100%+$BD3)*BF3</f>
        <v>7383.4580708640005</v>
      </c>
      <c r="BH3" s="6">
        <f>MIN($BC3, 80%)*BG3+MAX(100%-$BC3, 20%)*BF3</f>
        <v>5821.8671273184009</v>
      </c>
      <c r="BI3" s="6">
        <f t="shared" ref="BI3:BI23" si="5">M3*(100%+BB3)*AY3</f>
        <v>7778.4713619200002</v>
      </c>
      <c r="BJ3" s="6">
        <f>(100%+$BD3)*BI3</f>
        <v>16505.91622999424</v>
      </c>
      <c r="BK3" s="6">
        <f>MIN($BC3, 80%)*BJ3+MAX(100%-$BC3, 20%)*BI3</f>
        <v>13014.938282764544</v>
      </c>
      <c r="BL3" s="6">
        <f t="shared" ref="BL3:BL23" si="6">P3*(100%+BB3)*AY3</f>
        <v>3156.9528121600001</v>
      </c>
      <c r="BM3" s="6">
        <f>(100%+$BD3)*BL3</f>
        <v>6699.0538674035197</v>
      </c>
      <c r="BN3" s="6">
        <f>MIN($BC3, 80%)*BM3+MAX(100%-$BC3, 20%)*BL3</f>
        <v>5282.2134453061117</v>
      </c>
      <c r="BO3">
        <f>4*(F3+K3)*BH3</f>
        <v>72403.068342182567</v>
      </c>
      <c r="BP3">
        <v>6</v>
      </c>
      <c r="BQ3" s="6">
        <f>(BO3+BK3)/BP3</f>
        <v>14236.334437491185</v>
      </c>
      <c r="BR3" s="6">
        <f t="shared" ref="BR3:BR23" si="7">Q3*BN3</f>
        <v>68668.774788979455</v>
      </c>
      <c r="BS3" s="6">
        <f t="shared" ref="BS3:BS23" si="8">BR3/R3</f>
        <v>4577.9183192652972</v>
      </c>
      <c r="BT3" s="6">
        <f>BQ3+BS3</f>
        <v>18814.252756756483</v>
      </c>
    </row>
    <row r="4" spans="1:73" x14ac:dyDescent="0.35">
      <c r="B4" t="s">
        <v>9</v>
      </c>
      <c r="C4">
        <v>198</v>
      </c>
      <c r="D4" s="4">
        <v>0.2</v>
      </c>
      <c r="E4" s="6">
        <v>8</v>
      </c>
      <c r="F4" s="4">
        <v>0.91879999999999995</v>
      </c>
      <c r="G4" s="4">
        <v>0.88349999999999995</v>
      </c>
      <c r="H4" s="4">
        <v>1.1156999999999999</v>
      </c>
      <c r="I4" s="4">
        <v>1.2113</v>
      </c>
      <c r="J4" s="4">
        <v>1.5082</v>
      </c>
      <c r="K4" s="4">
        <f t="shared" ref="K4:K26" si="9">94.08%+124.95%</f>
        <v>2.1903000000000001</v>
      </c>
      <c r="L4" s="6">
        <v>6</v>
      </c>
      <c r="M4" s="4">
        <v>2.6768000000000001</v>
      </c>
      <c r="N4" s="6">
        <v>6</v>
      </c>
      <c r="O4">
        <v>6</v>
      </c>
      <c r="P4" s="4">
        <v>1.0864</v>
      </c>
      <c r="Q4" s="6">
        <v>13</v>
      </c>
      <c r="R4" s="6">
        <v>15</v>
      </c>
      <c r="S4" s="4">
        <v>0.05</v>
      </c>
      <c r="T4" s="4">
        <v>0.5</v>
      </c>
      <c r="U4" s="15" t="s">
        <v>101</v>
      </c>
      <c r="V4" s="15">
        <v>1</v>
      </c>
      <c r="W4" s="15" t="s">
        <v>9</v>
      </c>
      <c r="X4" s="15">
        <v>590</v>
      </c>
      <c r="Y4" s="33">
        <v>0.2</v>
      </c>
      <c r="Z4" s="30">
        <v>0.377</v>
      </c>
      <c r="AA4" s="6"/>
      <c r="AC4" t="s">
        <v>122</v>
      </c>
      <c r="AD4" s="4"/>
      <c r="AE4" s="4"/>
      <c r="AF4" s="4"/>
      <c r="AG4" s="4">
        <v>0.15</v>
      </c>
      <c r="AH4" s="4"/>
      <c r="AI4" s="4">
        <v>0.2</v>
      </c>
      <c r="AJ4" s="4"/>
      <c r="AK4">
        <v>311</v>
      </c>
      <c r="AL4" s="4">
        <f>1*46.6%</f>
        <v>0.46600000000000003</v>
      </c>
      <c r="AM4" s="4">
        <f>1*58.3%</f>
        <v>0.58299999999999996</v>
      </c>
      <c r="AN4" s="4"/>
      <c r="AO4" s="4"/>
      <c r="AP4" s="4">
        <v>0.622</v>
      </c>
      <c r="AQ4" s="48" t="s">
        <v>193</v>
      </c>
      <c r="AS4" s="4">
        <f t="shared" ref="AS4:AS14" si="10">48%+20%</f>
        <v>0.67999999999999994</v>
      </c>
      <c r="AT4" s="4">
        <v>0.35</v>
      </c>
      <c r="AU4" s="4"/>
      <c r="AV4">
        <f t="shared" si="0"/>
        <v>788</v>
      </c>
      <c r="AW4" s="6">
        <f t="shared" ref="AW4:AW5" si="11">AK4+AR4</f>
        <v>311</v>
      </c>
      <c r="AX4" s="4">
        <f t="shared" si="1"/>
        <v>1.3460000000000001</v>
      </c>
      <c r="AY4">
        <f t="shared" ref="AY4:AY5" si="12">(100%+AX4)*AV4+AW4</f>
        <v>2159.6480000000001</v>
      </c>
      <c r="AZ4" s="4">
        <f t="shared" si="2"/>
        <v>0.96</v>
      </c>
      <c r="BA4" s="4">
        <f t="shared" ref="BA4:BA5" si="13">AF4</f>
        <v>0</v>
      </c>
      <c r="BB4" s="4">
        <f t="shared" ref="BB4:BB5" si="14">AG4+AN4</f>
        <v>0.15</v>
      </c>
      <c r="BC4" s="4">
        <f t="shared" si="3"/>
        <v>0.6</v>
      </c>
      <c r="BD4" s="4">
        <f t="shared" si="4"/>
        <v>1.1219999999999999</v>
      </c>
      <c r="BE4" s="6">
        <v>0</v>
      </c>
      <c r="BF4" s="6">
        <f t="shared" ref="BF4:BF5" si="15">(100%+(1-BE4)*AZ4+BE4*BB4)*AY4</f>
        <v>4232.9100800000006</v>
      </c>
      <c r="BG4" s="6">
        <f t="shared" ref="BG4:BG23" si="16">(100%+$BD4)*BF4</f>
        <v>8982.2351897600001</v>
      </c>
      <c r="BH4" s="6">
        <f t="shared" ref="BH4:BH5" si="17">MIN($BC4, 80%)*BG4+MAX(100%-$BC4, 20%)*BF4</f>
        <v>7082.5051458560001</v>
      </c>
      <c r="BI4" s="6">
        <f t="shared" si="5"/>
        <v>6648.0876313600002</v>
      </c>
      <c r="BJ4" s="6">
        <f t="shared" ref="BJ4:BJ23" si="18">(100%+$BD4)*BI4</f>
        <v>14107.241953745919</v>
      </c>
      <c r="BK4" s="6">
        <f t="shared" ref="BK4:BK5" si="19">MIN($BC4, 80%)*BJ4+MAX(100%-$BC4, 20%)*BI4</f>
        <v>11123.580224791551</v>
      </c>
      <c r="BL4" s="6">
        <f t="shared" si="6"/>
        <v>2698.1778252800004</v>
      </c>
      <c r="BM4" s="6">
        <f t="shared" ref="BM4:BM23" si="20">(100%+$BD4)*BL4</f>
        <v>5725.533345244161</v>
      </c>
      <c r="BN4" s="6">
        <f t="shared" ref="BN4:BN5" si="21">MIN($BC4, 80%)*BM4+MAX(100%-$BC4, 20%)*BL4</f>
        <v>4514.5911372584969</v>
      </c>
      <c r="BO4">
        <f t="shared" ref="BO4:BO23" si="22">4*(F4+K4)*BH4</f>
        <v>88080.86699592357</v>
      </c>
      <c r="BP4">
        <v>6</v>
      </c>
      <c r="BQ4" s="8">
        <f t="shared" ref="BQ4:BQ26" si="23">(BO4+BK4)/BP4</f>
        <v>16534.074536785854</v>
      </c>
      <c r="BR4" s="6">
        <f t="shared" si="7"/>
        <v>58689.684784360463</v>
      </c>
      <c r="BS4" s="6">
        <f t="shared" si="8"/>
        <v>3912.6456522906974</v>
      </c>
      <c r="BT4" s="8">
        <f t="shared" ref="BT4:BT5" si="24">BQ4+BS4</f>
        <v>20446.72018907655</v>
      </c>
    </row>
    <row r="5" spans="1:73" s="59" customFormat="1" x14ac:dyDescent="0.35">
      <c r="B5" s="59" t="s">
        <v>9</v>
      </c>
      <c r="C5" s="59">
        <v>198</v>
      </c>
      <c r="D5" s="60">
        <v>0.2</v>
      </c>
      <c r="E5" s="6">
        <v>8</v>
      </c>
      <c r="F5" s="4">
        <v>0.91879999999999995</v>
      </c>
      <c r="G5" s="4">
        <v>0.88349999999999995</v>
      </c>
      <c r="H5" s="4">
        <v>1.1156999999999999</v>
      </c>
      <c r="I5" s="4">
        <v>1.2113</v>
      </c>
      <c r="J5" s="4">
        <v>1.5082</v>
      </c>
      <c r="K5" s="4">
        <f t="shared" si="9"/>
        <v>2.1903000000000001</v>
      </c>
      <c r="L5" s="61">
        <v>6</v>
      </c>
      <c r="M5" s="60">
        <v>2.6768000000000001</v>
      </c>
      <c r="N5" s="61">
        <v>6</v>
      </c>
      <c r="O5" s="59">
        <v>6</v>
      </c>
      <c r="P5" s="60">
        <v>1.0864</v>
      </c>
      <c r="Q5" s="6">
        <v>13</v>
      </c>
      <c r="R5" s="61">
        <v>15</v>
      </c>
      <c r="S5" s="60">
        <v>0.05</v>
      </c>
      <c r="T5" s="60">
        <v>0.5</v>
      </c>
      <c r="U5" s="63" t="s">
        <v>101</v>
      </c>
      <c r="V5" s="63">
        <v>1</v>
      </c>
      <c r="W5" s="63" t="s">
        <v>9</v>
      </c>
      <c r="X5" s="63">
        <v>590</v>
      </c>
      <c r="Y5" s="64">
        <v>0.2</v>
      </c>
      <c r="Z5" s="67">
        <v>0.377</v>
      </c>
      <c r="AA5" s="61"/>
      <c r="AB5" s="60"/>
      <c r="AC5" s="59" t="s">
        <v>122</v>
      </c>
      <c r="AD5" s="60"/>
      <c r="AE5" s="60"/>
      <c r="AF5" s="60"/>
      <c r="AG5" s="60">
        <v>0.15</v>
      </c>
      <c r="AH5" s="60"/>
      <c r="AI5" s="60">
        <v>0.2</v>
      </c>
      <c r="AJ5" s="60"/>
      <c r="AK5" s="59">
        <v>311</v>
      </c>
      <c r="AL5" s="60">
        <f>1*46.6%</f>
        <v>0.46600000000000003</v>
      </c>
      <c r="AN5" s="60">
        <f>1*46.6%</f>
        <v>0.46600000000000003</v>
      </c>
      <c r="AP5" s="60">
        <v>0.622</v>
      </c>
      <c r="AQ5" s="48" t="s">
        <v>193</v>
      </c>
      <c r="AS5" s="4">
        <f t="shared" si="10"/>
        <v>0.67999999999999994</v>
      </c>
      <c r="AT5" s="60">
        <v>0.35</v>
      </c>
      <c r="AU5" s="60"/>
      <c r="AV5" s="59">
        <f t="shared" si="0"/>
        <v>788</v>
      </c>
      <c r="AW5" s="61">
        <f t="shared" si="11"/>
        <v>311</v>
      </c>
      <c r="AX5" s="60">
        <f t="shared" si="1"/>
        <v>1.3460000000000001</v>
      </c>
      <c r="AY5" s="59">
        <f t="shared" si="12"/>
        <v>2159.6480000000001</v>
      </c>
      <c r="AZ5" s="60">
        <f t="shared" si="2"/>
        <v>0.377</v>
      </c>
      <c r="BA5" s="60">
        <f t="shared" si="13"/>
        <v>0</v>
      </c>
      <c r="BB5" s="60">
        <f t="shared" si="14"/>
        <v>0.61599999999999999</v>
      </c>
      <c r="BC5" s="60">
        <f t="shared" si="3"/>
        <v>0.6</v>
      </c>
      <c r="BD5" s="60">
        <f t="shared" si="4"/>
        <v>1.1219999999999999</v>
      </c>
      <c r="BE5" s="61">
        <v>0</v>
      </c>
      <c r="BF5" s="61">
        <f t="shared" si="15"/>
        <v>2973.8352960000002</v>
      </c>
      <c r="BG5" s="61">
        <f t="shared" si="16"/>
        <v>6310.4784981120001</v>
      </c>
      <c r="BH5" s="61">
        <f t="shared" si="17"/>
        <v>4975.8212172672002</v>
      </c>
      <c r="BI5" s="61">
        <f t="shared" si="5"/>
        <v>9342.0083585024004</v>
      </c>
      <c r="BJ5" s="61">
        <f t="shared" si="18"/>
        <v>19823.741736742093</v>
      </c>
      <c r="BK5" s="61">
        <f t="shared" si="19"/>
        <v>15631.048385446215</v>
      </c>
      <c r="BL5" s="61">
        <f t="shared" si="6"/>
        <v>3791.5264049152006</v>
      </c>
      <c r="BM5" s="61">
        <f t="shared" si="20"/>
        <v>8045.619031230055</v>
      </c>
      <c r="BN5" s="61">
        <f t="shared" si="21"/>
        <v>6343.9819807041131</v>
      </c>
      <c r="BO5" s="59">
        <f t="shared" si="22"/>
        <v>61881.302986421812</v>
      </c>
      <c r="BP5" s="59">
        <v>6</v>
      </c>
      <c r="BQ5" s="6">
        <f t="shared" si="23"/>
        <v>12918.725228644669</v>
      </c>
      <c r="BR5" s="61">
        <f t="shared" si="7"/>
        <v>82471.765749153477</v>
      </c>
      <c r="BS5" s="61">
        <f t="shared" si="8"/>
        <v>5498.1177166102316</v>
      </c>
      <c r="BT5" s="72">
        <f t="shared" si="24"/>
        <v>18416.842945254903</v>
      </c>
    </row>
    <row r="6" spans="1:73" x14ac:dyDescent="0.35">
      <c r="B6" t="s">
        <v>9</v>
      </c>
      <c r="C6">
        <v>198</v>
      </c>
      <c r="D6" s="4">
        <v>0.2</v>
      </c>
      <c r="E6" s="6">
        <v>8</v>
      </c>
      <c r="F6" s="4">
        <v>0.91879999999999995</v>
      </c>
      <c r="G6" s="4">
        <v>0.88349999999999995</v>
      </c>
      <c r="H6" s="4">
        <v>1.1156999999999999</v>
      </c>
      <c r="I6" s="4">
        <v>1.2113</v>
      </c>
      <c r="J6" s="4">
        <v>1.5082</v>
      </c>
      <c r="K6" s="4">
        <f t="shared" si="9"/>
        <v>2.1903000000000001</v>
      </c>
      <c r="L6" s="6">
        <v>6</v>
      </c>
      <c r="M6" s="4">
        <v>2.6768000000000001</v>
      </c>
      <c r="N6" s="6">
        <v>6</v>
      </c>
      <c r="O6">
        <v>6</v>
      </c>
      <c r="P6" s="4">
        <v>1.0864</v>
      </c>
      <c r="Q6" s="6">
        <v>13</v>
      </c>
      <c r="R6" s="6">
        <v>15</v>
      </c>
      <c r="S6" s="4">
        <v>0.05</v>
      </c>
      <c r="T6" s="4">
        <v>0.5</v>
      </c>
      <c r="U6" s="15" t="s">
        <v>146</v>
      </c>
      <c r="V6" s="15">
        <v>1</v>
      </c>
      <c r="W6" s="15" t="s">
        <v>9</v>
      </c>
      <c r="X6" s="15">
        <v>497</v>
      </c>
      <c r="Y6" s="33"/>
      <c r="Z6" s="30"/>
      <c r="AA6" s="6"/>
      <c r="AB6" s="4">
        <v>0.33500000000000002</v>
      </c>
      <c r="AC6" t="s">
        <v>122</v>
      </c>
      <c r="AD6" s="4"/>
      <c r="AE6" s="4"/>
      <c r="AF6" s="4"/>
      <c r="AG6" s="4">
        <v>0.15</v>
      </c>
      <c r="AH6" s="4"/>
      <c r="AI6" s="4">
        <v>0.2</v>
      </c>
      <c r="AJ6" s="4"/>
      <c r="AK6">
        <v>311</v>
      </c>
      <c r="AL6" s="4">
        <f>2*46.6%</f>
        <v>0.93200000000000005</v>
      </c>
      <c r="AM6" s="4"/>
      <c r="AN6" s="4"/>
      <c r="AO6" s="4"/>
      <c r="AP6" s="4">
        <v>0.622</v>
      </c>
      <c r="AQ6" s="48" t="s">
        <v>193</v>
      </c>
      <c r="AR6" s="6"/>
      <c r="AS6" s="4">
        <f t="shared" si="10"/>
        <v>0.67999999999999994</v>
      </c>
      <c r="AT6" s="4">
        <v>0.35</v>
      </c>
      <c r="AU6" s="4"/>
      <c r="AV6">
        <f t="shared" ref="AV6:AV8" si="25">C6+X6</f>
        <v>695</v>
      </c>
      <c r="AW6" s="6">
        <f>AK6+AR6</f>
        <v>311</v>
      </c>
      <c r="AX6" s="4">
        <f t="shared" ref="AX6:AX8" si="26">Y6+AD6+AL6+AS6</f>
        <v>1.6120000000000001</v>
      </c>
      <c r="AY6">
        <f>(100%+AX6)*AV6+AW6</f>
        <v>2126.34</v>
      </c>
      <c r="AZ6" s="4">
        <f t="shared" ref="AZ6:AZ8" si="27">Z6+AE6+AM6</f>
        <v>0</v>
      </c>
      <c r="BA6" s="4">
        <f>AF6</f>
        <v>0</v>
      </c>
      <c r="BB6" s="4">
        <f>AG6+AN6</f>
        <v>0.15</v>
      </c>
      <c r="BC6" s="4">
        <f t="shared" ref="BC6:BC8" si="28">S6+AA6+AI6+AO6+AT6</f>
        <v>0.6</v>
      </c>
      <c r="BD6" s="4">
        <f t="shared" ref="BD6:BD8" si="29">T6+AB6+AJ6+AP6+AU6</f>
        <v>1.4569999999999999</v>
      </c>
      <c r="BE6" s="6">
        <v>0</v>
      </c>
      <c r="BF6" s="6">
        <f>(100%+(1-BE6)*AZ6+BE6*BB6)*AY6</f>
        <v>2126.34</v>
      </c>
      <c r="BG6" s="6">
        <f>(100%+$BD6)*BF6</f>
        <v>5224.4173799999999</v>
      </c>
      <c r="BH6" s="6">
        <f>MIN($BC6, 80%)*BG6+MAX(100%-$BC6, 20%)*BF6</f>
        <v>3985.186428</v>
      </c>
      <c r="BI6" s="6">
        <f t="shared" ref="BI6:BI8" si="30">M6*(100%+BB6)*AY6</f>
        <v>6545.5549487999997</v>
      </c>
      <c r="BJ6" s="6">
        <f>(100%+$BD6)*BI6</f>
        <v>16082.428509201598</v>
      </c>
      <c r="BK6" s="6">
        <f>MIN($BC6, 80%)*BJ6+MAX(100%-$BC6, 20%)*BI6</f>
        <v>12267.679085040958</v>
      </c>
      <c r="BL6" s="6">
        <f t="shared" ref="BL6:BL8" si="31">P6*(100%+BB6)*AY6</f>
        <v>2656.5641424</v>
      </c>
      <c r="BM6" s="6">
        <f>(100%+$BD6)*BL6</f>
        <v>6527.1780978767993</v>
      </c>
      <c r="BN6" s="6">
        <f>MIN($BC6, 80%)*BM6+MAX(100%-$BC6, 20%)*BL6</f>
        <v>4978.9325156860796</v>
      </c>
      <c r="BO6">
        <f>4*(F6+K6)*BH6</f>
        <v>49561.372493179202</v>
      </c>
      <c r="BP6">
        <v>6</v>
      </c>
      <c r="BQ6" s="6">
        <f t="shared" si="23"/>
        <v>10304.84192970336</v>
      </c>
      <c r="BR6" s="6">
        <f t="shared" ref="BR6:BR8" si="32">Q6*BN6</f>
        <v>64726.122703919034</v>
      </c>
      <c r="BS6" s="6">
        <f t="shared" ref="BS6:BS8" si="33">BR6/R6</f>
        <v>4315.0748469279361</v>
      </c>
      <c r="BT6" s="6">
        <f>BQ6+BS6</f>
        <v>14619.916776631297</v>
      </c>
    </row>
    <row r="7" spans="1:73" x14ac:dyDescent="0.35">
      <c r="B7" t="s">
        <v>9</v>
      </c>
      <c r="C7">
        <v>198</v>
      </c>
      <c r="D7" s="4">
        <v>0.2</v>
      </c>
      <c r="E7" s="6">
        <v>8</v>
      </c>
      <c r="F7" s="4">
        <v>0.91879999999999995</v>
      </c>
      <c r="G7" s="4">
        <v>0.88349999999999995</v>
      </c>
      <c r="H7" s="4">
        <v>1.1156999999999999</v>
      </c>
      <c r="I7" s="4">
        <v>1.2113</v>
      </c>
      <c r="J7" s="4">
        <v>1.5082</v>
      </c>
      <c r="K7" s="4">
        <f t="shared" si="9"/>
        <v>2.1903000000000001</v>
      </c>
      <c r="L7" s="6">
        <v>6</v>
      </c>
      <c r="M7" s="4">
        <v>2.6768000000000001</v>
      </c>
      <c r="N7" s="6">
        <v>6</v>
      </c>
      <c r="O7">
        <v>6</v>
      </c>
      <c r="P7" s="4">
        <v>1.0864</v>
      </c>
      <c r="Q7" s="6">
        <v>13</v>
      </c>
      <c r="R7" s="6">
        <v>15</v>
      </c>
      <c r="S7" s="4">
        <v>0.05</v>
      </c>
      <c r="T7" s="4">
        <v>0.5</v>
      </c>
      <c r="U7" s="15" t="s">
        <v>146</v>
      </c>
      <c r="V7" s="15">
        <v>1</v>
      </c>
      <c r="W7" s="15" t="s">
        <v>9</v>
      </c>
      <c r="X7" s="15">
        <v>497</v>
      </c>
      <c r="Y7" s="33"/>
      <c r="Z7" s="30"/>
      <c r="AA7" s="6"/>
      <c r="AB7" s="4">
        <v>0.33500000000000002</v>
      </c>
      <c r="AC7" t="s">
        <v>122</v>
      </c>
      <c r="AD7" s="4"/>
      <c r="AE7" s="4"/>
      <c r="AF7" s="4"/>
      <c r="AG7" s="4">
        <v>0.15</v>
      </c>
      <c r="AH7" s="4"/>
      <c r="AI7" s="4">
        <v>0.2</v>
      </c>
      <c r="AJ7" s="4"/>
      <c r="AK7">
        <v>311</v>
      </c>
      <c r="AL7" s="4">
        <f>1*46.6%</f>
        <v>0.46600000000000003</v>
      </c>
      <c r="AM7" s="4">
        <f>1*58.3%</f>
        <v>0.58299999999999996</v>
      </c>
      <c r="AN7" s="4"/>
      <c r="AO7" s="4"/>
      <c r="AP7" s="4">
        <v>0.622</v>
      </c>
      <c r="AQ7" s="48" t="s">
        <v>193</v>
      </c>
      <c r="AS7" s="4">
        <f t="shared" si="10"/>
        <v>0.67999999999999994</v>
      </c>
      <c r="AT7" s="4">
        <v>0.35</v>
      </c>
      <c r="AU7" s="4"/>
      <c r="AV7">
        <f t="shared" si="25"/>
        <v>695</v>
      </c>
      <c r="AW7" s="6">
        <f t="shared" ref="AW7:AW8" si="34">AK7+AR7</f>
        <v>311</v>
      </c>
      <c r="AX7" s="4">
        <f t="shared" si="26"/>
        <v>1.1459999999999999</v>
      </c>
      <c r="AY7">
        <f t="shared" ref="AY7:AY8" si="35">(100%+AX7)*AV7+AW7</f>
        <v>1802.47</v>
      </c>
      <c r="AZ7" s="4">
        <f t="shared" si="27"/>
        <v>0.58299999999999996</v>
      </c>
      <c r="BA7" s="4">
        <f t="shared" ref="BA7:BA8" si="36">AF7</f>
        <v>0</v>
      </c>
      <c r="BB7" s="4">
        <f t="shared" ref="BB7:BB8" si="37">AG7+AN7</f>
        <v>0.15</v>
      </c>
      <c r="BC7" s="4">
        <f t="shared" si="28"/>
        <v>0.6</v>
      </c>
      <c r="BD7" s="4">
        <f t="shared" si="29"/>
        <v>1.4569999999999999</v>
      </c>
      <c r="BE7" s="6">
        <v>0</v>
      </c>
      <c r="BF7" s="6">
        <f t="shared" ref="BF7:BF8" si="38">(100%+(1-BE7)*AZ7+BE7*BB7)*AY7</f>
        <v>2853.3100100000001</v>
      </c>
      <c r="BG7" s="6">
        <f t="shared" ref="BG7:BG8" si="39">(100%+$BD7)*BF7</f>
        <v>7010.5826945700001</v>
      </c>
      <c r="BH7" s="6">
        <f t="shared" ref="BH7:BH8" si="40">MIN($BC7, 80%)*BG7+MAX(100%-$BC7, 20%)*BF7</f>
        <v>5347.6736207419999</v>
      </c>
      <c r="BI7" s="6">
        <f t="shared" si="30"/>
        <v>5548.5794503999996</v>
      </c>
      <c r="BJ7" s="6">
        <f t="shared" ref="BJ7:BJ8" si="41">(100%+$BD7)*BI7</f>
        <v>13632.859709632798</v>
      </c>
      <c r="BK7" s="6">
        <f t="shared" ref="BK7:BK8" si="42">MIN($BC7, 80%)*BJ7+MAX(100%-$BC7, 20%)*BI7</f>
        <v>10399.147605939677</v>
      </c>
      <c r="BL7" s="6">
        <f t="shared" si="31"/>
        <v>2251.9339192000002</v>
      </c>
      <c r="BM7" s="6">
        <f t="shared" ref="BM7:BM8" si="43">(100%+$BD7)*BL7</f>
        <v>5533.0016394743998</v>
      </c>
      <c r="BN7" s="6">
        <f t="shared" ref="BN7:BN8" si="44">MIN($BC7, 80%)*BM7+MAX(100%-$BC7, 20%)*BL7</f>
        <v>4220.5745513646398</v>
      </c>
      <c r="BO7">
        <f t="shared" ref="BO7:BO8" si="45">4*(F7+K7)*BH7</f>
        <v>66505.808216995807</v>
      </c>
      <c r="BP7">
        <v>6</v>
      </c>
      <c r="BQ7" s="8">
        <f t="shared" si="23"/>
        <v>12817.492637155914</v>
      </c>
      <c r="BR7" s="6">
        <f t="shared" si="32"/>
        <v>54867.469167740317</v>
      </c>
      <c r="BS7" s="6">
        <f t="shared" si="33"/>
        <v>3657.8312778493546</v>
      </c>
      <c r="BT7" s="8">
        <f t="shared" ref="BT7:BT8" si="46">BQ7+BS7</f>
        <v>16475.323915005269</v>
      </c>
    </row>
    <row r="8" spans="1:73" s="10" customFormat="1" x14ac:dyDescent="0.35">
      <c r="B8" s="10" t="s">
        <v>9</v>
      </c>
      <c r="C8" s="10">
        <v>198</v>
      </c>
      <c r="D8" s="12">
        <v>0.2</v>
      </c>
      <c r="E8" s="6">
        <v>8</v>
      </c>
      <c r="F8" s="4">
        <v>0.91879999999999995</v>
      </c>
      <c r="G8" s="4">
        <v>0.88349999999999995</v>
      </c>
      <c r="H8" s="4">
        <v>1.1156999999999999</v>
      </c>
      <c r="I8" s="4">
        <v>1.2113</v>
      </c>
      <c r="J8" s="4">
        <v>1.5082</v>
      </c>
      <c r="K8" s="4">
        <f t="shared" si="9"/>
        <v>2.1903000000000001</v>
      </c>
      <c r="L8" s="13">
        <v>6</v>
      </c>
      <c r="M8" s="12">
        <v>2.6768000000000001</v>
      </c>
      <c r="N8" s="13">
        <v>6</v>
      </c>
      <c r="O8" s="10">
        <v>6</v>
      </c>
      <c r="P8" s="12">
        <v>1.0864</v>
      </c>
      <c r="Q8" s="6">
        <v>13</v>
      </c>
      <c r="R8" s="13">
        <v>15</v>
      </c>
      <c r="S8" s="12">
        <v>0.05</v>
      </c>
      <c r="T8" s="12">
        <v>0.5</v>
      </c>
      <c r="U8" s="15" t="s">
        <v>146</v>
      </c>
      <c r="V8" s="31">
        <v>1</v>
      </c>
      <c r="W8" s="31" t="s">
        <v>9</v>
      </c>
      <c r="X8" s="15">
        <v>497</v>
      </c>
      <c r="Y8" s="35"/>
      <c r="Z8" s="32"/>
      <c r="AA8" s="13"/>
      <c r="AB8" s="4">
        <v>0.33500000000000002</v>
      </c>
      <c r="AC8" s="10" t="s">
        <v>122</v>
      </c>
      <c r="AD8" s="12"/>
      <c r="AE8" s="12"/>
      <c r="AF8" s="12"/>
      <c r="AG8" s="12">
        <v>0.15</v>
      </c>
      <c r="AH8" s="12"/>
      <c r="AI8" s="12">
        <v>0.2</v>
      </c>
      <c r="AJ8" s="12"/>
      <c r="AK8" s="10">
        <v>311</v>
      </c>
      <c r="AL8" s="12">
        <f>1*46.6%</f>
        <v>0.46600000000000003</v>
      </c>
      <c r="AN8" s="12">
        <f>1*46.6%</f>
        <v>0.46600000000000003</v>
      </c>
      <c r="AP8" s="12">
        <v>0.622</v>
      </c>
      <c r="AQ8" s="48" t="s">
        <v>193</v>
      </c>
      <c r="AS8" s="4">
        <f t="shared" si="10"/>
        <v>0.67999999999999994</v>
      </c>
      <c r="AT8" s="12">
        <v>0.35</v>
      </c>
      <c r="AU8" s="12"/>
      <c r="AV8" s="10">
        <f t="shared" si="25"/>
        <v>695</v>
      </c>
      <c r="AW8" s="13">
        <f t="shared" si="34"/>
        <v>311</v>
      </c>
      <c r="AX8" s="12">
        <f t="shared" si="26"/>
        <v>1.1459999999999999</v>
      </c>
      <c r="AY8" s="10">
        <f t="shared" si="35"/>
        <v>1802.47</v>
      </c>
      <c r="AZ8" s="12">
        <f t="shared" si="27"/>
        <v>0</v>
      </c>
      <c r="BA8" s="12">
        <f t="shared" si="36"/>
        <v>0</v>
      </c>
      <c r="BB8" s="12">
        <f t="shared" si="37"/>
        <v>0.61599999999999999</v>
      </c>
      <c r="BC8" s="12">
        <f t="shared" si="28"/>
        <v>0.6</v>
      </c>
      <c r="BD8" s="12">
        <f t="shared" si="29"/>
        <v>1.4569999999999999</v>
      </c>
      <c r="BE8" s="13">
        <v>0</v>
      </c>
      <c r="BF8" s="13">
        <f t="shared" si="38"/>
        <v>1802.47</v>
      </c>
      <c r="BG8" s="13">
        <f t="shared" si="39"/>
        <v>4428.6687899999997</v>
      </c>
      <c r="BH8" s="13">
        <f t="shared" si="40"/>
        <v>3378.1892739999994</v>
      </c>
      <c r="BI8" s="13">
        <f t="shared" si="30"/>
        <v>7796.960340736</v>
      </c>
      <c r="BJ8" s="13">
        <f t="shared" si="41"/>
        <v>19157.13155718835</v>
      </c>
      <c r="BK8" s="13">
        <f t="shared" si="42"/>
        <v>14613.06307060741</v>
      </c>
      <c r="BL8" s="13">
        <f t="shared" si="31"/>
        <v>3164.4567073280004</v>
      </c>
      <c r="BM8" s="13">
        <f t="shared" si="43"/>
        <v>7775.0701299048969</v>
      </c>
      <c r="BN8" s="13">
        <f t="shared" si="44"/>
        <v>5930.8247608741385</v>
      </c>
      <c r="BO8">
        <f t="shared" si="45"/>
        <v>42012.513087173596</v>
      </c>
      <c r="BP8" s="10">
        <v>6</v>
      </c>
      <c r="BQ8" s="6">
        <f t="shared" si="23"/>
        <v>9437.5960262968347</v>
      </c>
      <c r="BR8" s="13">
        <f t="shared" si="32"/>
        <v>77100.721891363806</v>
      </c>
      <c r="BS8" s="13">
        <f t="shared" si="33"/>
        <v>5140.0481260909201</v>
      </c>
      <c r="BT8" s="17">
        <f t="shared" si="46"/>
        <v>14577.644152387755</v>
      </c>
    </row>
    <row r="9" spans="1:73" x14ac:dyDescent="0.35">
      <c r="B9" t="s">
        <v>9</v>
      </c>
      <c r="C9">
        <v>198</v>
      </c>
      <c r="D9" s="4">
        <v>0.2</v>
      </c>
      <c r="E9" s="6">
        <v>8</v>
      </c>
      <c r="F9" s="4">
        <v>0.91879999999999995</v>
      </c>
      <c r="G9" s="4">
        <v>0.88349999999999995</v>
      </c>
      <c r="H9" s="4">
        <v>1.1156999999999999</v>
      </c>
      <c r="I9" s="4">
        <v>1.2113</v>
      </c>
      <c r="J9" s="4">
        <v>1.5082</v>
      </c>
      <c r="K9" s="4">
        <f t="shared" si="9"/>
        <v>2.1903000000000001</v>
      </c>
      <c r="L9" s="6">
        <v>6</v>
      </c>
      <c r="M9" s="4">
        <v>2.6768000000000001</v>
      </c>
      <c r="N9" s="6">
        <v>6</v>
      </c>
      <c r="O9">
        <v>6</v>
      </c>
      <c r="P9" s="4">
        <v>1.0864</v>
      </c>
      <c r="Q9" s="6">
        <v>13</v>
      </c>
      <c r="R9" s="6">
        <v>15</v>
      </c>
      <c r="S9" s="4">
        <v>0.05</v>
      </c>
      <c r="T9" s="4">
        <v>0.5</v>
      </c>
      <c r="U9" s="15" t="s">
        <v>101</v>
      </c>
      <c r="V9" s="15">
        <v>1</v>
      </c>
      <c r="W9" s="15" t="s">
        <v>9</v>
      </c>
      <c r="X9" s="15">
        <v>590</v>
      </c>
      <c r="Y9" s="33">
        <v>0.2</v>
      </c>
      <c r="Z9" s="30">
        <v>0.377</v>
      </c>
      <c r="AA9" s="6"/>
      <c r="AC9" t="s">
        <v>122</v>
      </c>
      <c r="AD9" s="4"/>
      <c r="AE9" s="4"/>
      <c r="AF9" s="4"/>
      <c r="AG9" s="4">
        <v>0.15</v>
      </c>
      <c r="AH9" s="4"/>
      <c r="AI9" s="4">
        <v>0.2</v>
      </c>
      <c r="AJ9" s="4"/>
      <c r="AK9">
        <v>311</v>
      </c>
      <c r="AL9" s="4">
        <f>2*46.6%</f>
        <v>0.93200000000000005</v>
      </c>
      <c r="AM9" s="4"/>
      <c r="AN9" s="4"/>
      <c r="AO9" s="4"/>
      <c r="AP9" s="4">
        <v>0.622</v>
      </c>
      <c r="AQ9" s="48" t="s">
        <v>193</v>
      </c>
      <c r="AR9" s="6"/>
      <c r="AS9" s="4">
        <f t="shared" si="10"/>
        <v>0.67999999999999994</v>
      </c>
      <c r="AT9" s="4">
        <v>0.35</v>
      </c>
      <c r="AU9" s="4"/>
      <c r="AV9">
        <f t="shared" si="0"/>
        <v>788</v>
      </c>
      <c r="AW9" s="6">
        <f>AK9+AR9</f>
        <v>311</v>
      </c>
      <c r="AX9" s="4">
        <f t="shared" si="1"/>
        <v>1.8120000000000001</v>
      </c>
      <c r="AY9">
        <f>(100%+AX9)*AV9+AW9</f>
        <v>2526.8560000000002</v>
      </c>
      <c r="AZ9" s="4">
        <f t="shared" si="2"/>
        <v>0.377</v>
      </c>
      <c r="BA9" s="4">
        <f>AF9</f>
        <v>0</v>
      </c>
      <c r="BB9" s="4">
        <f>AG9+AN9</f>
        <v>0.15</v>
      </c>
      <c r="BC9" s="4">
        <f t="shared" si="3"/>
        <v>0.6</v>
      </c>
      <c r="BD9" s="4">
        <f t="shared" si="4"/>
        <v>1.1219999999999999</v>
      </c>
      <c r="BE9" s="6">
        <v>1</v>
      </c>
      <c r="BF9" s="6">
        <f>(100%+(1-BE9)*AZ9+BE9*BB9)*AY9</f>
        <v>2905.8843999999999</v>
      </c>
      <c r="BG9" s="6">
        <f>(100%+$BD9)*BF9</f>
        <v>6166.2866967999998</v>
      </c>
      <c r="BH9" s="6">
        <f>MIN($BC9, 80%)*BG9+MAX(100%-$BC9, 20%)*BF9</f>
        <v>4862.1257780799997</v>
      </c>
      <c r="BI9" s="6">
        <f t="shared" si="5"/>
        <v>7778.4713619200002</v>
      </c>
      <c r="BJ9" s="6">
        <f>(100%+$BD9)*BI9</f>
        <v>16505.91622999424</v>
      </c>
      <c r="BK9" s="6">
        <f>MIN($BC9, 80%)*BJ9+MAX(100%-$BC9, 20%)*BI9</f>
        <v>13014.938282764544</v>
      </c>
      <c r="BL9" s="6">
        <f t="shared" si="6"/>
        <v>3156.9528121600001</v>
      </c>
      <c r="BM9" s="6">
        <f>(100%+$BD9)*BL9</f>
        <v>6699.0538674035197</v>
      </c>
      <c r="BN9" s="6">
        <f>MIN($BC9, 80%)*BM9+MAX(100%-$BC9, 20%)*BL9</f>
        <v>5282.2134453061117</v>
      </c>
      <c r="BO9">
        <f t="shared" si="22"/>
        <v>60467.341026514114</v>
      </c>
      <c r="BP9">
        <v>6</v>
      </c>
      <c r="BQ9" s="6">
        <f t="shared" si="23"/>
        <v>12247.046551546444</v>
      </c>
      <c r="BR9" s="6">
        <f t="shared" si="7"/>
        <v>68668.774788979455</v>
      </c>
      <c r="BS9" s="6">
        <f t="shared" si="8"/>
        <v>4577.9183192652972</v>
      </c>
      <c r="BT9" s="6">
        <f>BQ9+BS9</f>
        <v>16824.964870811742</v>
      </c>
    </row>
    <row r="10" spans="1:73" x14ac:dyDescent="0.35">
      <c r="B10" t="s">
        <v>9</v>
      </c>
      <c r="C10">
        <v>198</v>
      </c>
      <c r="D10" s="4">
        <v>0.2</v>
      </c>
      <c r="E10" s="6">
        <v>8</v>
      </c>
      <c r="F10" s="4">
        <v>0.91879999999999995</v>
      </c>
      <c r="G10" s="4">
        <v>0.88349999999999995</v>
      </c>
      <c r="H10" s="4">
        <v>1.1156999999999999</v>
      </c>
      <c r="I10" s="4">
        <v>1.2113</v>
      </c>
      <c r="J10" s="4">
        <v>1.5082</v>
      </c>
      <c r="K10" s="4">
        <f t="shared" si="9"/>
        <v>2.1903000000000001</v>
      </c>
      <c r="L10" s="6">
        <v>6</v>
      </c>
      <c r="M10" s="4">
        <v>2.6768000000000001</v>
      </c>
      <c r="N10" s="6">
        <v>6</v>
      </c>
      <c r="O10">
        <v>6</v>
      </c>
      <c r="P10" s="4">
        <v>1.0864</v>
      </c>
      <c r="Q10" s="6">
        <v>13</v>
      </c>
      <c r="R10" s="6">
        <v>15</v>
      </c>
      <c r="S10" s="4">
        <v>0.05</v>
      </c>
      <c r="T10" s="4">
        <v>0.5</v>
      </c>
      <c r="U10" s="15" t="s">
        <v>101</v>
      </c>
      <c r="V10" s="15">
        <v>1</v>
      </c>
      <c r="W10" s="15" t="s">
        <v>9</v>
      </c>
      <c r="X10" s="15">
        <v>590</v>
      </c>
      <c r="Y10" s="33">
        <v>0.2</v>
      </c>
      <c r="Z10" s="30">
        <v>0.377</v>
      </c>
      <c r="AA10" s="6"/>
      <c r="AC10" t="s">
        <v>122</v>
      </c>
      <c r="AD10" s="4"/>
      <c r="AE10" s="4"/>
      <c r="AF10" s="4"/>
      <c r="AG10" s="4">
        <v>0.15</v>
      </c>
      <c r="AH10" s="4"/>
      <c r="AI10" s="4">
        <v>0.2</v>
      </c>
      <c r="AJ10" s="4"/>
      <c r="AK10">
        <v>311</v>
      </c>
      <c r="AL10" s="4">
        <f>1*46.6%</f>
        <v>0.46600000000000003</v>
      </c>
      <c r="AM10" s="4">
        <f>1*58.3%</f>
        <v>0.58299999999999996</v>
      </c>
      <c r="AN10" s="4"/>
      <c r="AO10" s="4"/>
      <c r="AP10" s="4">
        <v>0.622</v>
      </c>
      <c r="AQ10" s="48" t="s">
        <v>193</v>
      </c>
      <c r="AS10" s="4">
        <f t="shared" si="10"/>
        <v>0.67999999999999994</v>
      </c>
      <c r="AT10" s="4">
        <v>0.35</v>
      </c>
      <c r="AU10" s="4"/>
      <c r="AV10">
        <f t="shared" si="0"/>
        <v>788</v>
      </c>
      <c r="AW10" s="6">
        <f t="shared" ref="AW10:AW11" si="47">AK10+AR10</f>
        <v>311</v>
      </c>
      <c r="AX10" s="4">
        <f t="shared" si="1"/>
        <v>1.3460000000000001</v>
      </c>
      <c r="AY10">
        <f t="shared" ref="AY10:AY11" si="48">(100%+AX10)*AV10+AW10</f>
        <v>2159.6480000000001</v>
      </c>
      <c r="AZ10" s="4">
        <f t="shared" si="2"/>
        <v>0.96</v>
      </c>
      <c r="BA10" s="4">
        <f t="shared" ref="BA10:BA11" si="49">AF10</f>
        <v>0</v>
      </c>
      <c r="BB10" s="4">
        <f t="shared" ref="BB10:BB11" si="50">AG10+AN10</f>
        <v>0.15</v>
      </c>
      <c r="BC10" s="4">
        <f t="shared" si="3"/>
        <v>0.6</v>
      </c>
      <c r="BD10" s="4">
        <f t="shared" si="4"/>
        <v>1.1219999999999999</v>
      </c>
      <c r="BE10" s="6">
        <v>1</v>
      </c>
      <c r="BF10" s="6">
        <f t="shared" ref="BF10:BF11" si="51">(100%+(1-BE10)*AZ10+BE10*BB10)*AY10</f>
        <v>2483.5951999999997</v>
      </c>
      <c r="BG10" s="6">
        <f t="shared" si="16"/>
        <v>5270.189014399999</v>
      </c>
      <c r="BH10" s="6">
        <f t="shared" ref="BH10:BH11" si="52">MIN($BC10, 80%)*BG10+MAX(100%-$BC10, 20%)*BF10</f>
        <v>4155.5514886399997</v>
      </c>
      <c r="BI10" s="6">
        <f t="shared" si="5"/>
        <v>6648.0876313600002</v>
      </c>
      <c r="BJ10" s="6">
        <f t="shared" si="18"/>
        <v>14107.241953745919</v>
      </c>
      <c r="BK10" s="6">
        <f t="shared" ref="BK10:BK11" si="53">MIN($BC10, 80%)*BJ10+MAX(100%-$BC10, 20%)*BI10</f>
        <v>11123.580224791551</v>
      </c>
      <c r="BL10" s="6">
        <f t="shared" si="6"/>
        <v>2698.1778252800004</v>
      </c>
      <c r="BM10" s="6">
        <f t="shared" si="20"/>
        <v>5725.533345244161</v>
      </c>
      <c r="BN10" s="6">
        <f t="shared" ref="BN10:BN11" si="54">MIN($BC10, 80%)*BM10+MAX(100%-$BC10, 20%)*BL10</f>
        <v>4514.5911372584969</v>
      </c>
      <c r="BO10">
        <f t="shared" si="22"/>
        <v>51680.100533322497</v>
      </c>
      <c r="BP10">
        <v>6</v>
      </c>
      <c r="BQ10" s="6">
        <f t="shared" si="23"/>
        <v>10467.280126352342</v>
      </c>
      <c r="BR10" s="6">
        <f t="shared" si="7"/>
        <v>58689.684784360463</v>
      </c>
      <c r="BS10" s="6">
        <f t="shared" si="8"/>
        <v>3912.6456522906974</v>
      </c>
      <c r="BT10" s="6">
        <f t="shared" ref="BT10:BT11" si="55">BQ10+BS10</f>
        <v>14379.925778643039</v>
      </c>
    </row>
    <row r="11" spans="1:73" s="59" customFormat="1" x14ac:dyDescent="0.35">
      <c r="B11" s="59" t="s">
        <v>9</v>
      </c>
      <c r="C11" s="59">
        <v>198</v>
      </c>
      <c r="D11" s="60">
        <v>0.2</v>
      </c>
      <c r="E11" s="6">
        <v>8</v>
      </c>
      <c r="F11" s="4">
        <v>0.91879999999999995</v>
      </c>
      <c r="G11" s="4">
        <v>0.88349999999999995</v>
      </c>
      <c r="H11" s="4">
        <v>1.1156999999999999</v>
      </c>
      <c r="I11" s="4">
        <v>1.2113</v>
      </c>
      <c r="J11" s="4">
        <v>1.5082</v>
      </c>
      <c r="K11" s="4">
        <f t="shared" si="9"/>
        <v>2.1903000000000001</v>
      </c>
      <c r="L11" s="61">
        <v>6</v>
      </c>
      <c r="M11" s="60">
        <v>2.6768000000000001</v>
      </c>
      <c r="N11" s="61">
        <v>6</v>
      </c>
      <c r="O11" s="59">
        <v>6</v>
      </c>
      <c r="P11" s="60">
        <v>1.0864</v>
      </c>
      <c r="Q11" s="6">
        <v>13</v>
      </c>
      <c r="R11" s="61">
        <v>15</v>
      </c>
      <c r="S11" s="60">
        <v>0.05</v>
      </c>
      <c r="T11" s="60">
        <v>0.5</v>
      </c>
      <c r="U11" s="63" t="s">
        <v>101</v>
      </c>
      <c r="V11" s="63">
        <v>1</v>
      </c>
      <c r="W11" s="63" t="s">
        <v>9</v>
      </c>
      <c r="X11" s="63">
        <v>590</v>
      </c>
      <c r="Y11" s="64">
        <v>0.2</v>
      </c>
      <c r="Z11" s="67">
        <v>0.377</v>
      </c>
      <c r="AA11" s="61"/>
      <c r="AB11" s="60"/>
      <c r="AC11" s="59" t="s">
        <v>122</v>
      </c>
      <c r="AD11" s="60"/>
      <c r="AE11" s="60"/>
      <c r="AF11" s="60"/>
      <c r="AG11" s="60">
        <v>0.15</v>
      </c>
      <c r="AH11" s="60"/>
      <c r="AI11" s="60">
        <v>0.2</v>
      </c>
      <c r="AJ11" s="60"/>
      <c r="AK11" s="59">
        <v>311</v>
      </c>
      <c r="AL11" s="60">
        <f>1*46.6%</f>
        <v>0.46600000000000003</v>
      </c>
      <c r="AN11" s="60">
        <f>1*46.6%</f>
        <v>0.46600000000000003</v>
      </c>
      <c r="AP11" s="60">
        <v>0.622</v>
      </c>
      <c r="AQ11" s="48" t="s">
        <v>193</v>
      </c>
      <c r="AS11" s="4">
        <f t="shared" si="10"/>
        <v>0.67999999999999994</v>
      </c>
      <c r="AT11" s="60">
        <v>0.35</v>
      </c>
      <c r="AU11" s="60"/>
      <c r="AV11" s="59">
        <f t="shared" si="0"/>
        <v>788</v>
      </c>
      <c r="AW11" s="61">
        <f t="shared" si="47"/>
        <v>311</v>
      </c>
      <c r="AX11" s="60">
        <f t="shared" si="1"/>
        <v>1.3460000000000001</v>
      </c>
      <c r="AY11" s="59">
        <f t="shared" si="48"/>
        <v>2159.6480000000001</v>
      </c>
      <c r="AZ11" s="60">
        <f t="shared" si="2"/>
        <v>0.377</v>
      </c>
      <c r="BA11" s="60">
        <f t="shared" si="49"/>
        <v>0</v>
      </c>
      <c r="BB11" s="60">
        <f t="shared" si="50"/>
        <v>0.61599999999999999</v>
      </c>
      <c r="BC11" s="60">
        <f t="shared" si="3"/>
        <v>0.6</v>
      </c>
      <c r="BD11" s="60">
        <f t="shared" si="4"/>
        <v>1.1219999999999999</v>
      </c>
      <c r="BE11" s="61">
        <v>1</v>
      </c>
      <c r="BF11" s="61">
        <f t="shared" si="51"/>
        <v>3489.9911680000005</v>
      </c>
      <c r="BG11" s="61">
        <f t="shared" si="16"/>
        <v>7405.7612584960007</v>
      </c>
      <c r="BH11" s="61">
        <f t="shared" si="52"/>
        <v>5839.4532222976004</v>
      </c>
      <c r="BI11" s="61">
        <f t="shared" si="5"/>
        <v>9342.0083585024004</v>
      </c>
      <c r="BJ11" s="61">
        <f t="shared" si="18"/>
        <v>19823.741736742093</v>
      </c>
      <c r="BK11" s="61">
        <f t="shared" si="53"/>
        <v>15631.048385446215</v>
      </c>
      <c r="BL11" s="61">
        <f t="shared" si="6"/>
        <v>3791.5264049152006</v>
      </c>
      <c r="BM11" s="61">
        <f t="shared" si="20"/>
        <v>8045.619031230055</v>
      </c>
      <c r="BN11" s="61">
        <f t="shared" si="54"/>
        <v>6343.9819807041131</v>
      </c>
      <c r="BO11" s="59">
        <f t="shared" si="22"/>
        <v>72621.776053781883</v>
      </c>
      <c r="BP11" s="59">
        <v>6</v>
      </c>
      <c r="BQ11" s="8">
        <f t="shared" si="23"/>
        <v>14708.804073204685</v>
      </c>
      <c r="BR11" s="61">
        <f t="shared" si="7"/>
        <v>82471.765749153477</v>
      </c>
      <c r="BS11" s="61">
        <f t="shared" si="8"/>
        <v>5498.1177166102316</v>
      </c>
      <c r="BT11" s="66">
        <f t="shared" si="55"/>
        <v>20206.921789814915</v>
      </c>
      <c r="BU11" s="59" t="s">
        <v>276</v>
      </c>
    </row>
    <row r="12" spans="1:73" x14ac:dyDescent="0.35">
      <c r="B12" t="s">
        <v>9</v>
      </c>
      <c r="C12">
        <v>198</v>
      </c>
      <c r="D12" s="4">
        <v>0.2</v>
      </c>
      <c r="E12" s="6">
        <v>8</v>
      </c>
      <c r="F12" s="4">
        <v>0.91879999999999995</v>
      </c>
      <c r="G12" s="4">
        <v>0.88349999999999995</v>
      </c>
      <c r="H12" s="4">
        <v>1.1156999999999999</v>
      </c>
      <c r="I12" s="4">
        <v>1.2113</v>
      </c>
      <c r="J12" s="4">
        <v>1.5082</v>
      </c>
      <c r="K12" s="4">
        <f t="shared" si="9"/>
        <v>2.1903000000000001</v>
      </c>
      <c r="L12" s="6">
        <v>6</v>
      </c>
      <c r="M12" s="4">
        <v>2.6768000000000001</v>
      </c>
      <c r="N12" s="6">
        <v>6</v>
      </c>
      <c r="O12">
        <v>6</v>
      </c>
      <c r="P12" s="4">
        <v>1.0864</v>
      </c>
      <c r="Q12" s="6">
        <v>13</v>
      </c>
      <c r="R12" s="6">
        <v>15</v>
      </c>
      <c r="S12" s="4">
        <v>0.05</v>
      </c>
      <c r="T12" s="4">
        <v>0.5</v>
      </c>
      <c r="U12" s="15" t="s">
        <v>146</v>
      </c>
      <c r="V12" s="15">
        <v>1</v>
      </c>
      <c r="W12" s="15" t="s">
        <v>9</v>
      </c>
      <c r="X12" s="15">
        <v>497</v>
      </c>
      <c r="Y12" s="33"/>
      <c r="Z12" s="30"/>
      <c r="AA12" s="6"/>
      <c r="AB12" s="4">
        <v>0.33500000000000002</v>
      </c>
      <c r="AC12" t="s">
        <v>122</v>
      </c>
      <c r="AD12" s="4"/>
      <c r="AE12" s="4"/>
      <c r="AF12" s="4"/>
      <c r="AG12" s="4">
        <v>0.15</v>
      </c>
      <c r="AH12" s="4"/>
      <c r="AI12" s="4">
        <v>0.2</v>
      </c>
      <c r="AJ12" s="4"/>
      <c r="AK12">
        <v>311</v>
      </c>
      <c r="AL12" s="4">
        <f>2*46.6%</f>
        <v>0.93200000000000005</v>
      </c>
      <c r="AM12" s="4"/>
      <c r="AN12" s="4"/>
      <c r="AO12" s="4"/>
      <c r="AP12" s="4">
        <v>0.622</v>
      </c>
      <c r="AQ12" s="48" t="s">
        <v>193</v>
      </c>
      <c r="AR12" s="6"/>
      <c r="AS12" s="4">
        <f t="shared" si="10"/>
        <v>0.67999999999999994</v>
      </c>
      <c r="AT12" s="4">
        <v>0.35</v>
      </c>
      <c r="AU12" s="4"/>
      <c r="AV12">
        <f t="shared" ref="AV12:AV14" si="56">C12+X12</f>
        <v>695</v>
      </c>
      <c r="AW12" s="6">
        <f>AK12+AR12</f>
        <v>311</v>
      </c>
      <c r="AX12" s="4">
        <f t="shared" ref="AX12:AX14" si="57">Y12+AD12+AL12+AS12</f>
        <v>1.6120000000000001</v>
      </c>
      <c r="AY12">
        <f>(100%+AX12)*AV12+AW12</f>
        <v>2126.34</v>
      </c>
      <c r="AZ12" s="4">
        <f t="shared" ref="AZ12:AZ14" si="58">Z12+AE12+AM12</f>
        <v>0</v>
      </c>
      <c r="BA12" s="4">
        <f>AF12</f>
        <v>0</v>
      </c>
      <c r="BB12" s="4">
        <f>AG12+AN12</f>
        <v>0.15</v>
      </c>
      <c r="BC12" s="4">
        <f t="shared" ref="BC12:BC14" si="59">S12+AA12+AI12+AO12+AT12</f>
        <v>0.6</v>
      </c>
      <c r="BD12" s="4">
        <f t="shared" ref="BD12:BD14" si="60">T12+AB12+AJ12+AP12+AU12</f>
        <v>1.4569999999999999</v>
      </c>
      <c r="BE12" s="6">
        <v>1</v>
      </c>
      <c r="BF12" s="6">
        <f>(100%+(1-BE12)*AZ12+BE12*BB12)*AY12</f>
        <v>2445.2910000000002</v>
      </c>
      <c r="BG12" s="6">
        <f>(100%+$BD12)*BF12</f>
        <v>6008.0799870000001</v>
      </c>
      <c r="BH12" s="6">
        <f>MIN($BC12, 80%)*BG12+MAX(100%-$BC12, 20%)*BF12</f>
        <v>4582.9643922000005</v>
      </c>
      <c r="BI12" s="6">
        <f t="shared" ref="BI12:BI14" si="61">M12*(100%+BB12)*AY12</f>
        <v>6545.5549487999997</v>
      </c>
      <c r="BJ12" s="6">
        <f>(100%+$BD12)*BI12</f>
        <v>16082.428509201598</v>
      </c>
      <c r="BK12" s="6">
        <f>MIN($BC12, 80%)*BJ12+MAX(100%-$BC12, 20%)*BI12</f>
        <v>12267.679085040958</v>
      </c>
      <c r="BL12" s="6">
        <f t="shared" ref="BL12:BL14" si="62">P12*(100%+BB12)*AY12</f>
        <v>2656.5641424</v>
      </c>
      <c r="BM12" s="6">
        <f>(100%+$BD12)*BL12</f>
        <v>6527.1780978767993</v>
      </c>
      <c r="BN12" s="6">
        <f>MIN($BC12, 80%)*BM12+MAX(100%-$BC12, 20%)*BL12</f>
        <v>4978.9325156860796</v>
      </c>
      <c r="BO12">
        <f t="shared" ref="BO12:BO14" si="63">4*(F12+K12)*BH12</f>
        <v>56995.578367156093</v>
      </c>
      <c r="BP12">
        <v>6</v>
      </c>
      <c r="BQ12" s="6">
        <f t="shared" si="23"/>
        <v>11543.876242032842</v>
      </c>
      <c r="BR12" s="6">
        <f t="shared" ref="BR12:BR14" si="64">Q12*BN12</f>
        <v>64726.122703919034</v>
      </c>
      <c r="BS12" s="6">
        <f t="shared" ref="BS12:BS14" si="65">BR12/R12</f>
        <v>4315.0748469279361</v>
      </c>
      <c r="BT12" s="6">
        <f>BQ12+BS12</f>
        <v>15858.951088960777</v>
      </c>
    </row>
    <row r="13" spans="1:73" x14ac:dyDescent="0.35">
      <c r="B13" t="s">
        <v>9</v>
      </c>
      <c r="C13">
        <v>198</v>
      </c>
      <c r="D13" s="4">
        <v>0.2</v>
      </c>
      <c r="E13" s="6">
        <v>8</v>
      </c>
      <c r="F13" s="4">
        <v>0.91879999999999995</v>
      </c>
      <c r="G13" s="4">
        <v>0.88349999999999995</v>
      </c>
      <c r="H13" s="4">
        <v>1.1156999999999999</v>
      </c>
      <c r="I13" s="4">
        <v>1.2113</v>
      </c>
      <c r="J13" s="4">
        <v>1.5082</v>
      </c>
      <c r="K13" s="4">
        <f t="shared" si="9"/>
        <v>2.1903000000000001</v>
      </c>
      <c r="L13" s="6">
        <v>6</v>
      </c>
      <c r="M13" s="4">
        <v>2.6768000000000001</v>
      </c>
      <c r="N13" s="6">
        <v>6</v>
      </c>
      <c r="O13">
        <v>6</v>
      </c>
      <c r="P13" s="4">
        <v>1.0864</v>
      </c>
      <c r="Q13" s="6">
        <v>13</v>
      </c>
      <c r="R13" s="6">
        <v>15</v>
      </c>
      <c r="S13" s="4">
        <v>0.05</v>
      </c>
      <c r="T13" s="4">
        <v>0.5</v>
      </c>
      <c r="U13" s="15" t="s">
        <v>146</v>
      </c>
      <c r="V13" s="15">
        <v>1</v>
      </c>
      <c r="W13" s="15" t="s">
        <v>9</v>
      </c>
      <c r="X13" s="15">
        <v>497</v>
      </c>
      <c r="Y13" s="33"/>
      <c r="Z13" s="30"/>
      <c r="AA13" s="6"/>
      <c r="AB13" s="4">
        <v>0.33500000000000002</v>
      </c>
      <c r="AC13" t="s">
        <v>122</v>
      </c>
      <c r="AD13" s="4"/>
      <c r="AE13" s="4"/>
      <c r="AF13" s="4"/>
      <c r="AG13" s="4">
        <v>0.15</v>
      </c>
      <c r="AH13" s="4"/>
      <c r="AI13" s="4">
        <v>0.2</v>
      </c>
      <c r="AJ13" s="4"/>
      <c r="AK13">
        <v>311</v>
      </c>
      <c r="AL13" s="4">
        <f>1*46.6%</f>
        <v>0.46600000000000003</v>
      </c>
      <c r="AM13" s="4">
        <f>1*58.3%</f>
        <v>0.58299999999999996</v>
      </c>
      <c r="AN13" s="4"/>
      <c r="AO13" s="4"/>
      <c r="AP13" s="4">
        <v>0.622</v>
      </c>
      <c r="AQ13" s="48" t="s">
        <v>193</v>
      </c>
      <c r="AS13" s="4">
        <f t="shared" si="10"/>
        <v>0.67999999999999994</v>
      </c>
      <c r="AT13" s="4">
        <v>0.35</v>
      </c>
      <c r="AU13" s="4"/>
      <c r="AV13">
        <f t="shared" si="56"/>
        <v>695</v>
      </c>
      <c r="AW13" s="6">
        <f t="shared" ref="AW13:AW14" si="66">AK13+AR13</f>
        <v>311</v>
      </c>
      <c r="AX13" s="4">
        <f t="shared" si="57"/>
        <v>1.1459999999999999</v>
      </c>
      <c r="AY13">
        <f t="shared" ref="AY13:AY14" si="67">(100%+AX13)*AV13+AW13</f>
        <v>1802.47</v>
      </c>
      <c r="AZ13" s="4">
        <f t="shared" si="58"/>
        <v>0.58299999999999996</v>
      </c>
      <c r="BA13" s="4">
        <f t="shared" ref="BA13:BA14" si="68">AF13</f>
        <v>0</v>
      </c>
      <c r="BB13" s="4">
        <f t="shared" ref="BB13:BB14" si="69">AG13+AN13</f>
        <v>0.15</v>
      </c>
      <c r="BC13" s="4">
        <f t="shared" si="59"/>
        <v>0.6</v>
      </c>
      <c r="BD13" s="4">
        <f t="shared" si="60"/>
        <v>1.4569999999999999</v>
      </c>
      <c r="BE13" s="6">
        <v>1</v>
      </c>
      <c r="BF13" s="6">
        <f t="shared" ref="BF13:BF14" si="70">(100%+(1-BE13)*AZ13+BE13*BB13)*AY13</f>
        <v>2072.8404999999998</v>
      </c>
      <c r="BG13" s="6">
        <f t="shared" ref="BG13:BG14" si="71">(100%+$BD13)*BF13</f>
        <v>5092.9691084999995</v>
      </c>
      <c r="BH13" s="6">
        <f t="shared" ref="BH13:BH14" si="72">MIN($BC13, 80%)*BG13+MAX(100%-$BC13, 20%)*BF13</f>
        <v>3884.9176650999993</v>
      </c>
      <c r="BI13" s="6">
        <f t="shared" si="61"/>
        <v>5548.5794503999996</v>
      </c>
      <c r="BJ13" s="6">
        <f t="shared" ref="BJ13:BJ14" si="73">(100%+$BD13)*BI13</f>
        <v>13632.859709632798</v>
      </c>
      <c r="BK13" s="6">
        <f t="shared" ref="BK13:BK14" si="74">MIN($BC13, 80%)*BJ13+MAX(100%-$BC13, 20%)*BI13</f>
        <v>10399.147605939677</v>
      </c>
      <c r="BL13" s="6">
        <f t="shared" si="62"/>
        <v>2251.9339192000002</v>
      </c>
      <c r="BM13" s="6">
        <f t="shared" ref="BM13:BM14" si="75">(100%+$BD13)*BL13</f>
        <v>5533.0016394743998</v>
      </c>
      <c r="BN13" s="6">
        <f t="shared" ref="BN13:BN14" si="76">MIN($BC13, 80%)*BM13+MAX(100%-$BC13, 20%)*BL13</f>
        <v>4220.5745513646398</v>
      </c>
      <c r="BO13">
        <f t="shared" si="63"/>
        <v>48314.390050249633</v>
      </c>
      <c r="BP13">
        <v>6</v>
      </c>
      <c r="BQ13" s="6">
        <f t="shared" si="23"/>
        <v>9785.5896093648844</v>
      </c>
      <c r="BR13" s="6">
        <f t="shared" si="64"/>
        <v>54867.469167740317</v>
      </c>
      <c r="BS13" s="6">
        <f t="shared" si="65"/>
        <v>3657.8312778493546</v>
      </c>
      <c r="BT13" s="6">
        <f t="shared" ref="BT13:BT14" si="77">BQ13+BS13</f>
        <v>13443.420887214239</v>
      </c>
    </row>
    <row r="14" spans="1:73" s="10" customFormat="1" x14ac:dyDescent="0.35">
      <c r="B14" s="10" t="s">
        <v>9</v>
      </c>
      <c r="C14" s="10">
        <v>198</v>
      </c>
      <c r="D14" s="12">
        <v>0.2</v>
      </c>
      <c r="E14" s="6">
        <v>8</v>
      </c>
      <c r="F14" s="4">
        <v>0.91879999999999995</v>
      </c>
      <c r="G14" s="4">
        <v>0.88349999999999995</v>
      </c>
      <c r="H14" s="4">
        <v>1.1156999999999999</v>
      </c>
      <c r="I14" s="4">
        <v>1.2113</v>
      </c>
      <c r="J14" s="4">
        <v>1.5082</v>
      </c>
      <c r="K14" s="4">
        <f t="shared" si="9"/>
        <v>2.1903000000000001</v>
      </c>
      <c r="L14" s="13">
        <v>6</v>
      </c>
      <c r="M14" s="12">
        <v>2.6768000000000001</v>
      </c>
      <c r="N14" s="13">
        <v>6</v>
      </c>
      <c r="O14" s="10">
        <v>6</v>
      </c>
      <c r="P14" s="12">
        <v>1.0864</v>
      </c>
      <c r="Q14" s="6">
        <v>13</v>
      </c>
      <c r="R14" s="13">
        <v>15</v>
      </c>
      <c r="S14" s="12">
        <v>0.05</v>
      </c>
      <c r="T14" s="12">
        <v>0.5</v>
      </c>
      <c r="U14" s="15" t="s">
        <v>146</v>
      </c>
      <c r="V14" s="31">
        <v>1</v>
      </c>
      <c r="W14" s="31" t="s">
        <v>9</v>
      </c>
      <c r="X14" s="15">
        <v>497</v>
      </c>
      <c r="Y14" s="35"/>
      <c r="Z14" s="32"/>
      <c r="AA14" s="13"/>
      <c r="AB14" s="4">
        <v>0.33500000000000002</v>
      </c>
      <c r="AC14" s="10" t="s">
        <v>122</v>
      </c>
      <c r="AD14" s="12"/>
      <c r="AE14" s="12"/>
      <c r="AF14" s="12"/>
      <c r="AG14" s="12">
        <v>0.15</v>
      </c>
      <c r="AH14" s="12"/>
      <c r="AI14" s="12">
        <v>0.2</v>
      </c>
      <c r="AJ14" s="12"/>
      <c r="AK14" s="10">
        <v>311</v>
      </c>
      <c r="AL14" s="12">
        <f>1*46.6%</f>
        <v>0.46600000000000003</v>
      </c>
      <c r="AN14" s="12">
        <f>1*46.6%</f>
        <v>0.46600000000000003</v>
      </c>
      <c r="AP14" s="12">
        <v>0.622</v>
      </c>
      <c r="AQ14" s="48" t="s">
        <v>193</v>
      </c>
      <c r="AS14" s="4">
        <f t="shared" si="10"/>
        <v>0.67999999999999994</v>
      </c>
      <c r="AT14" s="12">
        <v>0.35</v>
      </c>
      <c r="AU14" s="12"/>
      <c r="AV14" s="10">
        <f t="shared" si="56"/>
        <v>695</v>
      </c>
      <c r="AW14" s="13">
        <f t="shared" si="66"/>
        <v>311</v>
      </c>
      <c r="AX14" s="12">
        <f t="shared" si="57"/>
        <v>1.1459999999999999</v>
      </c>
      <c r="AY14" s="10">
        <f t="shared" si="67"/>
        <v>1802.47</v>
      </c>
      <c r="AZ14" s="12">
        <f t="shared" si="58"/>
        <v>0</v>
      </c>
      <c r="BA14" s="12">
        <f t="shared" si="68"/>
        <v>0</v>
      </c>
      <c r="BB14" s="12">
        <f t="shared" si="69"/>
        <v>0.61599999999999999</v>
      </c>
      <c r="BC14" s="12">
        <f t="shared" si="59"/>
        <v>0.6</v>
      </c>
      <c r="BD14" s="12">
        <f t="shared" si="60"/>
        <v>1.4569999999999999</v>
      </c>
      <c r="BE14" s="13">
        <v>1</v>
      </c>
      <c r="BF14" s="13">
        <f t="shared" si="70"/>
        <v>2912.7915200000002</v>
      </c>
      <c r="BG14" s="13">
        <f t="shared" si="71"/>
        <v>7156.72876464</v>
      </c>
      <c r="BH14" s="13">
        <f t="shared" si="72"/>
        <v>5459.1538667840005</v>
      </c>
      <c r="BI14" s="13">
        <f t="shared" si="61"/>
        <v>7796.960340736</v>
      </c>
      <c r="BJ14" s="13">
        <f t="shared" si="73"/>
        <v>19157.13155718835</v>
      </c>
      <c r="BK14" s="13">
        <f t="shared" si="74"/>
        <v>14613.06307060741</v>
      </c>
      <c r="BL14" s="13">
        <f t="shared" si="62"/>
        <v>3164.4567073280004</v>
      </c>
      <c r="BM14" s="13">
        <f t="shared" si="75"/>
        <v>7775.0701299048969</v>
      </c>
      <c r="BN14" s="13">
        <f t="shared" si="76"/>
        <v>5930.8247608741385</v>
      </c>
      <c r="BO14">
        <f t="shared" si="63"/>
        <v>67892.221148872544</v>
      </c>
      <c r="BP14" s="10">
        <v>6</v>
      </c>
      <c r="BQ14" s="8">
        <f t="shared" si="23"/>
        <v>13750.880703246659</v>
      </c>
      <c r="BR14" s="13">
        <f t="shared" si="64"/>
        <v>77100.721891363806</v>
      </c>
      <c r="BS14" s="13">
        <f t="shared" si="65"/>
        <v>5140.0481260909201</v>
      </c>
      <c r="BT14" s="18">
        <f t="shared" si="77"/>
        <v>18890.928829337579</v>
      </c>
      <c r="BU14" s="10" t="s">
        <v>277</v>
      </c>
    </row>
    <row r="15" spans="1:73" x14ac:dyDescent="0.35">
      <c r="B15" t="s">
        <v>9</v>
      </c>
      <c r="C15">
        <v>198</v>
      </c>
      <c r="D15" s="4">
        <v>0.2</v>
      </c>
      <c r="E15" s="6">
        <v>8</v>
      </c>
      <c r="F15" s="4">
        <v>0.91879999999999995</v>
      </c>
      <c r="G15" s="4">
        <v>0.88349999999999995</v>
      </c>
      <c r="H15" s="4">
        <v>1.1156999999999999</v>
      </c>
      <c r="I15" s="4">
        <v>1.2113</v>
      </c>
      <c r="J15" s="4">
        <v>1.5082</v>
      </c>
      <c r="K15" s="4">
        <f t="shared" si="9"/>
        <v>2.1903000000000001</v>
      </c>
      <c r="L15" s="6">
        <v>6</v>
      </c>
      <c r="M15" s="4">
        <v>2.6768000000000001</v>
      </c>
      <c r="N15" s="6">
        <v>6</v>
      </c>
      <c r="O15">
        <v>6</v>
      </c>
      <c r="P15" s="4">
        <v>1.0864</v>
      </c>
      <c r="Q15" s="6">
        <v>13</v>
      </c>
      <c r="R15" s="6">
        <v>15</v>
      </c>
      <c r="S15" s="4">
        <v>0.05</v>
      </c>
      <c r="T15" s="4">
        <v>0.5</v>
      </c>
      <c r="U15" s="15" t="s">
        <v>101</v>
      </c>
      <c r="V15" s="15">
        <v>1</v>
      </c>
      <c r="W15" s="15" t="s">
        <v>9</v>
      </c>
      <c r="X15" s="15">
        <v>590</v>
      </c>
      <c r="Y15" s="33">
        <v>0.2</v>
      </c>
      <c r="Z15" s="30">
        <v>0.377</v>
      </c>
      <c r="AA15" s="6"/>
      <c r="AC15" t="s">
        <v>122</v>
      </c>
      <c r="AD15" s="4"/>
      <c r="AE15" s="4"/>
      <c r="AF15" s="4"/>
      <c r="AG15" s="4">
        <v>0.15</v>
      </c>
      <c r="AH15" s="4"/>
      <c r="AI15" s="4">
        <v>0.2</v>
      </c>
      <c r="AJ15" s="4"/>
      <c r="AK15">
        <v>311</v>
      </c>
      <c r="AL15" s="4">
        <f>2*46.6%</f>
        <v>0.93200000000000005</v>
      </c>
      <c r="AM15" s="4"/>
      <c r="AN15" s="4"/>
      <c r="AO15" s="4"/>
      <c r="AP15" s="4">
        <v>0.622</v>
      </c>
      <c r="AQ15" s="48" t="s">
        <v>194</v>
      </c>
      <c r="AR15" s="6"/>
      <c r="AS15" s="4">
        <v>0.2</v>
      </c>
      <c r="AT15" s="4">
        <v>0.35</v>
      </c>
      <c r="AU15" s="4"/>
      <c r="AV15">
        <f t="shared" si="0"/>
        <v>788</v>
      </c>
      <c r="AW15" s="6">
        <f>AK15+AR15</f>
        <v>311</v>
      </c>
      <c r="AX15" s="4">
        <f t="shared" si="1"/>
        <v>1.3320000000000001</v>
      </c>
      <c r="AY15">
        <f>(100%+AX15)*AV15+AW15</f>
        <v>2148.616</v>
      </c>
      <c r="AZ15" s="4">
        <f t="shared" si="2"/>
        <v>0.377</v>
      </c>
      <c r="BA15" s="4">
        <f>AF15</f>
        <v>0</v>
      </c>
      <c r="BB15" s="4">
        <f>AG15+AN15</f>
        <v>0.15</v>
      </c>
      <c r="BC15" s="4">
        <f t="shared" si="3"/>
        <v>0.6</v>
      </c>
      <c r="BD15" s="4">
        <f t="shared" si="4"/>
        <v>1.1219999999999999</v>
      </c>
      <c r="BE15" s="6">
        <v>0</v>
      </c>
      <c r="BF15" s="6">
        <f>(100%+(1-BE15)*AZ15+BE15*BB15)*AY15</f>
        <v>2958.6442320000001</v>
      </c>
      <c r="BG15" s="6">
        <f>(100%+$BD15)*BF15</f>
        <v>6278.2430603040002</v>
      </c>
      <c r="BH15" s="6">
        <f>MIN($BC15, 80%)*BG15+MAX(100%-$BC15, 20%)*BF15</f>
        <v>4950.4035289824005</v>
      </c>
      <c r="BI15" s="6">
        <f t="shared" si="5"/>
        <v>6614.1276051199993</v>
      </c>
      <c r="BJ15" s="6">
        <f>(100%+$BD15)*BI15</f>
        <v>14035.178778064637</v>
      </c>
      <c r="BK15" s="6">
        <f>MIN($BC15, 80%)*BJ15+MAX(100%-$BC15, 20%)*BI15</f>
        <v>11066.758308886783</v>
      </c>
      <c r="BL15" s="6">
        <f t="shared" si="6"/>
        <v>2684.3948857599999</v>
      </c>
      <c r="BM15" s="6">
        <f>(100%+$BD15)*BL15</f>
        <v>5696.285947582719</v>
      </c>
      <c r="BN15" s="6">
        <f>MIN($BC15, 80%)*BM15+MAX(100%-$BC15, 20%)*BL15</f>
        <v>4491.5295228536315</v>
      </c>
      <c r="BO15">
        <f t="shared" si="22"/>
        <v>61565.19844783673</v>
      </c>
      <c r="BP15">
        <v>6</v>
      </c>
      <c r="BQ15" s="6">
        <f t="shared" si="23"/>
        <v>12105.326126120586</v>
      </c>
      <c r="BR15" s="6">
        <f t="shared" si="7"/>
        <v>58389.883797097209</v>
      </c>
      <c r="BS15" s="6">
        <f t="shared" si="8"/>
        <v>3892.6589198064808</v>
      </c>
      <c r="BT15" s="9">
        <f>BQ15+BS15</f>
        <v>15997.985045927067</v>
      </c>
    </row>
    <row r="16" spans="1:73" x14ac:dyDescent="0.35">
      <c r="B16" t="s">
        <v>9</v>
      </c>
      <c r="C16">
        <v>198</v>
      </c>
      <c r="D16" s="4">
        <v>0.2</v>
      </c>
      <c r="E16" s="6">
        <v>8</v>
      </c>
      <c r="F16" s="4">
        <v>0.91879999999999995</v>
      </c>
      <c r="G16" s="4">
        <v>0.88349999999999995</v>
      </c>
      <c r="H16" s="4">
        <v>1.1156999999999999</v>
      </c>
      <c r="I16" s="4">
        <v>1.2113</v>
      </c>
      <c r="J16" s="4">
        <v>1.5082</v>
      </c>
      <c r="K16" s="4">
        <f t="shared" si="9"/>
        <v>2.1903000000000001</v>
      </c>
      <c r="L16" s="6">
        <v>6</v>
      </c>
      <c r="M16" s="4">
        <v>2.6768000000000001</v>
      </c>
      <c r="N16" s="6">
        <v>6</v>
      </c>
      <c r="O16">
        <v>6</v>
      </c>
      <c r="P16" s="4">
        <v>1.0864</v>
      </c>
      <c r="Q16" s="6">
        <v>13</v>
      </c>
      <c r="R16" s="6">
        <v>15</v>
      </c>
      <c r="S16" s="4">
        <v>0.05</v>
      </c>
      <c r="T16" s="4">
        <v>0.5</v>
      </c>
      <c r="U16" s="15" t="s">
        <v>101</v>
      </c>
      <c r="V16" s="15">
        <v>1</v>
      </c>
      <c r="W16" s="15" t="s">
        <v>9</v>
      </c>
      <c r="X16" s="15">
        <v>590</v>
      </c>
      <c r="Y16" s="33">
        <v>0.2</v>
      </c>
      <c r="Z16" s="30">
        <v>0.377</v>
      </c>
      <c r="AA16" s="6"/>
      <c r="AC16" t="s">
        <v>122</v>
      </c>
      <c r="AD16" s="4"/>
      <c r="AE16" s="4"/>
      <c r="AF16" s="4"/>
      <c r="AG16" s="4">
        <v>0.15</v>
      </c>
      <c r="AH16" s="4"/>
      <c r="AI16" s="4">
        <v>0.2</v>
      </c>
      <c r="AJ16" s="4"/>
      <c r="AK16">
        <v>311</v>
      </c>
      <c r="AL16" s="4">
        <f>1*46.6%</f>
        <v>0.46600000000000003</v>
      </c>
      <c r="AM16" s="4">
        <f>1*58.3%</f>
        <v>0.58299999999999996</v>
      </c>
      <c r="AN16" s="4"/>
      <c r="AO16" s="4"/>
      <c r="AP16" s="4">
        <v>0.622</v>
      </c>
      <c r="AQ16" s="48" t="s">
        <v>194</v>
      </c>
      <c r="AS16" s="4">
        <v>0.2</v>
      </c>
      <c r="AT16" s="4">
        <v>0.35</v>
      </c>
      <c r="AU16" s="4"/>
      <c r="AV16">
        <f t="shared" si="0"/>
        <v>788</v>
      </c>
      <c r="AW16" s="6">
        <f t="shared" ref="AW16:AW17" si="78">AK16+AR16</f>
        <v>311</v>
      </c>
      <c r="AX16" s="4">
        <f t="shared" si="1"/>
        <v>0.8660000000000001</v>
      </c>
      <c r="AY16">
        <f t="shared" ref="AY16:AY17" si="79">(100%+AX16)*AV16+AW16</f>
        <v>1781.4080000000001</v>
      </c>
      <c r="AZ16" s="4">
        <f t="shared" si="2"/>
        <v>0.96</v>
      </c>
      <c r="BA16" s="4">
        <f t="shared" ref="BA16:BA17" si="80">AF16</f>
        <v>0</v>
      </c>
      <c r="BB16" s="4">
        <f t="shared" ref="BB16:BB17" si="81">AG16+AN16</f>
        <v>0.15</v>
      </c>
      <c r="BC16" s="4">
        <f t="shared" si="3"/>
        <v>0.6</v>
      </c>
      <c r="BD16" s="4">
        <f t="shared" si="4"/>
        <v>1.1219999999999999</v>
      </c>
      <c r="BE16" s="6">
        <v>0</v>
      </c>
      <c r="BF16" s="6">
        <f t="shared" ref="BF16:BF17" si="82">(100%+(1-BE16)*AZ16+BE16*BB16)*AY16</f>
        <v>3491.5596800000003</v>
      </c>
      <c r="BG16" s="6">
        <f t="shared" si="16"/>
        <v>7409.08964096</v>
      </c>
      <c r="BH16" s="6">
        <f t="shared" ref="BH16:BH17" si="83">MIN($BC16, 80%)*BG16+MAX(100%-$BC16, 20%)*BF16</f>
        <v>5842.0776565759998</v>
      </c>
      <c r="BI16" s="6">
        <f t="shared" si="5"/>
        <v>5483.7438745600002</v>
      </c>
      <c r="BJ16" s="6">
        <f t="shared" si="18"/>
        <v>11636.50450181632</v>
      </c>
      <c r="BK16" s="6">
        <f t="shared" ref="BK16:BK17" si="84">MIN($BC16, 80%)*BJ16+MAX(100%-$BC16, 20%)*BI16</f>
        <v>9175.4002509137918</v>
      </c>
      <c r="BL16" s="6">
        <f t="shared" si="6"/>
        <v>2225.6198988800002</v>
      </c>
      <c r="BM16" s="6">
        <f t="shared" si="20"/>
        <v>4722.7654254233603</v>
      </c>
      <c r="BN16" s="6">
        <f t="shared" ref="BN16:BN17" si="85">MIN($BC16, 80%)*BM16+MAX(100%-$BC16, 20%)*BL16</f>
        <v>3723.9072148060159</v>
      </c>
      <c r="BO16">
        <f t="shared" si="22"/>
        <v>72654.414568241773</v>
      </c>
      <c r="BP16">
        <v>6</v>
      </c>
      <c r="BQ16" s="8">
        <f t="shared" si="23"/>
        <v>13638.302469859262</v>
      </c>
      <c r="BR16" s="6">
        <f t="shared" si="7"/>
        <v>48410.793792478209</v>
      </c>
      <c r="BS16" s="6">
        <f t="shared" si="8"/>
        <v>3227.3862528318805</v>
      </c>
      <c r="BT16" s="8">
        <f t="shared" ref="BT16:BT17" si="86">BQ16+BS16</f>
        <v>16865.688722691142</v>
      </c>
    </row>
    <row r="17" spans="2:72" s="59" customFormat="1" x14ac:dyDescent="0.35">
      <c r="B17" s="59" t="s">
        <v>9</v>
      </c>
      <c r="C17" s="59">
        <v>198</v>
      </c>
      <c r="D17" s="60">
        <v>0.2</v>
      </c>
      <c r="E17" s="6">
        <v>8</v>
      </c>
      <c r="F17" s="4">
        <v>0.91879999999999995</v>
      </c>
      <c r="G17" s="4">
        <v>0.88349999999999995</v>
      </c>
      <c r="H17" s="4">
        <v>1.1156999999999999</v>
      </c>
      <c r="I17" s="4">
        <v>1.2113</v>
      </c>
      <c r="J17" s="4">
        <v>1.5082</v>
      </c>
      <c r="K17" s="4">
        <f t="shared" si="9"/>
        <v>2.1903000000000001</v>
      </c>
      <c r="L17" s="61">
        <v>6</v>
      </c>
      <c r="M17" s="60">
        <v>2.6768000000000001</v>
      </c>
      <c r="N17" s="61">
        <v>6</v>
      </c>
      <c r="O17" s="59">
        <v>6</v>
      </c>
      <c r="P17" s="60">
        <v>1.0864</v>
      </c>
      <c r="Q17" s="6">
        <v>13</v>
      </c>
      <c r="R17" s="61">
        <v>15</v>
      </c>
      <c r="S17" s="60">
        <v>0.05</v>
      </c>
      <c r="T17" s="60">
        <v>0.5</v>
      </c>
      <c r="U17" s="63" t="s">
        <v>101</v>
      </c>
      <c r="V17" s="63">
        <v>1</v>
      </c>
      <c r="W17" s="63" t="s">
        <v>9</v>
      </c>
      <c r="X17" s="63">
        <v>590</v>
      </c>
      <c r="Y17" s="64">
        <v>0.2</v>
      </c>
      <c r="Z17" s="67">
        <v>0.377</v>
      </c>
      <c r="AA17" s="61"/>
      <c r="AB17" s="60"/>
      <c r="AC17" s="59" t="s">
        <v>122</v>
      </c>
      <c r="AD17" s="60"/>
      <c r="AE17" s="60"/>
      <c r="AF17" s="60"/>
      <c r="AG17" s="60">
        <v>0.15</v>
      </c>
      <c r="AH17" s="60"/>
      <c r="AI17" s="60">
        <v>0.2</v>
      </c>
      <c r="AJ17" s="60"/>
      <c r="AK17" s="59">
        <v>311</v>
      </c>
      <c r="AL17" s="60">
        <f>1*46.6%</f>
        <v>0.46600000000000003</v>
      </c>
      <c r="AN17" s="60">
        <f>1*46.6%</f>
        <v>0.46600000000000003</v>
      </c>
      <c r="AP17" s="60">
        <v>0.622</v>
      </c>
      <c r="AQ17" s="48" t="s">
        <v>194</v>
      </c>
      <c r="AS17" s="4">
        <v>0.2</v>
      </c>
      <c r="AT17" s="60">
        <v>0.35</v>
      </c>
      <c r="AU17" s="60"/>
      <c r="AV17" s="59">
        <f t="shared" si="0"/>
        <v>788</v>
      </c>
      <c r="AW17" s="61">
        <f t="shared" si="78"/>
        <v>311</v>
      </c>
      <c r="AX17" s="60">
        <f t="shared" si="1"/>
        <v>0.8660000000000001</v>
      </c>
      <c r="AY17" s="59">
        <f t="shared" si="79"/>
        <v>1781.4080000000001</v>
      </c>
      <c r="AZ17" s="60">
        <f t="shared" si="2"/>
        <v>0.377</v>
      </c>
      <c r="BA17" s="60">
        <f t="shared" si="80"/>
        <v>0</v>
      </c>
      <c r="BB17" s="60">
        <f t="shared" si="81"/>
        <v>0.61599999999999999</v>
      </c>
      <c r="BC17" s="60">
        <f t="shared" si="3"/>
        <v>0.6</v>
      </c>
      <c r="BD17" s="60">
        <f t="shared" si="4"/>
        <v>1.1219999999999999</v>
      </c>
      <c r="BE17" s="61">
        <v>0</v>
      </c>
      <c r="BF17" s="61">
        <f t="shared" si="82"/>
        <v>2452.9988160000003</v>
      </c>
      <c r="BG17" s="61">
        <f t="shared" si="16"/>
        <v>5205.2634875520007</v>
      </c>
      <c r="BH17" s="61">
        <f t="shared" si="83"/>
        <v>4104.3576189312007</v>
      </c>
      <c r="BI17" s="61">
        <f t="shared" si="5"/>
        <v>7705.8522619904006</v>
      </c>
      <c r="BJ17" s="61">
        <f t="shared" si="18"/>
        <v>16351.818499943629</v>
      </c>
      <c r="BK17" s="61">
        <f t="shared" si="84"/>
        <v>12893.432004762337</v>
      </c>
      <c r="BL17" s="61">
        <f t="shared" si="6"/>
        <v>3127.4797883392007</v>
      </c>
      <c r="BM17" s="61">
        <f t="shared" si="20"/>
        <v>6636.5121108557832</v>
      </c>
      <c r="BN17" s="61">
        <f t="shared" si="85"/>
        <v>5232.8991818491504</v>
      </c>
      <c r="BO17" s="59">
        <f t="shared" si="22"/>
        <v>51043.433092075989</v>
      </c>
      <c r="BP17" s="59">
        <v>6</v>
      </c>
      <c r="BQ17" s="6">
        <f t="shared" si="23"/>
        <v>10656.144182806389</v>
      </c>
      <c r="BR17" s="61">
        <f t="shared" si="7"/>
        <v>68027.689364038961</v>
      </c>
      <c r="BS17" s="61">
        <f t="shared" si="8"/>
        <v>4535.179290935931</v>
      </c>
      <c r="BT17" s="72">
        <f t="shared" si="86"/>
        <v>15191.323473742319</v>
      </c>
    </row>
    <row r="18" spans="2:72" x14ac:dyDescent="0.35">
      <c r="B18" t="s">
        <v>9</v>
      </c>
      <c r="C18">
        <v>198</v>
      </c>
      <c r="D18" s="4">
        <v>0.2</v>
      </c>
      <c r="E18" s="6">
        <v>8</v>
      </c>
      <c r="F18" s="4">
        <v>0.91879999999999995</v>
      </c>
      <c r="G18" s="4">
        <v>0.88349999999999995</v>
      </c>
      <c r="H18" s="4">
        <v>1.1156999999999999</v>
      </c>
      <c r="I18" s="4">
        <v>1.2113</v>
      </c>
      <c r="J18" s="4">
        <v>1.5082</v>
      </c>
      <c r="K18" s="4">
        <f t="shared" si="9"/>
        <v>2.1903000000000001</v>
      </c>
      <c r="L18" s="6">
        <v>6</v>
      </c>
      <c r="M18" s="4">
        <v>2.6768000000000001</v>
      </c>
      <c r="N18" s="6">
        <v>6</v>
      </c>
      <c r="O18">
        <v>6</v>
      </c>
      <c r="P18" s="4">
        <v>1.0864</v>
      </c>
      <c r="Q18" s="6">
        <v>13</v>
      </c>
      <c r="R18" s="6">
        <v>15</v>
      </c>
      <c r="S18" s="4">
        <v>0.05</v>
      </c>
      <c r="T18" s="4">
        <v>0.5</v>
      </c>
      <c r="U18" s="15" t="s">
        <v>146</v>
      </c>
      <c r="V18" s="15">
        <v>1</v>
      </c>
      <c r="W18" s="15" t="s">
        <v>9</v>
      </c>
      <c r="X18" s="15">
        <v>497</v>
      </c>
      <c r="Y18" s="33"/>
      <c r="Z18" s="30"/>
      <c r="AA18" s="6"/>
      <c r="AB18" s="4">
        <v>0.33500000000000002</v>
      </c>
      <c r="AC18" t="s">
        <v>122</v>
      </c>
      <c r="AD18" s="4"/>
      <c r="AE18" s="4"/>
      <c r="AF18" s="4"/>
      <c r="AG18" s="4">
        <v>0.15</v>
      </c>
      <c r="AH18" s="4"/>
      <c r="AI18" s="4">
        <v>0.2</v>
      </c>
      <c r="AJ18" s="4"/>
      <c r="AK18">
        <v>311</v>
      </c>
      <c r="AL18" s="4">
        <f>2*46.6%</f>
        <v>0.93200000000000005</v>
      </c>
      <c r="AM18" s="4"/>
      <c r="AN18" s="4"/>
      <c r="AO18" s="4"/>
      <c r="AP18" s="4">
        <v>0.622</v>
      </c>
      <c r="AQ18" s="48" t="s">
        <v>194</v>
      </c>
      <c r="AR18" s="6"/>
      <c r="AS18" s="4">
        <v>0.2</v>
      </c>
      <c r="AT18" s="4">
        <v>0.35</v>
      </c>
      <c r="AU18" s="4"/>
      <c r="AV18">
        <f t="shared" ref="AV18:AV20" si="87">C18+X18</f>
        <v>695</v>
      </c>
      <c r="AW18" s="6">
        <f>AK18+AR18</f>
        <v>311</v>
      </c>
      <c r="AX18" s="4">
        <f t="shared" ref="AX18:AX20" si="88">Y18+AD18+AL18+AS18</f>
        <v>1.1320000000000001</v>
      </c>
      <c r="AY18">
        <f>(100%+AX18)*AV18+AW18</f>
        <v>1792.74</v>
      </c>
      <c r="AZ18" s="4">
        <f t="shared" ref="AZ18:AZ20" si="89">Z18+AE18+AM18</f>
        <v>0</v>
      </c>
      <c r="BA18" s="4">
        <f>AF18</f>
        <v>0</v>
      </c>
      <c r="BB18" s="4">
        <f>AG18+AN18</f>
        <v>0.15</v>
      </c>
      <c r="BC18" s="4">
        <f t="shared" ref="BC18:BC20" si="90">S18+AA18+AI18+AO18+AT18</f>
        <v>0.6</v>
      </c>
      <c r="BD18" s="4">
        <f t="shared" ref="BD18:BD20" si="91">T18+AB18+AJ18+AP18+AU18</f>
        <v>1.4569999999999999</v>
      </c>
      <c r="BE18" s="6">
        <v>0</v>
      </c>
      <c r="BF18" s="6">
        <f>(100%+(1-BE18)*AZ18+BE18*BB18)*AY18</f>
        <v>1792.74</v>
      </c>
      <c r="BG18" s="6">
        <f>(100%+$BD18)*BF18</f>
        <v>4404.7621799999997</v>
      </c>
      <c r="BH18" s="6">
        <f>MIN($BC18, 80%)*BG18+MAX(100%-$BC18, 20%)*BF18</f>
        <v>3359.9533079999997</v>
      </c>
      <c r="BI18" s="6">
        <f t="shared" ref="BI18:BI20" si="92">M18*(100%+BB18)*AY18</f>
        <v>5518.6273967999996</v>
      </c>
      <c r="BJ18" s="6">
        <f>(100%+$BD18)*BI18</f>
        <v>13559.267513937599</v>
      </c>
      <c r="BK18" s="6">
        <f>MIN($BC18, 80%)*BJ18+MAX(100%-$BC18, 20%)*BI18</f>
        <v>10343.011467082559</v>
      </c>
      <c r="BL18" s="6">
        <f t="shared" ref="BL18:BL20" si="93">P18*(100%+BB18)*AY18</f>
        <v>2239.7776463999999</v>
      </c>
      <c r="BM18" s="6">
        <f>(100%+$BD18)*BL18</f>
        <v>5503.1336772047989</v>
      </c>
      <c r="BN18" s="6">
        <f>MIN($BC18, 80%)*BM18+MAX(100%-$BC18, 20%)*BL18</f>
        <v>4197.7912648828787</v>
      </c>
      <c r="BO18">
        <f t="shared" ref="BO18:BO20" si="94">4*(F18+K18)*BH18</f>
        <v>41785.723319611199</v>
      </c>
      <c r="BP18">
        <v>6</v>
      </c>
      <c r="BQ18" s="6">
        <f t="shared" si="23"/>
        <v>8688.1224644489594</v>
      </c>
      <c r="BR18" s="6">
        <f t="shared" ref="BR18:BR20" si="95">Q18*BN18</f>
        <v>54571.286443477424</v>
      </c>
      <c r="BS18" s="6">
        <f t="shared" ref="BS18:BS20" si="96">BR18/R18</f>
        <v>3638.085762898495</v>
      </c>
      <c r="BT18" s="9">
        <f>BQ18+BS18</f>
        <v>12326.208227347455</v>
      </c>
    </row>
    <row r="19" spans="2:72" x14ac:dyDescent="0.35">
      <c r="B19" t="s">
        <v>9</v>
      </c>
      <c r="C19">
        <v>198</v>
      </c>
      <c r="D19" s="4">
        <v>0.2</v>
      </c>
      <c r="E19" s="6">
        <v>8</v>
      </c>
      <c r="F19" s="4">
        <v>0.91879999999999995</v>
      </c>
      <c r="G19" s="4">
        <v>0.88349999999999995</v>
      </c>
      <c r="H19" s="4">
        <v>1.1156999999999999</v>
      </c>
      <c r="I19" s="4">
        <v>1.2113</v>
      </c>
      <c r="J19" s="4">
        <v>1.5082</v>
      </c>
      <c r="K19" s="4">
        <f t="shared" si="9"/>
        <v>2.1903000000000001</v>
      </c>
      <c r="L19" s="6">
        <v>6</v>
      </c>
      <c r="M19" s="4">
        <v>2.6768000000000001</v>
      </c>
      <c r="N19" s="6">
        <v>6</v>
      </c>
      <c r="O19">
        <v>6</v>
      </c>
      <c r="P19" s="4">
        <v>1.0864</v>
      </c>
      <c r="Q19" s="6">
        <v>13</v>
      </c>
      <c r="R19" s="6">
        <v>15</v>
      </c>
      <c r="S19" s="4">
        <v>0.05</v>
      </c>
      <c r="T19" s="4">
        <v>0.5</v>
      </c>
      <c r="U19" s="15" t="s">
        <v>146</v>
      </c>
      <c r="V19" s="15">
        <v>1</v>
      </c>
      <c r="W19" s="15" t="s">
        <v>9</v>
      </c>
      <c r="X19" s="15">
        <v>497</v>
      </c>
      <c r="Y19" s="33"/>
      <c r="Z19" s="30"/>
      <c r="AA19" s="6"/>
      <c r="AB19" s="4">
        <v>0.33500000000000002</v>
      </c>
      <c r="AC19" t="s">
        <v>122</v>
      </c>
      <c r="AD19" s="4"/>
      <c r="AE19" s="4"/>
      <c r="AF19" s="4"/>
      <c r="AG19" s="4">
        <v>0.15</v>
      </c>
      <c r="AH19" s="4"/>
      <c r="AI19" s="4">
        <v>0.2</v>
      </c>
      <c r="AJ19" s="4"/>
      <c r="AK19">
        <v>311</v>
      </c>
      <c r="AL19" s="4">
        <f>1*46.6%</f>
        <v>0.46600000000000003</v>
      </c>
      <c r="AM19" s="4">
        <f>1*58.3%</f>
        <v>0.58299999999999996</v>
      </c>
      <c r="AN19" s="4"/>
      <c r="AO19" s="4"/>
      <c r="AP19" s="4">
        <v>0.622</v>
      </c>
      <c r="AQ19" s="48" t="s">
        <v>194</v>
      </c>
      <c r="AS19" s="4">
        <v>0.2</v>
      </c>
      <c r="AT19" s="4">
        <v>0.35</v>
      </c>
      <c r="AU19" s="4"/>
      <c r="AV19">
        <f t="shared" si="87"/>
        <v>695</v>
      </c>
      <c r="AW19" s="6">
        <f t="shared" ref="AW19:AW20" si="97">AK19+AR19</f>
        <v>311</v>
      </c>
      <c r="AX19" s="4">
        <f t="shared" si="88"/>
        <v>0.66600000000000004</v>
      </c>
      <c r="AY19">
        <f t="shared" ref="AY19:AY20" si="98">(100%+AX19)*AV19+AW19</f>
        <v>1468.87</v>
      </c>
      <c r="AZ19" s="4">
        <f t="shared" si="89"/>
        <v>0.58299999999999996</v>
      </c>
      <c r="BA19" s="4">
        <f t="shared" ref="BA19:BA20" si="99">AF19</f>
        <v>0</v>
      </c>
      <c r="BB19" s="4">
        <f t="shared" ref="BB19:BB20" si="100">AG19+AN19</f>
        <v>0.15</v>
      </c>
      <c r="BC19" s="4">
        <f t="shared" si="90"/>
        <v>0.6</v>
      </c>
      <c r="BD19" s="4">
        <f t="shared" si="91"/>
        <v>1.4569999999999999</v>
      </c>
      <c r="BE19" s="6">
        <v>0</v>
      </c>
      <c r="BF19" s="6">
        <f t="shared" ref="BF19:BF20" si="101">(100%+(1-BE19)*AZ19+BE19*BB19)*AY19</f>
        <v>2325.2212099999997</v>
      </c>
      <c r="BG19" s="6">
        <f t="shared" ref="BG19:BG20" si="102">(100%+$BD19)*BF19</f>
        <v>5713.0685129699987</v>
      </c>
      <c r="BH19" s="6">
        <f t="shared" ref="BH19:BH20" si="103">MIN($BC19, 80%)*BG19+MAX(100%-$BC19, 20%)*BF19</f>
        <v>4357.9295917819991</v>
      </c>
      <c r="BI19" s="6">
        <f t="shared" si="92"/>
        <v>4521.6518983999995</v>
      </c>
      <c r="BJ19" s="6">
        <f t="shared" ref="BJ19:BJ20" si="104">(100%+$BD19)*BI19</f>
        <v>11109.698714368798</v>
      </c>
      <c r="BK19" s="6">
        <f t="shared" ref="BK19:BK20" si="105">MIN($BC19, 80%)*BJ19+MAX(100%-$BC19, 20%)*BI19</f>
        <v>8474.4799879812781</v>
      </c>
      <c r="BL19" s="6">
        <f t="shared" si="93"/>
        <v>1835.1474231999998</v>
      </c>
      <c r="BM19" s="6">
        <f t="shared" ref="BM19:BM20" si="106">(100%+$BD19)*BL19</f>
        <v>4508.9572188023994</v>
      </c>
      <c r="BN19" s="6">
        <f t="shared" ref="BN19:BN20" si="107">MIN($BC19, 80%)*BM19+MAX(100%-$BC19, 20%)*BL19</f>
        <v>3439.4333005614394</v>
      </c>
      <c r="BO19">
        <f t="shared" si="94"/>
        <v>54196.955575237655</v>
      </c>
      <c r="BP19">
        <v>6</v>
      </c>
      <c r="BQ19" s="8">
        <f t="shared" si="23"/>
        <v>10445.239260536489</v>
      </c>
      <c r="BR19" s="6">
        <f t="shared" si="95"/>
        <v>44712.632907298714</v>
      </c>
      <c r="BS19" s="6">
        <f t="shared" si="96"/>
        <v>2980.8421938199144</v>
      </c>
      <c r="BT19" s="8">
        <f t="shared" ref="BT19:BT20" si="108">BQ19+BS19</f>
        <v>13426.081454356405</v>
      </c>
    </row>
    <row r="20" spans="2:72" s="10" customFormat="1" x14ac:dyDescent="0.35">
      <c r="B20" s="10" t="s">
        <v>9</v>
      </c>
      <c r="C20" s="10">
        <v>198</v>
      </c>
      <c r="D20" s="12">
        <v>0.2</v>
      </c>
      <c r="E20" s="6">
        <v>8</v>
      </c>
      <c r="F20" s="4">
        <v>0.91879999999999995</v>
      </c>
      <c r="G20" s="4">
        <v>0.88349999999999995</v>
      </c>
      <c r="H20" s="4">
        <v>1.1156999999999999</v>
      </c>
      <c r="I20" s="4">
        <v>1.2113</v>
      </c>
      <c r="J20" s="4">
        <v>1.5082</v>
      </c>
      <c r="K20" s="4">
        <f t="shared" si="9"/>
        <v>2.1903000000000001</v>
      </c>
      <c r="L20" s="13">
        <v>6</v>
      </c>
      <c r="M20" s="12">
        <v>2.6768000000000001</v>
      </c>
      <c r="N20" s="13">
        <v>6</v>
      </c>
      <c r="O20" s="10">
        <v>6</v>
      </c>
      <c r="P20" s="12">
        <v>1.0864</v>
      </c>
      <c r="Q20" s="6">
        <v>13</v>
      </c>
      <c r="R20" s="13">
        <v>15</v>
      </c>
      <c r="S20" s="12">
        <v>0.05</v>
      </c>
      <c r="T20" s="12">
        <v>0.5</v>
      </c>
      <c r="U20" s="15" t="s">
        <v>146</v>
      </c>
      <c r="V20" s="31">
        <v>1</v>
      </c>
      <c r="W20" s="31" t="s">
        <v>9</v>
      </c>
      <c r="X20" s="15">
        <v>497</v>
      </c>
      <c r="Y20" s="35"/>
      <c r="Z20" s="32"/>
      <c r="AA20" s="13"/>
      <c r="AB20" s="4">
        <v>0.33500000000000002</v>
      </c>
      <c r="AC20" s="10" t="s">
        <v>122</v>
      </c>
      <c r="AD20" s="12"/>
      <c r="AE20" s="12"/>
      <c r="AF20" s="12"/>
      <c r="AG20" s="12">
        <v>0.15</v>
      </c>
      <c r="AH20" s="12"/>
      <c r="AI20" s="12">
        <v>0.2</v>
      </c>
      <c r="AJ20" s="12"/>
      <c r="AK20" s="10">
        <v>311</v>
      </c>
      <c r="AL20" s="12">
        <f>1*46.6%</f>
        <v>0.46600000000000003</v>
      </c>
      <c r="AN20" s="12">
        <f>1*46.6%</f>
        <v>0.46600000000000003</v>
      </c>
      <c r="AP20" s="12">
        <v>0.622</v>
      </c>
      <c r="AQ20" s="48" t="s">
        <v>194</v>
      </c>
      <c r="AS20" s="4">
        <v>0.2</v>
      </c>
      <c r="AT20" s="12">
        <v>0.35</v>
      </c>
      <c r="AU20" s="12"/>
      <c r="AV20" s="10">
        <f t="shared" si="87"/>
        <v>695</v>
      </c>
      <c r="AW20" s="13">
        <f t="shared" si="97"/>
        <v>311</v>
      </c>
      <c r="AX20" s="12">
        <f t="shared" si="88"/>
        <v>0.66600000000000004</v>
      </c>
      <c r="AY20" s="10">
        <f t="shared" si="98"/>
        <v>1468.87</v>
      </c>
      <c r="AZ20" s="12">
        <f t="shared" si="89"/>
        <v>0</v>
      </c>
      <c r="BA20" s="12">
        <f t="shared" si="99"/>
        <v>0</v>
      </c>
      <c r="BB20" s="12">
        <f t="shared" si="100"/>
        <v>0.61599999999999999</v>
      </c>
      <c r="BC20" s="12">
        <f t="shared" si="90"/>
        <v>0.6</v>
      </c>
      <c r="BD20" s="12">
        <f t="shared" si="91"/>
        <v>1.4569999999999999</v>
      </c>
      <c r="BE20" s="13">
        <v>0</v>
      </c>
      <c r="BF20" s="13">
        <f t="shared" si="101"/>
        <v>1468.87</v>
      </c>
      <c r="BG20" s="13">
        <f t="shared" si="102"/>
        <v>3609.0135899999996</v>
      </c>
      <c r="BH20" s="13">
        <f t="shared" si="103"/>
        <v>2752.9561539999995</v>
      </c>
      <c r="BI20" s="13">
        <f t="shared" si="92"/>
        <v>6353.903885056</v>
      </c>
      <c r="BJ20" s="13">
        <f t="shared" si="104"/>
        <v>15611.541845582591</v>
      </c>
      <c r="BK20" s="13">
        <f t="shared" si="105"/>
        <v>11908.486661371955</v>
      </c>
      <c r="BL20" s="13">
        <f t="shared" si="93"/>
        <v>2578.781074688</v>
      </c>
      <c r="BM20" s="13">
        <f t="shared" si="106"/>
        <v>6336.0651005084155</v>
      </c>
      <c r="BN20" s="13">
        <f t="shared" si="107"/>
        <v>4833.1514901802493</v>
      </c>
      <c r="BO20">
        <f t="shared" si="94"/>
        <v>34236.863913605594</v>
      </c>
      <c r="BP20" s="10">
        <v>6</v>
      </c>
      <c r="BQ20" s="6">
        <f t="shared" si="23"/>
        <v>7690.8917624962587</v>
      </c>
      <c r="BR20" s="13">
        <f t="shared" si="95"/>
        <v>62830.969372343243</v>
      </c>
      <c r="BS20" s="13">
        <f t="shared" si="96"/>
        <v>4188.7312914895492</v>
      </c>
      <c r="BT20" s="17">
        <f t="shared" si="108"/>
        <v>11879.623053985808</v>
      </c>
    </row>
    <row r="21" spans="2:72" x14ac:dyDescent="0.35">
      <c r="B21" t="s">
        <v>9</v>
      </c>
      <c r="C21">
        <v>198</v>
      </c>
      <c r="D21" s="4">
        <v>0.2</v>
      </c>
      <c r="E21" s="6">
        <v>8</v>
      </c>
      <c r="F21" s="4">
        <v>0.91879999999999995</v>
      </c>
      <c r="G21" s="4">
        <v>0.88349999999999995</v>
      </c>
      <c r="H21" s="4">
        <v>1.1156999999999999</v>
      </c>
      <c r="I21" s="4">
        <v>1.2113</v>
      </c>
      <c r="J21" s="4">
        <v>1.5082</v>
      </c>
      <c r="K21" s="4">
        <f t="shared" si="9"/>
        <v>2.1903000000000001</v>
      </c>
      <c r="L21" s="6">
        <v>6</v>
      </c>
      <c r="M21" s="4">
        <v>2.6768000000000001</v>
      </c>
      <c r="N21" s="6">
        <v>6</v>
      </c>
      <c r="O21">
        <v>6</v>
      </c>
      <c r="P21" s="4">
        <v>1.0864</v>
      </c>
      <c r="Q21" s="6">
        <v>13</v>
      </c>
      <c r="R21" s="6">
        <v>15</v>
      </c>
      <c r="S21" s="4">
        <v>0.05</v>
      </c>
      <c r="T21" s="4">
        <v>0.5</v>
      </c>
      <c r="U21" s="15" t="s">
        <v>101</v>
      </c>
      <c r="V21" s="15">
        <v>1</v>
      </c>
      <c r="W21" s="15" t="s">
        <v>9</v>
      </c>
      <c r="X21" s="15">
        <v>590</v>
      </c>
      <c r="Y21" s="33">
        <v>0.2</v>
      </c>
      <c r="Z21" s="30">
        <v>0.377</v>
      </c>
      <c r="AA21" s="6"/>
      <c r="AC21" t="s">
        <v>122</v>
      </c>
      <c r="AD21" s="4"/>
      <c r="AE21" s="4"/>
      <c r="AF21" s="4"/>
      <c r="AG21" s="4">
        <v>0.15</v>
      </c>
      <c r="AH21" s="4"/>
      <c r="AI21" s="4">
        <v>0.2</v>
      </c>
      <c r="AJ21" s="4"/>
      <c r="AK21">
        <v>311</v>
      </c>
      <c r="AL21" s="4">
        <f>2*46.6%</f>
        <v>0.93200000000000005</v>
      </c>
      <c r="AM21" s="4"/>
      <c r="AN21" s="4"/>
      <c r="AO21" s="4"/>
      <c r="AP21" s="4">
        <v>0.622</v>
      </c>
      <c r="AQ21" s="48" t="s">
        <v>194</v>
      </c>
      <c r="AR21" s="6"/>
      <c r="AS21" s="4">
        <v>0.2</v>
      </c>
      <c r="AT21" s="4">
        <v>0.35</v>
      </c>
      <c r="AU21" s="4"/>
      <c r="AV21">
        <f t="shared" si="0"/>
        <v>788</v>
      </c>
      <c r="AW21" s="6">
        <f>AK21+AR21</f>
        <v>311</v>
      </c>
      <c r="AX21" s="4">
        <f t="shared" si="1"/>
        <v>1.3320000000000001</v>
      </c>
      <c r="AY21">
        <f>(100%+AX21)*AV21+AW21</f>
        <v>2148.616</v>
      </c>
      <c r="AZ21" s="4">
        <f t="shared" si="2"/>
        <v>0.377</v>
      </c>
      <c r="BA21" s="4">
        <f>AF21</f>
        <v>0</v>
      </c>
      <c r="BB21" s="4">
        <f>AG21+AN21</f>
        <v>0.15</v>
      </c>
      <c r="BC21" s="4">
        <f t="shared" si="3"/>
        <v>0.6</v>
      </c>
      <c r="BD21" s="4">
        <f t="shared" si="4"/>
        <v>1.1219999999999999</v>
      </c>
      <c r="BE21" s="6">
        <v>1</v>
      </c>
      <c r="BF21" s="6">
        <f>(100%+(1-BE21)*AZ21+BE21*BB21)*AY21</f>
        <v>2470.9083999999998</v>
      </c>
      <c r="BG21" s="6">
        <f>(100%+$BD21)*BF21</f>
        <v>5243.2676247999989</v>
      </c>
      <c r="BH21" s="6">
        <f>MIN($BC21, 80%)*BG21+MAX(100%-$BC21, 20%)*BF21</f>
        <v>4134.3239348799989</v>
      </c>
      <c r="BI21" s="6">
        <f t="shared" si="5"/>
        <v>6614.1276051199993</v>
      </c>
      <c r="BJ21" s="6">
        <f>(100%+$BD21)*BI21</f>
        <v>14035.178778064637</v>
      </c>
      <c r="BK21" s="6">
        <f>MIN($BC21, 80%)*BJ21+MAX(100%-$BC21, 20%)*BI21</f>
        <v>11066.758308886783</v>
      </c>
      <c r="BL21" s="6">
        <f t="shared" si="6"/>
        <v>2684.3948857599999</v>
      </c>
      <c r="BM21" s="6">
        <f>(100%+$BD21)*BL21</f>
        <v>5696.285947582719</v>
      </c>
      <c r="BN21" s="6">
        <f>MIN($BC21, 80%)*BM21+MAX(100%-$BC21, 20%)*BL21</f>
        <v>4491.5295228536315</v>
      </c>
      <c r="BO21">
        <f t="shared" si="22"/>
        <v>51416.10618374162</v>
      </c>
      <c r="BP21">
        <v>6</v>
      </c>
      <c r="BQ21" s="6">
        <f t="shared" si="23"/>
        <v>10413.810748771401</v>
      </c>
      <c r="BR21" s="6">
        <f t="shared" si="7"/>
        <v>58389.883797097209</v>
      </c>
      <c r="BS21" s="6">
        <f t="shared" si="8"/>
        <v>3892.6589198064808</v>
      </c>
      <c r="BT21" s="6">
        <f>BQ21+BS21</f>
        <v>14306.469668577882</v>
      </c>
    </row>
    <row r="22" spans="2:72" x14ac:dyDescent="0.35">
      <c r="B22" t="s">
        <v>9</v>
      </c>
      <c r="C22">
        <v>198</v>
      </c>
      <c r="D22" s="4">
        <v>0.2</v>
      </c>
      <c r="E22" s="6">
        <v>8</v>
      </c>
      <c r="F22" s="4">
        <v>0.91879999999999995</v>
      </c>
      <c r="G22" s="4">
        <v>0.88349999999999995</v>
      </c>
      <c r="H22" s="4">
        <v>1.1156999999999999</v>
      </c>
      <c r="I22" s="4">
        <v>1.2113</v>
      </c>
      <c r="J22" s="4">
        <v>1.5082</v>
      </c>
      <c r="K22" s="4">
        <f t="shared" si="9"/>
        <v>2.1903000000000001</v>
      </c>
      <c r="L22" s="6">
        <v>6</v>
      </c>
      <c r="M22" s="4">
        <v>2.6768000000000001</v>
      </c>
      <c r="N22" s="6">
        <v>6</v>
      </c>
      <c r="O22">
        <v>6</v>
      </c>
      <c r="P22" s="4">
        <v>1.0864</v>
      </c>
      <c r="Q22" s="6">
        <v>13</v>
      </c>
      <c r="R22" s="6">
        <v>15</v>
      </c>
      <c r="S22" s="4">
        <v>0.05</v>
      </c>
      <c r="T22" s="4">
        <v>0.5</v>
      </c>
      <c r="U22" s="15" t="s">
        <v>101</v>
      </c>
      <c r="V22" s="15">
        <v>1</v>
      </c>
      <c r="W22" s="15" t="s">
        <v>9</v>
      </c>
      <c r="X22" s="15">
        <v>590</v>
      </c>
      <c r="Y22" s="33">
        <v>0.2</v>
      </c>
      <c r="Z22" s="30">
        <v>0.377</v>
      </c>
      <c r="AA22" s="6"/>
      <c r="AC22" t="s">
        <v>122</v>
      </c>
      <c r="AD22" s="4"/>
      <c r="AE22" s="4"/>
      <c r="AF22" s="4"/>
      <c r="AG22" s="4">
        <v>0.15</v>
      </c>
      <c r="AH22" s="4"/>
      <c r="AI22" s="4">
        <v>0.2</v>
      </c>
      <c r="AJ22" s="4"/>
      <c r="AK22">
        <v>311</v>
      </c>
      <c r="AL22" s="4">
        <f>1*46.6%</f>
        <v>0.46600000000000003</v>
      </c>
      <c r="AM22" s="4">
        <f>1*58.3%</f>
        <v>0.58299999999999996</v>
      </c>
      <c r="AN22" s="4"/>
      <c r="AO22" s="4"/>
      <c r="AP22" s="4">
        <v>0.622</v>
      </c>
      <c r="AQ22" s="48" t="s">
        <v>194</v>
      </c>
      <c r="AS22" s="4">
        <v>0.2</v>
      </c>
      <c r="AT22" s="4">
        <v>0.35</v>
      </c>
      <c r="AU22" s="4"/>
      <c r="AV22">
        <f t="shared" si="0"/>
        <v>788</v>
      </c>
      <c r="AW22" s="6">
        <f t="shared" ref="AW22:AW23" si="109">AK22+AR22</f>
        <v>311</v>
      </c>
      <c r="AX22" s="4">
        <f t="shared" si="1"/>
        <v>0.8660000000000001</v>
      </c>
      <c r="AY22">
        <f t="shared" ref="AY22:AY23" si="110">(100%+AX22)*AV22+AW22</f>
        <v>1781.4080000000001</v>
      </c>
      <c r="AZ22" s="4">
        <f t="shared" si="2"/>
        <v>0.96</v>
      </c>
      <c r="BA22" s="4">
        <f t="shared" ref="BA22:BA23" si="111">AF22</f>
        <v>0</v>
      </c>
      <c r="BB22" s="4">
        <f t="shared" ref="BB22:BB23" si="112">AG22+AN22</f>
        <v>0.15</v>
      </c>
      <c r="BC22" s="4">
        <f t="shared" si="3"/>
        <v>0.6</v>
      </c>
      <c r="BD22" s="4">
        <f t="shared" si="4"/>
        <v>1.1219999999999999</v>
      </c>
      <c r="BE22" s="6">
        <v>1</v>
      </c>
      <c r="BF22" s="6">
        <f t="shared" ref="BF22:BF23" si="113">(100%+(1-BE22)*AZ22+BE22*BB22)*AY22</f>
        <v>2048.6192000000001</v>
      </c>
      <c r="BG22" s="6">
        <f t="shared" si="16"/>
        <v>4347.1699423999999</v>
      </c>
      <c r="BH22" s="6">
        <f t="shared" ref="BH22:BH23" si="114">MIN($BC22, 80%)*BG22+MAX(100%-$BC22, 20%)*BF22</f>
        <v>3427.7496454400002</v>
      </c>
      <c r="BI22" s="6">
        <f t="shared" si="5"/>
        <v>5483.7438745600002</v>
      </c>
      <c r="BJ22" s="6">
        <f t="shared" si="18"/>
        <v>11636.50450181632</v>
      </c>
      <c r="BK22" s="6">
        <f t="shared" ref="BK22:BK23" si="115">MIN($BC22, 80%)*BJ22+MAX(100%-$BC22, 20%)*BI22</f>
        <v>9175.4002509137918</v>
      </c>
      <c r="BL22" s="6">
        <f t="shared" si="6"/>
        <v>2225.6198988800002</v>
      </c>
      <c r="BM22" s="6">
        <f t="shared" si="20"/>
        <v>4722.7654254233603</v>
      </c>
      <c r="BN22" s="6">
        <f t="shared" ref="BN22:BN23" si="116">MIN($BC22, 80%)*BM22+MAX(100%-$BC22, 20%)*BL22</f>
        <v>3723.9072148060159</v>
      </c>
      <c r="BO22">
        <f t="shared" si="22"/>
        <v>42628.865690550025</v>
      </c>
      <c r="BP22">
        <v>6</v>
      </c>
      <c r="BQ22" s="6">
        <f t="shared" si="23"/>
        <v>8634.0443235773037</v>
      </c>
      <c r="BR22" s="6">
        <f t="shared" si="7"/>
        <v>48410.793792478209</v>
      </c>
      <c r="BS22" s="6">
        <f t="shared" si="8"/>
        <v>3227.3862528318805</v>
      </c>
      <c r="BT22" s="6">
        <f t="shared" ref="BT22:BT23" si="117">BQ22+BS22</f>
        <v>11861.430576409184</v>
      </c>
    </row>
    <row r="23" spans="2:72" s="59" customFormat="1" x14ac:dyDescent="0.35">
      <c r="B23" s="59" t="s">
        <v>9</v>
      </c>
      <c r="C23" s="59">
        <v>198</v>
      </c>
      <c r="D23" s="60">
        <v>0.2</v>
      </c>
      <c r="E23" s="6">
        <v>8</v>
      </c>
      <c r="F23" s="4">
        <v>0.91879999999999995</v>
      </c>
      <c r="G23" s="4">
        <v>0.88349999999999995</v>
      </c>
      <c r="H23" s="4">
        <v>1.1156999999999999</v>
      </c>
      <c r="I23" s="4">
        <v>1.2113</v>
      </c>
      <c r="J23" s="4">
        <v>1.5082</v>
      </c>
      <c r="K23" s="4">
        <f t="shared" si="9"/>
        <v>2.1903000000000001</v>
      </c>
      <c r="L23" s="61">
        <v>6</v>
      </c>
      <c r="M23" s="60">
        <v>2.6768000000000001</v>
      </c>
      <c r="N23" s="61">
        <v>6</v>
      </c>
      <c r="O23" s="59">
        <v>6</v>
      </c>
      <c r="P23" s="60">
        <v>1.0864</v>
      </c>
      <c r="Q23" s="6">
        <v>13</v>
      </c>
      <c r="R23" s="61">
        <v>15</v>
      </c>
      <c r="S23" s="60">
        <v>0.05</v>
      </c>
      <c r="T23" s="60">
        <v>0.5</v>
      </c>
      <c r="U23" s="63" t="s">
        <v>101</v>
      </c>
      <c r="V23" s="63">
        <v>1</v>
      </c>
      <c r="W23" s="63" t="s">
        <v>9</v>
      </c>
      <c r="X23" s="63">
        <v>590</v>
      </c>
      <c r="Y23" s="64">
        <v>0.2</v>
      </c>
      <c r="Z23" s="67">
        <v>0.377</v>
      </c>
      <c r="AA23" s="61"/>
      <c r="AB23" s="60"/>
      <c r="AC23" s="59" t="s">
        <v>122</v>
      </c>
      <c r="AD23" s="60"/>
      <c r="AE23" s="60"/>
      <c r="AF23" s="60"/>
      <c r="AG23" s="60">
        <v>0.15</v>
      </c>
      <c r="AH23" s="60"/>
      <c r="AI23" s="60">
        <v>0.2</v>
      </c>
      <c r="AJ23" s="60"/>
      <c r="AK23" s="59">
        <v>311</v>
      </c>
      <c r="AL23" s="60">
        <f>1*46.6%</f>
        <v>0.46600000000000003</v>
      </c>
      <c r="AN23" s="60">
        <f>1*46.6%</f>
        <v>0.46600000000000003</v>
      </c>
      <c r="AP23" s="60">
        <v>0.622</v>
      </c>
      <c r="AQ23" s="48" t="s">
        <v>194</v>
      </c>
      <c r="AS23" s="4">
        <v>0.2</v>
      </c>
      <c r="AT23" s="60">
        <v>0.35</v>
      </c>
      <c r="AU23" s="60"/>
      <c r="AV23" s="59">
        <f t="shared" si="0"/>
        <v>788</v>
      </c>
      <c r="AW23" s="61">
        <f t="shared" si="109"/>
        <v>311</v>
      </c>
      <c r="AX23" s="60">
        <f t="shared" si="1"/>
        <v>0.8660000000000001</v>
      </c>
      <c r="AY23" s="59">
        <f t="shared" si="110"/>
        <v>1781.4080000000001</v>
      </c>
      <c r="AZ23" s="60">
        <f t="shared" si="2"/>
        <v>0.377</v>
      </c>
      <c r="BA23" s="60">
        <f t="shared" si="111"/>
        <v>0</v>
      </c>
      <c r="BB23" s="60">
        <f t="shared" si="112"/>
        <v>0.61599999999999999</v>
      </c>
      <c r="BC23" s="60">
        <f t="shared" si="3"/>
        <v>0.6</v>
      </c>
      <c r="BD23" s="60">
        <f t="shared" si="4"/>
        <v>1.1219999999999999</v>
      </c>
      <c r="BE23" s="61">
        <v>1</v>
      </c>
      <c r="BF23" s="61">
        <f t="shared" si="113"/>
        <v>2878.7553280000002</v>
      </c>
      <c r="BG23" s="61">
        <f t="shared" si="16"/>
        <v>6108.7188060159997</v>
      </c>
      <c r="BH23" s="61">
        <f t="shared" si="114"/>
        <v>4816.7334148095997</v>
      </c>
      <c r="BI23" s="61">
        <f t="shared" si="5"/>
        <v>7705.8522619904006</v>
      </c>
      <c r="BJ23" s="61">
        <f t="shared" si="18"/>
        <v>16351.818499943629</v>
      </c>
      <c r="BK23" s="61">
        <f t="shared" si="115"/>
        <v>12893.432004762337</v>
      </c>
      <c r="BL23" s="61">
        <f t="shared" si="6"/>
        <v>3127.4797883392007</v>
      </c>
      <c r="BM23" s="61">
        <f t="shared" si="20"/>
        <v>6636.5121108557832</v>
      </c>
      <c r="BN23" s="61">
        <f t="shared" si="116"/>
        <v>5232.8991818491504</v>
      </c>
      <c r="BO23" s="59">
        <f t="shared" si="22"/>
        <v>59902.823439938111</v>
      </c>
      <c r="BP23" s="59">
        <v>6</v>
      </c>
      <c r="BQ23" s="8">
        <f t="shared" si="23"/>
        <v>12132.709240783408</v>
      </c>
      <c r="BR23" s="61">
        <f t="shared" si="7"/>
        <v>68027.689364038961</v>
      </c>
      <c r="BS23" s="61">
        <f t="shared" si="8"/>
        <v>4535.179290935931</v>
      </c>
      <c r="BT23" s="66">
        <f t="shared" si="117"/>
        <v>16667.888531719338</v>
      </c>
    </row>
    <row r="24" spans="2:72" x14ac:dyDescent="0.35">
      <c r="B24" t="s">
        <v>9</v>
      </c>
      <c r="C24">
        <v>198</v>
      </c>
      <c r="D24" s="4">
        <v>0.2</v>
      </c>
      <c r="E24" s="6">
        <v>8</v>
      </c>
      <c r="F24" s="4">
        <v>0.91879999999999995</v>
      </c>
      <c r="G24" s="4">
        <v>0.88349999999999995</v>
      </c>
      <c r="H24" s="4">
        <v>1.1156999999999999</v>
      </c>
      <c r="I24" s="4">
        <v>1.2113</v>
      </c>
      <c r="J24" s="4">
        <v>1.5082</v>
      </c>
      <c r="K24" s="4">
        <f t="shared" si="9"/>
        <v>2.1903000000000001</v>
      </c>
      <c r="L24" s="6">
        <v>6</v>
      </c>
      <c r="M24" s="4">
        <v>2.6768000000000001</v>
      </c>
      <c r="N24" s="6">
        <v>6</v>
      </c>
      <c r="O24">
        <v>6</v>
      </c>
      <c r="P24" s="4">
        <v>1.0864</v>
      </c>
      <c r="Q24" s="6">
        <v>13</v>
      </c>
      <c r="R24" s="6">
        <v>15</v>
      </c>
      <c r="S24" s="4">
        <v>0.05</v>
      </c>
      <c r="T24" s="4">
        <v>0.5</v>
      </c>
      <c r="U24" s="15" t="s">
        <v>146</v>
      </c>
      <c r="V24" s="15">
        <v>1</v>
      </c>
      <c r="W24" s="15" t="s">
        <v>9</v>
      </c>
      <c r="X24" s="15">
        <v>497</v>
      </c>
      <c r="Y24" s="33"/>
      <c r="Z24" s="30"/>
      <c r="AA24" s="6"/>
      <c r="AB24" s="4">
        <v>0.33500000000000002</v>
      </c>
      <c r="AC24" t="s">
        <v>122</v>
      </c>
      <c r="AD24" s="4"/>
      <c r="AE24" s="4"/>
      <c r="AF24" s="4"/>
      <c r="AG24" s="4">
        <v>0.15</v>
      </c>
      <c r="AH24" s="4"/>
      <c r="AI24" s="4">
        <v>0.2</v>
      </c>
      <c r="AJ24" s="4"/>
      <c r="AK24">
        <v>311</v>
      </c>
      <c r="AL24" s="4">
        <f>2*46.6%</f>
        <v>0.93200000000000005</v>
      </c>
      <c r="AM24" s="4"/>
      <c r="AN24" s="4"/>
      <c r="AO24" s="4"/>
      <c r="AP24" s="4">
        <v>0.622</v>
      </c>
      <c r="AQ24" s="48" t="s">
        <v>194</v>
      </c>
      <c r="AR24" s="6"/>
      <c r="AS24" s="4">
        <v>0.2</v>
      </c>
      <c r="AT24" s="4">
        <v>0.35</v>
      </c>
      <c r="AU24" s="4"/>
      <c r="AV24">
        <f t="shared" ref="AV24:AV26" si="118">C24+X24</f>
        <v>695</v>
      </c>
      <c r="AW24" s="6">
        <f>AK24+AR24</f>
        <v>311</v>
      </c>
      <c r="AX24" s="4">
        <f t="shared" ref="AX24:AX26" si="119">Y24+AD24+AL24+AS24</f>
        <v>1.1320000000000001</v>
      </c>
      <c r="AY24">
        <f>(100%+AX24)*AV24+AW24</f>
        <v>1792.74</v>
      </c>
      <c r="AZ24" s="4">
        <f t="shared" ref="AZ24:AZ26" si="120">Z24+AE24+AM24</f>
        <v>0</v>
      </c>
      <c r="BA24" s="4">
        <f>AF24</f>
        <v>0</v>
      </c>
      <c r="BB24" s="4">
        <f>AG24+AN24</f>
        <v>0.15</v>
      </c>
      <c r="BC24" s="4">
        <f t="shared" ref="BC24:BC26" si="121">S24+AA24+AI24+AO24+AT24</f>
        <v>0.6</v>
      </c>
      <c r="BD24" s="4">
        <f t="shared" ref="BD24:BD26" si="122">T24+AB24+AJ24+AP24+AU24</f>
        <v>1.4569999999999999</v>
      </c>
      <c r="BE24" s="6">
        <v>1</v>
      </c>
      <c r="BF24" s="6">
        <f>(100%+(1-BE24)*AZ24+BE24*BB24)*AY24</f>
        <v>2061.6509999999998</v>
      </c>
      <c r="BG24" s="6">
        <f>(100%+$BD24)*BF24</f>
        <v>5065.4765069999994</v>
      </c>
      <c r="BH24" s="6">
        <f>MIN($BC24, 80%)*BG24+MAX(100%-$BC24, 20%)*BF24</f>
        <v>3863.9463041999998</v>
      </c>
      <c r="BI24" s="6">
        <f t="shared" ref="BI24:BI26" si="123">M24*(100%+BB24)*AY24</f>
        <v>5518.6273967999996</v>
      </c>
      <c r="BJ24" s="6">
        <f>(100%+$BD24)*BI24</f>
        <v>13559.267513937599</v>
      </c>
      <c r="BK24" s="6">
        <f>MIN($BC24, 80%)*BJ24+MAX(100%-$BC24, 20%)*BI24</f>
        <v>10343.011467082559</v>
      </c>
      <c r="BL24" s="6">
        <f t="shared" ref="BL24:BL26" si="124">P24*(100%+BB24)*AY24</f>
        <v>2239.7776463999999</v>
      </c>
      <c r="BM24" s="6">
        <f>(100%+$BD24)*BL24</f>
        <v>5503.1336772047989</v>
      </c>
      <c r="BN24" s="6">
        <f>MIN($BC24, 80%)*BM24+MAX(100%-$BC24, 20%)*BL24</f>
        <v>4197.7912648828787</v>
      </c>
      <c r="BO24">
        <f t="shared" ref="BO24:BO26" si="125">4*(F24+K24)*BH24</f>
        <v>48053.581817552877</v>
      </c>
      <c r="BP24">
        <v>6</v>
      </c>
      <c r="BQ24" s="6">
        <f t="shared" si="23"/>
        <v>9732.7655474392395</v>
      </c>
      <c r="BR24" s="6">
        <f t="shared" ref="BR24:BR26" si="126">Q24*BN24</f>
        <v>54571.286443477424</v>
      </c>
      <c r="BS24" s="6">
        <f t="shared" ref="BS24:BS26" si="127">BR24/R24</f>
        <v>3638.085762898495</v>
      </c>
      <c r="BT24" s="6">
        <f>BQ24+BS24</f>
        <v>13370.851310337734</v>
      </c>
    </row>
    <row r="25" spans="2:72" x14ac:dyDescent="0.35">
      <c r="B25" t="s">
        <v>9</v>
      </c>
      <c r="C25">
        <v>198</v>
      </c>
      <c r="D25" s="4">
        <v>0.2</v>
      </c>
      <c r="E25" s="6">
        <v>8</v>
      </c>
      <c r="F25" s="4">
        <v>0.91879999999999995</v>
      </c>
      <c r="G25" s="4">
        <v>0.88349999999999995</v>
      </c>
      <c r="H25" s="4">
        <v>1.1156999999999999</v>
      </c>
      <c r="I25" s="4">
        <v>1.2113</v>
      </c>
      <c r="J25" s="4">
        <v>1.5082</v>
      </c>
      <c r="K25" s="4">
        <f t="shared" si="9"/>
        <v>2.1903000000000001</v>
      </c>
      <c r="L25" s="6">
        <v>6</v>
      </c>
      <c r="M25" s="4">
        <v>2.6768000000000001</v>
      </c>
      <c r="N25" s="6">
        <v>6</v>
      </c>
      <c r="O25">
        <v>6</v>
      </c>
      <c r="P25" s="4">
        <v>1.0864</v>
      </c>
      <c r="Q25" s="6">
        <v>13</v>
      </c>
      <c r="R25" s="6">
        <v>15</v>
      </c>
      <c r="S25" s="4">
        <v>0.05</v>
      </c>
      <c r="T25" s="4">
        <v>0.5</v>
      </c>
      <c r="U25" s="15" t="s">
        <v>146</v>
      </c>
      <c r="V25" s="15">
        <v>1</v>
      </c>
      <c r="W25" s="15" t="s">
        <v>9</v>
      </c>
      <c r="X25" s="15">
        <v>497</v>
      </c>
      <c r="Y25" s="33"/>
      <c r="Z25" s="30"/>
      <c r="AA25" s="6"/>
      <c r="AB25" s="4">
        <v>0.33500000000000002</v>
      </c>
      <c r="AC25" t="s">
        <v>122</v>
      </c>
      <c r="AD25" s="4"/>
      <c r="AE25" s="4"/>
      <c r="AF25" s="4"/>
      <c r="AG25" s="4">
        <v>0.15</v>
      </c>
      <c r="AH25" s="4"/>
      <c r="AI25" s="4">
        <v>0.2</v>
      </c>
      <c r="AJ25" s="4"/>
      <c r="AK25">
        <v>311</v>
      </c>
      <c r="AL25" s="4">
        <f>1*46.6%</f>
        <v>0.46600000000000003</v>
      </c>
      <c r="AM25" s="4">
        <f>1*58.3%</f>
        <v>0.58299999999999996</v>
      </c>
      <c r="AN25" s="4"/>
      <c r="AO25" s="4"/>
      <c r="AP25" s="4">
        <v>0.622</v>
      </c>
      <c r="AQ25" s="48" t="s">
        <v>194</v>
      </c>
      <c r="AS25" s="4">
        <v>0.2</v>
      </c>
      <c r="AT25" s="4">
        <v>0.35</v>
      </c>
      <c r="AU25" s="4"/>
      <c r="AV25">
        <f t="shared" si="118"/>
        <v>695</v>
      </c>
      <c r="AW25" s="6">
        <f t="shared" ref="AW25:AW26" si="128">AK25+AR25</f>
        <v>311</v>
      </c>
      <c r="AX25" s="4">
        <f t="shared" si="119"/>
        <v>0.66600000000000004</v>
      </c>
      <c r="AY25">
        <f t="shared" ref="AY25:AY26" si="129">(100%+AX25)*AV25+AW25</f>
        <v>1468.87</v>
      </c>
      <c r="AZ25" s="4">
        <f t="shared" si="120"/>
        <v>0.58299999999999996</v>
      </c>
      <c r="BA25" s="4">
        <f t="shared" ref="BA25:BA26" si="130">AF25</f>
        <v>0</v>
      </c>
      <c r="BB25" s="4">
        <f t="shared" ref="BB25:BB26" si="131">AG25+AN25</f>
        <v>0.15</v>
      </c>
      <c r="BC25" s="4">
        <f t="shared" si="121"/>
        <v>0.6</v>
      </c>
      <c r="BD25" s="4">
        <f t="shared" si="122"/>
        <v>1.4569999999999999</v>
      </c>
      <c r="BE25" s="6">
        <v>1</v>
      </c>
      <c r="BF25" s="6">
        <f t="shared" ref="BF25:BF26" si="132">(100%+(1-BE25)*AZ25+BE25*BB25)*AY25</f>
        <v>1689.2004999999997</v>
      </c>
      <c r="BG25" s="6">
        <f t="shared" ref="BG25:BG26" si="133">(100%+$BD25)*BF25</f>
        <v>4150.3656284999988</v>
      </c>
      <c r="BH25" s="6">
        <f t="shared" ref="BH25:BH26" si="134">MIN($BC25, 80%)*BG25+MAX(100%-$BC25, 20%)*BF25</f>
        <v>3165.8995770999991</v>
      </c>
      <c r="BI25" s="6">
        <f t="shared" si="123"/>
        <v>4521.6518983999995</v>
      </c>
      <c r="BJ25" s="6">
        <f t="shared" ref="BJ25:BJ26" si="135">(100%+$BD25)*BI25</f>
        <v>11109.698714368798</v>
      </c>
      <c r="BK25" s="6">
        <f t="shared" ref="BK25:BK26" si="136">MIN($BC25, 80%)*BJ25+MAX(100%-$BC25, 20%)*BI25</f>
        <v>8474.4799879812781</v>
      </c>
      <c r="BL25" s="6">
        <f t="shared" si="124"/>
        <v>1835.1474231999998</v>
      </c>
      <c r="BM25" s="6">
        <f t="shared" ref="BM25:BM26" si="137">(100%+$BD25)*BL25</f>
        <v>4508.9572188023994</v>
      </c>
      <c r="BN25" s="6">
        <f t="shared" ref="BN25:BN26" si="138">MIN($BC25, 80%)*BM25+MAX(100%-$BC25, 20%)*BL25</f>
        <v>3439.4333005614394</v>
      </c>
      <c r="BO25">
        <f t="shared" si="125"/>
        <v>39372.393500646431</v>
      </c>
      <c r="BP25">
        <v>6</v>
      </c>
      <c r="BQ25" s="6">
        <f t="shared" si="23"/>
        <v>7974.4789147712845</v>
      </c>
      <c r="BR25" s="6">
        <f t="shared" si="126"/>
        <v>44712.632907298714</v>
      </c>
      <c r="BS25" s="6">
        <f t="shared" si="127"/>
        <v>2980.8421938199144</v>
      </c>
      <c r="BT25" s="6">
        <f t="shared" ref="BT25:BT26" si="139">BQ25+BS25</f>
        <v>10955.321108591199</v>
      </c>
    </row>
    <row r="26" spans="2:72" s="10" customFormat="1" x14ac:dyDescent="0.35">
      <c r="B26" s="10" t="s">
        <v>9</v>
      </c>
      <c r="C26" s="10">
        <v>198</v>
      </c>
      <c r="D26" s="12">
        <v>0.2</v>
      </c>
      <c r="E26" s="6">
        <v>8</v>
      </c>
      <c r="F26" s="4">
        <v>0.91879999999999995</v>
      </c>
      <c r="G26" s="4">
        <v>0.88349999999999995</v>
      </c>
      <c r="H26" s="4">
        <v>1.1156999999999999</v>
      </c>
      <c r="I26" s="4">
        <v>1.2113</v>
      </c>
      <c r="J26" s="4">
        <v>1.5082</v>
      </c>
      <c r="K26" s="4">
        <f t="shared" si="9"/>
        <v>2.1903000000000001</v>
      </c>
      <c r="L26" s="13">
        <v>6</v>
      </c>
      <c r="M26" s="12">
        <v>2.6768000000000001</v>
      </c>
      <c r="N26" s="13">
        <v>6</v>
      </c>
      <c r="O26" s="10">
        <v>6</v>
      </c>
      <c r="P26" s="12">
        <v>1.0864</v>
      </c>
      <c r="Q26" s="6">
        <v>13</v>
      </c>
      <c r="R26" s="13">
        <v>15</v>
      </c>
      <c r="S26" s="12">
        <v>0.05</v>
      </c>
      <c r="T26" s="12">
        <v>0.5</v>
      </c>
      <c r="U26" s="15" t="s">
        <v>146</v>
      </c>
      <c r="V26" s="31">
        <v>1</v>
      </c>
      <c r="W26" s="31" t="s">
        <v>9</v>
      </c>
      <c r="X26" s="15">
        <v>497</v>
      </c>
      <c r="Y26" s="35"/>
      <c r="Z26" s="32"/>
      <c r="AA26" s="13"/>
      <c r="AB26" s="4">
        <v>0.33500000000000002</v>
      </c>
      <c r="AC26" s="10" t="s">
        <v>122</v>
      </c>
      <c r="AD26" s="12"/>
      <c r="AE26" s="12"/>
      <c r="AF26" s="12"/>
      <c r="AG26" s="12">
        <v>0.15</v>
      </c>
      <c r="AH26" s="12"/>
      <c r="AI26" s="12">
        <v>0.2</v>
      </c>
      <c r="AJ26" s="12"/>
      <c r="AK26" s="10">
        <v>311</v>
      </c>
      <c r="AL26" s="12">
        <f>1*46.6%</f>
        <v>0.46600000000000003</v>
      </c>
      <c r="AN26" s="12">
        <f>1*46.6%</f>
        <v>0.46600000000000003</v>
      </c>
      <c r="AP26" s="12">
        <v>0.622</v>
      </c>
      <c r="AQ26" s="48" t="s">
        <v>194</v>
      </c>
      <c r="AS26" s="4">
        <v>0.2</v>
      </c>
      <c r="AT26" s="12">
        <v>0.35</v>
      </c>
      <c r="AU26" s="12"/>
      <c r="AV26" s="10">
        <f t="shared" si="118"/>
        <v>695</v>
      </c>
      <c r="AW26" s="13">
        <f t="shared" si="128"/>
        <v>311</v>
      </c>
      <c r="AX26" s="12">
        <f t="shared" si="119"/>
        <v>0.66600000000000004</v>
      </c>
      <c r="AY26" s="10">
        <f t="shared" si="129"/>
        <v>1468.87</v>
      </c>
      <c r="AZ26" s="12">
        <f t="shared" si="120"/>
        <v>0</v>
      </c>
      <c r="BA26" s="12">
        <f t="shared" si="130"/>
        <v>0</v>
      </c>
      <c r="BB26" s="12">
        <f t="shared" si="131"/>
        <v>0.61599999999999999</v>
      </c>
      <c r="BC26" s="12">
        <f t="shared" si="121"/>
        <v>0.6</v>
      </c>
      <c r="BD26" s="12">
        <f t="shared" si="122"/>
        <v>1.4569999999999999</v>
      </c>
      <c r="BE26" s="13">
        <v>1</v>
      </c>
      <c r="BF26" s="13">
        <f t="shared" si="132"/>
        <v>2373.6939200000002</v>
      </c>
      <c r="BG26" s="13">
        <f t="shared" si="133"/>
        <v>5832.1659614399996</v>
      </c>
      <c r="BH26" s="13">
        <f t="shared" si="134"/>
        <v>4448.7771448639996</v>
      </c>
      <c r="BI26" s="13">
        <f t="shared" si="123"/>
        <v>6353.903885056</v>
      </c>
      <c r="BJ26" s="13">
        <f t="shared" si="135"/>
        <v>15611.541845582591</v>
      </c>
      <c r="BK26" s="13">
        <f t="shared" si="136"/>
        <v>11908.486661371955</v>
      </c>
      <c r="BL26" s="13">
        <f t="shared" si="124"/>
        <v>2578.781074688</v>
      </c>
      <c r="BM26" s="13">
        <f t="shared" si="137"/>
        <v>6336.0651005084155</v>
      </c>
      <c r="BN26" s="13">
        <f t="shared" si="138"/>
        <v>4833.1514901802493</v>
      </c>
      <c r="BO26">
        <f t="shared" si="125"/>
        <v>55326.772084386648</v>
      </c>
      <c r="BP26" s="10">
        <v>6</v>
      </c>
      <c r="BQ26" s="8">
        <f t="shared" si="23"/>
        <v>11205.876457626435</v>
      </c>
      <c r="BR26" s="13">
        <f t="shared" si="126"/>
        <v>62830.969372343243</v>
      </c>
      <c r="BS26" s="13">
        <f t="shared" si="127"/>
        <v>4188.7312914895492</v>
      </c>
      <c r="BT26" s="18">
        <f t="shared" si="139"/>
        <v>15394.607749115985</v>
      </c>
    </row>
    <row r="36" spans="50:50" x14ac:dyDescent="0.35">
      <c r="AX36">
        <f ca="1">+AX36:AX38</f>
        <v>0</v>
      </c>
    </row>
  </sheetData>
  <mergeCells count="7">
    <mergeCell ref="BE1:BN1"/>
    <mergeCell ref="B1:T1"/>
    <mergeCell ref="U1:AB1"/>
    <mergeCell ref="AC1:AJ1"/>
    <mergeCell ref="AK1:AP1"/>
    <mergeCell ref="AQ1:AU1"/>
    <mergeCell ref="AV1:B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D3A5-F306-4A8E-994B-2DD3EDB6DAAA}">
  <dimension ref="A1:CI14"/>
  <sheetViews>
    <sheetView topLeftCell="BZ1" zoomScaleNormal="100" workbookViewId="0">
      <pane ySplit="2" topLeftCell="A3" activePane="bottomLeft" state="frozen"/>
      <selection activeCell="BW1" sqref="BW1"/>
      <selection pane="bottomLeft" activeCell="CG12" sqref="CG12"/>
    </sheetView>
  </sheetViews>
  <sheetFormatPr defaultRowHeight="14.5" x14ac:dyDescent="0.35"/>
  <cols>
    <col min="1" max="1" width="9" bestFit="1" customWidth="1"/>
    <col min="2" max="2" width="6" bestFit="1" customWidth="1"/>
    <col min="3" max="3" width="9.453125" bestFit="1" customWidth="1"/>
    <col min="4" max="4" width="9.453125" customWidth="1"/>
    <col min="5" max="5" width="3.81640625" style="6" bestFit="1" customWidth="1"/>
    <col min="6" max="6" width="7.1796875" style="4" customWidth="1"/>
    <col min="7" max="7" width="7.1796875" style="4" bestFit="1" customWidth="1"/>
    <col min="8" max="8" width="9.81640625" style="4" bestFit="1" customWidth="1"/>
    <col min="9" max="9" width="7.81640625" style="4" bestFit="1" customWidth="1"/>
    <col min="10" max="10" width="8.1796875" style="4" bestFit="1" customWidth="1"/>
    <col min="11" max="11" width="2.1796875" style="6" bestFit="1" customWidth="1"/>
    <col min="12" max="13" width="8.1796875" style="4" customWidth="1"/>
    <col min="14" max="14" width="2.453125" customWidth="1"/>
    <col min="15" max="16" width="8.1796875" style="4" customWidth="1"/>
    <col min="17" max="17" width="9.54296875" style="4" bestFit="1" customWidth="1"/>
    <col min="18" max="18" width="12.453125" style="6" bestFit="1" customWidth="1"/>
    <col min="19" max="19" width="10.453125" style="4" bestFit="1" customWidth="1"/>
    <col min="20" max="20" width="10.54296875" style="4" bestFit="1" customWidth="1"/>
    <col min="21" max="21" width="13.453125" bestFit="1" customWidth="1"/>
    <col min="22" max="22" width="2.26953125" bestFit="1" customWidth="1"/>
    <col min="23" max="23" width="6" bestFit="1" customWidth="1"/>
    <col min="24" max="24" width="9.453125" bestFit="1" customWidth="1"/>
    <col min="25" max="25" width="6" style="4" bestFit="1" customWidth="1"/>
    <col min="26" max="26" width="15.1796875" style="4" bestFit="1" customWidth="1"/>
    <col min="27" max="27" width="18.1796875" style="4" bestFit="1" customWidth="1"/>
    <col min="28" max="28" width="10.453125" style="6" bestFit="1" customWidth="1"/>
    <col min="29" max="29" width="10.54296875" style="6" bestFit="1" customWidth="1"/>
    <col min="30" max="30" width="26.54296875" bestFit="1" customWidth="1"/>
    <col min="31" max="31" width="7.1796875" style="4" bestFit="1" customWidth="1"/>
    <col min="32" max="32" width="15.1796875" style="4" bestFit="1" customWidth="1"/>
    <col min="33" max="33" width="15.54296875" style="4" bestFit="1" customWidth="1"/>
    <col min="34" max="34" width="11.26953125" style="4" bestFit="1" customWidth="1"/>
    <col min="35" max="35" width="10.453125" style="4" bestFit="1" customWidth="1"/>
    <col min="36" max="36" width="10.54296875" style="4" bestFit="1" customWidth="1"/>
    <col min="37" max="37" width="8.453125" bestFit="1" customWidth="1"/>
    <col min="38" max="38" width="7.1796875" style="4" bestFit="1" customWidth="1"/>
    <col min="39" max="39" width="15.1796875" style="4" bestFit="1" customWidth="1"/>
    <col min="40" max="40" width="11.26953125" style="4" bestFit="1" customWidth="1"/>
    <col min="41" max="41" width="10.453125" style="4" bestFit="1" customWidth="1"/>
    <col min="42" max="42" width="10.54296875" style="4" bestFit="1" customWidth="1"/>
    <col min="43" max="43" width="44" style="4" bestFit="1" customWidth="1"/>
    <col min="44" max="44" width="8.453125" style="6" bestFit="1" customWidth="1"/>
    <col min="45" max="45" width="7.1796875" style="4" customWidth="1"/>
    <col min="46" max="46" width="10.453125" style="4" bestFit="1" customWidth="1"/>
    <col min="47" max="47" width="10.54296875" style="4" bestFit="1" customWidth="1"/>
    <col min="48" max="48" width="9.453125" bestFit="1" customWidth="1"/>
    <col min="49" max="49" width="8.453125" style="6" bestFit="1" customWidth="1"/>
    <col min="50" max="50" width="8.1796875" bestFit="1" customWidth="1"/>
    <col min="51" max="51" width="9.54296875" bestFit="1" customWidth="1"/>
    <col min="52" max="52" width="15.1796875" bestFit="1" customWidth="1"/>
    <col min="53" max="53" width="15.54296875" bestFit="1" customWidth="1"/>
    <col min="54" max="54" width="11.26953125" bestFit="1" customWidth="1"/>
    <col min="55" max="55" width="10.453125" bestFit="1" customWidth="1"/>
    <col min="56" max="56" width="10.54296875" bestFit="1" customWidth="1"/>
    <col min="57" max="57" width="5" style="6" customWidth="1"/>
    <col min="58" max="58" width="14.1796875" style="9" customWidth="1"/>
    <col min="59" max="59" width="17.81640625" style="9" customWidth="1"/>
    <col min="60" max="60" width="22.26953125" style="9" bestFit="1" customWidth="1"/>
    <col min="61" max="61" width="20.26953125" style="9" customWidth="1"/>
    <col min="62" max="62" width="24" style="9" customWidth="1"/>
    <col min="63" max="63" width="28.54296875" style="9" bestFit="1" customWidth="1"/>
    <col min="64" max="64" width="7.1796875" style="9" customWidth="1"/>
    <col min="65" max="65" width="10.7265625" style="6" customWidth="1"/>
    <col min="66" max="66" width="15.26953125" style="9" bestFit="1" customWidth="1"/>
    <col min="67" max="67" width="8" style="6" customWidth="1"/>
    <col min="68" max="68" width="11.54296875" style="9" customWidth="1"/>
    <col min="69" max="69" width="11.7265625" style="6" bestFit="1" customWidth="1"/>
    <col min="70" max="70" width="8" style="6" customWidth="1"/>
    <col min="71" max="71" width="11.54296875" style="6" customWidth="1"/>
    <col min="72" max="72" width="11.7265625" style="6" bestFit="1" customWidth="1"/>
    <col min="73" max="73" width="9.54296875" style="6" customWidth="1"/>
    <col min="74" max="74" width="13.1796875" style="6" customWidth="1"/>
    <col min="75" max="75" width="13.453125" style="6" bestFit="1" customWidth="1"/>
    <col min="76" max="76" width="14.1796875" style="6" customWidth="1"/>
    <col min="77" max="77" width="18.1796875" style="6" bestFit="1" customWidth="1"/>
    <col min="78" max="78" width="15.26953125" style="6" bestFit="1" customWidth="1"/>
    <col min="79" max="79" width="18.81640625" style="6" bestFit="1" customWidth="1"/>
    <col min="80" max="80" width="14.54296875" style="6" bestFit="1" customWidth="1"/>
    <col min="81" max="81" width="12.453125" bestFit="1" customWidth="1"/>
    <col min="82" max="82" width="11" style="6" bestFit="1" customWidth="1"/>
    <col min="83" max="83" width="18.1796875" style="6" bestFit="1" customWidth="1"/>
    <col min="84" max="84" width="13.54296875" style="6" bestFit="1" customWidth="1"/>
    <col min="85" max="85" width="14.453125" bestFit="1" customWidth="1"/>
    <col min="86" max="86" width="8.453125" bestFit="1" customWidth="1"/>
  </cols>
  <sheetData>
    <row r="1" spans="1:87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 t="s">
        <v>3</v>
      </c>
      <c r="V1" s="120"/>
      <c r="W1" s="120"/>
      <c r="X1" s="120"/>
      <c r="Y1" s="120"/>
      <c r="Z1" s="120"/>
      <c r="AA1" s="120"/>
      <c r="AB1" s="120"/>
      <c r="AC1" s="120"/>
      <c r="AD1" s="120" t="s">
        <v>13</v>
      </c>
      <c r="AE1" s="120"/>
      <c r="AF1" s="120"/>
      <c r="AG1" s="120"/>
      <c r="AH1" s="120"/>
      <c r="AI1" s="120"/>
      <c r="AJ1" s="120"/>
      <c r="AK1" s="120" t="s">
        <v>24</v>
      </c>
      <c r="AL1" s="120"/>
      <c r="AM1" s="120"/>
      <c r="AN1" s="120"/>
      <c r="AO1" s="120"/>
      <c r="AP1" s="120"/>
      <c r="AQ1" s="121" t="s">
        <v>25</v>
      </c>
      <c r="AR1" s="121"/>
      <c r="AS1" s="121"/>
      <c r="AT1" s="121"/>
      <c r="AU1" s="121"/>
      <c r="AV1" s="120" t="s">
        <v>18</v>
      </c>
      <c r="AW1" s="120"/>
      <c r="AX1" s="120"/>
      <c r="AY1" s="120"/>
      <c r="AZ1" s="120"/>
      <c r="BA1" s="120"/>
      <c r="BB1" s="120"/>
      <c r="BC1" s="120"/>
      <c r="BD1" s="120"/>
      <c r="BE1" s="117"/>
      <c r="BF1" s="29" t="s">
        <v>20</v>
      </c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120" t="s">
        <v>85</v>
      </c>
      <c r="BY1" s="120"/>
      <c r="BZ1" s="120"/>
      <c r="CA1" s="120"/>
      <c r="CB1" s="120"/>
      <c r="CC1" s="120"/>
      <c r="CD1" s="120"/>
      <c r="CE1" s="120"/>
      <c r="CF1" s="120"/>
      <c r="CG1" s="120"/>
    </row>
    <row r="2" spans="1:87" x14ac:dyDescent="0.35">
      <c r="B2" t="s">
        <v>7</v>
      </c>
      <c r="C2" t="s">
        <v>1</v>
      </c>
      <c r="D2" t="s">
        <v>0</v>
      </c>
      <c r="E2" s="6" t="s">
        <v>73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6" t="s">
        <v>26</v>
      </c>
      <c r="L2" s="4" t="s">
        <v>467</v>
      </c>
      <c r="M2" s="4" t="s">
        <v>468</v>
      </c>
      <c r="N2" s="3" t="s">
        <v>29</v>
      </c>
      <c r="O2" s="14" t="s">
        <v>49</v>
      </c>
      <c r="P2" s="14" t="s">
        <v>50</v>
      </c>
      <c r="Q2" s="14" t="s">
        <v>52</v>
      </c>
      <c r="R2" s="29" t="s">
        <v>93</v>
      </c>
      <c r="S2" s="14" t="s">
        <v>40</v>
      </c>
      <c r="T2" s="14" t="s">
        <v>39</v>
      </c>
      <c r="U2" t="s">
        <v>8</v>
      </c>
      <c r="V2" t="s">
        <v>17</v>
      </c>
      <c r="W2" t="s">
        <v>7</v>
      </c>
      <c r="X2" t="s">
        <v>1</v>
      </c>
      <c r="Y2" s="4" t="s">
        <v>0</v>
      </c>
      <c r="Z2" s="4" t="s">
        <v>5</v>
      </c>
      <c r="AA2" s="4" t="s">
        <v>46</v>
      </c>
      <c r="AB2" s="6" t="s">
        <v>40</v>
      </c>
      <c r="AC2" s="6" t="s">
        <v>39</v>
      </c>
      <c r="AD2" t="s">
        <v>16</v>
      </c>
      <c r="AE2" s="4" t="s">
        <v>0</v>
      </c>
      <c r="AF2" s="4" t="s">
        <v>5</v>
      </c>
      <c r="AG2" s="4" t="s">
        <v>12</v>
      </c>
      <c r="AH2" s="4" t="s">
        <v>493</v>
      </c>
      <c r="AI2" s="4" t="s">
        <v>40</v>
      </c>
      <c r="AJ2" s="4" t="s">
        <v>39</v>
      </c>
      <c r="AK2" t="s">
        <v>14</v>
      </c>
      <c r="AL2" s="4" t="s">
        <v>0</v>
      </c>
      <c r="AM2" s="4" t="s">
        <v>5</v>
      </c>
      <c r="AN2" s="4" t="s">
        <v>115</v>
      </c>
      <c r="AO2" s="4" t="s">
        <v>40</v>
      </c>
      <c r="AP2" s="4" t="s">
        <v>39</v>
      </c>
      <c r="AQ2" s="4" t="s">
        <v>16</v>
      </c>
      <c r="AR2" s="6" t="s">
        <v>14</v>
      </c>
      <c r="AS2" s="4" t="s">
        <v>0</v>
      </c>
      <c r="AT2" s="4" t="s">
        <v>40</v>
      </c>
      <c r="AU2" s="4" t="s">
        <v>39</v>
      </c>
      <c r="AV2" t="s">
        <v>1</v>
      </c>
      <c r="AW2" s="6" t="s">
        <v>14</v>
      </c>
      <c r="AX2" t="s">
        <v>0</v>
      </c>
      <c r="AY2" t="s">
        <v>19</v>
      </c>
      <c r="AZ2" t="s">
        <v>5</v>
      </c>
      <c r="BA2" t="s">
        <v>12</v>
      </c>
      <c r="BB2" t="s">
        <v>115</v>
      </c>
      <c r="BC2" t="s">
        <v>40</v>
      </c>
      <c r="BD2" t="s">
        <v>39</v>
      </c>
      <c r="BE2" s="6" t="s">
        <v>116</v>
      </c>
      <c r="BF2" s="9" t="s">
        <v>21</v>
      </c>
      <c r="BG2" s="9" t="s">
        <v>41</v>
      </c>
      <c r="BH2" s="9" t="s">
        <v>42</v>
      </c>
      <c r="BI2" s="9" t="s">
        <v>70</v>
      </c>
      <c r="BJ2" s="9" t="s">
        <v>71</v>
      </c>
      <c r="BK2" s="9" t="s">
        <v>72</v>
      </c>
      <c r="BL2" s="9" t="s">
        <v>26</v>
      </c>
      <c r="BM2" s="6" t="s">
        <v>113</v>
      </c>
      <c r="BN2" s="9" t="s">
        <v>114</v>
      </c>
      <c r="BO2" s="9" t="s">
        <v>49</v>
      </c>
      <c r="BP2" s="9" t="s">
        <v>233</v>
      </c>
      <c r="BQ2" s="9" t="s">
        <v>234</v>
      </c>
      <c r="BR2" s="9" t="s">
        <v>50</v>
      </c>
      <c r="BS2" s="9" t="s">
        <v>235</v>
      </c>
      <c r="BT2" s="9" t="s">
        <v>236</v>
      </c>
      <c r="BU2" s="9" t="s">
        <v>495</v>
      </c>
      <c r="BV2" s="9" t="s">
        <v>496</v>
      </c>
      <c r="BW2" s="9" t="s">
        <v>497</v>
      </c>
      <c r="BX2" s="9" t="s">
        <v>21</v>
      </c>
      <c r="BY2" s="9" t="s">
        <v>92</v>
      </c>
      <c r="BZ2" s="9" t="s">
        <v>86</v>
      </c>
      <c r="CA2" s="9" t="s">
        <v>499</v>
      </c>
      <c r="CB2" s="9" t="s">
        <v>90</v>
      </c>
      <c r="CC2" s="9" t="s">
        <v>76</v>
      </c>
      <c r="CD2" s="9" t="s">
        <v>500</v>
      </c>
      <c r="CE2" s="9" t="s">
        <v>88</v>
      </c>
      <c r="CF2" s="9" t="s">
        <v>498</v>
      </c>
      <c r="CG2" s="9" t="s">
        <v>94</v>
      </c>
      <c r="CH2" s="9" t="s">
        <v>95</v>
      </c>
    </row>
    <row r="3" spans="1:87" ht="13" customHeight="1" x14ac:dyDescent="0.35">
      <c r="B3" t="s">
        <v>9</v>
      </c>
      <c r="C3">
        <v>213</v>
      </c>
      <c r="D3" s="1">
        <v>0.18</v>
      </c>
      <c r="E3" s="6">
        <v>8</v>
      </c>
      <c r="F3" s="4">
        <v>0.89670000000000005</v>
      </c>
      <c r="G3" s="4">
        <v>0.88200000000000001</v>
      </c>
      <c r="H3" s="4">
        <f>54.39%*2</f>
        <v>1.0878000000000001</v>
      </c>
      <c r="I3" s="4">
        <v>1.1907000000000001</v>
      </c>
      <c r="J3" s="4">
        <f>71.15%+73.5%</f>
        <v>1.4464999999999999</v>
      </c>
      <c r="K3" s="6">
        <v>6</v>
      </c>
      <c r="L3" s="4">
        <v>0.93440000000000001</v>
      </c>
      <c r="M3" s="4">
        <v>2.1760000000000002</v>
      </c>
      <c r="N3">
        <v>6</v>
      </c>
      <c r="O3" s="4">
        <v>1.6639999999999999</v>
      </c>
      <c r="P3" s="4">
        <v>2.4319999999999999</v>
      </c>
      <c r="Q3" s="4">
        <v>2.1120000000000001</v>
      </c>
      <c r="R3" s="6">
        <v>15</v>
      </c>
      <c r="S3" s="4">
        <v>0.2</v>
      </c>
      <c r="T3" s="4">
        <v>0.5</v>
      </c>
      <c r="U3" t="s">
        <v>53</v>
      </c>
      <c r="V3">
        <v>1</v>
      </c>
      <c r="W3" t="s">
        <v>9</v>
      </c>
      <c r="X3">
        <v>497</v>
      </c>
      <c r="Z3" s="4">
        <v>0.315</v>
      </c>
      <c r="AA3" s="4">
        <v>0.2</v>
      </c>
      <c r="AD3" t="s">
        <v>45</v>
      </c>
      <c r="AE3" s="4">
        <v>0.18</v>
      </c>
      <c r="AH3" s="4">
        <v>0.15</v>
      </c>
      <c r="AI3" s="4">
        <v>0.2</v>
      </c>
      <c r="AK3">
        <v>311</v>
      </c>
      <c r="AL3" s="4">
        <f>1*46.6%</f>
        <v>0.46600000000000003</v>
      </c>
      <c r="AM3" s="4">
        <f>1*58.3%</f>
        <v>0.58299999999999996</v>
      </c>
      <c r="AN3" s="4">
        <f>0*46.6%</f>
        <v>0</v>
      </c>
      <c r="AP3" s="4">
        <v>0.622</v>
      </c>
      <c r="AQ3" s="48" t="s">
        <v>193</v>
      </c>
      <c r="AS3" s="4">
        <f>48%+20%</f>
        <v>0.67999999999999994</v>
      </c>
      <c r="AT3" s="4">
        <v>0.35</v>
      </c>
      <c r="AV3">
        <f t="shared" ref="AV3:AV14" si="0">C3+X3</f>
        <v>710</v>
      </c>
      <c r="AW3" s="6">
        <f t="shared" ref="AW3:AW11" si="1">AK3+AR3</f>
        <v>311</v>
      </c>
      <c r="AX3" s="4">
        <f t="shared" ref="AX3:AX14" si="2">Y3+AE3+AL3+AS3</f>
        <v>1.3260000000000001</v>
      </c>
      <c r="AY3">
        <f t="shared" ref="AY3:AY11" si="3">(100%+AX3)*AV3+AW3</f>
        <v>1962.46</v>
      </c>
      <c r="AZ3" s="4">
        <f t="shared" ref="AZ3:AZ14" si="4">Z3+AF3+AM3</f>
        <v>0.89799999999999991</v>
      </c>
      <c r="BA3" s="4">
        <f t="shared" ref="BA3:BA14" si="5">AG3</f>
        <v>0</v>
      </c>
      <c r="BB3" s="4">
        <f t="shared" ref="BB3:BB14" si="6">AH3+AN3</f>
        <v>0.15</v>
      </c>
      <c r="BC3" s="4">
        <f t="shared" ref="BC3:BC14" si="7">S3+AB3+AI3+AO3+AT3</f>
        <v>0.75</v>
      </c>
      <c r="BD3" s="4">
        <f t="shared" ref="BD3:BD14" si="8">T3+AC3+AJ3+AP3+AU3</f>
        <v>1.1219999999999999</v>
      </c>
      <c r="BE3" s="6">
        <v>0</v>
      </c>
      <c r="BF3" s="9">
        <f>(100%+BA3+(1-BE3)*AZ3+BE3*BB3)*AY3</f>
        <v>3724.74908</v>
      </c>
      <c r="BG3" s="9">
        <f>(100%+$BD3)*BF3</f>
        <v>7903.9175477599993</v>
      </c>
      <c r="BH3" s="9">
        <f>MIN($BC3, 80%)*BG3+BF3*MAX(100%-$BC3, 20%)</f>
        <v>6859.1254308199996</v>
      </c>
      <c r="BI3" s="9">
        <f>AA3*(100%+AZ3)*AY3</f>
        <v>744.94981600000006</v>
      </c>
      <c r="BJ3" s="9">
        <f>(100%+$BD3)*BI3</f>
        <v>1580.7835095519999</v>
      </c>
      <c r="BK3" s="9">
        <f>MIN($BC3, 80%)*BJ3+BI3*MAX(100%-$BC3, 20%)</f>
        <v>1371.8250861639999</v>
      </c>
      <c r="BL3" s="9">
        <f>(L3+M3)*(100%+$BB3)*$AY3</f>
        <v>7019.6409216000002</v>
      </c>
      <c r="BM3" s="9">
        <f>BL3*(100%+$BD3)</f>
        <v>14895.678035635199</v>
      </c>
      <c r="BN3" s="9">
        <f>MIN($BC3, 80%)*BM3+BL3*MAX(100%-$BC3, 20%)</f>
        <v>12926.668757126401</v>
      </c>
      <c r="BO3" s="9">
        <f>O3*(100%+$BB3)*$AY3*BD3</f>
        <v>4213.5177976319992</v>
      </c>
      <c r="BP3" s="9">
        <f>BO3*(100%+$BD3)</f>
        <v>8941.0847665751025</v>
      </c>
      <c r="BQ3" s="9">
        <f>MIN($BC3, 80%)*BP3+BO3*MAX(100%-$BC3, 20%)</f>
        <v>7759.1930243393272</v>
      </c>
      <c r="BR3" s="9">
        <f>P3*(100%+$BB3)*$AY3</f>
        <v>5488.6081279999999</v>
      </c>
      <c r="BS3" s="9">
        <f>BR3*(100%+$BD3)</f>
        <v>11646.826447615998</v>
      </c>
      <c r="BT3" s="9">
        <f>MIN($BC3, 80%)*BS3+BR3*MAX(100%-$BC3, 20%)</f>
        <v>10107.271867711999</v>
      </c>
      <c r="BU3" s="9">
        <f>Q3*(100%+$BB3)*$AY3</f>
        <v>4766.4228480000002</v>
      </c>
      <c r="BV3" s="9">
        <f>BU3*(100%+$BD3)</f>
        <v>10114.349283456</v>
      </c>
      <c r="BW3" s="9">
        <f>MIN($BC3, 80%)*BV3+BU3*MAX(100%-$BC3, 20%)</f>
        <v>8777.3676745920002</v>
      </c>
      <c r="BX3" s="9">
        <f>2*(F3+G3+H3+I3+J3)*BH3</f>
        <v>75501.137267208062</v>
      </c>
      <c r="BY3" s="9">
        <v>8</v>
      </c>
      <c r="BZ3" s="9">
        <f t="shared" ref="BZ3:BZ14" si="9">BY3*BK3</f>
        <v>10974.600689311999</v>
      </c>
      <c r="CA3" s="9">
        <v>4</v>
      </c>
      <c r="CB3" s="9">
        <f t="shared" ref="CB3:CB11" si="10">CA3*BW3</f>
        <v>35109.470698368001</v>
      </c>
      <c r="CC3" s="15">
        <v>6</v>
      </c>
      <c r="CD3" s="9">
        <f>BN3/6</f>
        <v>2154.4447928544</v>
      </c>
      <c r="CE3" s="9">
        <f t="shared" ref="CE3:CE11" si="11">(BX3+BZ3)/CC3+CD3</f>
        <v>16567.067785607742</v>
      </c>
      <c r="CF3" s="9">
        <f t="shared" ref="CF3:CF14" si="12">CB3/R3</f>
        <v>2340.6313798912001</v>
      </c>
      <c r="CG3" s="9">
        <f t="shared" ref="CG3:CG11" si="13">CE3+CF3</f>
        <v>18907.699165498943</v>
      </c>
      <c r="CH3" s="9">
        <f t="shared" ref="CH3:CH11" si="14">CD3+CF3</f>
        <v>4495.0761727456002</v>
      </c>
      <c r="CI3" s="15"/>
    </row>
    <row r="4" spans="1:87" x14ac:dyDescent="0.35">
      <c r="B4" t="s">
        <v>9</v>
      </c>
      <c r="C4">
        <v>213</v>
      </c>
      <c r="D4" s="1">
        <v>0.18</v>
      </c>
      <c r="E4" s="6">
        <v>8</v>
      </c>
      <c r="F4" s="4">
        <v>0.89670000000000005</v>
      </c>
      <c r="G4" s="4">
        <v>0.88200000000000001</v>
      </c>
      <c r="H4" s="4">
        <f t="shared" ref="H4:H14" si="15">54.39%*2</f>
        <v>1.0878000000000001</v>
      </c>
      <c r="I4" s="4">
        <v>1.1907000000000001</v>
      </c>
      <c r="J4" s="4">
        <f t="shared" ref="J4:J14" si="16">71.15%+73.5%</f>
        <v>1.4464999999999999</v>
      </c>
      <c r="K4" s="6">
        <v>6</v>
      </c>
      <c r="L4" s="4">
        <v>0.93440000000000001</v>
      </c>
      <c r="M4" s="4">
        <v>2.1760000000000002</v>
      </c>
      <c r="N4">
        <v>6</v>
      </c>
      <c r="O4" s="4">
        <v>1.6639999999999999</v>
      </c>
      <c r="P4" s="4">
        <v>2.4319999999999999</v>
      </c>
      <c r="Q4" s="4">
        <v>2.1120000000000001</v>
      </c>
      <c r="R4" s="6">
        <v>15</v>
      </c>
      <c r="S4" s="4">
        <v>0.2</v>
      </c>
      <c r="T4" s="4">
        <v>0.5</v>
      </c>
      <c r="U4" t="s">
        <v>53</v>
      </c>
      <c r="V4">
        <v>1</v>
      </c>
      <c r="W4" t="s">
        <v>9</v>
      </c>
      <c r="X4">
        <v>497</v>
      </c>
      <c r="Z4" s="4">
        <v>0.315</v>
      </c>
      <c r="AA4" s="4">
        <v>0.2</v>
      </c>
      <c r="AD4" t="s">
        <v>45</v>
      </c>
      <c r="AE4" s="4">
        <v>0.18</v>
      </c>
      <c r="AH4" s="4">
        <v>0.15</v>
      </c>
      <c r="AI4" s="4">
        <v>0.2</v>
      </c>
      <c r="AK4">
        <v>311</v>
      </c>
      <c r="AL4" s="4">
        <f>2*46.6%</f>
        <v>0.93200000000000005</v>
      </c>
      <c r="AM4" s="4">
        <f>0*58.3%</f>
        <v>0</v>
      </c>
      <c r="AN4" s="4">
        <f>0*46.6%</f>
        <v>0</v>
      </c>
      <c r="AP4" s="4">
        <v>0.622</v>
      </c>
      <c r="AQ4" s="48" t="s">
        <v>193</v>
      </c>
      <c r="AR4"/>
      <c r="AS4" s="4">
        <f t="shared" ref="AS4:AS8" si="17">48%+20%</f>
        <v>0.67999999999999994</v>
      </c>
      <c r="AT4" s="4">
        <v>0.35</v>
      </c>
      <c r="AV4">
        <f t="shared" si="0"/>
        <v>710</v>
      </c>
      <c r="AW4" s="6">
        <f t="shared" si="1"/>
        <v>311</v>
      </c>
      <c r="AX4" s="4">
        <f t="shared" si="2"/>
        <v>1.792</v>
      </c>
      <c r="AY4">
        <f t="shared" si="3"/>
        <v>2293.3199999999997</v>
      </c>
      <c r="AZ4" s="4">
        <f t="shared" si="4"/>
        <v>0.315</v>
      </c>
      <c r="BA4" s="4">
        <f t="shared" si="5"/>
        <v>0</v>
      </c>
      <c r="BB4" s="4">
        <f t="shared" si="6"/>
        <v>0.15</v>
      </c>
      <c r="BC4" s="4">
        <f t="shared" si="7"/>
        <v>0.75</v>
      </c>
      <c r="BD4" s="4">
        <f t="shared" si="8"/>
        <v>1.1219999999999999</v>
      </c>
      <c r="BE4" s="6">
        <v>0</v>
      </c>
      <c r="BF4" s="9">
        <f t="shared" ref="BF4:BF14" si="18">(100%+BA4+(1-BE4)*AZ4+BE4*BB4)*AY4</f>
        <v>3015.7157999999995</v>
      </c>
      <c r="BG4" s="9">
        <f t="shared" ref="BG4:BG14" si="19">(100%+$BD4)*BF4</f>
        <v>6399.3489275999982</v>
      </c>
      <c r="BH4" s="9">
        <f t="shared" ref="BH4:BH14" si="20">MIN($BC4, 80%)*BG4+BF4*MAX(100%-$BC4, 20%)</f>
        <v>5553.4406456999986</v>
      </c>
      <c r="BI4" s="9">
        <f t="shared" ref="BI4:BI14" si="21">AA4*(100%+AZ4)*AY4</f>
        <v>603.14315999999997</v>
      </c>
      <c r="BJ4" s="9">
        <f t="shared" ref="BJ4:BJ14" si="22">(100%+$BD4)*BI4</f>
        <v>1279.8697855199998</v>
      </c>
      <c r="BK4" s="9">
        <f t="shared" ref="BK4:BK14" si="23">MIN($BC4, 80%)*BJ4+BI4*MAX(100%-$BC4, 20%)</f>
        <v>1110.6881291399998</v>
      </c>
      <c r="BL4" s="9">
        <f t="shared" ref="BL4:BL14" si="24">(L4+M4)*(100%+$BB4)*$AY4</f>
        <v>8203.1139071999987</v>
      </c>
      <c r="BM4" s="9">
        <f t="shared" ref="BM4:BM14" si="25">BL4*(100%+$BD4)</f>
        <v>17407.007711078397</v>
      </c>
      <c r="BN4" s="9">
        <f t="shared" ref="BN4:BN14" si="26">MIN($BC4, 80%)*BM4+BL4*MAX(100%-$BC4, 20%)</f>
        <v>15106.034260108798</v>
      </c>
      <c r="BO4" s="9">
        <f t="shared" ref="BO4:BO14" si="27">O4*(100%+$BB4)*$AY4*BD4</f>
        <v>4923.8938045439982</v>
      </c>
      <c r="BP4" s="9">
        <f t="shared" ref="BP4:BP14" si="28">BO4*(100%+$BD4)</f>
        <v>10448.502653242364</v>
      </c>
      <c r="BQ4" s="9">
        <f t="shared" ref="BQ4:BQ14" si="29">MIN($BC4, 80%)*BP4+BO4*MAX(100%-$BC4, 20%)</f>
        <v>9067.3504410677724</v>
      </c>
      <c r="BR4" s="9">
        <f t="shared" ref="BR4:BR14" si="30">P4*(100%+$BB4)*$AY4</f>
        <v>6413.9573759999985</v>
      </c>
      <c r="BS4" s="9">
        <f t="shared" ref="BS4:BS14" si="31">BR4*(100%+$BD4)</f>
        <v>13610.417551871997</v>
      </c>
      <c r="BT4" s="9">
        <f t="shared" ref="BT4:BT14" si="32">MIN($BC4, 80%)*BS4+BR4*MAX(100%-$BC4, 20%)</f>
        <v>11811.302507903996</v>
      </c>
      <c r="BU4" s="9">
        <f t="shared" ref="BU4:BU14" si="33">Q4*(100%+$BB4)*$AY4</f>
        <v>5570.0156159999988</v>
      </c>
      <c r="BV4" s="9">
        <f t="shared" ref="BV4:BV14" si="34">BU4*(100%+$BD4)</f>
        <v>11819.573137151996</v>
      </c>
      <c r="BW4" s="9">
        <f t="shared" ref="BW4:BW14" si="35">MIN($BC4, 80%)*BV4+BU4*MAX(100%-$BC4, 20%)</f>
        <v>10257.183756863997</v>
      </c>
      <c r="BX4" s="9">
        <f t="shared" ref="BX4:BX14" si="36">2*(F4+G4+H4+I4+J4)*BH4</f>
        <v>61128.942563478166</v>
      </c>
      <c r="BY4" s="9">
        <v>8</v>
      </c>
      <c r="BZ4" s="9">
        <f t="shared" si="9"/>
        <v>8885.5050331199982</v>
      </c>
      <c r="CA4" s="9">
        <v>4</v>
      </c>
      <c r="CB4" s="9">
        <f t="shared" si="10"/>
        <v>41028.735027455987</v>
      </c>
      <c r="CC4" s="15">
        <v>6</v>
      </c>
      <c r="CD4" s="9">
        <f t="shared" ref="CD4:CD14" si="37">BN4/6</f>
        <v>2517.6723766847995</v>
      </c>
      <c r="CE4" s="9">
        <f t="shared" si="11"/>
        <v>14186.746976117827</v>
      </c>
      <c r="CF4" s="9">
        <f t="shared" si="12"/>
        <v>2735.2490018303993</v>
      </c>
      <c r="CG4" s="9">
        <f t="shared" si="13"/>
        <v>16921.995977948227</v>
      </c>
      <c r="CH4" s="9">
        <f t="shared" si="14"/>
        <v>5252.9213785151987</v>
      </c>
      <c r="CI4" s="15"/>
    </row>
    <row r="5" spans="1:87" s="10" customFormat="1" x14ac:dyDescent="0.35">
      <c r="A5"/>
      <c r="B5" t="s">
        <v>9</v>
      </c>
      <c r="C5">
        <v>213</v>
      </c>
      <c r="D5" s="1">
        <v>0.18</v>
      </c>
      <c r="E5" s="6">
        <v>8</v>
      </c>
      <c r="F5" s="4">
        <v>0.89670000000000005</v>
      </c>
      <c r="G5" s="4">
        <v>0.88200000000000001</v>
      </c>
      <c r="H5" s="4">
        <f t="shared" si="15"/>
        <v>1.0878000000000001</v>
      </c>
      <c r="I5" s="4">
        <v>1.1907000000000001</v>
      </c>
      <c r="J5" s="4">
        <f t="shared" si="16"/>
        <v>1.4464999999999999</v>
      </c>
      <c r="K5" s="6">
        <v>6</v>
      </c>
      <c r="L5" s="4">
        <v>0.93440000000000001</v>
      </c>
      <c r="M5" s="4">
        <v>2.1760000000000002</v>
      </c>
      <c r="N5">
        <v>6</v>
      </c>
      <c r="O5" s="4">
        <v>1.6639999999999999</v>
      </c>
      <c r="P5" s="4">
        <v>2.4319999999999999</v>
      </c>
      <c r="Q5" s="4">
        <v>2.1120000000000001</v>
      </c>
      <c r="R5" s="6">
        <v>15</v>
      </c>
      <c r="S5" s="4">
        <v>0.2</v>
      </c>
      <c r="T5" s="12">
        <v>0.5</v>
      </c>
      <c r="U5" s="10" t="s">
        <v>53</v>
      </c>
      <c r="V5" s="10">
        <v>1</v>
      </c>
      <c r="W5" s="10" t="s">
        <v>9</v>
      </c>
      <c r="X5" s="10">
        <v>497</v>
      </c>
      <c r="Y5" s="12"/>
      <c r="Z5" s="12">
        <v>0.315</v>
      </c>
      <c r="AA5" s="12">
        <v>0.2</v>
      </c>
      <c r="AB5" s="13"/>
      <c r="AC5" s="13"/>
      <c r="AD5" t="s">
        <v>45</v>
      </c>
      <c r="AE5" s="4">
        <v>0.18</v>
      </c>
      <c r="AF5" s="4"/>
      <c r="AG5" s="4"/>
      <c r="AH5" s="4">
        <v>0.15</v>
      </c>
      <c r="AI5" s="4">
        <v>0.2</v>
      </c>
      <c r="AJ5" s="12"/>
      <c r="AK5" s="10">
        <v>311</v>
      </c>
      <c r="AL5" s="12">
        <f>1*46.6%</f>
        <v>0.46600000000000003</v>
      </c>
      <c r="AM5" s="12">
        <f t="shared" ref="AM5" si="38">0*58.3%</f>
        <v>0</v>
      </c>
      <c r="AN5" s="12">
        <f>1*46.6%</f>
        <v>0.46600000000000003</v>
      </c>
      <c r="AO5" s="12"/>
      <c r="AP5" s="4">
        <v>0.622</v>
      </c>
      <c r="AQ5" s="48" t="s">
        <v>193</v>
      </c>
      <c r="AR5" s="59"/>
      <c r="AS5" s="4">
        <f t="shared" si="17"/>
        <v>0.67999999999999994</v>
      </c>
      <c r="AT5" s="60">
        <v>0.35</v>
      </c>
      <c r="AU5" s="60"/>
      <c r="AV5" s="10">
        <f t="shared" si="0"/>
        <v>710</v>
      </c>
      <c r="AW5" s="13">
        <f t="shared" si="1"/>
        <v>311</v>
      </c>
      <c r="AX5" s="12">
        <f t="shared" si="2"/>
        <v>1.3260000000000001</v>
      </c>
      <c r="AY5" s="10">
        <f t="shared" si="3"/>
        <v>1962.46</v>
      </c>
      <c r="AZ5" s="12">
        <f t="shared" si="4"/>
        <v>0.315</v>
      </c>
      <c r="BA5" s="12">
        <f t="shared" si="5"/>
        <v>0</v>
      </c>
      <c r="BB5" s="12">
        <f t="shared" si="6"/>
        <v>0.61599999999999999</v>
      </c>
      <c r="BC5" s="12">
        <f t="shared" si="7"/>
        <v>0.75</v>
      </c>
      <c r="BD5" s="12">
        <f t="shared" si="8"/>
        <v>1.1219999999999999</v>
      </c>
      <c r="BE5" s="13">
        <v>0</v>
      </c>
      <c r="BF5" s="9">
        <f t="shared" si="18"/>
        <v>2580.6349</v>
      </c>
      <c r="BG5" s="9">
        <f t="shared" si="19"/>
        <v>5476.1072577999994</v>
      </c>
      <c r="BH5" s="9">
        <f t="shared" si="20"/>
        <v>4752.23916835</v>
      </c>
      <c r="BI5" s="9">
        <f t="shared" si="21"/>
        <v>516.12698</v>
      </c>
      <c r="BJ5" s="9">
        <f t="shared" si="22"/>
        <v>1095.2214515599999</v>
      </c>
      <c r="BK5" s="9">
        <f t="shared" si="23"/>
        <v>950.44783366999991</v>
      </c>
      <c r="BL5" s="9">
        <f t="shared" si="24"/>
        <v>9864.1215037440015</v>
      </c>
      <c r="BM5" s="9">
        <f t="shared" si="25"/>
        <v>20931.66583094477</v>
      </c>
      <c r="BN5" s="9">
        <f t="shared" si="26"/>
        <v>18164.779749144578</v>
      </c>
      <c r="BO5" s="9">
        <f t="shared" si="27"/>
        <v>5920.9084878028789</v>
      </c>
      <c r="BP5" s="9">
        <f t="shared" si="28"/>
        <v>12564.167811117708</v>
      </c>
      <c r="BQ5" s="9">
        <f t="shared" si="29"/>
        <v>10903.352980289001</v>
      </c>
      <c r="BR5" s="9">
        <f t="shared" si="30"/>
        <v>7712.6875955200003</v>
      </c>
      <c r="BS5" s="9">
        <f t="shared" si="31"/>
        <v>16366.32307769344</v>
      </c>
      <c r="BT5" s="9">
        <f t="shared" si="32"/>
        <v>14202.914207150081</v>
      </c>
      <c r="BU5" s="9">
        <f t="shared" si="33"/>
        <v>6697.860280320001</v>
      </c>
      <c r="BV5" s="9">
        <f t="shared" si="34"/>
        <v>14212.859514839041</v>
      </c>
      <c r="BW5" s="9">
        <f t="shared" si="35"/>
        <v>12334.109706209281</v>
      </c>
      <c r="BX5" s="9">
        <f t="shared" si="36"/>
        <v>52309.797421695795</v>
      </c>
      <c r="BY5" s="9">
        <v>8</v>
      </c>
      <c r="BZ5" s="17">
        <f t="shared" si="9"/>
        <v>7603.5826693599993</v>
      </c>
      <c r="CA5" s="9">
        <v>4</v>
      </c>
      <c r="CB5" s="17">
        <f t="shared" si="10"/>
        <v>49336.438824837125</v>
      </c>
      <c r="CC5" s="15">
        <v>6</v>
      </c>
      <c r="CD5" s="9">
        <f t="shared" si="37"/>
        <v>3027.4632915240963</v>
      </c>
      <c r="CE5" s="17">
        <f t="shared" si="11"/>
        <v>13013.026640033395</v>
      </c>
      <c r="CF5" s="17">
        <f t="shared" si="12"/>
        <v>3289.0959216558085</v>
      </c>
      <c r="CG5" s="17">
        <f t="shared" si="13"/>
        <v>16302.122561689204</v>
      </c>
      <c r="CH5" s="17">
        <f t="shared" si="14"/>
        <v>6316.5592131799049</v>
      </c>
      <c r="CI5" s="31"/>
    </row>
    <row r="6" spans="1:87" ht="13" customHeight="1" x14ac:dyDescent="0.35">
      <c r="B6" t="s">
        <v>9</v>
      </c>
      <c r="C6">
        <v>213</v>
      </c>
      <c r="D6" s="1">
        <v>0.18</v>
      </c>
      <c r="E6" s="6">
        <v>8</v>
      </c>
      <c r="F6" s="4">
        <v>0.89670000000000005</v>
      </c>
      <c r="G6" s="4">
        <v>0.88200000000000001</v>
      </c>
      <c r="H6" s="4">
        <f>54.39%*2</f>
        <v>1.0878000000000001</v>
      </c>
      <c r="I6" s="4">
        <v>1.1907000000000001</v>
      </c>
      <c r="J6" s="4">
        <f>71.15%+73.5%</f>
        <v>1.4464999999999999</v>
      </c>
      <c r="K6" s="6">
        <v>6</v>
      </c>
      <c r="L6" s="4">
        <v>0.93440000000000001</v>
      </c>
      <c r="M6" s="4">
        <v>2.1760000000000002</v>
      </c>
      <c r="N6">
        <v>6</v>
      </c>
      <c r="O6" s="4">
        <v>1.6639999999999999</v>
      </c>
      <c r="P6" s="4">
        <v>2.4319999999999999</v>
      </c>
      <c r="Q6" s="4">
        <v>2.1120000000000001</v>
      </c>
      <c r="R6" s="6">
        <v>15</v>
      </c>
      <c r="S6" s="4">
        <v>0.2</v>
      </c>
      <c r="T6" s="4">
        <v>0.5</v>
      </c>
      <c r="U6" t="s">
        <v>53</v>
      </c>
      <c r="V6">
        <v>1</v>
      </c>
      <c r="W6" t="s">
        <v>9</v>
      </c>
      <c r="X6">
        <v>497</v>
      </c>
      <c r="Z6" s="4">
        <v>0.315</v>
      </c>
      <c r="AA6" s="4">
        <v>0.2</v>
      </c>
      <c r="AD6" t="s">
        <v>45</v>
      </c>
      <c r="AE6" s="4">
        <v>0.18</v>
      </c>
      <c r="AH6" s="4">
        <v>0.15</v>
      </c>
      <c r="AI6" s="4">
        <v>0.2</v>
      </c>
      <c r="AK6">
        <v>311</v>
      </c>
      <c r="AL6" s="4">
        <f>1*46.6%</f>
        <v>0.46600000000000003</v>
      </c>
      <c r="AM6" s="4">
        <f>1*58.3%</f>
        <v>0.58299999999999996</v>
      </c>
      <c r="AN6" s="4">
        <f>0*46.6%</f>
        <v>0</v>
      </c>
      <c r="AP6" s="4">
        <v>0.622</v>
      </c>
      <c r="AQ6" s="48" t="s">
        <v>193</v>
      </c>
      <c r="AS6" s="4">
        <f>48%+20%</f>
        <v>0.67999999999999994</v>
      </c>
      <c r="AT6" s="4">
        <v>0.35</v>
      </c>
      <c r="AV6">
        <f t="shared" si="0"/>
        <v>710</v>
      </c>
      <c r="AW6" s="6">
        <f t="shared" ref="AW6:AW8" si="39">AK6+AR6</f>
        <v>311</v>
      </c>
      <c r="AX6" s="4">
        <f t="shared" si="2"/>
        <v>1.3260000000000001</v>
      </c>
      <c r="AY6">
        <f t="shared" ref="AY6:AY8" si="40">(100%+AX6)*AV6+AW6</f>
        <v>1962.46</v>
      </c>
      <c r="AZ6" s="4">
        <f t="shared" si="4"/>
        <v>0.89799999999999991</v>
      </c>
      <c r="BA6" s="4">
        <f t="shared" si="5"/>
        <v>0</v>
      </c>
      <c r="BB6" s="4">
        <f t="shared" si="6"/>
        <v>0.15</v>
      </c>
      <c r="BC6" s="4">
        <f t="shared" si="7"/>
        <v>0.75</v>
      </c>
      <c r="BD6" s="4">
        <f t="shared" si="8"/>
        <v>1.1219999999999999</v>
      </c>
      <c r="BE6" s="6">
        <v>1</v>
      </c>
      <c r="BF6" s="9">
        <f t="shared" si="18"/>
        <v>2256.8289999999997</v>
      </c>
      <c r="BG6" s="9">
        <f t="shared" si="19"/>
        <v>4788.9911379999994</v>
      </c>
      <c r="BH6" s="9">
        <f t="shared" si="20"/>
        <v>4155.9506034999995</v>
      </c>
      <c r="BI6" s="9">
        <f t="shared" si="21"/>
        <v>744.94981600000006</v>
      </c>
      <c r="BJ6" s="9">
        <f t="shared" si="22"/>
        <v>1580.7835095519999</v>
      </c>
      <c r="BK6" s="9">
        <f t="shared" si="23"/>
        <v>1371.8250861639999</v>
      </c>
      <c r="BL6" s="9">
        <f t="shared" si="24"/>
        <v>7019.6409216000002</v>
      </c>
      <c r="BM6" s="9">
        <f t="shared" si="25"/>
        <v>14895.678035635199</v>
      </c>
      <c r="BN6" s="9">
        <f t="shared" si="26"/>
        <v>12926.668757126401</v>
      </c>
      <c r="BO6" s="9">
        <f t="shared" si="27"/>
        <v>4213.5177976319992</v>
      </c>
      <c r="BP6" s="9">
        <f t="shared" si="28"/>
        <v>8941.0847665751025</v>
      </c>
      <c r="BQ6" s="9">
        <f t="shared" si="29"/>
        <v>7759.1930243393272</v>
      </c>
      <c r="BR6" s="9">
        <f t="shared" si="30"/>
        <v>5488.6081279999999</v>
      </c>
      <c r="BS6" s="9">
        <f t="shared" si="31"/>
        <v>11646.826447615998</v>
      </c>
      <c r="BT6" s="9">
        <f t="shared" si="32"/>
        <v>10107.271867711999</v>
      </c>
      <c r="BU6" s="9">
        <f t="shared" si="33"/>
        <v>4766.4228480000002</v>
      </c>
      <c r="BV6" s="9">
        <f t="shared" si="34"/>
        <v>10114.349283456</v>
      </c>
      <c r="BW6" s="9">
        <f t="shared" si="35"/>
        <v>8777.3676745920002</v>
      </c>
      <c r="BX6" s="9">
        <f t="shared" si="36"/>
        <v>45746.210672965899</v>
      </c>
      <c r="BY6" s="9">
        <v>8</v>
      </c>
      <c r="BZ6" s="9">
        <f t="shared" si="9"/>
        <v>10974.600689311999</v>
      </c>
      <c r="CA6" s="9">
        <v>4</v>
      </c>
      <c r="CB6" s="9">
        <f t="shared" ref="CB6:CB8" si="41">CA6*BW6</f>
        <v>35109.470698368001</v>
      </c>
      <c r="CC6" s="15">
        <v>6</v>
      </c>
      <c r="CD6" s="9">
        <f t="shared" si="37"/>
        <v>2154.4447928544</v>
      </c>
      <c r="CE6" s="9">
        <f t="shared" ref="CE6:CE8" si="42">(BX6+BZ6)/CC6+CD6</f>
        <v>11607.913353234049</v>
      </c>
      <c r="CF6" s="9">
        <f t="shared" si="12"/>
        <v>2340.6313798912001</v>
      </c>
      <c r="CG6" s="9">
        <f t="shared" ref="CG6:CG8" si="43">CE6+CF6</f>
        <v>13948.544733125249</v>
      </c>
      <c r="CH6" s="9">
        <f t="shared" ref="CH6:CH8" si="44">CD6+CF6</f>
        <v>4495.0761727456002</v>
      </c>
      <c r="CI6" s="15"/>
    </row>
    <row r="7" spans="1:87" x14ac:dyDescent="0.35">
      <c r="B7" t="s">
        <v>9</v>
      </c>
      <c r="C7">
        <v>213</v>
      </c>
      <c r="D7" s="1">
        <v>0.18</v>
      </c>
      <c r="E7" s="6">
        <v>8</v>
      </c>
      <c r="F7" s="4">
        <v>0.89670000000000005</v>
      </c>
      <c r="G7" s="4">
        <v>0.88200000000000001</v>
      </c>
      <c r="H7" s="4">
        <f t="shared" si="15"/>
        <v>1.0878000000000001</v>
      </c>
      <c r="I7" s="4">
        <v>1.1907000000000001</v>
      </c>
      <c r="J7" s="4">
        <f t="shared" si="16"/>
        <v>1.4464999999999999</v>
      </c>
      <c r="K7" s="6">
        <v>6</v>
      </c>
      <c r="L7" s="4">
        <v>0.93440000000000001</v>
      </c>
      <c r="M7" s="4">
        <v>2.1760000000000002</v>
      </c>
      <c r="N7">
        <v>6</v>
      </c>
      <c r="O7" s="4">
        <v>1.6639999999999999</v>
      </c>
      <c r="P7" s="4">
        <v>2.4319999999999999</v>
      </c>
      <c r="Q7" s="4">
        <v>2.1120000000000001</v>
      </c>
      <c r="R7" s="6">
        <v>15</v>
      </c>
      <c r="S7" s="4">
        <v>0.2</v>
      </c>
      <c r="T7" s="4">
        <v>0.5</v>
      </c>
      <c r="U7" t="s">
        <v>53</v>
      </c>
      <c r="V7">
        <v>1</v>
      </c>
      <c r="W7" t="s">
        <v>9</v>
      </c>
      <c r="X7">
        <v>497</v>
      </c>
      <c r="Z7" s="4">
        <v>0.315</v>
      </c>
      <c r="AA7" s="4">
        <v>0.2</v>
      </c>
      <c r="AD7" t="s">
        <v>45</v>
      </c>
      <c r="AE7" s="4">
        <v>0.18</v>
      </c>
      <c r="AH7" s="4">
        <v>0.15</v>
      </c>
      <c r="AI7" s="4">
        <v>0.2</v>
      </c>
      <c r="AK7">
        <v>311</v>
      </c>
      <c r="AL7" s="4">
        <f>2*46.6%</f>
        <v>0.93200000000000005</v>
      </c>
      <c r="AM7" s="4">
        <f>0*58.3%</f>
        <v>0</v>
      </c>
      <c r="AN7" s="4">
        <f>0*46.6%</f>
        <v>0</v>
      </c>
      <c r="AP7" s="4">
        <v>0.622</v>
      </c>
      <c r="AQ7" s="48" t="s">
        <v>193</v>
      </c>
      <c r="AR7"/>
      <c r="AS7" s="4">
        <f t="shared" si="17"/>
        <v>0.67999999999999994</v>
      </c>
      <c r="AT7" s="4">
        <v>0.35</v>
      </c>
      <c r="AV7">
        <f t="shared" si="0"/>
        <v>710</v>
      </c>
      <c r="AW7" s="6">
        <f t="shared" si="39"/>
        <v>311</v>
      </c>
      <c r="AX7" s="4">
        <f t="shared" si="2"/>
        <v>1.792</v>
      </c>
      <c r="AY7">
        <f t="shared" si="40"/>
        <v>2293.3199999999997</v>
      </c>
      <c r="AZ7" s="4">
        <f t="shared" si="4"/>
        <v>0.315</v>
      </c>
      <c r="BA7" s="4">
        <f t="shared" si="5"/>
        <v>0</v>
      </c>
      <c r="BB7" s="4">
        <f t="shared" si="6"/>
        <v>0.15</v>
      </c>
      <c r="BC7" s="4">
        <f t="shared" si="7"/>
        <v>0.75</v>
      </c>
      <c r="BD7" s="4">
        <f t="shared" si="8"/>
        <v>1.1219999999999999</v>
      </c>
      <c r="BE7" s="6">
        <v>1</v>
      </c>
      <c r="BF7" s="9">
        <f t="shared" si="18"/>
        <v>2637.3179999999993</v>
      </c>
      <c r="BG7" s="9">
        <f t="shared" si="19"/>
        <v>5596.3887959999984</v>
      </c>
      <c r="BH7" s="9">
        <f t="shared" si="20"/>
        <v>4856.6210969999984</v>
      </c>
      <c r="BI7" s="9">
        <f t="shared" si="21"/>
        <v>603.14315999999997</v>
      </c>
      <c r="BJ7" s="9">
        <f t="shared" si="22"/>
        <v>1279.8697855199998</v>
      </c>
      <c r="BK7" s="9">
        <f t="shared" si="23"/>
        <v>1110.6881291399998</v>
      </c>
      <c r="BL7" s="9">
        <f t="shared" si="24"/>
        <v>8203.1139071999987</v>
      </c>
      <c r="BM7" s="9">
        <f t="shared" si="25"/>
        <v>17407.007711078397</v>
      </c>
      <c r="BN7" s="9">
        <f t="shared" si="26"/>
        <v>15106.034260108798</v>
      </c>
      <c r="BO7" s="9">
        <f t="shared" si="27"/>
        <v>4923.8938045439982</v>
      </c>
      <c r="BP7" s="9">
        <f t="shared" si="28"/>
        <v>10448.502653242364</v>
      </c>
      <c r="BQ7" s="9">
        <f t="shared" si="29"/>
        <v>9067.3504410677724</v>
      </c>
      <c r="BR7" s="9">
        <f t="shared" si="30"/>
        <v>6413.9573759999985</v>
      </c>
      <c r="BS7" s="9">
        <f t="shared" si="31"/>
        <v>13610.417551871997</v>
      </c>
      <c r="BT7" s="9">
        <f t="shared" si="32"/>
        <v>11811.302507903996</v>
      </c>
      <c r="BU7" s="9">
        <f t="shared" si="33"/>
        <v>5570.0156159999988</v>
      </c>
      <c r="BV7" s="9">
        <f t="shared" si="34"/>
        <v>11819.573137151996</v>
      </c>
      <c r="BW7" s="9">
        <f t="shared" si="35"/>
        <v>10257.183756863997</v>
      </c>
      <c r="BX7" s="9">
        <f t="shared" si="36"/>
        <v>53458.771063117783</v>
      </c>
      <c r="BY7" s="9">
        <v>8</v>
      </c>
      <c r="BZ7" s="9">
        <f t="shared" si="9"/>
        <v>8885.5050331199982</v>
      </c>
      <c r="CA7" s="9">
        <v>4</v>
      </c>
      <c r="CB7" s="9">
        <f t="shared" si="41"/>
        <v>41028.735027455987</v>
      </c>
      <c r="CC7" s="15">
        <v>6</v>
      </c>
      <c r="CD7" s="9">
        <f t="shared" si="37"/>
        <v>2517.6723766847995</v>
      </c>
      <c r="CE7" s="9">
        <f t="shared" si="42"/>
        <v>12908.385059391096</v>
      </c>
      <c r="CF7" s="9">
        <f t="shared" si="12"/>
        <v>2735.2490018303993</v>
      </c>
      <c r="CG7" s="9">
        <f t="shared" si="43"/>
        <v>15643.634061221495</v>
      </c>
      <c r="CH7" s="9">
        <f t="shared" si="44"/>
        <v>5252.9213785151987</v>
      </c>
      <c r="CI7" s="15"/>
    </row>
    <row r="8" spans="1:87" s="10" customFormat="1" x14ac:dyDescent="0.35">
      <c r="A8"/>
      <c r="B8" t="s">
        <v>9</v>
      </c>
      <c r="C8">
        <v>213</v>
      </c>
      <c r="D8" s="1">
        <v>0.18</v>
      </c>
      <c r="E8" s="6">
        <v>8</v>
      </c>
      <c r="F8" s="4">
        <v>0.89670000000000005</v>
      </c>
      <c r="G8" s="4">
        <v>0.88200000000000001</v>
      </c>
      <c r="H8" s="4">
        <f t="shared" si="15"/>
        <v>1.0878000000000001</v>
      </c>
      <c r="I8" s="4">
        <v>1.1907000000000001</v>
      </c>
      <c r="J8" s="4">
        <f t="shared" si="16"/>
        <v>1.4464999999999999</v>
      </c>
      <c r="K8" s="6">
        <v>6</v>
      </c>
      <c r="L8" s="4">
        <v>0.93440000000000001</v>
      </c>
      <c r="M8" s="4">
        <v>2.1760000000000002</v>
      </c>
      <c r="N8">
        <v>6</v>
      </c>
      <c r="O8" s="4">
        <v>1.6639999999999999</v>
      </c>
      <c r="P8" s="4">
        <v>2.4319999999999999</v>
      </c>
      <c r="Q8" s="4">
        <v>2.1120000000000001</v>
      </c>
      <c r="R8" s="6">
        <v>15</v>
      </c>
      <c r="S8" s="4">
        <v>0.2</v>
      </c>
      <c r="T8" s="12">
        <v>0.5</v>
      </c>
      <c r="U8" s="10" t="s">
        <v>53</v>
      </c>
      <c r="V8" s="10">
        <v>1</v>
      </c>
      <c r="W8" s="10" t="s">
        <v>9</v>
      </c>
      <c r="X8" s="10">
        <v>497</v>
      </c>
      <c r="Y8" s="12"/>
      <c r="Z8" s="12">
        <v>0.315</v>
      </c>
      <c r="AA8" s="12">
        <v>0.2</v>
      </c>
      <c r="AB8" s="13"/>
      <c r="AC8" s="13"/>
      <c r="AD8" t="s">
        <v>45</v>
      </c>
      <c r="AE8" s="4">
        <v>0.18</v>
      </c>
      <c r="AF8" s="4"/>
      <c r="AG8" s="4"/>
      <c r="AH8" s="4">
        <v>0.15</v>
      </c>
      <c r="AI8" s="4">
        <v>0.2</v>
      </c>
      <c r="AJ8" s="12"/>
      <c r="AK8" s="10">
        <v>311</v>
      </c>
      <c r="AL8" s="12">
        <f>1*46.6%</f>
        <v>0.46600000000000003</v>
      </c>
      <c r="AM8" s="12">
        <f t="shared" ref="AM8" si="45">0*58.3%</f>
        <v>0</v>
      </c>
      <c r="AN8" s="12">
        <f>1*46.6%</f>
        <v>0.46600000000000003</v>
      </c>
      <c r="AO8" s="12"/>
      <c r="AP8" s="4">
        <v>0.622</v>
      </c>
      <c r="AQ8" s="48" t="s">
        <v>193</v>
      </c>
      <c r="AR8" s="59"/>
      <c r="AS8" s="4">
        <f t="shared" si="17"/>
        <v>0.67999999999999994</v>
      </c>
      <c r="AT8" s="60">
        <v>0.35</v>
      </c>
      <c r="AU8" s="60"/>
      <c r="AV8" s="10">
        <f t="shared" si="0"/>
        <v>710</v>
      </c>
      <c r="AW8" s="13">
        <f t="shared" si="39"/>
        <v>311</v>
      </c>
      <c r="AX8" s="12">
        <f t="shared" si="2"/>
        <v>1.3260000000000001</v>
      </c>
      <c r="AY8" s="10">
        <f t="shared" si="40"/>
        <v>1962.46</v>
      </c>
      <c r="AZ8" s="12">
        <f t="shared" si="4"/>
        <v>0.315</v>
      </c>
      <c r="BA8" s="12">
        <f t="shared" si="5"/>
        <v>0</v>
      </c>
      <c r="BB8" s="12">
        <f t="shared" si="6"/>
        <v>0.61599999999999999</v>
      </c>
      <c r="BC8" s="12">
        <f t="shared" si="7"/>
        <v>0.75</v>
      </c>
      <c r="BD8" s="12">
        <f t="shared" si="8"/>
        <v>1.1219999999999999</v>
      </c>
      <c r="BE8" s="13">
        <v>1</v>
      </c>
      <c r="BF8" s="9">
        <f t="shared" si="18"/>
        <v>3171.33536</v>
      </c>
      <c r="BG8" s="9">
        <f t="shared" si="19"/>
        <v>6729.5736339199993</v>
      </c>
      <c r="BH8" s="9">
        <f t="shared" si="20"/>
        <v>5840.0140654399993</v>
      </c>
      <c r="BI8" s="9">
        <f t="shared" si="21"/>
        <v>516.12698</v>
      </c>
      <c r="BJ8" s="9">
        <f t="shared" si="22"/>
        <v>1095.2214515599999</v>
      </c>
      <c r="BK8" s="9">
        <f t="shared" si="23"/>
        <v>950.44783366999991</v>
      </c>
      <c r="BL8" s="9">
        <f t="shared" si="24"/>
        <v>9864.1215037440015</v>
      </c>
      <c r="BM8" s="9">
        <f t="shared" si="25"/>
        <v>20931.66583094477</v>
      </c>
      <c r="BN8" s="9">
        <f t="shared" si="26"/>
        <v>18164.779749144578</v>
      </c>
      <c r="BO8" s="9">
        <f t="shared" si="27"/>
        <v>5920.9084878028789</v>
      </c>
      <c r="BP8" s="9">
        <f t="shared" si="28"/>
        <v>12564.167811117708</v>
      </c>
      <c r="BQ8" s="9">
        <f t="shared" si="29"/>
        <v>10903.352980289001</v>
      </c>
      <c r="BR8" s="9">
        <f t="shared" si="30"/>
        <v>7712.6875955200003</v>
      </c>
      <c r="BS8" s="9">
        <f t="shared" si="31"/>
        <v>16366.32307769344</v>
      </c>
      <c r="BT8" s="9">
        <f t="shared" si="32"/>
        <v>14202.914207150081</v>
      </c>
      <c r="BU8" s="9">
        <f t="shared" si="33"/>
        <v>6697.860280320001</v>
      </c>
      <c r="BV8" s="9">
        <f t="shared" si="34"/>
        <v>14212.859514839041</v>
      </c>
      <c r="BW8" s="9">
        <f t="shared" si="35"/>
        <v>12334.109706209281</v>
      </c>
      <c r="BX8" s="9">
        <f t="shared" si="36"/>
        <v>64283.370823924248</v>
      </c>
      <c r="BY8" s="9">
        <v>8</v>
      </c>
      <c r="BZ8" s="17">
        <f t="shared" si="9"/>
        <v>7603.5826693599993</v>
      </c>
      <c r="CA8" s="9">
        <v>4</v>
      </c>
      <c r="CB8" s="17">
        <f t="shared" si="41"/>
        <v>49336.438824837125</v>
      </c>
      <c r="CC8" s="15">
        <v>6</v>
      </c>
      <c r="CD8" s="9">
        <f t="shared" si="37"/>
        <v>3027.4632915240963</v>
      </c>
      <c r="CE8" s="17">
        <f t="shared" si="42"/>
        <v>15008.622207071472</v>
      </c>
      <c r="CF8" s="17">
        <f t="shared" si="12"/>
        <v>3289.0959216558085</v>
      </c>
      <c r="CG8" s="17">
        <f t="shared" si="43"/>
        <v>18297.71812872728</v>
      </c>
      <c r="CH8" s="17">
        <f t="shared" si="44"/>
        <v>6316.5592131799049</v>
      </c>
      <c r="CI8" s="31"/>
    </row>
    <row r="9" spans="1:87" x14ac:dyDescent="0.35">
      <c r="B9" t="s">
        <v>9</v>
      </c>
      <c r="C9">
        <v>213</v>
      </c>
      <c r="D9" s="1">
        <v>0.18</v>
      </c>
      <c r="E9" s="6">
        <v>8</v>
      </c>
      <c r="F9" s="4">
        <v>0.89670000000000005</v>
      </c>
      <c r="G9" s="4">
        <v>0.88200000000000001</v>
      </c>
      <c r="H9" s="4">
        <f t="shared" si="15"/>
        <v>1.0878000000000001</v>
      </c>
      <c r="I9" s="4">
        <v>1.1907000000000001</v>
      </c>
      <c r="J9" s="4">
        <f t="shared" si="16"/>
        <v>1.4464999999999999</v>
      </c>
      <c r="K9" s="6">
        <v>6</v>
      </c>
      <c r="L9" s="4">
        <v>0.93440000000000001</v>
      </c>
      <c r="M9" s="4">
        <v>2.1760000000000002</v>
      </c>
      <c r="N9">
        <v>6</v>
      </c>
      <c r="O9" s="4">
        <v>1.6639999999999999</v>
      </c>
      <c r="P9" s="4">
        <v>2.4319999999999999</v>
      </c>
      <c r="Q9" s="4">
        <v>2.1120000000000001</v>
      </c>
      <c r="R9" s="6">
        <v>15</v>
      </c>
      <c r="S9" s="4">
        <v>0.2</v>
      </c>
      <c r="T9" s="4">
        <v>0.5</v>
      </c>
      <c r="U9" t="s">
        <v>53</v>
      </c>
      <c r="V9">
        <v>1</v>
      </c>
      <c r="W9" t="s">
        <v>9</v>
      </c>
      <c r="X9">
        <v>497</v>
      </c>
      <c r="Z9" s="4">
        <v>0.315</v>
      </c>
      <c r="AA9" s="4">
        <v>0.2</v>
      </c>
      <c r="AD9" t="s">
        <v>469</v>
      </c>
      <c r="AE9" s="4">
        <v>0.18</v>
      </c>
      <c r="AF9" s="4">
        <v>0.5</v>
      </c>
      <c r="AK9">
        <v>311</v>
      </c>
      <c r="AL9" s="4">
        <f>1*46.6%</f>
        <v>0.46600000000000003</v>
      </c>
      <c r="AM9" s="4">
        <f>1*58.3%</f>
        <v>0.58299999999999996</v>
      </c>
      <c r="AN9" s="4">
        <f>0*46.6%</f>
        <v>0</v>
      </c>
      <c r="AO9" s="4">
        <v>0.311</v>
      </c>
      <c r="AQ9" s="4" t="s">
        <v>186</v>
      </c>
      <c r="AR9" s="6">
        <v>595</v>
      </c>
      <c r="AS9" s="4">
        <f t="shared" ref="AS9:AS11" si="46">0.48+0.25+0.2</f>
        <v>0.92999999999999994</v>
      </c>
      <c r="AV9">
        <f t="shared" si="0"/>
        <v>710</v>
      </c>
      <c r="AW9" s="6">
        <f t="shared" si="1"/>
        <v>906</v>
      </c>
      <c r="AX9" s="4">
        <f t="shared" si="2"/>
        <v>1.5760000000000001</v>
      </c>
      <c r="AY9">
        <f t="shared" si="3"/>
        <v>2734.96</v>
      </c>
      <c r="AZ9" s="4">
        <f t="shared" si="4"/>
        <v>1.3979999999999999</v>
      </c>
      <c r="BA9" s="4">
        <f t="shared" si="5"/>
        <v>0</v>
      </c>
      <c r="BB9" s="4">
        <f t="shared" si="6"/>
        <v>0</v>
      </c>
      <c r="BC9" s="4">
        <f t="shared" si="7"/>
        <v>0.51100000000000001</v>
      </c>
      <c r="BD9" s="4">
        <f t="shared" si="8"/>
        <v>0.5</v>
      </c>
      <c r="BE9" s="6">
        <v>0</v>
      </c>
      <c r="BF9" s="9">
        <f t="shared" si="18"/>
        <v>6558.4340799999991</v>
      </c>
      <c r="BG9" s="9">
        <f t="shared" si="19"/>
        <v>9837.6511199999986</v>
      </c>
      <c r="BH9" s="9">
        <f t="shared" si="20"/>
        <v>8234.1139874399996</v>
      </c>
      <c r="BI9" s="9">
        <f t="shared" si="21"/>
        <v>1311.6868159999999</v>
      </c>
      <c r="BJ9" s="9">
        <f t="shared" si="22"/>
        <v>1967.5302239999999</v>
      </c>
      <c r="BK9" s="9">
        <f t="shared" si="23"/>
        <v>1646.8227974879999</v>
      </c>
      <c r="BL9" s="9">
        <f t="shared" si="24"/>
        <v>8506.8195840000008</v>
      </c>
      <c r="BM9" s="9">
        <f t="shared" si="25"/>
        <v>12760.229376000001</v>
      </c>
      <c r="BN9" s="9">
        <f t="shared" si="26"/>
        <v>10680.311987712001</v>
      </c>
      <c r="BO9" s="9">
        <f t="shared" si="27"/>
        <v>2275.4867199999999</v>
      </c>
      <c r="BP9" s="9">
        <f t="shared" si="28"/>
        <v>3413.2300799999998</v>
      </c>
      <c r="BQ9" s="9">
        <f t="shared" si="29"/>
        <v>2856.8735769599998</v>
      </c>
      <c r="BR9" s="9">
        <f t="shared" si="30"/>
        <v>6651.4227199999996</v>
      </c>
      <c r="BS9" s="9">
        <f t="shared" si="31"/>
        <v>9977.1340799999998</v>
      </c>
      <c r="BT9" s="9">
        <f t="shared" si="32"/>
        <v>8350.8612249599992</v>
      </c>
      <c r="BU9" s="9">
        <f t="shared" si="33"/>
        <v>5776.2355200000002</v>
      </c>
      <c r="BV9" s="9">
        <f t="shared" si="34"/>
        <v>8664.3532799999994</v>
      </c>
      <c r="BW9" s="9">
        <f t="shared" si="35"/>
        <v>7252.0636953599987</v>
      </c>
      <c r="BX9" s="9">
        <f t="shared" si="36"/>
        <v>90636.186305347059</v>
      </c>
      <c r="BY9" s="9">
        <v>8</v>
      </c>
      <c r="BZ9" s="9">
        <f t="shared" si="9"/>
        <v>13174.582379903999</v>
      </c>
      <c r="CA9" s="9">
        <v>4</v>
      </c>
      <c r="CB9" s="9">
        <f t="shared" si="10"/>
        <v>29008.254781439995</v>
      </c>
      <c r="CC9" s="15">
        <v>6</v>
      </c>
      <c r="CD9" s="9">
        <f t="shared" si="37"/>
        <v>1780.0519979520002</v>
      </c>
      <c r="CE9" s="9">
        <f t="shared" si="11"/>
        <v>19081.846778827174</v>
      </c>
      <c r="CF9" s="9">
        <f t="shared" si="12"/>
        <v>1933.8836520959997</v>
      </c>
      <c r="CG9" s="9">
        <f t="shared" si="13"/>
        <v>21015.730430923173</v>
      </c>
      <c r="CH9" s="9">
        <f t="shared" si="14"/>
        <v>3713.9356500479998</v>
      </c>
      <c r="CI9" s="15"/>
    </row>
    <row r="10" spans="1:87" x14ac:dyDescent="0.35">
      <c r="B10" t="s">
        <v>9</v>
      </c>
      <c r="C10">
        <v>213</v>
      </c>
      <c r="D10" s="1">
        <v>0.18</v>
      </c>
      <c r="E10" s="6">
        <v>8</v>
      </c>
      <c r="F10" s="4">
        <v>0.89670000000000005</v>
      </c>
      <c r="G10" s="4">
        <v>0.88200000000000001</v>
      </c>
      <c r="H10" s="4">
        <f t="shared" si="15"/>
        <v>1.0878000000000001</v>
      </c>
      <c r="I10" s="4">
        <v>1.1907000000000001</v>
      </c>
      <c r="J10" s="4">
        <f t="shared" si="16"/>
        <v>1.4464999999999999</v>
      </c>
      <c r="K10" s="6">
        <v>6</v>
      </c>
      <c r="L10" s="4">
        <v>0.93440000000000001</v>
      </c>
      <c r="M10" s="4">
        <v>2.1760000000000002</v>
      </c>
      <c r="N10">
        <v>6</v>
      </c>
      <c r="O10" s="4">
        <v>1.6639999999999999</v>
      </c>
      <c r="P10" s="4">
        <v>2.4319999999999999</v>
      </c>
      <c r="Q10" s="4">
        <v>2.1120000000000001</v>
      </c>
      <c r="R10" s="6">
        <v>15</v>
      </c>
      <c r="S10" s="4">
        <v>0.2</v>
      </c>
      <c r="T10" s="4">
        <v>0.5</v>
      </c>
      <c r="U10" t="s">
        <v>53</v>
      </c>
      <c r="V10">
        <v>1</v>
      </c>
      <c r="W10" t="s">
        <v>9</v>
      </c>
      <c r="X10">
        <v>497</v>
      </c>
      <c r="Z10" s="4">
        <v>0.315</v>
      </c>
      <c r="AA10" s="4">
        <v>0.2</v>
      </c>
      <c r="AD10" t="s">
        <v>469</v>
      </c>
      <c r="AE10" s="4">
        <v>0.18</v>
      </c>
      <c r="AF10" s="4">
        <v>0.5</v>
      </c>
      <c r="AK10">
        <v>311</v>
      </c>
      <c r="AL10" s="4">
        <f>2*46.6%</f>
        <v>0.93200000000000005</v>
      </c>
      <c r="AM10" s="4">
        <f>0*58.3%</f>
        <v>0</v>
      </c>
      <c r="AN10" s="4">
        <f>0*46.6%</f>
        <v>0</v>
      </c>
      <c r="AO10" s="4">
        <v>0.311</v>
      </c>
      <c r="AQ10" s="4" t="s">
        <v>186</v>
      </c>
      <c r="AR10" s="6">
        <v>595</v>
      </c>
      <c r="AS10" s="4">
        <f t="shared" si="46"/>
        <v>0.92999999999999994</v>
      </c>
      <c r="AV10">
        <f t="shared" si="0"/>
        <v>710</v>
      </c>
      <c r="AW10" s="6">
        <f t="shared" si="1"/>
        <v>906</v>
      </c>
      <c r="AX10" s="4">
        <f t="shared" si="2"/>
        <v>2.0419999999999998</v>
      </c>
      <c r="AY10">
        <f t="shared" si="3"/>
        <v>3065.8199999999997</v>
      </c>
      <c r="AZ10" s="4">
        <f t="shared" si="4"/>
        <v>0.81499999999999995</v>
      </c>
      <c r="BA10" s="4">
        <f t="shared" si="5"/>
        <v>0</v>
      </c>
      <c r="BB10" s="4">
        <f t="shared" si="6"/>
        <v>0</v>
      </c>
      <c r="BC10" s="4">
        <f t="shared" si="7"/>
        <v>0.51100000000000001</v>
      </c>
      <c r="BD10" s="4">
        <f t="shared" si="8"/>
        <v>0.5</v>
      </c>
      <c r="BE10" s="6">
        <v>0</v>
      </c>
      <c r="BF10" s="9">
        <f t="shared" si="18"/>
        <v>5564.4632999999994</v>
      </c>
      <c r="BG10" s="9">
        <f t="shared" si="19"/>
        <v>8346.6949499999992</v>
      </c>
      <c r="BH10" s="9">
        <f t="shared" si="20"/>
        <v>6986.1836731499989</v>
      </c>
      <c r="BI10" s="9">
        <f t="shared" si="21"/>
        <v>1112.8926599999998</v>
      </c>
      <c r="BJ10" s="9">
        <f t="shared" si="22"/>
        <v>1669.3389899999997</v>
      </c>
      <c r="BK10" s="9">
        <f t="shared" si="23"/>
        <v>1397.2367346299998</v>
      </c>
      <c r="BL10" s="9">
        <f t="shared" si="24"/>
        <v>9535.926528</v>
      </c>
      <c r="BM10" s="9">
        <f t="shared" si="25"/>
        <v>14303.889792</v>
      </c>
      <c r="BN10" s="9">
        <f t="shared" si="26"/>
        <v>11972.355755904</v>
      </c>
      <c r="BO10" s="9">
        <f t="shared" si="27"/>
        <v>2550.7622399999996</v>
      </c>
      <c r="BP10" s="9">
        <f t="shared" si="28"/>
        <v>3826.1433599999991</v>
      </c>
      <c r="BQ10" s="9">
        <f t="shared" si="29"/>
        <v>3202.4819923199993</v>
      </c>
      <c r="BR10" s="9">
        <f t="shared" si="30"/>
        <v>7456.074239999999</v>
      </c>
      <c r="BS10" s="9">
        <f t="shared" si="31"/>
        <v>11184.111359999999</v>
      </c>
      <c r="BT10" s="9">
        <f t="shared" si="32"/>
        <v>9361.1012083199985</v>
      </c>
      <c r="BU10" s="9">
        <f t="shared" si="33"/>
        <v>6475.0118400000001</v>
      </c>
      <c r="BV10" s="9">
        <f t="shared" si="34"/>
        <v>9712.5177600000006</v>
      </c>
      <c r="BW10" s="9">
        <f t="shared" si="35"/>
        <v>8129.3773651200008</v>
      </c>
      <c r="BX10" s="9">
        <f t="shared" si="36"/>
        <v>76899.718163831305</v>
      </c>
      <c r="BY10" s="9">
        <v>8</v>
      </c>
      <c r="BZ10" s="9">
        <f t="shared" si="9"/>
        <v>11177.893877039998</v>
      </c>
      <c r="CA10" s="9">
        <v>4</v>
      </c>
      <c r="CB10" s="9">
        <f t="shared" si="10"/>
        <v>32517.509460480003</v>
      </c>
      <c r="CC10" s="15">
        <v>6</v>
      </c>
      <c r="CD10" s="9">
        <f t="shared" si="37"/>
        <v>1995.392625984</v>
      </c>
      <c r="CE10" s="9">
        <f t="shared" si="11"/>
        <v>16674.994632795882</v>
      </c>
      <c r="CF10" s="9">
        <f t="shared" si="12"/>
        <v>2167.833964032</v>
      </c>
      <c r="CG10" s="9">
        <f t="shared" si="13"/>
        <v>18842.828596827883</v>
      </c>
      <c r="CH10" s="9">
        <f t="shared" si="14"/>
        <v>4163.226590016</v>
      </c>
      <c r="CI10" s="15"/>
    </row>
    <row r="11" spans="1:87" s="10" customFormat="1" x14ac:dyDescent="0.35">
      <c r="A11"/>
      <c r="B11" t="s">
        <v>9</v>
      </c>
      <c r="C11">
        <v>213</v>
      </c>
      <c r="D11" s="1">
        <v>0.18</v>
      </c>
      <c r="E11" s="6">
        <v>8</v>
      </c>
      <c r="F11" s="4">
        <v>0.89670000000000005</v>
      </c>
      <c r="G11" s="4">
        <v>0.88200000000000001</v>
      </c>
      <c r="H11" s="4">
        <f t="shared" si="15"/>
        <v>1.0878000000000001</v>
      </c>
      <c r="I11" s="4">
        <v>1.1907000000000001</v>
      </c>
      <c r="J11" s="4">
        <f t="shared" si="16"/>
        <v>1.4464999999999999</v>
      </c>
      <c r="K11" s="6">
        <v>6</v>
      </c>
      <c r="L11" s="4">
        <v>0.93440000000000001</v>
      </c>
      <c r="M11" s="4">
        <v>2.1760000000000002</v>
      </c>
      <c r="N11">
        <v>6</v>
      </c>
      <c r="O11" s="4">
        <v>1.6639999999999999</v>
      </c>
      <c r="P11" s="4">
        <v>2.4319999999999999</v>
      </c>
      <c r="Q11" s="4">
        <v>2.1120000000000001</v>
      </c>
      <c r="R11" s="6">
        <v>15</v>
      </c>
      <c r="S11" s="4">
        <v>0.2</v>
      </c>
      <c r="T11" s="12">
        <v>0.5</v>
      </c>
      <c r="U11" s="10" t="s">
        <v>53</v>
      </c>
      <c r="V11" s="10">
        <v>1</v>
      </c>
      <c r="W11" s="10" t="s">
        <v>9</v>
      </c>
      <c r="X11" s="10">
        <v>497</v>
      </c>
      <c r="Y11" s="12"/>
      <c r="Z11" s="12">
        <v>0.315</v>
      </c>
      <c r="AA11" s="12">
        <v>0.2</v>
      </c>
      <c r="AB11" s="13"/>
      <c r="AC11" s="13"/>
      <c r="AD11" t="s">
        <v>469</v>
      </c>
      <c r="AE11" s="4">
        <v>0.18</v>
      </c>
      <c r="AF11" s="4">
        <v>0.5</v>
      </c>
      <c r="AG11" s="4"/>
      <c r="AH11" s="4"/>
      <c r="AI11" s="4"/>
      <c r="AJ11" s="12"/>
      <c r="AK11" s="10">
        <v>311</v>
      </c>
      <c r="AL11" s="12">
        <f>1*46.6%</f>
        <v>0.46600000000000003</v>
      </c>
      <c r="AM11" s="12">
        <f t="shared" ref="AM11" si="47">0*58.3%</f>
        <v>0</v>
      </c>
      <c r="AN11" s="12">
        <f>1*46.6%</f>
        <v>0.46600000000000003</v>
      </c>
      <c r="AO11" s="12">
        <v>0.311</v>
      </c>
      <c r="AP11" s="12"/>
      <c r="AQ11" s="4" t="s">
        <v>186</v>
      </c>
      <c r="AR11" s="13">
        <v>595</v>
      </c>
      <c r="AS11" s="4">
        <f t="shared" si="46"/>
        <v>0.92999999999999994</v>
      </c>
      <c r="AT11" s="12"/>
      <c r="AU11" s="12"/>
      <c r="AV11" s="10">
        <f t="shared" si="0"/>
        <v>710</v>
      </c>
      <c r="AW11" s="13">
        <f t="shared" si="1"/>
        <v>906</v>
      </c>
      <c r="AX11" s="12">
        <f t="shared" si="2"/>
        <v>1.5760000000000001</v>
      </c>
      <c r="AY11" s="10">
        <f t="shared" si="3"/>
        <v>2734.96</v>
      </c>
      <c r="AZ11" s="12">
        <f t="shared" si="4"/>
        <v>0.81499999999999995</v>
      </c>
      <c r="BA11" s="4">
        <f t="shared" si="5"/>
        <v>0</v>
      </c>
      <c r="BB11" s="12">
        <f t="shared" si="6"/>
        <v>0.46600000000000003</v>
      </c>
      <c r="BC11" s="12">
        <f t="shared" si="7"/>
        <v>0.51100000000000001</v>
      </c>
      <c r="BD11" s="12">
        <f t="shared" si="8"/>
        <v>0.5</v>
      </c>
      <c r="BE11" s="13">
        <v>0</v>
      </c>
      <c r="BF11" s="9">
        <f t="shared" si="18"/>
        <v>4963.9524000000001</v>
      </c>
      <c r="BG11" s="9">
        <f t="shared" si="19"/>
        <v>7445.9286000000002</v>
      </c>
      <c r="BH11" s="9">
        <f t="shared" si="20"/>
        <v>6232.2422382000004</v>
      </c>
      <c r="BI11" s="9">
        <f t="shared" si="21"/>
        <v>992.79048</v>
      </c>
      <c r="BJ11" s="9">
        <f t="shared" si="22"/>
        <v>1489.1857199999999</v>
      </c>
      <c r="BK11" s="9">
        <f t="shared" si="23"/>
        <v>1246.44844764</v>
      </c>
      <c r="BL11" s="9">
        <f t="shared" si="24"/>
        <v>12470.997510144001</v>
      </c>
      <c r="BM11" s="9">
        <f t="shared" si="25"/>
        <v>18706.496265216003</v>
      </c>
      <c r="BN11" s="9">
        <f t="shared" si="26"/>
        <v>15657.337373985793</v>
      </c>
      <c r="BO11" s="9">
        <f t="shared" si="27"/>
        <v>3335.8635315199999</v>
      </c>
      <c r="BP11" s="9">
        <f t="shared" si="28"/>
        <v>5003.7952972799994</v>
      </c>
      <c r="BQ11" s="9">
        <f t="shared" si="29"/>
        <v>4188.1766638233594</v>
      </c>
      <c r="BR11" s="9">
        <f t="shared" si="30"/>
        <v>9750.9857075199998</v>
      </c>
      <c r="BS11" s="9">
        <f t="shared" si="31"/>
        <v>14626.478561280001</v>
      </c>
      <c r="BT11" s="9">
        <f t="shared" si="32"/>
        <v>12242.36255579136</v>
      </c>
      <c r="BU11" s="9">
        <f t="shared" si="33"/>
        <v>8467.9612723200007</v>
      </c>
      <c r="BV11" s="9">
        <f t="shared" si="34"/>
        <v>12701.941908480001</v>
      </c>
      <c r="BW11" s="9">
        <f t="shared" si="35"/>
        <v>10631.52537739776</v>
      </c>
      <c r="BX11" s="9">
        <f t="shared" si="36"/>
        <v>68600.78321276269</v>
      </c>
      <c r="BY11" s="9">
        <v>8</v>
      </c>
      <c r="BZ11" s="17">
        <f t="shared" si="9"/>
        <v>9971.5875811200003</v>
      </c>
      <c r="CA11" s="9">
        <v>4</v>
      </c>
      <c r="CB11" s="17">
        <f t="shared" si="10"/>
        <v>42526.101509591041</v>
      </c>
      <c r="CC11" s="15">
        <v>6</v>
      </c>
      <c r="CD11" s="9">
        <f t="shared" si="37"/>
        <v>2609.5562289976319</v>
      </c>
      <c r="CE11" s="17">
        <f t="shared" si="11"/>
        <v>15704.951361311412</v>
      </c>
      <c r="CF11" s="17">
        <f t="shared" si="12"/>
        <v>2835.073433972736</v>
      </c>
      <c r="CG11" s="17">
        <f t="shared" si="13"/>
        <v>18540.024795284149</v>
      </c>
      <c r="CH11" s="17">
        <f t="shared" si="14"/>
        <v>5444.6296629703684</v>
      </c>
      <c r="CI11" s="31"/>
    </row>
    <row r="12" spans="1:87" x14ac:dyDescent="0.35">
      <c r="B12" t="s">
        <v>9</v>
      </c>
      <c r="C12">
        <v>213</v>
      </c>
      <c r="D12" s="1">
        <v>0.18</v>
      </c>
      <c r="E12" s="6">
        <v>8</v>
      </c>
      <c r="F12" s="4">
        <v>0.89670000000000005</v>
      </c>
      <c r="G12" s="4">
        <v>0.88200000000000001</v>
      </c>
      <c r="H12" s="4">
        <f t="shared" si="15"/>
        <v>1.0878000000000001</v>
      </c>
      <c r="I12" s="4">
        <v>1.1907000000000001</v>
      </c>
      <c r="J12" s="4">
        <f t="shared" si="16"/>
        <v>1.4464999999999999</v>
      </c>
      <c r="K12" s="6">
        <v>6</v>
      </c>
      <c r="L12" s="4">
        <v>0.93440000000000001</v>
      </c>
      <c r="M12" s="4">
        <v>2.1760000000000002</v>
      </c>
      <c r="N12">
        <v>6</v>
      </c>
      <c r="O12" s="4">
        <v>1.6639999999999999</v>
      </c>
      <c r="P12" s="4">
        <v>2.4319999999999999</v>
      </c>
      <c r="Q12" s="4">
        <v>2.1120000000000001</v>
      </c>
      <c r="R12" s="6">
        <v>15</v>
      </c>
      <c r="S12" s="4">
        <v>0.2</v>
      </c>
      <c r="T12" s="4">
        <v>0.5</v>
      </c>
      <c r="U12" t="s">
        <v>53</v>
      </c>
      <c r="V12">
        <v>1</v>
      </c>
      <c r="W12" t="s">
        <v>9</v>
      </c>
      <c r="X12">
        <v>497</v>
      </c>
      <c r="Z12" s="4">
        <v>0.315</v>
      </c>
      <c r="AA12" s="4">
        <v>0.2</v>
      </c>
      <c r="AD12" t="s">
        <v>469</v>
      </c>
      <c r="AE12" s="4">
        <v>0.18</v>
      </c>
      <c r="AF12" s="4">
        <v>0.5</v>
      </c>
      <c r="AK12">
        <v>311</v>
      </c>
      <c r="AL12" s="4">
        <f>1*46.6%</f>
        <v>0.46600000000000003</v>
      </c>
      <c r="AM12" s="4">
        <f>1*58.3%</f>
        <v>0.58299999999999996</v>
      </c>
      <c r="AN12" s="4">
        <f>0*46.6%</f>
        <v>0</v>
      </c>
      <c r="AO12" s="4">
        <v>0.311</v>
      </c>
      <c r="AQ12" s="4" t="s">
        <v>494</v>
      </c>
      <c r="AR12" s="6">
        <v>595</v>
      </c>
      <c r="AS12" s="4">
        <f>0.48+0.2</f>
        <v>0.67999999999999994</v>
      </c>
      <c r="AT12" s="4">
        <v>0.15</v>
      </c>
      <c r="AV12">
        <f t="shared" si="0"/>
        <v>710</v>
      </c>
      <c r="AW12" s="6">
        <f t="shared" ref="AW12:AW14" si="48">AK12+AR12</f>
        <v>906</v>
      </c>
      <c r="AX12" s="4">
        <f t="shared" si="2"/>
        <v>1.3260000000000001</v>
      </c>
      <c r="AY12">
        <f t="shared" ref="AY12:AY14" si="49">(100%+AX12)*AV12+AW12</f>
        <v>2557.46</v>
      </c>
      <c r="AZ12" s="4">
        <f t="shared" si="4"/>
        <v>1.3979999999999999</v>
      </c>
      <c r="BA12" s="4">
        <f t="shared" si="5"/>
        <v>0</v>
      </c>
      <c r="BB12" s="4">
        <f t="shared" si="6"/>
        <v>0</v>
      </c>
      <c r="BC12" s="4">
        <f t="shared" si="7"/>
        <v>0.66100000000000003</v>
      </c>
      <c r="BD12" s="4">
        <f t="shared" si="8"/>
        <v>0.5</v>
      </c>
      <c r="BE12" s="6">
        <v>0</v>
      </c>
      <c r="BF12" s="9">
        <f t="shared" si="18"/>
        <v>6132.7890799999996</v>
      </c>
      <c r="BG12" s="9">
        <f t="shared" si="19"/>
        <v>9199.1836199999998</v>
      </c>
      <c r="BH12" s="9">
        <f t="shared" si="20"/>
        <v>8159.6758709400001</v>
      </c>
      <c r="BI12" s="9">
        <f t="shared" si="21"/>
        <v>1226.557816</v>
      </c>
      <c r="BJ12" s="9">
        <f t="shared" si="22"/>
        <v>1839.836724</v>
      </c>
      <c r="BK12" s="9">
        <f t="shared" si="23"/>
        <v>1631.935174188</v>
      </c>
      <c r="BL12" s="9">
        <f t="shared" si="24"/>
        <v>7954.7235840000012</v>
      </c>
      <c r="BM12" s="9">
        <f t="shared" si="25"/>
        <v>11932.085376000003</v>
      </c>
      <c r="BN12" s="9">
        <f t="shared" si="26"/>
        <v>10583.759728512003</v>
      </c>
      <c r="BO12" s="9">
        <f t="shared" si="27"/>
        <v>2127.80672</v>
      </c>
      <c r="BP12" s="9">
        <f t="shared" si="28"/>
        <v>3191.7100799999998</v>
      </c>
      <c r="BQ12" s="9">
        <f t="shared" si="29"/>
        <v>2831.0468409599998</v>
      </c>
      <c r="BR12" s="9">
        <f t="shared" si="30"/>
        <v>6219.7427200000002</v>
      </c>
      <c r="BS12" s="9">
        <f t="shared" si="31"/>
        <v>9329.6140799999994</v>
      </c>
      <c r="BT12" s="9">
        <f t="shared" si="32"/>
        <v>8275.3676889599992</v>
      </c>
      <c r="BU12" s="9">
        <f t="shared" si="33"/>
        <v>5401.3555200000001</v>
      </c>
      <c r="BV12" s="9">
        <f t="shared" si="34"/>
        <v>8102.0332799999996</v>
      </c>
      <c r="BW12" s="9">
        <f t="shared" si="35"/>
        <v>7186.5035193599997</v>
      </c>
      <c r="BX12" s="9">
        <f t="shared" si="36"/>
        <v>89816.816181784961</v>
      </c>
      <c r="BY12" s="9">
        <v>8</v>
      </c>
      <c r="BZ12" s="9">
        <f t="shared" si="9"/>
        <v>13055.481393504</v>
      </c>
      <c r="CA12" s="9">
        <v>4</v>
      </c>
      <c r="CB12" s="9">
        <f t="shared" ref="CB12:CB14" si="50">CA12*BW12</f>
        <v>28746.014077439999</v>
      </c>
      <c r="CC12" s="15">
        <v>6</v>
      </c>
      <c r="CD12" s="9">
        <f t="shared" si="37"/>
        <v>1763.9599547520004</v>
      </c>
      <c r="CE12" s="9">
        <f t="shared" ref="CE12:CE14" si="51">(BX12+BZ12)/CC12+CD12</f>
        <v>18909.342883966827</v>
      </c>
      <c r="CF12" s="9">
        <f t="shared" si="12"/>
        <v>1916.400938496</v>
      </c>
      <c r="CG12" s="9">
        <f t="shared" ref="CG12:CG14" si="52">CE12+CF12</f>
        <v>20825.743822462828</v>
      </c>
      <c r="CH12" s="9">
        <f t="shared" ref="CH12:CH14" si="53">CD12+CF12</f>
        <v>3680.3608932480001</v>
      </c>
      <c r="CI12" s="15"/>
    </row>
    <row r="13" spans="1:87" x14ac:dyDescent="0.35">
      <c r="B13" t="s">
        <v>9</v>
      </c>
      <c r="C13">
        <v>213</v>
      </c>
      <c r="D13" s="1">
        <v>0.18</v>
      </c>
      <c r="E13" s="6">
        <v>8</v>
      </c>
      <c r="F13" s="4">
        <v>0.89670000000000005</v>
      </c>
      <c r="G13" s="4">
        <v>0.88200000000000001</v>
      </c>
      <c r="H13" s="4">
        <f t="shared" si="15"/>
        <v>1.0878000000000001</v>
      </c>
      <c r="I13" s="4">
        <v>1.1907000000000001</v>
      </c>
      <c r="J13" s="4">
        <f t="shared" si="16"/>
        <v>1.4464999999999999</v>
      </c>
      <c r="K13" s="6">
        <v>6</v>
      </c>
      <c r="L13" s="4">
        <v>0.93440000000000001</v>
      </c>
      <c r="M13" s="4">
        <v>2.1760000000000002</v>
      </c>
      <c r="N13">
        <v>6</v>
      </c>
      <c r="O13" s="4">
        <v>1.6639999999999999</v>
      </c>
      <c r="P13" s="4">
        <v>2.4319999999999999</v>
      </c>
      <c r="Q13" s="4">
        <v>2.1120000000000001</v>
      </c>
      <c r="R13" s="6">
        <v>15</v>
      </c>
      <c r="S13" s="4">
        <v>0.2</v>
      </c>
      <c r="T13" s="4">
        <v>0.5</v>
      </c>
      <c r="U13" t="s">
        <v>53</v>
      </c>
      <c r="V13">
        <v>1</v>
      </c>
      <c r="W13" t="s">
        <v>9</v>
      </c>
      <c r="X13">
        <v>497</v>
      </c>
      <c r="Z13" s="4">
        <v>0.315</v>
      </c>
      <c r="AA13" s="4">
        <v>0.2</v>
      </c>
      <c r="AD13" t="s">
        <v>469</v>
      </c>
      <c r="AE13" s="4">
        <v>0.18</v>
      </c>
      <c r="AF13" s="4">
        <v>0.5</v>
      </c>
      <c r="AK13">
        <v>311</v>
      </c>
      <c r="AL13" s="4">
        <f>2*46.6%</f>
        <v>0.93200000000000005</v>
      </c>
      <c r="AM13" s="4">
        <f>0*58.3%</f>
        <v>0</v>
      </c>
      <c r="AN13" s="4">
        <f>0*46.6%</f>
        <v>0</v>
      </c>
      <c r="AO13" s="4">
        <v>0.311</v>
      </c>
      <c r="AQ13" s="4" t="s">
        <v>494</v>
      </c>
      <c r="AR13" s="6">
        <v>595</v>
      </c>
      <c r="AS13" s="4">
        <f t="shared" ref="AS13:AS14" si="54">0.48+0.2</f>
        <v>0.67999999999999994</v>
      </c>
      <c r="AT13" s="4">
        <v>0.15</v>
      </c>
      <c r="AV13">
        <f t="shared" si="0"/>
        <v>710</v>
      </c>
      <c r="AW13" s="6">
        <f t="shared" si="48"/>
        <v>906</v>
      </c>
      <c r="AX13" s="4">
        <f t="shared" si="2"/>
        <v>1.792</v>
      </c>
      <c r="AY13">
        <f t="shared" si="49"/>
        <v>2888.3199999999997</v>
      </c>
      <c r="AZ13" s="4">
        <f t="shared" si="4"/>
        <v>0.81499999999999995</v>
      </c>
      <c r="BA13" s="4">
        <f t="shared" si="5"/>
        <v>0</v>
      </c>
      <c r="BB13" s="4">
        <f t="shared" si="6"/>
        <v>0</v>
      </c>
      <c r="BC13" s="4">
        <f t="shared" si="7"/>
        <v>0.66100000000000003</v>
      </c>
      <c r="BD13" s="4">
        <f t="shared" si="8"/>
        <v>0.5</v>
      </c>
      <c r="BE13" s="6">
        <v>0</v>
      </c>
      <c r="BF13" s="9">
        <f t="shared" si="18"/>
        <v>5242.3007999999991</v>
      </c>
      <c r="BG13" s="9">
        <f t="shared" si="19"/>
        <v>7863.4511999999986</v>
      </c>
      <c r="BH13" s="9">
        <f t="shared" si="20"/>
        <v>6974.8812143999985</v>
      </c>
      <c r="BI13" s="9">
        <f t="shared" si="21"/>
        <v>1048.4601599999999</v>
      </c>
      <c r="BJ13" s="9">
        <f t="shared" si="22"/>
        <v>1572.6902399999999</v>
      </c>
      <c r="BK13" s="9">
        <f t="shared" si="23"/>
        <v>1394.9762428799997</v>
      </c>
      <c r="BL13" s="9">
        <f t="shared" si="24"/>
        <v>8983.8305280000004</v>
      </c>
      <c r="BM13" s="9">
        <f t="shared" si="25"/>
        <v>13475.745792000002</v>
      </c>
      <c r="BN13" s="9">
        <f t="shared" si="26"/>
        <v>11952.986517504001</v>
      </c>
      <c r="BO13" s="9">
        <f t="shared" si="27"/>
        <v>2403.0822399999997</v>
      </c>
      <c r="BP13" s="9">
        <f t="shared" si="28"/>
        <v>3604.6233599999996</v>
      </c>
      <c r="BQ13" s="9">
        <f t="shared" si="29"/>
        <v>3197.3009203199995</v>
      </c>
      <c r="BR13" s="9">
        <f t="shared" si="30"/>
        <v>7024.3942399999987</v>
      </c>
      <c r="BS13" s="9">
        <f t="shared" si="31"/>
        <v>10536.591359999999</v>
      </c>
      <c r="BT13" s="9">
        <f t="shared" si="32"/>
        <v>9345.9565363199981</v>
      </c>
      <c r="BU13" s="9">
        <f t="shared" si="33"/>
        <v>6100.13184</v>
      </c>
      <c r="BV13" s="9">
        <f t="shared" si="34"/>
        <v>9150.1977599999991</v>
      </c>
      <c r="BW13" s="9">
        <f t="shared" si="35"/>
        <v>8116.2254131199998</v>
      </c>
      <c r="BX13" s="9">
        <f t="shared" si="36"/>
        <v>76775.307479386553</v>
      </c>
      <c r="BY13" s="9">
        <v>8</v>
      </c>
      <c r="BZ13" s="9">
        <f t="shared" si="9"/>
        <v>11159.809943039998</v>
      </c>
      <c r="CA13" s="9">
        <v>4</v>
      </c>
      <c r="CB13" s="9">
        <f t="shared" si="50"/>
        <v>32464.901652479999</v>
      </c>
      <c r="CC13" s="15">
        <v>6</v>
      </c>
      <c r="CD13" s="9">
        <f t="shared" si="37"/>
        <v>1992.1644195840001</v>
      </c>
      <c r="CE13" s="9">
        <f t="shared" si="51"/>
        <v>16648.017323321761</v>
      </c>
      <c r="CF13" s="9">
        <f t="shared" si="12"/>
        <v>2164.3267768319997</v>
      </c>
      <c r="CG13" s="9">
        <f t="shared" si="52"/>
        <v>18812.344100153761</v>
      </c>
      <c r="CH13" s="9">
        <f t="shared" si="53"/>
        <v>4156.4911964160001</v>
      </c>
      <c r="CI13" s="15"/>
    </row>
    <row r="14" spans="1:87" s="10" customFormat="1" x14ac:dyDescent="0.35">
      <c r="A14"/>
      <c r="B14" t="s">
        <v>9</v>
      </c>
      <c r="C14">
        <v>213</v>
      </c>
      <c r="D14" s="1">
        <v>0.18</v>
      </c>
      <c r="E14" s="6">
        <v>8</v>
      </c>
      <c r="F14" s="4">
        <v>0.89670000000000005</v>
      </c>
      <c r="G14" s="4">
        <v>0.88200000000000001</v>
      </c>
      <c r="H14" s="4">
        <f t="shared" si="15"/>
        <v>1.0878000000000001</v>
      </c>
      <c r="I14" s="4">
        <v>1.1907000000000001</v>
      </c>
      <c r="J14" s="4">
        <f t="shared" si="16"/>
        <v>1.4464999999999999</v>
      </c>
      <c r="K14" s="6">
        <v>6</v>
      </c>
      <c r="L14" s="4">
        <v>0.93440000000000001</v>
      </c>
      <c r="M14" s="4">
        <v>2.1760000000000002</v>
      </c>
      <c r="N14">
        <v>6</v>
      </c>
      <c r="O14" s="4">
        <v>1.6639999999999999</v>
      </c>
      <c r="P14" s="4">
        <v>2.4319999999999999</v>
      </c>
      <c r="Q14" s="4">
        <v>2.1120000000000001</v>
      </c>
      <c r="R14" s="6">
        <v>15</v>
      </c>
      <c r="S14" s="4">
        <v>0.2</v>
      </c>
      <c r="T14" s="12">
        <v>0.5</v>
      </c>
      <c r="U14" s="10" t="s">
        <v>53</v>
      </c>
      <c r="V14" s="10">
        <v>1</v>
      </c>
      <c r="W14" s="10" t="s">
        <v>9</v>
      </c>
      <c r="X14" s="10">
        <v>497</v>
      </c>
      <c r="Y14" s="12"/>
      <c r="Z14" s="12">
        <v>0.315</v>
      </c>
      <c r="AA14" s="12">
        <v>0.2</v>
      </c>
      <c r="AB14" s="13"/>
      <c r="AC14" s="13"/>
      <c r="AD14" t="s">
        <v>469</v>
      </c>
      <c r="AE14" s="4">
        <v>0.18</v>
      </c>
      <c r="AF14" s="4">
        <v>0.5</v>
      </c>
      <c r="AG14" s="4"/>
      <c r="AH14" s="4"/>
      <c r="AI14" s="4"/>
      <c r="AJ14" s="12"/>
      <c r="AK14" s="10">
        <v>311</v>
      </c>
      <c r="AL14" s="12">
        <f>1*46.6%</f>
        <v>0.46600000000000003</v>
      </c>
      <c r="AM14" s="12">
        <f t="shared" ref="AM14" si="55">0*58.3%</f>
        <v>0</v>
      </c>
      <c r="AN14" s="12">
        <f>1*46.6%</f>
        <v>0.46600000000000003</v>
      </c>
      <c r="AO14" s="12">
        <v>0.311</v>
      </c>
      <c r="AP14" s="12"/>
      <c r="AQ14" s="4" t="s">
        <v>494</v>
      </c>
      <c r="AR14" s="6">
        <v>595</v>
      </c>
      <c r="AS14" s="4">
        <f t="shared" si="54"/>
        <v>0.67999999999999994</v>
      </c>
      <c r="AT14" s="4">
        <v>0.15</v>
      </c>
      <c r="AU14" s="12"/>
      <c r="AV14" s="10">
        <f t="shared" si="0"/>
        <v>710</v>
      </c>
      <c r="AW14" s="13">
        <f t="shared" si="48"/>
        <v>906</v>
      </c>
      <c r="AX14" s="12">
        <f t="shared" si="2"/>
        <v>1.3260000000000001</v>
      </c>
      <c r="AY14" s="10">
        <f t="shared" si="49"/>
        <v>2557.46</v>
      </c>
      <c r="AZ14" s="12">
        <f t="shared" si="4"/>
        <v>0.81499999999999995</v>
      </c>
      <c r="BA14" s="4">
        <f t="shared" si="5"/>
        <v>0</v>
      </c>
      <c r="BB14" s="12">
        <f t="shared" si="6"/>
        <v>0.46600000000000003</v>
      </c>
      <c r="BC14" s="12">
        <f t="shared" si="7"/>
        <v>0.66100000000000003</v>
      </c>
      <c r="BD14" s="12">
        <f t="shared" si="8"/>
        <v>0.5</v>
      </c>
      <c r="BE14" s="13">
        <v>0</v>
      </c>
      <c r="BF14" s="9">
        <f t="shared" si="18"/>
        <v>4641.7898999999998</v>
      </c>
      <c r="BG14" s="9">
        <f t="shared" si="19"/>
        <v>6962.6848499999996</v>
      </c>
      <c r="BH14" s="9">
        <f t="shared" si="20"/>
        <v>6175.9014619499994</v>
      </c>
      <c r="BI14" s="9">
        <f t="shared" si="21"/>
        <v>928.35798</v>
      </c>
      <c r="BJ14" s="9">
        <f t="shared" si="22"/>
        <v>1392.5369700000001</v>
      </c>
      <c r="BK14" s="9">
        <f t="shared" si="23"/>
        <v>1235.1802923900002</v>
      </c>
      <c r="BL14" s="9">
        <f t="shared" si="24"/>
        <v>11661.624774144002</v>
      </c>
      <c r="BM14" s="9">
        <f t="shared" si="25"/>
        <v>17492.437161216003</v>
      </c>
      <c r="BN14" s="9">
        <f t="shared" si="26"/>
        <v>15515.791761998595</v>
      </c>
      <c r="BO14" s="9">
        <f t="shared" si="27"/>
        <v>3119.3646515199998</v>
      </c>
      <c r="BP14" s="9">
        <f t="shared" si="28"/>
        <v>4679.0469772799997</v>
      </c>
      <c r="BQ14" s="9">
        <f t="shared" si="29"/>
        <v>4150.3146688473598</v>
      </c>
      <c r="BR14" s="9">
        <f t="shared" si="30"/>
        <v>9118.1428275199996</v>
      </c>
      <c r="BS14" s="9">
        <f t="shared" si="31"/>
        <v>13677.214241279999</v>
      </c>
      <c r="BT14" s="9">
        <f t="shared" si="32"/>
        <v>12131.689032015358</v>
      </c>
      <c r="BU14" s="9">
        <f t="shared" si="33"/>
        <v>7918.3871923200004</v>
      </c>
      <c r="BV14" s="9">
        <f t="shared" si="34"/>
        <v>11877.580788480002</v>
      </c>
      <c r="BW14" s="9">
        <f t="shared" si="35"/>
        <v>10535.414159381762</v>
      </c>
      <c r="BX14" s="9">
        <f t="shared" si="36"/>
        <v>67980.61775226843</v>
      </c>
      <c r="BY14" s="9">
        <v>8</v>
      </c>
      <c r="BZ14" s="17">
        <f t="shared" si="9"/>
        <v>9881.4423391200016</v>
      </c>
      <c r="CA14" s="9">
        <v>4</v>
      </c>
      <c r="CB14" s="17">
        <f t="shared" si="50"/>
        <v>42141.656637527049</v>
      </c>
      <c r="CC14" s="15">
        <v>6</v>
      </c>
      <c r="CD14" s="9">
        <f t="shared" si="37"/>
        <v>2585.9652936664324</v>
      </c>
      <c r="CE14" s="17">
        <f t="shared" si="51"/>
        <v>15562.975308897836</v>
      </c>
      <c r="CF14" s="17">
        <f t="shared" si="12"/>
        <v>2809.4437758351364</v>
      </c>
      <c r="CG14" s="17">
        <f t="shared" si="52"/>
        <v>18372.419084732974</v>
      </c>
      <c r="CH14" s="17">
        <f t="shared" si="53"/>
        <v>5395.4090695015693</v>
      </c>
      <c r="CI14" s="31"/>
    </row>
  </sheetData>
  <mergeCells count="7">
    <mergeCell ref="BX1:CG1"/>
    <mergeCell ref="B1:T1"/>
    <mergeCell ref="U1:AC1"/>
    <mergeCell ref="AD1:AJ1"/>
    <mergeCell ref="AK1:AP1"/>
    <mergeCell ref="AQ1:AU1"/>
    <mergeCell ref="AV1:BD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90"/>
  <sheetViews>
    <sheetView topLeftCell="AU1" zoomScaleNormal="100" workbookViewId="0">
      <pane ySplit="2" topLeftCell="A3" activePane="bottomLeft" state="frozen"/>
      <selection pane="bottomLeft" activeCell="AW59" sqref="AW59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3.54296875" bestFit="1" customWidth="1"/>
    <col min="5" max="5" width="9.81640625" bestFit="1" customWidth="1"/>
    <col min="6" max="6" width="8.1796875" bestFit="1" customWidth="1"/>
    <col min="7" max="7" width="5.453125" style="7" bestFit="1" customWidth="1"/>
    <col min="8" max="8" width="2" bestFit="1" customWidth="1"/>
    <col min="9" max="9" width="8.1796875" bestFit="1" customWidth="1"/>
    <col min="10" max="10" width="3.453125" bestFit="1" customWidth="1"/>
    <col min="11" max="11" width="2.453125" bestFit="1" customWidth="1"/>
    <col min="12" max="12" width="7.1796875" bestFit="1" customWidth="1"/>
    <col min="13" max="13" width="3.54296875" bestFit="1" customWidth="1"/>
    <col min="14" max="14" width="3.453125" bestFit="1" customWidth="1"/>
    <col min="15" max="15" width="10.1796875" bestFit="1" customWidth="1"/>
    <col min="16" max="16" width="10.453125" bestFit="1" customWidth="1"/>
    <col min="17" max="17" width="18.26953125" bestFit="1" customWidth="1"/>
    <col min="18" max="18" width="2.1796875" bestFit="1" customWidth="1"/>
    <col min="19" max="19" width="5.81640625" bestFit="1" customWidth="1"/>
    <col min="20" max="20" width="9" bestFit="1" customWidth="1"/>
    <col min="21" max="21" width="7.1796875" style="4" bestFit="1" customWidth="1"/>
    <col min="22" max="22" width="16" bestFit="1" customWidth="1"/>
    <col min="23" max="23" width="10.1796875" bestFit="1" customWidth="1"/>
    <col min="24" max="24" width="10.453125" style="4" bestFit="1" customWidth="1"/>
    <col min="25" max="25" width="16.7265625" bestFit="1" customWidth="1"/>
    <col min="26" max="26" width="6" bestFit="1" customWidth="1"/>
    <col min="27" max="27" width="16" bestFit="1" customWidth="1"/>
    <col min="28" max="28" width="11.26953125" bestFit="1" customWidth="1"/>
    <col min="29" max="29" width="14.1796875" bestFit="1" customWidth="1"/>
    <col min="30" max="30" width="10.1796875" bestFit="1" customWidth="1"/>
    <col min="31" max="31" width="10.453125" bestFit="1" customWidth="1"/>
    <col min="32" max="32" width="8.1796875" bestFit="1" customWidth="1"/>
    <col min="33" max="33" width="7.1796875" bestFit="1" customWidth="1"/>
    <col min="34" max="34" width="11.26953125" bestFit="1" customWidth="1"/>
    <col min="35" max="35" width="10.1796875" bestFit="1" customWidth="1"/>
    <col min="36" max="36" width="10.453125" bestFit="1" customWidth="1"/>
    <col min="37" max="37" width="45.26953125" bestFit="1" customWidth="1"/>
    <col min="38" max="38" width="8.1796875" bestFit="1" customWidth="1"/>
    <col min="39" max="39" width="7.1796875" bestFit="1" customWidth="1"/>
    <col min="40" max="40" width="10.1796875" bestFit="1" customWidth="1"/>
    <col min="41" max="41" width="10.453125" bestFit="1" customWidth="1"/>
    <col min="42" max="42" width="11.26953125" bestFit="1" customWidth="1"/>
    <col min="43" max="43" width="9" bestFit="1" customWidth="1"/>
    <col min="44" max="45" width="8.1796875" bestFit="1" customWidth="1"/>
    <col min="46" max="46" width="9.26953125" style="6" bestFit="1" customWidth="1"/>
    <col min="47" max="47" width="16" bestFit="1" customWidth="1"/>
    <col min="48" max="48" width="11.26953125" bestFit="1" customWidth="1"/>
    <col min="49" max="49" width="10.1796875" bestFit="1" customWidth="1"/>
    <col min="50" max="50" width="10.453125" bestFit="1" customWidth="1"/>
    <col min="51" max="51" width="5.1796875" style="6" customWidth="1"/>
    <col min="52" max="52" width="9.81640625" hidden="1" customWidth="1"/>
    <col min="53" max="53" width="13.54296875" hidden="1" customWidth="1"/>
    <col min="54" max="54" width="17.7265625" bestFit="1" customWidth="1"/>
    <col min="55" max="55" width="6.7265625" hidden="1" customWidth="1"/>
    <col min="56" max="56" width="10.26953125" hidden="1" customWidth="1"/>
    <col min="57" max="57" width="14.453125" bestFit="1" customWidth="1"/>
    <col min="58" max="59" width="6" hidden="1" customWidth="1"/>
    <col min="60" max="60" width="9.54296875" bestFit="1" customWidth="1"/>
    <col min="61" max="61" width="5" hidden="1" customWidth="1"/>
    <col min="62" max="62" width="6" hidden="1" customWidth="1"/>
    <col min="63" max="63" width="10" bestFit="1" customWidth="1"/>
    <col min="64" max="64" width="7" style="6" bestFit="1" customWidth="1"/>
    <col min="65" max="65" width="5.453125" bestFit="1" customWidth="1"/>
    <col min="66" max="66" width="10.453125" bestFit="1" customWidth="1"/>
    <col min="67" max="67" width="7.26953125" style="15" bestFit="1" customWidth="1"/>
    <col min="68" max="68" width="6.26953125" bestFit="1" customWidth="1"/>
    <col min="69" max="69" width="9.26953125" bestFit="1" customWidth="1"/>
  </cols>
  <sheetData>
    <row r="1" spans="1:69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 t="s">
        <v>3</v>
      </c>
      <c r="R1" s="120"/>
      <c r="S1" s="120"/>
      <c r="T1" s="120"/>
      <c r="U1" s="120"/>
      <c r="V1" s="120"/>
      <c r="W1" s="120"/>
      <c r="X1" s="120"/>
      <c r="Y1" s="120" t="s">
        <v>13</v>
      </c>
      <c r="Z1" s="120"/>
      <c r="AA1" s="120"/>
      <c r="AB1" s="120"/>
      <c r="AC1" s="120"/>
      <c r="AD1" s="120"/>
      <c r="AE1" s="120"/>
      <c r="AF1" s="120" t="s">
        <v>24</v>
      </c>
      <c r="AG1" s="120"/>
      <c r="AH1" s="120"/>
      <c r="AI1" s="120"/>
      <c r="AJ1" s="120"/>
      <c r="AK1" s="121" t="s">
        <v>25</v>
      </c>
      <c r="AL1" s="121"/>
      <c r="AM1" s="121"/>
      <c r="AN1" s="121"/>
      <c r="AO1" s="121"/>
      <c r="AP1" s="121"/>
      <c r="AQ1" s="120" t="s">
        <v>18</v>
      </c>
      <c r="AR1" s="120"/>
      <c r="AS1" s="120"/>
      <c r="AT1" s="120"/>
      <c r="AU1" s="120"/>
      <c r="AV1" s="120"/>
      <c r="AW1" s="120"/>
      <c r="AX1" s="120"/>
      <c r="AY1" s="68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20" t="s">
        <v>128</v>
      </c>
      <c r="BM1" s="120"/>
      <c r="BN1" s="120"/>
      <c r="BO1" s="120"/>
      <c r="BP1" s="120"/>
      <c r="BQ1" s="120"/>
    </row>
    <row r="2" spans="1:69" x14ac:dyDescent="0.35">
      <c r="B2" t="s">
        <v>7</v>
      </c>
      <c r="C2" t="s">
        <v>1</v>
      </c>
      <c r="D2" s="6" t="s">
        <v>73</v>
      </c>
      <c r="E2" s="6" t="s">
        <v>135</v>
      </c>
      <c r="F2" s="6" t="s">
        <v>136</v>
      </c>
      <c r="G2" s="7" t="s">
        <v>137</v>
      </c>
      <c r="H2" s="6" t="s">
        <v>26</v>
      </c>
      <c r="I2" s="4" t="s">
        <v>124</v>
      </c>
      <c r="J2" s="6" t="s">
        <v>125</v>
      </c>
      <c r="K2" s="3" t="s">
        <v>29</v>
      </c>
      <c r="L2" s="14" t="s">
        <v>124</v>
      </c>
      <c r="M2" s="29" t="s">
        <v>73</v>
      </c>
      <c r="N2" s="29" t="s">
        <v>125</v>
      </c>
      <c r="O2" s="14" t="s">
        <v>40</v>
      </c>
      <c r="P2" s="14" t="s">
        <v>39</v>
      </c>
      <c r="Q2" t="s">
        <v>8</v>
      </c>
      <c r="R2" t="s">
        <v>17</v>
      </c>
      <c r="S2" t="s">
        <v>7</v>
      </c>
      <c r="T2" t="s">
        <v>1</v>
      </c>
      <c r="U2" s="4" t="s">
        <v>0</v>
      </c>
      <c r="V2" s="4" t="s">
        <v>134</v>
      </c>
      <c r="W2" s="6" t="s">
        <v>40</v>
      </c>
      <c r="X2" s="4" t="s">
        <v>39</v>
      </c>
      <c r="Y2" t="s">
        <v>16</v>
      </c>
      <c r="Z2" s="4" t="s">
        <v>0</v>
      </c>
      <c r="AA2" s="4" t="s">
        <v>134</v>
      </c>
      <c r="AB2" s="4" t="s">
        <v>115</v>
      </c>
      <c r="AC2" s="4" t="s">
        <v>55</v>
      </c>
      <c r="AD2" s="4" t="s">
        <v>40</v>
      </c>
      <c r="AE2" s="4" t="s">
        <v>39</v>
      </c>
      <c r="AF2" t="s">
        <v>14</v>
      </c>
      <c r="AG2" s="4" t="s">
        <v>0</v>
      </c>
      <c r="AH2" s="4" t="s">
        <v>115</v>
      </c>
      <c r="AI2" s="4" t="s">
        <v>40</v>
      </c>
      <c r="AJ2" s="4" t="s">
        <v>39</v>
      </c>
      <c r="AK2" s="48" t="s">
        <v>16</v>
      </c>
      <c r="AL2" s="6" t="s">
        <v>14</v>
      </c>
      <c r="AM2" s="4" t="s">
        <v>0</v>
      </c>
      <c r="AN2" s="4" t="s">
        <v>40</v>
      </c>
      <c r="AO2" s="4" t="s">
        <v>39</v>
      </c>
      <c r="AP2" s="4" t="s">
        <v>115</v>
      </c>
      <c r="AQ2" t="s">
        <v>1</v>
      </c>
      <c r="AR2" s="6" t="s">
        <v>14</v>
      </c>
      <c r="AS2" t="s">
        <v>0</v>
      </c>
      <c r="AT2" s="6" t="s">
        <v>19</v>
      </c>
      <c r="AU2" t="s">
        <v>134</v>
      </c>
      <c r="AV2" t="s">
        <v>115</v>
      </c>
      <c r="AW2" t="s">
        <v>40</v>
      </c>
      <c r="AX2" t="s">
        <v>39</v>
      </c>
      <c r="AY2" s="6" t="s">
        <v>110</v>
      </c>
      <c r="AZ2" s="6" t="s">
        <v>135</v>
      </c>
      <c r="BA2" s="6" t="s">
        <v>138</v>
      </c>
      <c r="BB2" s="6" t="s">
        <v>139</v>
      </c>
      <c r="BC2" s="6" t="s">
        <v>136</v>
      </c>
      <c r="BD2" s="6" t="s">
        <v>140</v>
      </c>
      <c r="BE2" s="6" t="s">
        <v>141</v>
      </c>
      <c r="BF2" s="6" t="s">
        <v>26</v>
      </c>
      <c r="BG2" s="6" t="s">
        <v>113</v>
      </c>
      <c r="BH2" s="6" t="s">
        <v>114</v>
      </c>
      <c r="BI2" s="6" t="s">
        <v>29</v>
      </c>
      <c r="BJ2" s="6" t="s">
        <v>126</v>
      </c>
      <c r="BK2" s="6" t="s">
        <v>127</v>
      </c>
      <c r="BL2" s="6" t="s">
        <v>31</v>
      </c>
      <c r="BM2" s="6" t="s">
        <v>137</v>
      </c>
      <c r="BN2" s="6" t="s">
        <v>129</v>
      </c>
      <c r="BO2" s="9" t="s">
        <v>130</v>
      </c>
      <c r="BP2" s="6" t="s">
        <v>131</v>
      </c>
      <c r="BQ2" s="6" t="s">
        <v>75</v>
      </c>
    </row>
    <row r="3" spans="1:69" x14ac:dyDescent="0.35">
      <c r="B3" t="s">
        <v>9</v>
      </c>
      <c r="C3">
        <v>198</v>
      </c>
      <c r="D3" s="6">
        <v>8</v>
      </c>
      <c r="E3" s="4">
        <v>2.048</v>
      </c>
      <c r="F3" s="4">
        <v>3.4815999999999998</v>
      </c>
      <c r="G3" s="7">
        <v>2</v>
      </c>
      <c r="H3" s="6">
        <v>6</v>
      </c>
      <c r="I3" s="4">
        <f t="shared" ref="I3:I88" si="0">2*184.8%</f>
        <v>3.6960000000000002</v>
      </c>
      <c r="J3" s="6">
        <v>10</v>
      </c>
      <c r="K3">
        <v>6</v>
      </c>
      <c r="L3" s="4">
        <v>0.98380000000000001</v>
      </c>
      <c r="M3" s="6">
        <v>4</v>
      </c>
      <c r="N3" s="6">
        <v>15</v>
      </c>
      <c r="O3" s="4">
        <v>0.25</v>
      </c>
      <c r="P3" s="4">
        <v>0.78800000000000003</v>
      </c>
      <c r="Q3" s="15" t="s">
        <v>278</v>
      </c>
      <c r="R3" s="15">
        <v>1</v>
      </c>
      <c r="S3" s="15" t="s">
        <v>9</v>
      </c>
      <c r="T3" s="15">
        <v>532</v>
      </c>
      <c r="U3" s="30">
        <v>0.45300000000000001</v>
      </c>
      <c r="V3" s="33">
        <v>0.52</v>
      </c>
      <c r="W3" s="6"/>
      <c r="Y3" t="s">
        <v>122</v>
      </c>
      <c r="Z3" s="4"/>
      <c r="AA3" s="4"/>
      <c r="AB3" s="4">
        <v>0.15</v>
      </c>
      <c r="AC3" s="4"/>
      <c r="AD3" s="4">
        <v>0.2</v>
      </c>
      <c r="AE3" s="4"/>
      <c r="AF3">
        <v>311</v>
      </c>
      <c r="AG3" s="4">
        <f>2*46.6%</f>
        <v>0.93200000000000005</v>
      </c>
      <c r="AH3" s="4"/>
      <c r="AI3" s="4"/>
      <c r="AJ3" s="4">
        <v>0.622</v>
      </c>
      <c r="AK3" s="48" t="s">
        <v>193</v>
      </c>
      <c r="AL3" s="6"/>
      <c r="AM3" s="4">
        <f>48%+20%</f>
        <v>0.67999999999999994</v>
      </c>
      <c r="AN3" s="4">
        <v>0.35</v>
      </c>
      <c r="AO3" s="4"/>
      <c r="AP3" s="4">
        <v>0.2</v>
      </c>
      <c r="AQ3">
        <f t="shared" ref="AQ3:AQ4" si="1">C3+T3</f>
        <v>730</v>
      </c>
      <c r="AR3" s="6">
        <f t="shared" ref="AR3:AR4" si="2">AF3+AL3</f>
        <v>311</v>
      </c>
      <c r="AS3" s="4">
        <f t="shared" ref="AS3:AS4" si="3">U3+Z3+AG3+AM3</f>
        <v>2.0649999999999999</v>
      </c>
      <c r="AT3" s="6">
        <f t="shared" ref="AT3:AT4" si="4">(100%+AS3)*AQ3+AR3</f>
        <v>2548.4499999999998</v>
      </c>
      <c r="AU3" s="4">
        <f t="shared" ref="AU3:AU4" si="5">V3+AA3</f>
        <v>0.52</v>
      </c>
      <c r="AV3" s="4">
        <f t="shared" ref="AV3:AV4" si="6">AB3+AH3+AP3</f>
        <v>0.35</v>
      </c>
      <c r="AW3" s="4">
        <f t="shared" ref="AW3:AW4" si="7">O3+W3+AD3+AI3+AN3</f>
        <v>0.8</v>
      </c>
      <c r="AX3" s="4">
        <f t="shared" ref="AX3:AX4" si="8">P3+X3+AE3+AJ3+AO3</f>
        <v>1.4100000000000001</v>
      </c>
      <c r="AZ3" s="6">
        <f t="shared" ref="AZ3:AZ4" si="9">E3*(100%+AU3+AV3)*AT3*(100%+AY3*50%)</f>
        <v>9759.9518719999996</v>
      </c>
      <c r="BA3" s="6">
        <f t="shared" ref="BA3:BA4" si="10">(100%+$AX3)*AZ3</f>
        <v>23521.484011520002</v>
      </c>
      <c r="BB3" s="6">
        <f>MIN($AW3, 80%)*BA3+MAX(100%-$AW3, 20%)*AZ3</f>
        <v>20769.177583616001</v>
      </c>
      <c r="BC3" s="6">
        <f t="shared" ref="BC3:BC4" si="11">F3*(100%+AV3)*AT3</f>
        <v>11978.122751999999</v>
      </c>
      <c r="BD3" s="6">
        <f t="shared" ref="BD3:BD4" si="12">(100%+$AX3)*BC3</f>
        <v>28867.27583232</v>
      </c>
      <c r="BE3" s="6">
        <f>MIN($AW3, 80%)*BD3+MAX(100%-$AW3, 20%)*BC3</f>
        <v>25489.445216256001</v>
      </c>
      <c r="BF3" s="6">
        <f t="shared" ref="BF3:BF4" si="13">I3*(100%+AV3)*AT3</f>
        <v>12715.74612</v>
      </c>
      <c r="BG3" s="6">
        <f t="shared" ref="BG3:BG4" si="14">(100%+$AX3)*BF3</f>
        <v>30644.948149200001</v>
      </c>
      <c r="BH3" s="6">
        <f>MIN($AW3, 80%)*BG3+MAX(100%-$AW3, 20%)*BF3</f>
        <v>27059.107743360004</v>
      </c>
      <c r="BI3" s="6">
        <f t="shared" ref="BI3:BI4" si="15">L3*(100%+AV3)*AT3</f>
        <v>3384.6728985</v>
      </c>
      <c r="BJ3" s="6">
        <f t="shared" ref="BJ3:BJ4" si="16">(100%+$AX3)*BI3</f>
        <v>8157.0616853850006</v>
      </c>
      <c r="BK3" s="6">
        <f>MIN($AW3, 80%)*BJ3+MAX(100%-$AW3, 20%)*BI3</f>
        <v>7202.5839280080017</v>
      </c>
      <c r="BL3" s="6">
        <f t="shared" ref="BL3:BL4" si="17">4*(BB3+BE3)</f>
        <v>185034.49119948799</v>
      </c>
      <c r="BM3">
        <v>11</v>
      </c>
      <c r="BN3" s="25">
        <f t="shared" ref="BN3" si="18">(BL3+BH3)/BM3</f>
        <v>19281.236267531636</v>
      </c>
      <c r="BO3" s="9">
        <f t="shared" ref="BO3:BO4" si="19">M3*BK3</f>
        <v>28810.335712032007</v>
      </c>
      <c r="BP3" s="6">
        <f t="shared" ref="BP3:BP4" si="20">BO3/N3</f>
        <v>1920.6890474688005</v>
      </c>
      <c r="BQ3" s="6">
        <f t="shared" ref="BQ3:BQ4" si="21">BN3+BP3</f>
        <v>21201.925315000437</v>
      </c>
    </row>
    <row r="4" spans="1:69" s="59" customFormat="1" x14ac:dyDescent="0.35">
      <c r="B4" s="59" t="s">
        <v>9</v>
      </c>
      <c r="C4" s="59">
        <v>198</v>
      </c>
      <c r="D4" s="61">
        <v>8</v>
      </c>
      <c r="E4" s="60">
        <v>2.048</v>
      </c>
      <c r="F4" s="60">
        <v>3.4815999999999998</v>
      </c>
      <c r="G4" s="62">
        <v>2</v>
      </c>
      <c r="H4" s="61">
        <v>6</v>
      </c>
      <c r="I4" s="60">
        <f t="shared" si="0"/>
        <v>3.6960000000000002</v>
      </c>
      <c r="J4" s="61">
        <v>10</v>
      </c>
      <c r="K4" s="59">
        <v>6</v>
      </c>
      <c r="L4" s="60">
        <v>0.98380000000000001</v>
      </c>
      <c r="M4" s="61">
        <v>4</v>
      </c>
      <c r="N4" s="61">
        <v>15</v>
      </c>
      <c r="O4" s="60">
        <v>0.25</v>
      </c>
      <c r="P4" s="60">
        <v>0.78800000000000003</v>
      </c>
      <c r="Q4" s="63" t="s">
        <v>278</v>
      </c>
      <c r="R4" s="63">
        <v>1</v>
      </c>
      <c r="S4" s="63" t="s">
        <v>9</v>
      </c>
      <c r="T4" s="63">
        <v>532</v>
      </c>
      <c r="U4" s="67">
        <v>0.45300000000000001</v>
      </c>
      <c r="V4" s="64">
        <v>0.52</v>
      </c>
      <c r="W4" s="61"/>
      <c r="X4" s="60"/>
      <c r="Y4" s="59" t="s">
        <v>122</v>
      </c>
      <c r="Z4" s="60"/>
      <c r="AA4" s="60"/>
      <c r="AB4" s="60">
        <v>0.15</v>
      </c>
      <c r="AC4" s="60"/>
      <c r="AD4" s="60">
        <v>0.2</v>
      </c>
      <c r="AE4" s="60"/>
      <c r="AF4" s="59">
        <v>311</v>
      </c>
      <c r="AG4" s="60">
        <f>1*46.6%</f>
        <v>0.46600000000000003</v>
      </c>
      <c r="AH4" s="60">
        <f>1*46.6%</f>
        <v>0.46600000000000003</v>
      </c>
      <c r="AJ4" s="60">
        <v>0.622</v>
      </c>
      <c r="AK4" s="65" t="s">
        <v>193</v>
      </c>
      <c r="AL4" s="61"/>
      <c r="AM4" s="60">
        <f t="shared" ref="AM4:AM10" si="22">48%+20%</f>
        <v>0.67999999999999994</v>
      </c>
      <c r="AN4" s="60">
        <v>0.35</v>
      </c>
      <c r="AO4" s="60"/>
      <c r="AP4" s="60">
        <v>0.2</v>
      </c>
      <c r="AQ4" s="59">
        <f t="shared" si="1"/>
        <v>730</v>
      </c>
      <c r="AR4" s="61">
        <f t="shared" si="2"/>
        <v>311</v>
      </c>
      <c r="AS4" s="60">
        <f t="shared" si="3"/>
        <v>1.599</v>
      </c>
      <c r="AT4" s="61">
        <f t="shared" si="4"/>
        <v>2208.2700000000004</v>
      </c>
      <c r="AU4" s="60">
        <f t="shared" si="5"/>
        <v>0.52</v>
      </c>
      <c r="AV4" s="60">
        <f t="shared" si="6"/>
        <v>0.81600000000000006</v>
      </c>
      <c r="AW4" s="60">
        <f t="shared" si="7"/>
        <v>0.8</v>
      </c>
      <c r="AX4" s="60">
        <f t="shared" si="8"/>
        <v>1.4100000000000001</v>
      </c>
      <c r="AY4" s="61"/>
      <c r="AZ4" s="61">
        <f t="shared" si="9"/>
        <v>10564.646338560004</v>
      </c>
      <c r="BA4" s="61">
        <f t="shared" si="10"/>
        <v>25460.797675929611</v>
      </c>
      <c r="BB4" s="61">
        <f>MIN($AW4, 80%)*BA4+MAX(100%-$AW4, 20%)*AZ4</f>
        <v>22481.567408455689</v>
      </c>
      <c r="BC4" s="61">
        <f t="shared" si="11"/>
        <v>13961.976102912004</v>
      </c>
      <c r="BD4" s="61">
        <f t="shared" si="12"/>
        <v>33648.362408017929</v>
      </c>
      <c r="BE4" s="61">
        <f>MIN($AW4, 80%)*BD4+MAX(100%-$AW4, 20%)*BC4</f>
        <v>29711.085146996746</v>
      </c>
      <c r="BF4" s="61">
        <f t="shared" si="13"/>
        <v>14821.766910720004</v>
      </c>
      <c r="BG4" s="61">
        <f t="shared" si="14"/>
        <v>35720.458254835212</v>
      </c>
      <c r="BH4" s="61">
        <f>MIN($AW4, 80%)*BG4+MAX(100%-$AW4, 20%)*BF4</f>
        <v>31540.719986012169</v>
      </c>
      <c r="BI4" s="61">
        <f t="shared" si="15"/>
        <v>3945.2527832160008</v>
      </c>
      <c r="BJ4" s="61">
        <f t="shared" si="16"/>
        <v>9508.0592075505629</v>
      </c>
      <c r="BK4" s="61">
        <f>MIN($AW4, 80%)*BJ4+MAX(100%-$AW4, 20%)*BI4</f>
        <v>8395.4979226836513</v>
      </c>
      <c r="BL4" s="61">
        <f t="shared" si="17"/>
        <v>208770.61022180974</v>
      </c>
      <c r="BM4" s="59">
        <v>11</v>
      </c>
      <c r="BN4" s="66">
        <f>(BL4+BH4)/BM4</f>
        <v>21846.484564347447</v>
      </c>
      <c r="BO4" s="72">
        <f t="shared" si="19"/>
        <v>33581.991690734605</v>
      </c>
      <c r="BP4" s="61">
        <f t="shared" si="20"/>
        <v>2238.7994460489736</v>
      </c>
      <c r="BQ4" s="66">
        <f t="shared" si="21"/>
        <v>24085.284010396419</v>
      </c>
    </row>
    <row r="5" spans="1:69" ht="15" hidden="1" customHeight="1" x14ac:dyDescent="0.35">
      <c r="B5" t="s">
        <v>9</v>
      </c>
      <c r="C5">
        <v>198</v>
      </c>
      <c r="D5" s="6">
        <v>8</v>
      </c>
      <c r="E5" s="4">
        <v>2.048</v>
      </c>
      <c r="F5" s="4">
        <v>3.4815999999999998</v>
      </c>
      <c r="G5" s="7">
        <v>2</v>
      </c>
      <c r="H5" s="6">
        <v>6</v>
      </c>
      <c r="I5" s="4">
        <f t="shared" si="0"/>
        <v>3.6960000000000002</v>
      </c>
      <c r="J5" s="6">
        <v>10</v>
      </c>
      <c r="K5">
        <v>6</v>
      </c>
      <c r="L5" s="4">
        <v>0.98380000000000001</v>
      </c>
      <c r="M5" s="6">
        <v>4</v>
      </c>
      <c r="N5" s="6">
        <v>15</v>
      </c>
      <c r="O5" s="4">
        <v>0.25</v>
      </c>
      <c r="P5" s="4">
        <v>0.78800000000000003</v>
      </c>
      <c r="Q5" s="15" t="s">
        <v>133</v>
      </c>
      <c r="R5" s="15">
        <v>1</v>
      </c>
      <c r="S5" s="15" t="s">
        <v>9</v>
      </c>
      <c r="T5" s="15">
        <v>449</v>
      </c>
      <c r="U5" s="30">
        <f>37.7%+36%</f>
        <v>0.73699999999999999</v>
      </c>
      <c r="V5" s="33"/>
      <c r="W5" s="6"/>
      <c r="Y5" t="s">
        <v>122</v>
      </c>
      <c r="Z5" s="4"/>
      <c r="AA5" s="4"/>
      <c r="AB5" s="4">
        <v>0.15</v>
      </c>
      <c r="AC5" s="4"/>
      <c r="AD5" s="4">
        <v>0.2</v>
      </c>
      <c r="AE5" s="4"/>
      <c r="AF5">
        <v>311</v>
      </c>
      <c r="AG5" s="4">
        <f>2*46.6%</f>
        <v>0.93200000000000005</v>
      </c>
      <c r="AH5" s="4"/>
      <c r="AI5" s="4"/>
      <c r="AJ5" s="4">
        <v>0.622</v>
      </c>
      <c r="AK5" s="48" t="s">
        <v>193</v>
      </c>
      <c r="AL5" s="6"/>
      <c r="AM5" s="4">
        <f>48%+20%</f>
        <v>0.67999999999999994</v>
      </c>
      <c r="AN5" s="4">
        <v>0.35</v>
      </c>
      <c r="AO5" s="4"/>
      <c r="AP5" s="4">
        <v>0.2</v>
      </c>
      <c r="AQ5">
        <f t="shared" ref="AQ5:AQ48" si="23">C5+T5</f>
        <v>647</v>
      </c>
      <c r="AR5" s="6">
        <f t="shared" ref="AR5:AR48" si="24">AF5+AL5</f>
        <v>311</v>
      </c>
      <c r="AS5" s="4">
        <f t="shared" ref="AS5:AS48" si="25">U5+Z5+AG5+AM5</f>
        <v>2.3490000000000002</v>
      </c>
      <c r="AT5" s="6">
        <f t="shared" ref="AT5:AT46" si="26">(100%+AS5)*AQ5+AR5</f>
        <v>2477.8030000000003</v>
      </c>
      <c r="AU5" s="4">
        <f t="shared" ref="AU5:AU48" si="27">V5+AA5</f>
        <v>0</v>
      </c>
      <c r="AV5" s="4">
        <f t="shared" ref="AV5:AV48" si="28">AB5+AH5+AP5</f>
        <v>0.35</v>
      </c>
      <c r="AW5" s="4">
        <f t="shared" ref="AW5:AW48" si="29">O5+W5+AD5+AI5+AN5</f>
        <v>0.8</v>
      </c>
      <c r="AX5" s="4">
        <f t="shared" ref="AX5:AX48" si="30">P5+X5+AE5+AJ5+AO5</f>
        <v>1.4100000000000001</v>
      </c>
      <c r="AZ5" s="6">
        <f t="shared" ref="AZ5:AZ48" si="31">E5*(100%+AU5+AV5)*AT5*(100%+AY5*50%)</f>
        <v>6850.6297344000013</v>
      </c>
      <c r="BA5" s="6">
        <f t="shared" ref="BA5:BA46" si="32">(100%+$AX5)*AZ5</f>
        <v>16510.017659904002</v>
      </c>
      <c r="BB5" s="6">
        <f>MIN($AW5, 80%)*BA5+MAX(100%-$AW5, 20%)*AZ5</f>
        <v>14578.140074803203</v>
      </c>
      <c r="BC5" s="6">
        <f t="shared" ref="BC5:BC48" si="33">F5*(100%+AV5)*AT5</f>
        <v>11646.070548480002</v>
      </c>
      <c r="BD5" s="6">
        <f t="shared" ref="BD5:BD46" si="34">(100%+$AX5)*BC5</f>
        <v>28067.030021836807</v>
      </c>
      <c r="BE5" s="6">
        <f>MIN($AW5, 80%)*BD5+MAX(100%-$AW5, 20%)*BC5</f>
        <v>24782.838127165447</v>
      </c>
      <c r="BF5" s="6">
        <f t="shared" ref="BF5:BF48" si="35">I5*(100%+AV5)*AT5</f>
        <v>12363.245848800003</v>
      </c>
      <c r="BG5" s="6">
        <f t="shared" ref="BG5:BG46" si="36">(100%+$AX5)*BF5</f>
        <v>29795.422495608007</v>
      </c>
      <c r="BH5" s="6">
        <f>MIN($AW5, 80%)*BG5+MAX(100%-$AW5, 20%)*BF5</f>
        <v>26308.987166246407</v>
      </c>
      <c r="BI5" s="6">
        <f t="shared" ref="BI5:BI48" si="37">L5*(100%+AV5)*AT5</f>
        <v>3290.8444983900004</v>
      </c>
      <c r="BJ5" s="6">
        <f t="shared" ref="BJ5:BJ46" si="38">(100%+$AX5)*BI5</f>
        <v>7930.9352411199015</v>
      </c>
      <c r="BK5" s="6">
        <f>MIN($AW5, 80%)*BJ5+MAX(100%-$AW5, 20%)*BI5</f>
        <v>7002.9170925739218</v>
      </c>
      <c r="BL5" s="6">
        <f t="shared" ref="BL5:BL46" si="39">4*(BB5+BE5)</f>
        <v>157443.91280787461</v>
      </c>
      <c r="BM5">
        <v>11</v>
      </c>
      <c r="BN5" s="25">
        <f t="shared" ref="BN5" si="40">(BL5+BH5)/BM5</f>
        <v>16704.809088556456</v>
      </c>
      <c r="BO5" s="9">
        <f t="shared" ref="BO5:BO48" si="41">M5*BK5</f>
        <v>28011.668370295687</v>
      </c>
      <c r="BP5" s="6">
        <f t="shared" ref="BP5:BP48" si="42">BO5/N5</f>
        <v>1867.4445580197125</v>
      </c>
      <c r="BQ5" s="6">
        <f t="shared" ref="BQ5:BQ46" si="43">BN5+BP5</f>
        <v>18572.25364657617</v>
      </c>
    </row>
    <row r="6" spans="1:69" s="59" customFormat="1" ht="15" hidden="1" customHeight="1" x14ac:dyDescent="0.35">
      <c r="B6" s="59" t="s">
        <v>9</v>
      </c>
      <c r="C6" s="59">
        <v>198</v>
      </c>
      <c r="D6" s="6">
        <v>8</v>
      </c>
      <c r="E6" s="4">
        <v>2.048</v>
      </c>
      <c r="F6" s="4">
        <v>3.4815999999999998</v>
      </c>
      <c r="G6" s="62">
        <v>2</v>
      </c>
      <c r="H6" s="61">
        <v>6</v>
      </c>
      <c r="I6" s="60">
        <f t="shared" si="0"/>
        <v>3.6960000000000002</v>
      </c>
      <c r="J6" s="61">
        <v>10</v>
      </c>
      <c r="K6" s="59">
        <v>6</v>
      </c>
      <c r="L6" s="60">
        <v>0.98380000000000001</v>
      </c>
      <c r="M6" s="61">
        <v>4</v>
      </c>
      <c r="N6" s="61">
        <v>15</v>
      </c>
      <c r="O6" s="60">
        <v>0.25</v>
      </c>
      <c r="P6" s="4">
        <v>0.78800000000000003</v>
      </c>
      <c r="Q6" s="63" t="s">
        <v>133</v>
      </c>
      <c r="R6" s="63">
        <v>1</v>
      </c>
      <c r="S6" s="63" t="s">
        <v>9</v>
      </c>
      <c r="T6" s="63">
        <v>449</v>
      </c>
      <c r="U6" s="67">
        <f t="shared" ref="U6:U34" si="44">37.7%+36%</f>
        <v>0.73699999999999999</v>
      </c>
      <c r="V6" s="64"/>
      <c r="W6" s="61"/>
      <c r="X6" s="60"/>
      <c r="Y6" s="59" t="s">
        <v>122</v>
      </c>
      <c r="Z6" s="60"/>
      <c r="AA6" s="60"/>
      <c r="AB6" s="60">
        <v>0.15</v>
      </c>
      <c r="AC6" s="60"/>
      <c r="AD6" s="60">
        <v>0.2</v>
      </c>
      <c r="AE6" s="60"/>
      <c r="AF6" s="59">
        <v>311</v>
      </c>
      <c r="AG6" s="60">
        <f>1*46.6%</f>
        <v>0.46600000000000003</v>
      </c>
      <c r="AH6" s="60">
        <f>1*46.6%</f>
        <v>0.46600000000000003</v>
      </c>
      <c r="AJ6" s="60">
        <v>0.622</v>
      </c>
      <c r="AK6" s="48" t="s">
        <v>193</v>
      </c>
      <c r="AL6" s="61"/>
      <c r="AM6" s="4">
        <f t="shared" si="22"/>
        <v>0.67999999999999994</v>
      </c>
      <c r="AN6" s="60">
        <v>0.35</v>
      </c>
      <c r="AO6" s="60"/>
      <c r="AP6" s="60">
        <v>0.2</v>
      </c>
      <c r="AQ6" s="59">
        <f t="shared" si="23"/>
        <v>647</v>
      </c>
      <c r="AR6" s="61">
        <f t="shared" si="24"/>
        <v>311</v>
      </c>
      <c r="AS6" s="60">
        <f t="shared" si="25"/>
        <v>1.883</v>
      </c>
      <c r="AT6" s="61">
        <f t="shared" si="26"/>
        <v>2176.3009999999999</v>
      </c>
      <c r="AU6" s="60">
        <f t="shared" si="27"/>
        <v>0</v>
      </c>
      <c r="AV6" s="60">
        <f t="shared" si="28"/>
        <v>0.81600000000000006</v>
      </c>
      <c r="AW6" s="60">
        <f t="shared" si="29"/>
        <v>0.8</v>
      </c>
      <c r="AX6" s="60">
        <f t="shared" si="30"/>
        <v>1.4100000000000001</v>
      </c>
      <c r="AY6" s="61"/>
      <c r="AZ6" s="6">
        <f t="shared" si="31"/>
        <v>8094.0290375680006</v>
      </c>
      <c r="BA6" s="61">
        <f t="shared" si="32"/>
        <v>19506.609980538884</v>
      </c>
      <c r="BB6" s="61">
        <f>MIN($AW6, 80%)*BA6+MAX(100%-$AW6, 20%)*AZ6</f>
        <v>17224.09379194471</v>
      </c>
      <c r="BC6" s="61">
        <f t="shared" si="33"/>
        <v>13759.8493638656</v>
      </c>
      <c r="BD6" s="61">
        <f t="shared" si="34"/>
        <v>33161.236966916098</v>
      </c>
      <c r="BE6" s="61">
        <f>MIN($AW6, 80%)*BD6+MAX(100%-$AW6, 20%)*BC6</f>
        <v>29280.959446305998</v>
      </c>
      <c r="BF6" s="61">
        <f t="shared" si="35"/>
        <v>14607.193028736001</v>
      </c>
      <c r="BG6" s="61">
        <f t="shared" si="36"/>
        <v>35203.335199253765</v>
      </c>
      <c r="BH6" s="61">
        <f>MIN($AW6, 80%)*BG6+MAX(100%-$AW6, 20%)*BF6</f>
        <v>31084.106765150213</v>
      </c>
      <c r="BI6" s="61">
        <f t="shared" si="37"/>
        <v>3888.1375816208001</v>
      </c>
      <c r="BJ6" s="61">
        <f t="shared" si="38"/>
        <v>9370.4115717061286</v>
      </c>
      <c r="BK6" s="61">
        <f>MIN($AW6, 80%)*BJ6+MAX(100%-$AW6, 20%)*BI6</f>
        <v>8273.956773689064</v>
      </c>
      <c r="BL6" s="61">
        <f t="shared" si="39"/>
        <v>186020.21295300283</v>
      </c>
      <c r="BM6">
        <v>11</v>
      </c>
      <c r="BN6" s="27">
        <f>(BL6+BH6)/BM6</f>
        <v>19736.756338013915</v>
      </c>
      <c r="BO6" s="72">
        <f t="shared" si="41"/>
        <v>33095.827094756256</v>
      </c>
      <c r="BP6" s="61">
        <f t="shared" si="42"/>
        <v>2206.3884729837505</v>
      </c>
      <c r="BQ6" s="66">
        <f t="shared" si="43"/>
        <v>21943.144810997666</v>
      </c>
    </row>
    <row r="7" spans="1:69" ht="15" hidden="1" customHeight="1" x14ac:dyDescent="0.35">
      <c r="B7" t="s">
        <v>9</v>
      </c>
      <c r="C7">
        <v>198</v>
      </c>
      <c r="D7" s="6">
        <v>8</v>
      </c>
      <c r="E7" s="4">
        <v>2.048</v>
      </c>
      <c r="F7" s="4">
        <v>3.4815999999999998</v>
      </c>
      <c r="G7" s="7">
        <v>2</v>
      </c>
      <c r="H7" s="6">
        <v>6</v>
      </c>
      <c r="I7" s="4">
        <f t="shared" si="0"/>
        <v>3.6960000000000002</v>
      </c>
      <c r="J7" s="6">
        <v>10</v>
      </c>
      <c r="K7">
        <v>6</v>
      </c>
      <c r="L7" s="4">
        <v>0.98380000000000001</v>
      </c>
      <c r="M7" s="6">
        <v>4</v>
      </c>
      <c r="N7" s="6">
        <v>15</v>
      </c>
      <c r="O7" s="4">
        <v>0.25</v>
      </c>
      <c r="P7" s="4">
        <v>0.78800000000000003</v>
      </c>
      <c r="Q7" s="15" t="s">
        <v>145</v>
      </c>
      <c r="R7" s="15">
        <v>1</v>
      </c>
      <c r="S7" s="15" t="s">
        <v>9</v>
      </c>
      <c r="T7" s="37">
        <v>497</v>
      </c>
      <c r="U7" s="30"/>
      <c r="V7" s="33"/>
      <c r="W7" s="6"/>
      <c r="X7" s="4">
        <v>0.33500000000000002</v>
      </c>
      <c r="Y7" t="s">
        <v>122</v>
      </c>
      <c r="Z7" s="4"/>
      <c r="AA7" s="4"/>
      <c r="AB7" s="4">
        <v>0.15</v>
      </c>
      <c r="AC7" s="4"/>
      <c r="AD7" s="4">
        <v>0.2</v>
      </c>
      <c r="AE7" s="4"/>
      <c r="AF7">
        <v>311</v>
      </c>
      <c r="AG7" s="4">
        <f>2*46.6%</f>
        <v>0.93200000000000005</v>
      </c>
      <c r="AH7" s="4"/>
      <c r="AI7" s="4"/>
      <c r="AJ7" s="4">
        <v>0.622</v>
      </c>
      <c r="AK7" s="48" t="s">
        <v>193</v>
      </c>
      <c r="AL7" s="6"/>
      <c r="AM7" s="4">
        <f t="shared" si="22"/>
        <v>0.67999999999999994</v>
      </c>
      <c r="AN7" s="4">
        <v>0.35</v>
      </c>
      <c r="AO7" s="4"/>
      <c r="AP7" s="4">
        <v>0.2</v>
      </c>
      <c r="AQ7">
        <f t="shared" si="23"/>
        <v>695</v>
      </c>
      <c r="AR7" s="6">
        <f t="shared" si="24"/>
        <v>311</v>
      </c>
      <c r="AS7" s="4">
        <f t="shared" si="25"/>
        <v>1.6120000000000001</v>
      </c>
      <c r="AT7" s="6">
        <f t="shared" ref="AT7:AT8" si="45">(100%+AS7)*AQ7+AR7</f>
        <v>2126.34</v>
      </c>
      <c r="AU7" s="4">
        <f t="shared" si="27"/>
        <v>0</v>
      </c>
      <c r="AV7" s="4">
        <f t="shared" si="28"/>
        <v>0.35</v>
      </c>
      <c r="AW7" s="4">
        <f t="shared" si="29"/>
        <v>0.8</v>
      </c>
      <c r="AX7" s="4">
        <f t="shared" si="30"/>
        <v>1.7450000000000001</v>
      </c>
      <c r="AZ7" s="6">
        <f t="shared" si="31"/>
        <v>5878.9048320000011</v>
      </c>
      <c r="BA7" s="6">
        <f t="shared" si="32"/>
        <v>16137.593763840003</v>
      </c>
      <c r="BB7" s="6">
        <f t="shared" ref="BB7:BB8" si="46">MIN($AW7, 80%)*BA7+MAX(100%-$AW7, 20%)*AZ7</f>
        <v>14085.855977472003</v>
      </c>
      <c r="BC7" s="6">
        <f t="shared" si="33"/>
        <v>9994.1382144000017</v>
      </c>
      <c r="BD7" s="6">
        <f t="shared" si="34"/>
        <v>27433.909398528005</v>
      </c>
      <c r="BE7" s="6">
        <f t="shared" ref="BE7:BE8" si="47">MIN($AW7, 80%)*BD7+MAX(100%-$AW7, 20%)*BC7</f>
        <v>23945.955161702408</v>
      </c>
      <c r="BF7" s="6">
        <f t="shared" si="35"/>
        <v>10609.586064000001</v>
      </c>
      <c r="BG7" s="6">
        <f t="shared" si="36"/>
        <v>29123.313745680003</v>
      </c>
      <c r="BH7" s="6">
        <f t="shared" ref="BH7:BH8" si="48">MIN($AW7, 80%)*BG7+MAX(100%-$AW7, 20%)*BF7</f>
        <v>25420.568209344005</v>
      </c>
      <c r="BI7" s="6">
        <f t="shared" si="37"/>
        <v>2824.0559442000003</v>
      </c>
      <c r="BJ7" s="6">
        <f t="shared" si="38"/>
        <v>7752.0335668290008</v>
      </c>
      <c r="BK7" s="6">
        <f t="shared" ref="BK7:BK8" si="49">MIN($AW7, 80%)*BJ7+MAX(100%-$AW7, 20%)*BI7</f>
        <v>6766.4380423032007</v>
      </c>
      <c r="BL7" s="6">
        <f t="shared" ref="BL7:BL8" si="50">4*(BB7+BE7)</f>
        <v>152127.24455669764</v>
      </c>
      <c r="BM7">
        <v>11</v>
      </c>
      <c r="BN7" s="25">
        <f t="shared" ref="BN7:BN46" si="51">(BL7+BH7)/BM7</f>
        <v>16140.710251458331</v>
      </c>
      <c r="BO7" s="9">
        <f t="shared" si="41"/>
        <v>27065.752169212803</v>
      </c>
      <c r="BP7" s="6">
        <f t="shared" si="42"/>
        <v>1804.3834779475203</v>
      </c>
      <c r="BQ7" s="6">
        <f t="shared" ref="BQ7:BQ8" si="52">BN7+BP7</f>
        <v>17945.093729405853</v>
      </c>
    </row>
    <row r="8" spans="1:69" s="59" customFormat="1" ht="15" hidden="1" customHeight="1" x14ac:dyDescent="0.35">
      <c r="B8" s="59" t="s">
        <v>9</v>
      </c>
      <c r="C8" s="59">
        <v>198</v>
      </c>
      <c r="D8" s="6">
        <v>8</v>
      </c>
      <c r="E8" s="4">
        <v>2.048</v>
      </c>
      <c r="F8" s="4">
        <v>3.4815999999999998</v>
      </c>
      <c r="G8" s="62">
        <v>2</v>
      </c>
      <c r="H8" s="61">
        <v>6</v>
      </c>
      <c r="I8" s="60">
        <f t="shared" si="0"/>
        <v>3.6960000000000002</v>
      </c>
      <c r="J8" s="61">
        <v>10</v>
      </c>
      <c r="K8" s="59">
        <v>6</v>
      </c>
      <c r="L8" s="60">
        <v>0.98380000000000001</v>
      </c>
      <c r="M8" s="61">
        <v>4</v>
      </c>
      <c r="N8" s="61">
        <v>15</v>
      </c>
      <c r="O8" s="60">
        <v>0.25</v>
      </c>
      <c r="P8" s="4">
        <v>0.78800000000000003</v>
      </c>
      <c r="Q8" s="63" t="s">
        <v>145</v>
      </c>
      <c r="R8" s="63">
        <v>1</v>
      </c>
      <c r="S8" s="63" t="s">
        <v>9</v>
      </c>
      <c r="T8" s="37">
        <v>497</v>
      </c>
      <c r="U8" s="67"/>
      <c r="V8" s="64"/>
      <c r="W8" s="61"/>
      <c r="X8" s="4">
        <v>0.33500000000000002</v>
      </c>
      <c r="Y8" s="59" t="s">
        <v>122</v>
      </c>
      <c r="Z8" s="60"/>
      <c r="AA8" s="60"/>
      <c r="AB8" s="60">
        <v>0.15</v>
      </c>
      <c r="AC8" s="60"/>
      <c r="AD8" s="60">
        <v>0.2</v>
      </c>
      <c r="AE8" s="60"/>
      <c r="AF8" s="59">
        <v>311</v>
      </c>
      <c r="AG8" s="60">
        <f>1*46.6%</f>
        <v>0.46600000000000003</v>
      </c>
      <c r="AH8" s="60">
        <f>1*46.6%</f>
        <v>0.46600000000000003</v>
      </c>
      <c r="AJ8" s="60">
        <v>0.622</v>
      </c>
      <c r="AK8" s="48" t="s">
        <v>193</v>
      </c>
      <c r="AL8" s="61"/>
      <c r="AM8" s="4">
        <f t="shared" si="22"/>
        <v>0.67999999999999994</v>
      </c>
      <c r="AN8" s="60">
        <v>0.35</v>
      </c>
      <c r="AO8" s="60"/>
      <c r="AP8" s="60">
        <v>0.2</v>
      </c>
      <c r="AQ8" s="59">
        <f t="shared" si="23"/>
        <v>695</v>
      </c>
      <c r="AR8" s="61">
        <f t="shared" si="24"/>
        <v>311</v>
      </c>
      <c r="AS8" s="60">
        <f t="shared" si="25"/>
        <v>1.1459999999999999</v>
      </c>
      <c r="AT8" s="61">
        <f t="shared" si="45"/>
        <v>1802.47</v>
      </c>
      <c r="AU8" s="60">
        <f t="shared" si="27"/>
        <v>0</v>
      </c>
      <c r="AV8" s="60">
        <f t="shared" si="28"/>
        <v>0.81600000000000006</v>
      </c>
      <c r="AW8" s="60">
        <f t="shared" si="29"/>
        <v>0.8</v>
      </c>
      <c r="AX8" s="60">
        <f t="shared" si="30"/>
        <v>1.7450000000000001</v>
      </c>
      <c r="AY8" s="61"/>
      <c r="AZ8" s="6">
        <f t="shared" si="31"/>
        <v>6703.6887449600008</v>
      </c>
      <c r="BA8" s="61">
        <f t="shared" si="32"/>
        <v>18401.625604915203</v>
      </c>
      <c r="BB8" s="61">
        <f t="shared" si="46"/>
        <v>16062.038232924164</v>
      </c>
      <c r="BC8" s="61">
        <f t="shared" si="33"/>
        <v>11396.270866432</v>
      </c>
      <c r="BD8" s="61">
        <f t="shared" si="34"/>
        <v>31282.763528355841</v>
      </c>
      <c r="BE8" s="61">
        <f t="shared" si="47"/>
        <v>27305.464995971077</v>
      </c>
      <c r="BF8" s="61">
        <f t="shared" si="35"/>
        <v>12098.063281920002</v>
      </c>
      <c r="BG8" s="61">
        <f t="shared" si="36"/>
        <v>33209.183708870405</v>
      </c>
      <c r="BH8" s="61">
        <f t="shared" si="48"/>
        <v>28986.959623480325</v>
      </c>
      <c r="BI8" s="61">
        <f t="shared" si="37"/>
        <v>3220.258294576</v>
      </c>
      <c r="BJ8" s="61">
        <f t="shared" si="38"/>
        <v>8839.6090186111196</v>
      </c>
      <c r="BK8" s="61">
        <f t="shared" si="49"/>
        <v>7715.7388738040963</v>
      </c>
      <c r="BL8" s="61">
        <f t="shared" si="50"/>
        <v>173470.01291558097</v>
      </c>
      <c r="BM8">
        <v>11</v>
      </c>
      <c r="BN8" s="27">
        <f t="shared" si="51"/>
        <v>18405.179321732845</v>
      </c>
      <c r="BO8" s="72">
        <f t="shared" si="41"/>
        <v>30862.955495216385</v>
      </c>
      <c r="BP8" s="61">
        <f t="shared" si="42"/>
        <v>2057.5303663477589</v>
      </c>
      <c r="BQ8" s="66">
        <f t="shared" si="52"/>
        <v>20462.709688080606</v>
      </c>
    </row>
    <row r="9" spans="1:69" ht="15" hidden="1" customHeight="1" x14ac:dyDescent="0.35">
      <c r="B9" t="s">
        <v>9</v>
      </c>
      <c r="C9">
        <v>198</v>
      </c>
      <c r="D9" s="6">
        <v>8</v>
      </c>
      <c r="E9" s="4">
        <v>2.048</v>
      </c>
      <c r="F9" s="4">
        <v>3.4815999999999998</v>
      </c>
      <c r="G9" s="7">
        <v>2</v>
      </c>
      <c r="H9" s="6">
        <v>6</v>
      </c>
      <c r="I9" s="4">
        <f t="shared" si="0"/>
        <v>3.6960000000000002</v>
      </c>
      <c r="J9" s="6">
        <v>10</v>
      </c>
      <c r="K9">
        <v>6</v>
      </c>
      <c r="L9" s="4">
        <v>0.98380000000000001</v>
      </c>
      <c r="M9" s="6">
        <v>4</v>
      </c>
      <c r="N9" s="6">
        <v>15</v>
      </c>
      <c r="O9" s="4">
        <v>0.25</v>
      </c>
      <c r="P9" s="4">
        <v>0.78800000000000003</v>
      </c>
      <c r="Q9" s="15" t="s">
        <v>11</v>
      </c>
      <c r="R9" s="15">
        <v>1</v>
      </c>
      <c r="S9" s="15" t="s">
        <v>9</v>
      </c>
      <c r="T9" s="70">
        <v>449</v>
      </c>
      <c r="U9" s="30">
        <f>37.7%</f>
        <v>0.377</v>
      </c>
      <c r="V9" s="33">
        <v>-0.1</v>
      </c>
      <c r="W9" s="6"/>
      <c r="Y9" t="s">
        <v>122</v>
      </c>
      <c r="Z9" s="4"/>
      <c r="AA9" s="4"/>
      <c r="AB9" s="4">
        <v>0.15</v>
      </c>
      <c r="AC9" s="4"/>
      <c r="AD9" s="4">
        <v>0.2</v>
      </c>
      <c r="AE9" s="4"/>
      <c r="AF9">
        <v>311</v>
      </c>
      <c r="AG9" s="4">
        <f>2*46.6%</f>
        <v>0.93200000000000005</v>
      </c>
      <c r="AH9" s="4"/>
      <c r="AI9" s="4"/>
      <c r="AJ9" s="4">
        <v>0.622</v>
      </c>
      <c r="AK9" s="48" t="s">
        <v>193</v>
      </c>
      <c r="AL9" s="6"/>
      <c r="AM9" s="4">
        <f t="shared" si="22"/>
        <v>0.67999999999999994</v>
      </c>
      <c r="AN9" s="4">
        <v>0.35</v>
      </c>
      <c r="AO9" s="4"/>
      <c r="AP9" s="4">
        <v>0.2</v>
      </c>
      <c r="AQ9">
        <f t="shared" si="23"/>
        <v>647</v>
      </c>
      <c r="AR9" s="6">
        <f t="shared" si="24"/>
        <v>311</v>
      </c>
      <c r="AS9" s="4">
        <f t="shared" si="25"/>
        <v>1.9890000000000001</v>
      </c>
      <c r="AT9" s="6">
        <f t="shared" si="26"/>
        <v>2244.8829999999998</v>
      </c>
      <c r="AU9" s="4">
        <f t="shared" si="27"/>
        <v>-0.1</v>
      </c>
      <c r="AV9" s="4">
        <f t="shared" si="28"/>
        <v>0.35</v>
      </c>
      <c r="AW9" s="4">
        <f t="shared" si="29"/>
        <v>0.8</v>
      </c>
      <c r="AX9" s="4">
        <f t="shared" si="30"/>
        <v>1.4100000000000001</v>
      </c>
      <c r="AZ9" s="6">
        <f t="shared" si="31"/>
        <v>5746.9004799999993</v>
      </c>
      <c r="BA9" s="6">
        <f t="shared" si="32"/>
        <v>13850.0301568</v>
      </c>
      <c r="BB9" s="6">
        <f t="shared" ref="BB9:BB14" si="53">MIN($AW9, 80%)*BA9+MAX(100%-$AW9, 20%)*AZ9</f>
        <v>12229.40422144</v>
      </c>
      <c r="BC9" s="6">
        <f t="shared" si="33"/>
        <v>10551.309281280001</v>
      </c>
      <c r="BD9" s="6">
        <f t="shared" si="34"/>
        <v>25428.655367884803</v>
      </c>
      <c r="BE9" s="6">
        <f t="shared" ref="BE9:BE14" si="54">MIN($AW9, 80%)*BD9+MAX(100%-$AW9, 20%)*BC9</f>
        <v>22453.186150563844</v>
      </c>
      <c r="BF9" s="6">
        <f t="shared" si="35"/>
        <v>11201.0682168</v>
      </c>
      <c r="BG9" s="6">
        <f t="shared" si="36"/>
        <v>26994.574402488004</v>
      </c>
      <c r="BH9" s="6">
        <f t="shared" ref="BH9:BH14" si="55">MIN($AW9, 80%)*BG9+MAX(100%-$AW9, 20%)*BF9</f>
        <v>23835.873165350404</v>
      </c>
      <c r="BI9" s="6">
        <f t="shared" si="37"/>
        <v>2981.4964587899999</v>
      </c>
      <c r="BJ9" s="6">
        <f t="shared" si="38"/>
        <v>7185.4064656839</v>
      </c>
      <c r="BK9" s="6">
        <f t="shared" ref="BK9:BK14" si="56">MIN($AW9, 80%)*BJ9+MAX(100%-$AW9, 20%)*BI9</f>
        <v>6344.6244643051195</v>
      </c>
      <c r="BL9" s="6">
        <f t="shared" si="39"/>
        <v>138730.36148801539</v>
      </c>
      <c r="BM9">
        <v>11</v>
      </c>
      <c r="BN9" s="25">
        <f t="shared" si="51"/>
        <v>14778.748604851437</v>
      </c>
      <c r="BO9" s="9">
        <f t="shared" si="41"/>
        <v>25378.497857220478</v>
      </c>
      <c r="BP9" s="6">
        <f t="shared" si="42"/>
        <v>1691.899857148032</v>
      </c>
      <c r="BQ9" s="6">
        <f t="shared" si="43"/>
        <v>16470.64846199947</v>
      </c>
    </row>
    <row r="10" spans="1:69" s="10" customFormat="1" ht="15" hidden="1" customHeight="1" x14ac:dyDescent="0.35">
      <c r="B10" s="10" t="s">
        <v>9</v>
      </c>
      <c r="C10" s="10">
        <v>198</v>
      </c>
      <c r="D10" s="6">
        <v>8</v>
      </c>
      <c r="E10" s="4">
        <v>2.048</v>
      </c>
      <c r="F10" s="4">
        <v>3.4815999999999998</v>
      </c>
      <c r="G10" s="28">
        <v>2</v>
      </c>
      <c r="H10" s="13">
        <v>6</v>
      </c>
      <c r="I10" s="12">
        <f t="shared" si="0"/>
        <v>3.6960000000000002</v>
      </c>
      <c r="J10" s="13">
        <v>10</v>
      </c>
      <c r="K10" s="10">
        <v>6</v>
      </c>
      <c r="L10" s="12">
        <v>0.98380000000000001</v>
      </c>
      <c r="M10" s="13">
        <v>4</v>
      </c>
      <c r="N10" s="13">
        <v>15</v>
      </c>
      <c r="O10" s="12">
        <v>0.25</v>
      </c>
      <c r="P10" s="4">
        <v>0.78800000000000003</v>
      </c>
      <c r="Q10" s="31" t="s">
        <v>11</v>
      </c>
      <c r="R10" s="31">
        <v>1</v>
      </c>
      <c r="S10" s="31" t="s">
        <v>9</v>
      </c>
      <c r="T10" s="31">
        <v>449</v>
      </c>
      <c r="U10" s="32">
        <f>37.7%</f>
        <v>0.377</v>
      </c>
      <c r="V10" s="35">
        <v>-0.1</v>
      </c>
      <c r="W10" s="13"/>
      <c r="X10" s="12"/>
      <c r="Y10" s="10" t="s">
        <v>122</v>
      </c>
      <c r="Z10" s="12"/>
      <c r="AA10" s="12"/>
      <c r="AB10" s="12">
        <v>0.15</v>
      </c>
      <c r="AC10" s="12"/>
      <c r="AD10" s="12">
        <v>0.2</v>
      </c>
      <c r="AE10" s="12"/>
      <c r="AF10" s="10">
        <v>311</v>
      </c>
      <c r="AG10" s="12">
        <f>1*46.6%</f>
        <v>0.46600000000000003</v>
      </c>
      <c r="AH10" s="12">
        <f>1*46.6%</f>
        <v>0.46600000000000003</v>
      </c>
      <c r="AJ10" s="12">
        <v>0.622</v>
      </c>
      <c r="AK10" s="48" t="s">
        <v>193</v>
      </c>
      <c r="AL10" s="13"/>
      <c r="AM10" s="4">
        <f t="shared" si="22"/>
        <v>0.67999999999999994</v>
      </c>
      <c r="AN10" s="12">
        <v>0.35</v>
      </c>
      <c r="AO10" s="12"/>
      <c r="AP10" s="12">
        <v>0.2</v>
      </c>
      <c r="AQ10" s="10">
        <f t="shared" si="23"/>
        <v>647</v>
      </c>
      <c r="AR10" s="13">
        <f t="shared" si="24"/>
        <v>311</v>
      </c>
      <c r="AS10" s="12">
        <f t="shared" si="25"/>
        <v>1.5229999999999999</v>
      </c>
      <c r="AT10" s="13">
        <f t="shared" si="26"/>
        <v>1943.3809999999999</v>
      </c>
      <c r="AU10" s="12">
        <f t="shared" si="27"/>
        <v>-0.1</v>
      </c>
      <c r="AV10" s="12">
        <f t="shared" si="28"/>
        <v>0.81600000000000006</v>
      </c>
      <c r="AW10" s="12">
        <f t="shared" si="29"/>
        <v>0.8</v>
      </c>
      <c r="AX10" s="12">
        <f t="shared" si="30"/>
        <v>1.4100000000000001</v>
      </c>
      <c r="AY10" s="13"/>
      <c r="AZ10" s="6">
        <f t="shared" si="31"/>
        <v>6829.7559982080011</v>
      </c>
      <c r="BA10" s="13">
        <f t="shared" si="32"/>
        <v>16459.711955681283</v>
      </c>
      <c r="BB10" s="13">
        <f t="shared" si="53"/>
        <v>14533.720764186628</v>
      </c>
      <c r="BC10" s="13">
        <f t="shared" si="33"/>
        <v>12287.192725913599</v>
      </c>
      <c r="BD10" s="13">
        <f t="shared" si="34"/>
        <v>29612.134469451776</v>
      </c>
      <c r="BE10" s="13">
        <f t="shared" si="54"/>
        <v>26147.146120744139</v>
      </c>
      <c r="BF10" s="13">
        <f t="shared" si="35"/>
        <v>13043.848895616</v>
      </c>
      <c r="BG10" s="13">
        <f t="shared" si="36"/>
        <v>31435.675838434563</v>
      </c>
      <c r="BH10" s="13">
        <f t="shared" si="55"/>
        <v>27757.310449870849</v>
      </c>
      <c r="BI10" s="13">
        <f t="shared" si="37"/>
        <v>3472.0071816847999</v>
      </c>
      <c r="BJ10" s="13">
        <f t="shared" si="38"/>
        <v>8367.5373078603679</v>
      </c>
      <c r="BK10" s="13">
        <f t="shared" si="56"/>
        <v>7388.4312826252544</v>
      </c>
      <c r="BL10" s="13">
        <f t="shared" si="39"/>
        <v>162723.46753972306</v>
      </c>
      <c r="BM10">
        <v>11</v>
      </c>
      <c r="BN10" s="27">
        <f t="shared" si="51"/>
        <v>17316.434362690357</v>
      </c>
      <c r="BO10" s="17">
        <f t="shared" si="41"/>
        <v>29553.725130501018</v>
      </c>
      <c r="BP10" s="13">
        <f t="shared" si="42"/>
        <v>1970.2483420334013</v>
      </c>
      <c r="BQ10" s="18">
        <f t="shared" si="43"/>
        <v>19286.68270472376</v>
      </c>
    </row>
    <row r="11" spans="1:69" x14ac:dyDescent="0.35">
      <c r="B11" t="s">
        <v>9</v>
      </c>
      <c r="C11">
        <v>198</v>
      </c>
      <c r="D11" s="6">
        <v>8</v>
      </c>
      <c r="E11" s="4">
        <v>2.048</v>
      </c>
      <c r="F11" s="4">
        <v>3.4815999999999998</v>
      </c>
      <c r="G11" s="7">
        <v>2</v>
      </c>
      <c r="H11" s="6">
        <v>6</v>
      </c>
      <c r="I11" s="4">
        <f t="shared" si="0"/>
        <v>3.6960000000000002</v>
      </c>
      <c r="J11" s="6">
        <v>10</v>
      </c>
      <c r="K11">
        <v>6</v>
      </c>
      <c r="L11" s="4">
        <v>0.98380000000000001</v>
      </c>
      <c r="M11" s="6">
        <v>4</v>
      </c>
      <c r="N11" s="6">
        <v>15</v>
      </c>
      <c r="O11" s="4">
        <v>0.25</v>
      </c>
      <c r="P11" s="4">
        <v>0.78800000000000003</v>
      </c>
      <c r="Q11" s="15" t="s">
        <v>278</v>
      </c>
      <c r="R11" s="15">
        <v>1</v>
      </c>
      <c r="S11" s="15" t="s">
        <v>9</v>
      </c>
      <c r="T11" s="15">
        <v>532</v>
      </c>
      <c r="U11" s="30">
        <v>0.45300000000000001</v>
      </c>
      <c r="V11" s="33">
        <v>0.52</v>
      </c>
      <c r="W11" s="6"/>
      <c r="Y11" t="s">
        <v>122</v>
      </c>
      <c r="Z11" s="4"/>
      <c r="AA11" s="4"/>
      <c r="AB11" s="4">
        <v>0.15</v>
      </c>
      <c r="AC11" s="4"/>
      <c r="AD11" s="4">
        <v>0.2</v>
      </c>
      <c r="AE11" s="4"/>
      <c r="AF11">
        <v>311</v>
      </c>
      <c r="AG11" s="4">
        <f>2*46.6%</f>
        <v>0.93200000000000005</v>
      </c>
      <c r="AH11" s="4"/>
      <c r="AI11" s="4"/>
      <c r="AJ11" s="4">
        <v>0.622</v>
      </c>
      <c r="AK11" s="48" t="s">
        <v>195</v>
      </c>
      <c r="AL11" s="6"/>
      <c r="AM11" s="4">
        <f>48%+20%</f>
        <v>0.67999999999999994</v>
      </c>
      <c r="AN11" s="4">
        <v>0.2</v>
      </c>
      <c r="AO11" s="4"/>
      <c r="AP11" s="4">
        <v>0.2</v>
      </c>
      <c r="AQ11">
        <f t="shared" ref="AQ11:AQ12" si="57">C11+T11</f>
        <v>730</v>
      </c>
      <c r="AR11" s="6">
        <f t="shared" ref="AR11:AR12" si="58">AF11+AL11</f>
        <v>311</v>
      </c>
      <c r="AS11" s="4">
        <f t="shared" ref="AS11:AS12" si="59">U11+Z11+AG11+AM11</f>
        <v>2.0649999999999999</v>
      </c>
      <c r="AT11" s="6">
        <f t="shared" ref="AT11:AT12" si="60">(100%+AS11)*AQ11+AR11</f>
        <v>2548.4499999999998</v>
      </c>
      <c r="AU11" s="4">
        <f t="shared" ref="AU11:AU12" si="61">V11+AA11</f>
        <v>0.52</v>
      </c>
      <c r="AV11" s="4">
        <f t="shared" ref="AV11:AV12" si="62">AB11+AH11+AP11</f>
        <v>0.35</v>
      </c>
      <c r="AW11" s="4">
        <f t="shared" ref="AW11:AW12" si="63">O11+W11+AD11+AI11+AN11</f>
        <v>0.65</v>
      </c>
      <c r="AX11" s="4">
        <f t="shared" ref="AX11:AX12" si="64">P11+X11+AE11+AJ11+AO11</f>
        <v>1.4100000000000001</v>
      </c>
      <c r="AZ11" s="6">
        <f t="shared" ref="AZ11:AZ12" si="65">E11*(100%+AU11+AV11)*AT11*(100%+AY11*50%)</f>
        <v>9759.9518719999996</v>
      </c>
      <c r="BA11" s="6">
        <f t="shared" ref="BA11:BA12" si="66">(100%+$AX11)*AZ11</f>
        <v>23521.484011520002</v>
      </c>
      <c r="BB11" s="6">
        <f t="shared" si="53"/>
        <v>18704.947762688003</v>
      </c>
      <c r="BC11" s="6">
        <f t="shared" ref="BC11:BC12" si="67">F11*(100%+AV11)*AT11</f>
        <v>11978.122751999999</v>
      </c>
      <c r="BD11" s="6">
        <f t="shared" ref="BD11:BD12" si="68">(100%+$AX11)*BC11</f>
        <v>28867.27583232</v>
      </c>
      <c r="BE11" s="6">
        <f t="shared" si="54"/>
        <v>22956.072254208</v>
      </c>
      <c r="BF11" s="6">
        <f t="shared" ref="BF11:BF12" si="69">I11*(100%+AV11)*AT11</f>
        <v>12715.74612</v>
      </c>
      <c r="BG11" s="6">
        <f t="shared" ref="BG11:BG12" si="70">(100%+$AX11)*BF11</f>
        <v>30644.948149200001</v>
      </c>
      <c r="BH11" s="6">
        <f t="shared" si="55"/>
        <v>24369.72743898</v>
      </c>
      <c r="BI11" s="6">
        <f t="shared" ref="BI11:BI12" si="71">L11*(100%+AV11)*AT11</f>
        <v>3384.6728985</v>
      </c>
      <c r="BJ11" s="6">
        <f t="shared" ref="BJ11:BJ12" si="72">(100%+$AX11)*BI11</f>
        <v>8157.0616853850006</v>
      </c>
      <c r="BK11" s="6">
        <f t="shared" si="56"/>
        <v>6486.7256099752503</v>
      </c>
      <c r="BL11" s="6">
        <f t="shared" ref="BL11:BL12" si="73">4*(BB11+BE11)</f>
        <v>166644.080067584</v>
      </c>
      <c r="BM11">
        <v>11</v>
      </c>
      <c r="BN11" s="25">
        <f t="shared" ref="BN11:BN12" si="74">(BL11+BH11)/BM11</f>
        <v>17364.891591505821</v>
      </c>
      <c r="BO11" s="9">
        <f t="shared" ref="BO11:BO12" si="75">M11*BK11</f>
        <v>25946.902439901001</v>
      </c>
      <c r="BP11" s="6">
        <f t="shared" ref="BP11:BP12" si="76">BO11/N11</f>
        <v>1729.7934959934</v>
      </c>
      <c r="BQ11" s="6">
        <f t="shared" ref="BQ11:BQ12" si="77">BN11+BP11</f>
        <v>19094.68508749922</v>
      </c>
    </row>
    <row r="12" spans="1:69" s="59" customFormat="1" x14ac:dyDescent="0.35">
      <c r="B12" s="59" t="s">
        <v>9</v>
      </c>
      <c r="C12" s="59">
        <v>198</v>
      </c>
      <c r="D12" s="6">
        <v>8</v>
      </c>
      <c r="E12" s="4">
        <v>2.048</v>
      </c>
      <c r="F12" s="4">
        <v>3.4815999999999998</v>
      </c>
      <c r="G12" s="62">
        <v>2</v>
      </c>
      <c r="H12" s="61">
        <v>6</v>
      </c>
      <c r="I12" s="60">
        <f t="shared" si="0"/>
        <v>3.6960000000000002</v>
      </c>
      <c r="J12" s="61">
        <v>10</v>
      </c>
      <c r="K12" s="59">
        <v>6</v>
      </c>
      <c r="L12" s="60">
        <v>0.98380000000000001</v>
      </c>
      <c r="M12" s="61">
        <v>4</v>
      </c>
      <c r="N12" s="61">
        <v>15</v>
      </c>
      <c r="O12" s="60">
        <v>0.25</v>
      </c>
      <c r="P12" s="4">
        <v>0.78800000000000003</v>
      </c>
      <c r="Q12" s="63" t="s">
        <v>278</v>
      </c>
      <c r="R12" s="63">
        <v>1</v>
      </c>
      <c r="S12" s="63" t="s">
        <v>9</v>
      </c>
      <c r="T12" s="63">
        <v>532</v>
      </c>
      <c r="U12" s="67">
        <v>0.45300000000000001</v>
      </c>
      <c r="V12" s="64">
        <v>0.52</v>
      </c>
      <c r="W12" s="61"/>
      <c r="X12" s="60"/>
      <c r="Y12" s="59" t="s">
        <v>122</v>
      </c>
      <c r="Z12" s="60"/>
      <c r="AA12" s="60"/>
      <c r="AB12" s="60">
        <v>0.15</v>
      </c>
      <c r="AC12" s="60"/>
      <c r="AD12" s="60">
        <v>0.2</v>
      </c>
      <c r="AE12" s="60"/>
      <c r="AF12" s="59">
        <v>311</v>
      </c>
      <c r="AG12" s="60">
        <f>1*46.6%</f>
        <v>0.46600000000000003</v>
      </c>
      <c r="AH12" s="60">
        <f>1*46.6%</f>
        <v>0.46600000000000003</v>
      </c>
      <c r="AJ12" s="60">
        <v>0.622</v>
      </c>
      <c r="AK12" s="48" t="s">
        <v>195</v>
      </c>
      <c r="AL12" s="61"/>
      <c r="AM12" s="4">
        <f t="shared" ref="AM12:AM18" si="78">48%+20%</f>
        <v>0.67999999999999994</v>
      </c>
      <c r="AN12" s="60">
        <v>0.2</v>
      </c>
      <c r="AO12" s="60"/>
      <c r="AP12" s="60">
        <v>0.2</v>
      </c>
      <c r="AQ12" s="59">
        <f t="shared" si="57"/>
        <v>730</v>
      </c>
      <c r="AR12" s="61">
        <f t="shared" si="58"/>
        <v>311</v>
      </c>
      <c r="AS12" s="60">
        <f t="shared" si="59"/>
        <v>1.599</v>
      </c>
      <c r="AT12" s="61">
        <f t="shared" si="60"/>
        <v>2208.2700000000004</v>
      </c>
      <c r="AU12" s="60">
        <f t="shared" si="61"/>
        <v>0.52</v>
      </c>
      <c r="AV12" s="60">
        <f t="shared" si="62"/>
        <v>0.81600000000000006</v>
      </c>
      <c r="AW12" s="60">
        <f t="shared" si="63"/>
        <v>0.65</v>
      </c>
      <c r="AX12" s="60">
        <f t="shared" si="64"/>
        <v>1.4100000000000001</v>
      </c>
      <c r="AY12" s="61"/>
      <c r="AZ12" s="6">
        <f t="shared" si="65"/>
        <v>10564.646338560004</v>
      </c>
      <c r="BA12" s="61">
        <f t="shared" si="66"/>
        <v>25460.797675929611</v>
      </c>
      <c r="BB12" s="61">
        <f t="shared" si="53"/>
        <v>20247.144707850246</v>
      </c>
      <c r="BC12" s="61">
        <f t="shared" si="67"/>
        <v>13961.976102912004</v>
      </c>
      <c r="BD12" s="61">
        <f t="shared" si="68"/>
        <v>33648.362408017929</v>
      </c>
      <c r="BE12" s="61">
        <f t="shared" si="54"/>
        <v>26758.127201230855</v>
      </c>
      <c r="BF12" s="61">
        <f t="shared" si="69"/>
        <v>14821.766910720004</v>
      </c>
      <c r="BG12" s="61">
        <f t="shared" si="70"/>
        <v>35720.458254835212</v>
      </c>
      <c r="BH12" s="61">
        <f t="shared" si="55"/>
        <v>28405.916284394891</v>
      </c>
      <c r="BI12" s="61">
        <f t="shared" si="71"/>
        <v>3945.2527832160008</v>
      </c>
      <c r="BJ12" s="61">
        <f t="shared" si="72"/>
        <v>9508.0592075505629</v>
      </c>
      <c r="BK12" s="61">
        <f t="shared" si="56"/>
        <v>7561.0769590334667</v>
      </c>
      <c r="BL12" s="61">
        <f t="shared" si="73"/>
        <v>188021.0876363244</v>
      </c>
      <c r="BM12">
        <v>11</v>
      </c>
      <c r="BN12" s="27">
        <f t="shared" si="74"/>
        <v>19675.182174610844</v>
      </c>
      <c r="BO12" s="72">
        <f t="shared" si="75"/>
        <v>30244.307836133867</v>
      </c>
      <c r="BP12" s="61">
        <f t="shared" si="76"/>
        <v>2016.2871890755912</v>
      </c>
      <c r="BQ12" s="66">
        <f t="shared" si="77"/>
        <v>21691.469363686436</v>
      </c>
    </row>
    <row r="13" spans="1:69" hidden="1" x14ac:dyDescent="0.35">
      <c r="B13" t="s">
        <v>9</v>
      </c>
      <c r="C13">
        <v>198</v>
      </c>
      <c r="D13" s="6">
        <v>8</v>
      </c>
      <c r="E13" s="4">
        <v>2.048</v>
      </c>
      <c r="F13" s="4">
        <v>3.4815999999999998</v>
      </c>
      <c r="G13" s="7">
        <v>2</v>
      </c>
      <c r="H13" s="6">
        <v>6</v>
      </c>
      <c r="I13" s="4">
        <f t="shared" si="0"/>
        <v>3.6960000000000002</v>
      </c>
      <c r="J13" s="6">
        <v>10</v>
      </c>
      <c r="K13">
        <v>6</v>
      </c>
      <c r="L13" s="4">
        <v>0.98380000000000001</v>
      </c>
      <c r="M13" s="6">
        <v>4</v>
      </c>
      <c r="N13" s="6">
        <v>15</v>
      </c>
      <c r="O13" s="4">
        <v>0.25</v>
      </c>
      <c r="P13" s="4">
        <v>0.78800000000000003</v>
      </c>
      <c r="Q13" s="15" t="s">
        <v>133</v>
      </c>
      <c r="R13" s="15">
        <v>1</v>
      </c>
      <c r="S13" s="15" t="s">
        <v>9</v>
      </c>
      <c r="T13" s="15">
        <v>449</v>
      </c>
      <c r="U13" s="30">
        <f t="shared" si="44"/>
        <v>0.73699999999999999</v>
      </c>
      <c r="V13" s="33"/>
      <c r="W13" s="6"/>
      <c r="Y13" t="s">
        <v>122</v>
      </c>
      <c r="Z13" s="4"/>
      <c r="AA13" s="4"/>
      <c r="AB13" s="4">
        <v>0.15</v>
      </c>
      <c r="AC13" s="4"/>
      <c r="AD13" s="4">
        <v>0.2</v>
      </c>
      <c r="AE13" s="4"/>
      <c r="AF13">
        <v>311</v>
      </c>
      <c r="AG13" s="4">
        <f>2*46.6%</f>
        <v>0.93200000000000005</v>
      </c>
      <c r="AH13" s="4"/>
      <c r="AI13" s="4"/>
      <c r="AJ13" s="4">
        <v>0.622</v>
      </c>
      <c r="AK13" s="48" t="s">
        <v>195</v>
      </c>
      <c r="AL13" s="6"/>
      <c r="AM13" s="4">
        <f>48%+20%</f>
        <v>0.67999999999999994</v>
      </c>
      <c r="AN13" s="4">
        <v>0.2</v>
      </c>
      <c r="AO13" s="4"/>
      <c r="AP13" s="4">
        <v>0.2</v>
      </c>
      <c r="AQ13">
        <f t="shared" si="23"/>
        <v>647</v>
      </c>
      <c r="AR13" s="6">
        <f t="shared" si="24"/>
        <v>311</v>
      </c>
      <c r="AS13" s="4">
        <f t="shared" si="25"/>
        <v>2.3490000000000002</v>
      </c>
      <c r="AT13" s="6">
        <f t="shared" si="26"/>
        <v>2477.8030000000003</v>
      </c>
      <c r="AU13" s="4">
        <f t="shared" si="27"/>
        <v>0</v>
      </c>
      <c r="AV13" s="4">
        <f t="shared" si="28"/>
        <v>0.35</v>
      </c>
      <c r="AW13" s="4">
        <f t="shared" si="29"/>
        <v>0.65</v>
      </c>
      <c r="AX13" s="4">
        <f t="shared" si="30"/>
        <v>1.4100000000000001</v>
      </c>
      <c r="AZ13" s="6">
        <f t="shared" si="31"/>
        <v>6850.6297344000013</v>
      </c>
      <c r="BA13" s="6">
        <f t="shared" si="32"/>
        <v>16510.017659904002</v>
      </c>
      <c r="BB13" s="6">
        <f t="shared" si="53"/>
        <v>13129.231885977602</v>
      </c>
      <c r="BC13" s="6">
        <f t="shared" si="33"/>
        <v>11646.070548480002</v>
      </c>
      <c r="BD13" s="6">
        <f t="shared" si="34"/>
        <v>28067.030021836807</v>
      </c>
      <c r="BE13" s="6">
        <f t="shared" si="54"/>
        <v>22319.694206161927</v>
      </c>
      <c r="BF13" s="6">
        <f t="shared" si="35"/>
        <v>12363.245848800003</v>
      </c>
      <c r="BG13" s="6">
        <f t="shared" si="36"/>
        <v>29795.422495608007</v>
      </c>
      <c r="BH13" s="6">
        <f t="shared" si="55"/>
        <v>23694.160669225203</v>
      </c>
      <c r="BI13" s="6">
        <f t="shared" si="37"/>
        <v>3290.8444983900004</v>
      </c>
      <c r="BJ13" s="6">
        <f t="shared" si="38"/>
        <v>7930.9352411199015</v>
      </c>
      <c r="BK13" s="6">
        <f t="shared" si="56"/>
        <v>6306.903481164436</v>
      </c>
      <c r="BL13" s="6">
        <f t="shared" si="39"/>
        <v>141795.70436855813</v>
      </c>
      <c r="BM13">
        <v>11</v>
      </c>
      <c r="BN13" s="25">
        <f t="shared" si="51"/>
        <v>15044.533185253031</v>
      </c>
      <c r="BO13" s="9">
        <f t="shared" si="41"/>
        <v>25227.613924657744</v>
      </c>
      <c r="BP13" s="6">
        <f t="shared" si="42"/>
        <v>1681.8409283105163</v>
      </c>
      <c r="BQ13" s="6">
        <f t="shared" si="43"/>
        <v>16726.374113563546</v>
      </c>
    </row>
    <row r="14" spans="1:69" s="59" customFormat="1" hidden="1" x14ac:dyDescent="0.35">
      <c r="B14" s="59" t="s">
        <v>9</v>
      </c>
      <c r="C14" s="59">
        <v>198</v>
      </c>
      <c r="D14" s="6">
        <v>8</v>
      </c>
      <c r="E14" s="4">
        <v>2.048</v>
      </c>
      <c r="F14" s="4">
        <v>3.4815999999999998</v>
      </c>
      <c r="G14" s="62">
        <v>2</v>
      </c>
      <c r="H14" s="61">
        <v>6</v>
      </c>
      <c r="I14" s="60">
        <f t="shared" si="0"/>
        <v>3.6960000000000002</v>
      </c>
      <c r="J14" s="61">
        <v>10</v>
      </c>
      <c r="K14" s="59">
        <v>6</v>
      </c>
      <c r="L14" s="60">
        <v>0.98380000000000001</v>
      </c>
      <c r="M14" s="61">
        <v>4</v>
      </c>
      <c r="N14" s="61">
        <v>15</v>
      </c>
      <c r="O14" s="60">
        <v>0.25</v>
      </c>
      <c r="P14" s="4">
        <v>0.78800000000000003</v>
      </c>
      <c r="Q14" s="63" t="s">
        <v>133</v>
      </c>
      <c r="R14" s="63">
        <v>1</v>
      </c>
      <c r="S14" s="63" t="s">
        <v>9</v>
      </c>
      <c r="T14" s="63">
        <v>449</v>
      </c>
      <c r="U14" s="67">
        <f t="shared" si="44"/>
        <v>0.73699999999999999</v>
      </c>
      <c r="V14" s="64"/>
      <c r="W14" s="61"/>
      <c r="X14" s="60"/>
      <c r="Y14" s="59" t="s">
        <v>122</v>
      </c>
      <c r="Z14" s="60"/>
      <c r="AA14" s="60"/>
      <c r="AB14" s="60">
        <v>0.15</v>
      </c>
      <c r="AC14" s="60"/>
      <c r="AD14" s="60">
        <v>0.2</v>
      </c>
      <c r="AE14" s="60"/>
      <c r="AF14" s="59">
        <v>311</v>
      </c>
      <c r="AG14" s="60">
        <f>1*46.6%</f>
        <v>0.46600000000000003</v>
      </c>
      <c r="AH14" s="60">
        <f>1*46.6%</f>
        <v>0.46600000000000003</v>
      </c>
      <c r="AJ14" s="60">
        <v>0.622</v>
      </c>
      <c r="AK14" s="48" t="s">
        <v>195</v>
      </c>
      <c r="AL14" s="61"/>
      <c r="AM14" s="4">
        <f t="shared" si="78"/>
        <v>0.67999999999999994</v>
      </c>
      <c r="AN14" s="60">
        <v>0.2</v>
      </c>
      <c r="AO14" s="60"/>
      <c r="AP14" s="60">
        <v>0.2</v>
      </c>
      <c r="AQ14" s="59">
        <f t="shared" si="23"/>
        <v>647</v>
      </c>
      <c r="AR14" s="61">
        <f t="shared" si="24"/>
        <v>311</v>
      </c>
      <c r="AS14" s="60">
        <f t="shared" si="25"/>
        <v>1.883</v>
      </c>
      <c r="AT14" s="61">
        <f t="shared" si="26"/>
        <v>2176.3009999999999</v>
      </c>
      <c r="AU14" s="60">
        <f t="shared" si="27"/>
        <v>0</v>
      </c>
      <c r="AV14" s="60">
        <f t="shared" si="28"/>
        <v>0.81600000000000006</v>
      </c>
      <c r="AW14" s="60">
        <f t="shared" si="29"/>
        <v>0.65</v>
      </c>
      <c r="AX14" s="60">
        <f t="shared" si="30"/>
        <v>1.4100000000000001</v>
      </c>
      <c r="AY14" s="61"/>
      <c r="AZ14" s="6">
        <f t="shared" si="31"/>
        <v>8094.0290375680006</v>
      </c>
      <c r="BA14" s="61">
        <f t="shared" si="32"/>
        <v>19506.609980538884</v>
      </c>
      <c r="BB14" s="61">
        <f t="shared" si="53"/>
        <v>15512.206650499076</v>
      </c>
      <c r="BC14" s="61">
        <f t="shared" si="33"/>
        <v>13759.8493638656</v>
      </c>
      <c r="BD14" s="61">
        <f t="shared" si="34"/>
        <v>33161.236966916098</v>
      </c>
      <c r="BE14" s="61">
        <f t="shared" si="54"/>
        <v>26370.751305848426</v>
      </c>
      <c r="BF14" s="61">
        <f t="shared" si="35"/>
        <v>14607.193028736001</v>
      </c>
      <c r="BG14" s="61">
        <f t="shared" si="36"/>
        <v>35203.335199253765</v>
      </c>
      <c r="BH14" s="61">
        <f t="shared" si="55"/>
        <v>27994.68543957255</v>
      </c>
      <c r="BI14" s="61">
        <f t="shared" si="37"/>
        <v>3888.1375816208001</v>
      </c>
      <c r="BJ14" s="61">
        <f t="shared" si="38"/>
        <v>9370.4115717061286</v>
      </c>
      <c r="BK14" s="61">
        <f t="shared" si="56"/>
        <v>7451.6156751762637</v>
      </c>
      <c r="BL14" s="61">
        <f t="shared" si="39"/>
        <v>167531.83182538999</v>
      </c>
      <c r="BM14">
        <v>11</v>
      </c>
      <c r="BN14" s="27">
        <f t="shared" si="51"/>
        <v>17775.137933178412</v>
      </c>
      <c r="BO14" s="72">
        <f t="shared" si="41"/>
        <v>29806.462700705055</v>
      </c>
      <c r="BP14" s="61">
        <f t="shared" si="42"/>
        <v>1987.097513380337</v>
      </c>
      <c r="BQ14" s="66">
        <f t="shared" si="43"/>
        <v>19762.235446558749</v>
      </c>
    </row>
    <row r="15" spans="1:69" hidden="1" x14ac:dyDescent="0.35">
      <c r="B15" t="s">
        <v>9</v>
      </c>
      <c r="C15">
        <v>198</v>
      </c>
      <c r="D15" s="6">
        <v>8</v>
      </c>
      <c r="E15" s="4">
        <v>2.048</v>
      </c>
      <c r="F15" s="4">
        <v>3.4815999999999998</v>
      </c>
      <c r="G15" s="7">
        <v>2</v>
      </c>
      <c r="H15" s="6">
        <v>6</v>
      </c>
      <c r="I15" s="4">
        <f t="shared" si="0"/>
        <v>3.6960000000000002</v>
      </c>
      <c r="J15" s="6">
        <v>10</v>
      </c>
      <c r="K15">
        <v>6</v>
      </c>
      <c r="L15" s="4">
        <v>0.98380000000000001</v>
      </c>
      <c r="M15" s="6">
        <v>4</v>
      </c>
      <c r="N15" s="6">
        <v>15</v>
      </c>
      <c r="O15" s="4">
        <v>0.25</v>
      </c>
      <c r="P15" s="4">
        <v>0.78800000000000003</v>
      </c>
      <c r="Q15" s="15" t="s">
        <v>145</v>
      </c>
      <c r="R15" s="15">
        <v>1</v>
      </c>
      <c r="S15" s="15" t="s">
        <v>9</v>
      </c>
      <c r="T15" s="37">
        <v>497</v>
      </c>
      <c r="U15" s="30"/>
      <c r="V15" s="33"/>
      <c r="W15" s="6"/>
      <c r="X15" s="4">
        <v>0.33500000000000002</v>
      </c>
      <c r="Y15" t="s">
        <v>122</v>
      </c>
      <c r="Z15" s="4"/>
      <c r="AA15" s="4"/>
      <c r="AB15" s="4">
        <v>0.15</v>
      </c>
      <c r="AC15" s="4"/>
      <c r="AD15" s="4">
        <v>0.2</v>
      </c>
      <c r="AE15" s="4"/>
      <c r="AF15">
        <v>311</v>
      </c>
      <c r="AG15" s="4">
        <f>2*46.6%</f>
        <v>0.93200000000000005</v>
      </c>
      <c r="AH15" s="4"/>
      <c r="AI15" s="4"/>
      <c r="AJ15" s="4">
        <v>0.622</v>
      </c>
      <c r="AK15" s="48" t="s">
        <v>195</v>
      </c>
      <c r="AL15" s="6"/>
      <c r="AM15" s="4">
        <f t="shared" si="78"/>
        <v>0.67999999999999994</v>
      </c>
      <c r="AN15" s="4">
        <v>0.2</v>
      </c>
      <c r="AO15" s="4"/>
      <c r="AP15" s="4">
        <v>0.2</v>
      </c>
      <c r="AQ15">
        <f t="shared" si="23"/>
        <v>695</v>
      </c>
      <c r="AR15" s="6">
        <f t="shared" si="24"/>
        <v>311</v>
      </c>
      <c r="AS15" s="4">
        <f t="shared" si="25"/>
        <v>1.6120000000000001</v>
      </c>
      <c r="AT15" s="6">
        <f t="shared" ref="AT15:AT16" si="79">(100%+AS15)*AQ15+AR15</f>
        <v>2126.34</v>
      </c>
      <c r="AU15" s="4">
        <f t="shared" si="27"/>
        <v>0</v>
      </c>
      <c r="AV15" s="4">
        <f t="shared" si="28"/>
        <v>0.35</v>
      </c>
      <c r="AW15" s="4">
        <f t="shared" si="29"/>
        <v>0.65</v>
      </c>
      <c r="AX15" s="4">
        <f t="shared" si="30"/>
        <v>1.7450000000000001</v>
      </c>
      <c r="AZ15" s="6">
        <f t="shared" si="31"/>
        <v>5878.9048320000011</v>
      </c>
      <c r="BA15" s="6">
        <f t="shared" si="32"/>
        <v>16137.593763840003</v>
      </c>
      <c r="BB15" s="6">
        <f t="shared" ref="BB15:BB16" si="80">MIN($AW15, 80%)*BA15+MAX(100%-$AW15, 20%)*AZ15</f>
        <v>12547.052637696002</v>
      </c>
      <c r="BC15" s="6">
        <f t="shared" si="33"/>
        <v>9994.1382144000017</v>
      </c>
      <c r="BD15" s="6">
        <f t="shared" si="34"/>
        <v>27433.909398528005</v>
      </c>
      <c r="BE15" s="6">
        <f t="shared" ref="BE15:BE16" si="81">MIN($AW15, 80%)*BD15+MAX(100%-$AW15, 20%)*BC15</f>
        <v>21329.989484083202</v>
      </c>
      <c r="BF15" s="6">
        <f t="shared" si="35"/>
        <v>10609.586064000001</v>
      </c>
      <c r="BG15" s="6">
        <f t="shared" si="36"/>
        <v>29123.313745680003</v>
      </c>
      <c r="BH15" s="6">
        <f t="shared" ref="BH15:BH16" si="82">MIN($AW15, 80%)*BG15+MAX(100%-$AW15, 20%)*BF15</f>
        <v>22643.509057092004</v>
      </c>
      <c r="BI15" s="6">
        <f t="shared" si="37"/>
        <v>2824.0559442000003</v>
      </c>
      <c r="BJ15" s="6">
        <f t="shared" si="38"/>
        <v>7752.0335668290008</v>
      </c>
      <c r="BK15" s="6">
        <f t="shared" ref="BK15:BK16" si="83">MIN($AW15, 80%)*BJ15+MAX(100%-$AW15, 20%)*BI15</f>
        <v>6027.2413989088509</v>
      </c>
      <c r="BL15" s="6">
        <f t="shared" ref="BL15:BL16" si="84">4*(BB15+BE15)</f>
        <v>135508.16848711681</v>
      </c>
      <c r="BM15">
        <v>11</v>
      </c>
      <c r="BN15" s="25">
        <f t="shared" si="51"/>
        <v>14377.425231291711</v>
      </c>
      <c r="BO15" s="9">
        <f t="shared" si="41"/>
        <v>24108.965595635404</v>
      </c>
      <c r="BP15" s="6">
        <f t="shared" si="42"/>
        <v>1607.2643730423601</v>
      </c>
      <c r="BQ15" s="6">
        <f t="shared" ref="BQ15:BQ16" si="85">BN15+BP15</f>
        <v>15984.689604334071</v>
      </c>
    </row>
    <row r="16" spans="1:69" s="59" customFormat="1" hidden="1" x14ac:dyDescent="0.35">
      <c r="B16" s="59" t="s">
        <v>9</v>
      </c>
      <c r="C16" s="23">
        <v>295</v>
      </c>
      <c r="D16" s="6">
        <v>8</v>
      </c>
      <c r="E16" s="4">
        <v>2.048</v>
      </c>
      <c r="F16" s="4">
        <v>3.4815999999999998</v>
      </c>
      <c r="G16" s="62">
        <v>2</v>
      </c>
      <c r="H16" s="61">
        <v>6</v>
      </c>
      <c r="I16" s="60">
        <f t="shared" si="0"/>
        <v>3.6960000000000002</v>
      </c>
      <c r="J16" s="61">
        <v>10</v>
      </c>
      <c r="K16" s="59">
        <v>6</v>
      </c>
      <c r="L16" s="60">
        <v>0.98380000000000001</v>
      </c>
      <c r="M16" s="61">
        <v>4</v>
      </c>
      <c r="N16" s="61">
        <v>15</v>
      </c>
      <c r="O16" s="60">
        <v>0.25</v>
      </c>
      <c r="P16" s="4">
        <v>0.78800000000000003</v>
      </c>
      <c r="Q16" s="63" t="s">
        <v>145</v>
      </c>
      <c r="R16" s="63">
        <v>1</v>
      </c>
      <c r="S16" s="63" t="s">
        <v>9</v>
      </c>
      <c r="T16" s="37">
        <v>497</v>
      </c>
      <c r="U16" s="67"/>
      <c r="V16" s="64"/>
      <c r="W16" s="61"/>
      <c r="X16" s="4">
        <v>0.33500000000000002</v>
      </c>
      <c r="Y16" s="59" t="s">
        <v>122</v>
      </c>
      <c r="Z16" s="60"/>
      <c r="AA16" s="60"/>
      <c r="AB16" s="60">
        <v>0.15</v>
      </c>
      <c r="AC16" s="60"/>
      <c r="AD16" s="60">
        <v>0.2</v>
      </c>
      <c r="AE16" s="60"/>
      <c r="AF16" s="59">
        <v>311</v>
      </c>
      <c r="AG16" s="60">
        <f>1*46.6%</f>
        <v>0.46600000000000003</v>
      </c>
      <c r="AH16" s="60">
        <f>1*46.6%</f>
        <v>0.46600000000000003</v>
      </c>
      <c r="AJ16" s="60">
        <v>0.622</v>
      </c>
      <c r="AK16" s="48" t="s">
        <v>195</v>
      </c>
      <c r="AL16" s="61"/>
      <c r="AM16" s="4">
        <f t="shared" si="78"/>
        <v>0.67999999999999994</v>
      </c>
      <c r="AN16" s="60">
        <v>0.2</v>
      </c>
      <c r="AO16" s="60"/>
      <c r="AP16" s="60">
        <v>0.2</v>
      </c>
      <c r="AQ16" s="59">
        <f t="shared" si="23"/>
        <v>792</v>
      </c>
      <c r="AR16" s="61">
        <f t="shared" si="24"/>
        <v>311</v>
      </c>
      <c r="AS16" s="60">
        <f t="shared" si="25"/>
        <v>1.1459999999999999</v>
      </c>
      <c r="AT16" s="61">
        <f t="shared" si="79"/>
        <v>2010.6319999999998</v>
      </c>
      <c r="AU16" s="60">
        <f t="shared" si="27"/>
        <v>0</v>
      </c>
      <c r="AV16" s="60">
        <f t="shared" si="28"/>
        <v>0.81600000000000006</v>
      </c>
      <c r="AW16" s="60">
        <f t="shared" si="29"/>
        <v>0.65</v>
      </c>
      <c r="AX16" s="60">
        <f t="shared" si="30"/>
        <v>1.7450000000000001</v>
      </c>
      <c r="AY16" s="61"/>
      <c r="AZ16" s="6">
        <f t="shared" si="31"/>
        <v>7477.8781941759999</v>
      </c>
      <c r="BA16" s="61">
        <f t="shared" si="32"/>
        <v>20526.775643013119</v>
      </c>
      <c r="BB16" s="61">
        <f t="shared" si="80"/>
        <v>15959.661535920128</v>
      </c>
      <c r="BC16" s="61">
        <f t="shared" si="33"/>
        <v>12712.392930099199</v>
      </c>
      <c r="BD16" s="61">
        <f t="shared" si="34"/>
        <v>34895.518593122302</v>
      </c>
      <c r="BE16" s="61">
        <f t="shared" si="81"/>
        <v>27131.424611064216</v>
      </c>
      <c r="BF16" s="61">
        <f t="shared" si="35"/>
        <v>13495.233303552001</v>
      </c>
      <c r="BG16" s="61">
        <f t="shared" si="36"/>
        <v>37044.415418250246</v>
      </c>
      <c r="BH16" s="61">
        <f t="shared" si="82"/>
        <v>28802.201678105863</v>
      </c>
      <c r="BI16" s="61">
        <f t="shared" si="37"/>
        <v>3592.1565270655997</v>
      </c>
      <c r="BJ16" s="61">
        <f t="shared" si="38"/>
        <v>9860.469666795072</v>
      </c>
      <c r="BK16" s="61">
        <f t="shared" si="83"/>
        <v>7666.5600678897572</v>
      </c>
      <c r="BL16" s="61">
        <f t="shared" si="84"/>
        <v>172364.34458793738</v>
      </c>
      <c r="BM16">
        <v>11</v>
      </c>
      <c r="BN16" s="27">
        <f t="shared" si="51"/>
        <v>18287.867842367566</v>
      </c>
      <c r="BO16" s="72">
        <f t="shared" si="41"/>
        <v>30666.240271559029</v>
      </c>
      <c r="BP16" s="61">
        <f t="shared" si="42"/>
        <v>2044.4160181039354</v>
      </c>
      <c r="BQ16" s="66">
        <f t="shared" si="85"/>
        <v>20332.283860471503</v>
      </c>
    </row>
    <row r="17" spans="2:69" hidden="1" x14ac:dyDescent="0.35">
      <c r="B17" t="s">
        <v>9</v>
      </c>
      <c r="C17" s="23">
        <v>295</v>
      </c>
      <c r="D17" s="6">
        <v>8</v>
      </c>
      <c r="E17" s="4">
        <v>2.048</v>
      </c>
      <c r="F17" s="4">
        <v>3.4815999999999998</v>
      </c>
      <c r="G17" s="7">
        <v>2</v>
      </c>
      <c r="H17" s="6">
        <v>6</v>
      </c>
      <c r="I17" s="4">
        <f t="shared" si="0"/>
        <v>3.6960000000000002</v>
      </c>
      <c r="J17" s="6">
        <v>10</v>
      </c>
      <c r="K17">
        <v>6</v>
      </c>
      <c r="L17" s="4">
        <v>0.98380000000000001</v>
      </c>
      <c r="M17" s="6">
        <v>4</v>
      </c>
      <c r="N17" s="6">
        <v>15</v>
      </c>
      <c r="O17" s="4">
        <v>0.25</v>
      </c>
      <c r="P17" s="4">
        <v>0.78800000000000003</v>
      </c>
      <c r="Q17" s="15" t="s">
        <v>11</v>
      </c>
      <c r="R17" s="15">
        <v>1</v>
      </c>
      <c r="S17" s="15" t="s">
        <v>9</v>
      </c>
      <c r="T17" s="15">
        <v>449</v>
      </c>
      <c r="U17" s="30">
        <f>37.7%</f>
        <v>0.377</v>
      </c>
      <c r="V17" s="33">
        <v>-0.1</v>
      </c>
      <c r="W17" s="6"/>
      <c r="Y17" t="s">
        <v>122</v>
      </c>
      <c r="Z17" s="4"/>
      <c r="AA17" s="4"/>
      <c r="AB17" s="4">
        <v>0.15</v>
      </c>
      <c r="AC17" s="4"/>
      <c r="AD17" s="4">
        <v>0.2</v>
      </c>
      <c r="AE17" s="4"/>
      <c r="AF17">
        <v>311</v>
      </c>
      <c r="AG17" s="4">
        <f>2*46.6%</f>
        <v>0.93200000000000005</v>
      </c>
      <c r="AH17" s="4"/>
      <c r="AI17" s="4"/>
      <c r="AJ17" s="4">
        <v>0.622</v>
      </c>
      <c r="AK17" s="48" t="s">
        <v>195</v>
      </c>
      <c r="AL17" s="6"/>
      <c r="AM17" s="4">
        <f t="shared" si="78"/>
        <v>0.67999999999999994</v>
      </c>
      <c r="AN17" s="4">
        <v>0.2</v>
      </c>
      <c r="AO17" s="4"/>
      <c r="AP17" s="4">
        <v>0.2</v>
      </c>
      <c r="AQ17">
        <f t="shared" si="23"/>
        <v>744</v>
      </c>
      <c r="AR17" s="6">
        <f t="shared" si="24"/>
        <v>311</v>
      </c>
      <c r="AS17" s="4">
        <f t="shared" si="25"/>
        <v>1.9890000000000001</v>
      </c>
      <c r="AT17" s="6">
        <f t="shared" si="26"/>
        <v>2534.8159999999998</v>
      </c>
      <c r="AU17" s="4">
        <f t="shared" si="27"/>
        <v>-0.1</v>
      </c>
      <c r="AV17" s="4">
        <f t="shared" si="28"/>
        <v>0.35</v>
      </c>
      <c r="AW17" s="4">
        <f t="shared" si="29"/>
        <v>0.65</v>
      </c>
      <c r="AX17" s="4">
        <f t="shared" si="30"/>
        <v>1.4100000000000001</v>
      </c>
      <c r="AZ17" s="6">
        <f t="shared" si="31"/>
        <v>6489.12896</v>
      </c>
      <c r="BA17" s="6">
        <f t="shared" si="32"/>
        <v>15638.800793600001</v>
      </c>
      <c r="BB17" s="6">
        <f t="shared" ref="BB17:BB22" si="86">MIN($AW17, 80%)*BA17+MAX(100%-$AW17, 20%)*AZ17</f>
        <v>12436.415651840001</v>
      </c>
      <c r="BC17" s="6">
        <f t="shared" si="33"/>
        <v>11914.040770559999</v>
      </c>
      <c r="BD17" s="6">
        <f t="shared" si="34"/>
        <v>28712.8382570496</v>
      </c>
      <c r="BE17" s="6">
        <f t="shared" ref="BE17:BE22" si="87">MIN($AW17, 80%)*BD17+MAX(100%-$AW17, 20%)*BC17</f>
        <v>22833.259136778241</v>
      </c>
      <c r="BF17" s="6">
        <f t="shared" si="35"/>
        <v>12647.7179136</v>
      </c>
      <c r="BG17" s="6">
        <f t="shared" si="36"/>
        <v>30481.000171776002</v>
      </c>
      <c r="BH17" s="6">
        <f t="shared" ref="BH17:BH22" si="88">MIN($AW17, 80%)*BG17+MAX(100%-$AW17, 20%)*BF17</f>
        <v>24239.351381414403</v>
      </c>
      <c r="BI17" s="6">
        <f t="shared" si="37"/>
        <v>3366.5651740799999</v>
      </c>
      <c r="BJ17" s="6">
        <f t="shared" si="38"/>
        <v>8113.4220695328004</v>
      </c>
      <c r="BK17" s="6">
        <f t="shared" ref="BK17:BK22" si="89">MIN($AW17, 80%)*BJ17+MAX(100%-$AW17, 20%)*BI17</f>
        <v>6452.0221561243206</v>
      </c>
      <c r="BL17" s="6">
        <f t="shared" si="39"/>
        <v>141078.69915447297</v>
      </c>
      <c r="BM17">
        <v>11</v>
      </c>
      <c r="BN17" s="25">
        <f t="shared" si="51"/>
        <v>15028.91368508067</v>
      </c>
      <c r="BO17" s="9">
        <f t="shared" si="41"/>
        <v>25808.088624497283</v>
      </c>
      <c r="BP17" s="6">
        <f t="shared" si="42"/>
        <v>1720.5392416331522</v>
      </c>
      <c r="BQ17" s="6">
        <f t="shared" si="43"/>
        <v>16749.45292671382</v>
      </c>
    </row>
    <row r="18" spans="2:69" s="10" customFormat="1" hidden="1" x14ac:dyDescent="0.35">
      <c r="B18" s="10" t="s">
        <v>9</v>
      </c>
      <c r="C18" s="23">
        <v>295</v>
      </c>
      <c r="D18" s="6">
        <v>8</v>
      </c>
      <c r="E18" s="4">
        <v>2.048</v>
      </c>
      <c r="F18" s="4">
        <v>3.4815999999999998</v>
      </c>
      <c r="G18" s="28">
        <v>2</v>
      </c>
      <c r="H18" s="13">
        <v>6</v>
      </c>
      <c r="I18" s="12">
        <f t="shared" si="0"/>
        <v>3.6960000000000002</v>
      </c>
      <c r="J18" s="13">
        <v>10</v>
      </c>
      <c r="K18" s="10">
        <v>6</v>
      </c>
      <c r="L18" s="12">
        <v>0.98380000000000001</v>
      </c>
      <c r="M18" s="13">
        <v>4</v>
      </c>
      <c r="N18" s="13">
        <v>15</v>
      </c>
      <c r="O18" s="12">
        <v>0.25</v>
      </c>
      <c r="P18" s="4">
        <v>0.78800000000000003</v>
      </c>
      <c r="Q18" s="31" t="s">
        <v>11</v>
      </c>
      <c r="R18" s="31">
        <v>1</v>
      </c>
      <c r="S18" s="31" t="s">
        <v>9</v>
      </c>
      <c r="T18" s="31">
        <v>449</v>
      </c>
      <c r="U18" s="32">
        <f>37.7%</f>
        <v>0.377</v>
      </c>
      <c r="V18" s="35">
        <v>-0.1</v>
      </c>
      <c r="W18" s="13"/>
      <c r="X18" s="12"/>
      <c r="Y18" s="10" t="s">
        <v>122</v>
      </c>
      <c r="Z18" s="12"/>
      <c r="AA18" s="12"/>
      <c r="AB18" s="12">
        <v>0.15</v>
      </c>
      <c r="AC18" s="12"/>
      <c r="AD18" s="12">
        <v>0.2</v>
      </c>
      <c r="AE18" s="12"/>
      <c r="AF18" s="10">
        <v>311</v>
      </c>
      <c r="AG18" s="12">
        <f>1*46.6%</f>
        <v>0.46600000000000003</v>
      </c>
      <c r="AH18" s="12">
        <f>1*46.6%</f>
        <v>0.46600000000000003</v>
      </c>
      <c r="AJ18" s="12">
        <v>0.622</v>
      </c>
      <c r="AK18" s="48" t="s">
        <v>195</v>
      </c>
      <c r="AL18" s="13"/>
      <c r="AM18" s="4">
        <f t="shared" si="78"/>
        <v>0.67999999999999994</v>
      </c>
      <c r="AN18" s="12">
        <v>0.2</v>
      </c>
      <c r="AO18" s="12"/>
      <c r="AP18" s="12">
        <v>0.2</v>
      </c>
      <c r="AQ18" s="10">
        <f t="shared" si="23"/>
        <v>744</v>
      </c>
      <c r="AR18" s="13">
        <f t="shared" si="24"/>
        <v>311</v>
      </c>
      <c r="AS18" s="12">
        <f t="shared" si="25"/>
        <v>1.5229999999999999</v>
      </c>
      <c r="AT18" s="13">
        <f t="shared" si="26"/>
        <v>2188.1120000000001</v>
      </c>
      <c r="AU18" s="12">
        <f t="shared" si="27"/>
        <v>-0.1</v>
      </c>
      <c r="AV18" s="12">
        <f t="shared" si="28"/>
        <v>0.81600000000000006</v>
      </c>
      <c r="AW18" s="12">
        <f t="shared" si="29"/>
        <v>0.65</v>
      </c>
      <c r="AX18" s="12">
        <f t="shared" si="30"/>
        <v>1.4100000000000001</v>
      </c>
      <c r="AY18" s="13"/>
      <c r="AZ18" s="6">
        <f t="shared" si="31"/>
        <v>7689.8307932160014</v>
      </c>
      <c r="BA18" s="13">
        <f t="shared" si="32"/>
        <v>18532.492211650566</v>
      </c>
      <c r="BB18" s="13">
        <f t="shared" si="86"/>
        <v>14737.56071519847</v>
      </c>
      <c r="BC18" s="13">
        <f t="shared" si="33"/>
        <v>13834.5254223872</v>
      </c>
      <c r="BD18" s="13">
        <f t="shared" si="34"/>
        <v>33341.206267953152</v>
      </c>
      <c r="BE18" s="13">
        <f t="shared" si="87"/>
        <v>26513.867972005071</v>
      </c>
      <c r="BF18" s="13">
        <f t="shared" si="35"/>
        <v>14686.467704832001</v>
      </c>
      <c r="BG18" s="13">
        <f t="shared" si="36"/>
        <v>35394.387168645124</v>
      </c>
      <c r="BH18" s="13">
        <f t="shared" si="88"/>
        <v>28146.615356310533</v>
      </c>
      <c r="BI18" s="13">
        <f t="shared" si="37"/>
        <v>3909.2388874496005</v>
      </c>
      <c r="BJ18" s="13">
        <f t="shared" si="38"/>
        <v>9421.2657187535369</v>
      </c>
      <c r="BK18" s="13">
        <f t="shared" si="89"/>
        <v>7492.0563277971587</v>
      </c>
      <c r="BL18" s="13">
        <f t="shared" si="39"/>
        <v>165005.71474881418</v>
      </c>
      <c r="BM18">
        <v>11</v>
      </c>
      <c r="BN18" s="27">
        <f t="shared" si="51"/>
        <v>17559.302736829519</v>
      </c>
      <c r="BO18" s="17">
        <f t="shared" si="41"/>
        <v>29968.225311188635</v>
      </c>
      <c r="BP18" s="13">
        <f t="shared" si="42"/>
        <v>1997.8816874125757</v>
      </c>
      <c r="BQ18" s="18">
        <f t="shared" si="43"/>
        <v>19557.184424242096</v>
      </c>
    </row>
    <row r="19" spans="2:69" x14ac:dyDescent="0.35">
      <c r="B19" t="s">
        <v>9</v>
      </c>
      <c r="C19" s="23">
        <v>295</v>
      </c>
      <c r="D19" s="6">
        <v>8</v>
      </c>
      <c r="E19" s="4">
        <v>2.048</v>
      </c>
      <c r="F19" s="4">
        <v>3.4815999999999998</v>
      </c>
      <c r="G19" s="7">
        <v>2</v>
      </c>
      <c r="H19" s="6">
        <v>6</v>
      </c>
      <c r="I19" s="4">
        <f t="shared" si="0"/>
        <v>3.6960000000000002</v>
      </c>
      <c r="J19" s="6">
        <v>10</v>
      </c>
      <c r="K19">
        <v>6</v>
      </c>
      <c r="L19" s="4">
        <v>0.98380000000000001</v>
      </c>
      <c r="M19" s="6">
        <v>4</v>
      </c>
      <c r="N19" s="6">
        <v>15</v>
      </c>
      <c r="O19" s="4">
        <v>0.25</v>
      </c>
      <c r="P19" s="4">
        <v>0.78800000000000003</v>
      </c>
      <c r="Q19" s="15" t="s">
        <v>278</v>
      </c>
      <c r="R19" s="15">
        <v>1</v>
      </c>
      <c r="S19" s="15" t="s">
        <v>9</v>
      </c>
      <c r="T19" s="15">
        <v>532</v>
      </c>
      <c r="U19" s="30">
        <v>0.45300000000000001</v>
      </c>
      <c r="V19" s="33">
        <v>0.52</v>
      </c>
      <c r="W19" s="6"/>
      <c r="Y19" t="s">
        <v>122</v>
      </c>
      <c r="Z19" s="4"/>
      <c r="AA19" s="4"/>
      <c r="AB19" s="4">
        <v>0.15</v>
      </c>
      <c r="AC19" s="4"/>
      <c r="AD19" s="4">
        <v>0.2</v>
      </c>
      <c r="AE19" s="4"/>
      <c r="AF19">
        <v>311</v>
      </c>
      <c r="AG19" s="4">
        <f>2*46.6%</f>
        <v>0.93200000000000005</v>
      </c>
      <c r="AH19" s="4"/>
      <c r="AI19" s="4"/>
      <c r="AJ19" s="4">
        <v>0.622</v>
      </c>
      <c r="AK19" s="48" t="s">
        <v>194</v>
      </c>
      <c r="AL19" s="6"/>
      <c r="AM19" s="4">
        <v>0.2</v>
      </c>
      <c r="AN19" s="4">
        <v>0.35</v>
      </c>
      <c r="AO19" s="4"/>
      <c r="AP19" s="4">
        <v>0.2</v>
      </c>
      <c r="AQ19">
        <f t="shared" ref="AQ19:AQ20" si="90">C19+T19</f>
        <v>827</v>
      </c>
      <c r="AR19" s="6">
        <f t="shared" ref="AR19:AR20" si="91">AF19+AL19</f>
        <v>311</v>
      </c>
      <c r="AS19" s="4">
        <f t="shared" ref="AS19:AS20" si="92">U19+Z19+AG19+AM19</f>
        <v>1.585</v>
      </c>
      <c r="AT19" s="6">
        <f t="shared" ref="AT19:AT20" si="93">(100%+AS19)*AQ19+AR19</f>
        <v>2448.7950000000001</v>
      </c>
      <c r="AU19" s="4">
        <f t="shared" ref="AU19:AU20" si="94">V19+AA19</f>
        <v>0.52</v>
      </c>
      <c r="AV19" s="4">
        <f t="shared" ref="AV19:AV20" si="95">AB19+AH19+AP19</f>
        <v>0.35</v>
      </c>
      <c r="AW19" s="4">
        <f t="shared" ref="AW19:AW20" si="96">O19+W19+AD19+AI19+AN19</f>
        <v>0.8</v>
      </c>
      <c r="AX19" s="4">
        <f t="shared" ref="AX19:AX20" si="97">P19+X19+AE19+AJ19+AO19</f>
        <v>1.4100000000000001</v>
      </c>
      <c r="AZ19" s="6">
        <f t="shared" ref="AZ19:AZ20" si="98">E19*(100%+AU19+AV19)*AT19*(100%+AY19*50%)</f>
        <v>9378.2971392000018</v>
      </c>
      <c r="BA19" s="6">
        <f t="shared" ref="BA19:BA20" si="99">(100%+$AX19)*AZ19</f>
        <v>22601.696105472005</v>
      </c>
      <c r="BB19" s="6">
        <f t="shared" si="86"/>
        <v>19957.016312217605</v>
      </c>
      <c r="BC19" s="6">
        <f t="shared" ref="BC19:BC20" si="100">F19*(100%+AV19)*AT19</f>
        <v>11509.728307200001</v>
      </c>
      <c r="BD19" s="6">
        <f t="shared" ref="BD19:BD20" si="101">(100%+$AX19)*BC19</f>
        <v>27738.445220352005</v>
      </c>
      <c r="BE19" s="6">
        <f t="shared" si="87"/>
        <v>24492.701837721605</v>
      </c>
      <c r="BF19" s="6">
        <f t="shared" ref="BF19:BF20" si="102">I19*(100%+AV19)*AT19</f>
        <v>12218.507532000001</v>
      </c>
      <c r="BG19" s="6">
        <f t="shared" ref="BG19:BG20" si="103">(100%+$AX19)*BF19</f>
        <v>29446.603152120006</v>
      </c>
      <c r="BH19" s="6">
        <f t="shared" si="88"/>
        <v>26000.984028096005</v>
      </c>
      <c r="BI19" s="6">
        <f t="shared" ref="BI19:BI20" si="104">L19*(100%+AV19)*AT19</f>
        <v>3252.31810335</v>
      </c>
      <c r="BJ19" s="6">
        <f t="shared" ref="BJ19:BJ20" si="105">(100%+$AX19)*BI19</f>
        <v>7838.0866290735003</v>
      </c>
      <c r="BK19" s="6">
        <f t="shared" si="89"/>
        <v>6920.9329239287999</v>
      </c>
      <c r="BL19" s="6">
        <f t="shared" ref="BL19:BL20" si="106">4*(BB19+BE19)</f>
        <v>177798.87259975684</v>
      </c>
      <c r="BM19">
        <v>11</v>
      </c>
      <c r="BN19" s="25">
        <f t="shared" ref="BN19:BN20" si="107">(BL19+BH19)/BM19</f>
        <v>18527.259693441167</v>
      </c>
      <c r="BO19" s="9">
        <f t="shared" ref="BO19:BO20" si="108">M19*BK19</f>
        <v>27683.7316957152</v>
      </c>
      <c r="BP19" s="6">
        <f t="shared" ref="BP19:BP20" si="109">BO19/N19</f>
        <v>1845.58211304768</v>
      </c>
      <c r="BQ19" s="6">
        <f t="shared" ref="BQ19:BQ20" si="110">BN19+BP19</f>
        <v>20372.841806488846</v>
      </c>
    </row>
    <row r="20" spans="2:69" s="59" customFormat="1" x14ac:dyDescent="0.35">
      <c r="B20" s="59" t="s">
        <v>9</v>
      </c>
      <c r="C20" s="23">
        <v>295</v>
      </c>
      <c r="D20" s="6">
        <v>8</v>
      </c>
      <c r="E20" s="4">
        <v>2.048</v>
      </c>
      <c r="F20" s="4">
        <v>3.4815999999999998</v>
      </c>
      <c r="G20" s="62">
        <v>2</v>
      </c>
      <c r="H20" s="61">
        <v>6</v>
      </c>
      <c r="I20" s="60">
        <f t="shared" si="0"/>
        <v>3.6960000000000002</v>
      </c>
      <c r="J20" s="61">
        <v>10</v>
      </c>
      <c r="K20" s="59">
        <v>6</v>
      </c>
      <c r="L20" s="60">
        <v>0.98380000000000001</v>
      </c>
      <c r="M20" s="61">
        <v>4</v>
      </c>
      <c r="N20" s="61">
        <v>15</v>
      </c>
      <c r="O20" s="60">
        <v>0.25</v>
      </c>
      <c r="P20" s="4">
        <v>0.78800000000000003</v>
      </c>
      <c r="Q20" s="63" t="s">
        <v>278</v>
      </c>
      <c r="R20" s="63">
        <v>1</v>
      </c>
      <c r="S20" s="63" t="s">
        <v>9</v>
      </c>
      <c r="T20" s="63">
        <v>532</v>
      </c>
      <c r="U20" s="67">
        <v>0.45300000000000001</v>
      </c>
      <c r="V20" s="64">
        <v>0.52</v>
      </c>
      <c r="W20" s="61"/>
      <c r="X20" s="60"/>
      <c r="Y20" s="59" t="s">
        <v>122</v>
      </c>
      <c r="Z20" s="60"/>
      <c r="AA20" s="60"/>
      <c r="AB20" s="60">
        <v>0.15</v>
      </c>
      <c r="AC20" s="60"/>
      <c r="AD20" s="60">
        <v>0.2</v>
      </c>
      <c r="AE20" s="60"/>
      <c r="AF20" s="59">
        <v>311</v>
      </c>
      <c r="AG20" s="60">
        <f>1*46.6%</f>
        <v>0.46600000000000003</v>
      </c>
      <c r="AH20" s="60">
        <f>1*46.6%</f>
        <v>0.46600000000000003</v>
      </c>
      <c r="AJ20" s="60">
        <v>0.622</v>
      </c>
      <c r="AK20" s="48" t="s">
        <v>194</v>
      </c>
      <c r="AL20" s="61"/>
      <c r="AM20" s="4">
        <v>0.2</v>
      </c>
      <c r="AN20" s="60">
        <v>0.35</v>
      </c>
      <c r="AO20" s="60"/>
      <c r="AP20" s="60">
        <v>0.2</v>
      </c>
      <c r="AQ20" s="59">
        <f t="shared" si="90"/>
        <v>827</v>
      </c>
      <c r="AR20" s="61">
        <f t="shared" si="91"/>
        <v>311</v>
      </c>
      <c r="AS20" s="60">
        <f t="shared" si="92"/>
        <v>1.119</v>
      </c>
      <c r="AT20" s="61">
        <f t="shared" si="93"/>
        <v>2063.4129999999996</v>
      </c>
      <c r="AU20" s="60">
        <f t="shared" si="94"/>
        <v>0.52</v>
      </c>
      <c r="AV20" s="60">
        <f t="shared" si="95"/>
        <v>0.81600000000000006</v>
      </c>
      <c r="AW20" s="60">
        <f t="shared" si="96"/>
        <v>0.8</v>
      </c>
      <c r="AX20" s="60">
        <f t="shared" si="97"/>
        <v>1.4100000000000001</v>
      </c>
      <c r="AY20" s="61"/>
      <c r="AZ20" s="6">
        <f t="shared" si="98"/>
        <v>9871.6319088639993</v>
      </c>
      <c r="BA20" s="61">
        <f t="shared" si="99"/>
        <v>23790.632900362241</v>
      </c>
      <c r="BB20" s="61">
        <f t="shared" si="86"/>
        <v>21006.832702062595</v>
      </c>
      <c r="BC20" s="61">
        <f t="shared" si="100"/>
        <v>13046.105320652798</v>
      </c>
      <c r="BD20" s="61">
        <f t="shared" si="101"/>
        <v>31441.113822773244</v>
      </c>
      <c r="BE20" s="61">
        <f t="shared" si="87"/>
        <v>27762.112122349157</v>
      </c>
      <c r="BF20" s="61">
        <f t="shared" si="102"/>
        <v>13849.495997567998</v>
      </c>
      <c r="BG20" s="61">
        <f t="shared" si="103"/>
        <v>33377.285354138876</v>
      </c>
      <c r="BH20" s="61">
        <f t="shared" si="88"/>
        <v>29471.727482824699</v>
      </c>
      <c r="BI20" s="61">
        <f t="shared" si="104"/>
        <v>3686.4540482703992</v>
      </c>
      <c r="BJ20" s="61">
        <f t="shared" si="105"/>
        <v>8884.3542563316623</v>
      </c>
      <c r="BK20" s="61">
        <f t="shared" si="89"/>
        <v>7844.7742147194094</v>
      </c>
      <c r="BL20" s="61">
        <f t="shared" si="106"/>
        <v>195075.77929764701</v>
      </c>
      <c r="BM20">
        <v>11</v>
      </c>
      <c r="BN20" s="27">
        <f t="shared" si="107"/>
        <v>20413.409707315612</v>
      </c>
      <c r="BO20" s="72">
        <f t="shared" si="108"/>
        <v>31379.096858877638</v>
      </c>
      <c r="BP20" s="61">
        <f t="shared" si="109"/>
        <v>2091.9397905918427</v>
      </c>
      <c r="BQ20" s="66">
        <f t="shared" si="110"/>
        <v>22505.349497907453</v>
      </c>
    </row>
    <row r="21" spans="2:69" hidden="1" x14ac:dyDescent="0.35">
      <c r="B21" t="s">
        <v>9</v>
      </c>
      <c r="C21" s="23">
        <v>295</v>
      </c>
      <c r="D21" s="6">
        <v>8</v>
      </c>
      <c r="E21" s="4">
        <v>2.048</v>
      </c>
      <c r="F21" s="4">
        <v>3.4815999999999998</v>
      </c>
      <c r="G21" s="7">
        <v>2</v>
      </c>
      <c r="H21" s="6">
        <v>6</v>
      </c>
      <c r="I21" s="4">
        <f t="shared" si="0"/>
        <v>3.6960000000000002</v>
      </c>
      <c r="J21" s="6">
        <v>10</v>
      </c>
      <c r="K21">
        <v>6</v>
      </c>
      <c r="L21" s="4">
        <v>0.98380000000000001</v>
      </c>
      <c r="M21" s="6">
        <v>4</v>
      </c>
      <c r="N21" s="6">
        <v>15</v>
      </c>
      <c r="O21" s="4">
        <v>0.25</v>
      </c>
      <c r="P21" s="4">
        <v>0.78800000000000003</v>
      </c>
      <c r="Q21" s="15" t="s">
        <v>133</v>
      </c>
      <c r="R21" s="15">
        <v>1</v>
      </c>
      <c r="S21" s="15" t="s">
        <v>9</v>
      </c>
      <c r="T21" s="15">
        <v>449</v>
      </c>
      <c r="U21" s="30">
        <f t="shared" si="44"/>
        <v>0.73699999999999999</v>
      </c>
      <c r="V21" s="33"/>
      <c r="W21" s="6"/>
      <c r="Y21" t="s">
        <v>122</v>
      </c>
      <c r="Z21" s="4"/>
      <c r="AA21" s="4"/>
      <c r="AB21" s="4">
        <v>0.15</v>
      </c>
      <c r="AC21" s="4"/>
      <c r="AD21" s="4">
        <v>0.2</v>
      </c>
      <c r="AE21" s="4"/>
      <c r="AF21">
        <v>311</v>
      </c>
      <c r="AG21" s="4">
        <f>2*46.6%</f>
        <v>0.93200000000000005</v>
      </c>
      <c r="AH21" s="4"/>
      <c r="AI21" s="4"/>
      <c r="AJ21" s="4">
        <v>0.622</v>
      </c>
      <c r="AK21" s="48" t="s">
        <v>194</v>
      </c>
      <c r="AL21" s="6"/>
      <c r="AM21" s="4">
        <v>0.2</v>
      </c>
      <c r="AN21" s="4">
        <v>0.35</v>
      </c>
      <c r="AO21" s="4"/>
      <c r="AP21" s="4">
        <v>0.2</v>
      </c>
      <c r="AQ21">
        <f t="shared" si="23"/>
        <v>744</v>
      </c>
      <c r="AR21" s="6">
        <f t="shared" si="24"/>
        <v>311</v>
      </c>
      <c r="AS21" s="4">
        <f t="shared" si="25"/>
        <v>1.869</v>
      </c>
      <c r="AT21" s="6">
        <f t="shared" si="26"/>
        <v>2445.5360000000001</v>
      </c>
      <c r="AU21" s="4">
        <f t="shared" si="27"/>
        <v>0</v>
      </c>
      <c r="AV21" s="4">
        <f t="shared" si="28"/>
        <v>0.35</v>
      </c>
      <c r="AW21" s="4">
        <f t="shared" si="29"/>
        <v>0.8</v>
      </c>
      <c r="AX21" s="4">
        <f t="shared" si="30"/>
        <v>1.4100000000000001</v>
      </c>
      <c r="AZ21" s="6">
        <f t="shared" si="31"/>
        <v>6761.4179328000009</v>
      </c>
      <c r="BA21" s="6">
        <f t="shared" si="32"/>
        <v>16295.017218048004</v>
      </c>
      <c r="BB21" s="6">
        <f t="shared" si="86"/>
        <v>14388.297360998406</v>
      </c>
      <c r="BC21" s="6">
        <f t="shared" si="33"/>
        <v>11494.410485760001</v>
      </c>
      <c r="BD21" s="6">
        <f t="shared" si="34"/>
        <v>27701.529270681604</v>
      </c>
      <c r="BE21" s="6">
        <f t="shared" si="87"/>
        <v>24460.105513697283</v>
      </c>
      <c r="BF21" s="6">
        <f t="shared" si="35"/>
        <v>12202.2464256</v>
      </c>
      <c r="BG21" s="6">
        <f t="shared" si="36"/>
        <v>29407.413885696002</v>
      </c>
      <c r="BH21" s="6">
        <f t="shared" si="88"/>
        <v>25966.380393676805</v>
      </c>
      <c r="BI21" s="6">
        <f t="shared" si="37"/>
        <v>3247.9897276800002</v>
      </c>
      <c r="BJ21" s="6">
        <f t="shared" si="38"/>
        <v>7827.6552437088012</v>
      </c>
      <c r="BK21" s="6">
        <f t="shared" si="89"/>
        <v>6911.7221405030414</v>
      </c>
      <c r="BL21" s="6">
        <f t="shared" si="39"/>
        <v>155393.61149878276</v>
      </c>
      <c r="BM21">
        <v>11</v>
      </c>
      <c r="BN21" s="25">
        <f t="shared" si="51"/>
        <v>16487.271990223599</v>
      </c>
      <c r="BO21" s="9">
        <f t="shared" si="41"/>
        <v>27646.888562012165</v>
      </c>
      <c r="BP21" s="6">
        <f t="shared" si="42"/>
        <v>1843.1259041341443</v>
      </c>
      <c r="BQ21" s="6">
        <f t="shared" si="43"/>
        <v>18330.397894357742</v>
      </c>
    </row>
    <row r="22" spans="2:69" s="59" customFormat="1" hidden="1" x14ac:dyDescent="0.35">
      <c r="B22" s="59" t="s">
        <v>9</v>
      </c>
      <c r="C22" s="23">
        <v>295</v>
      </c>
      <c r="D22" s="6">
        <v>8</v>
      </c>
      <c r="E22" s="4">
        <v>2.048</v>
      </c>
      <c r="F22" s="4">
        <v>3.4815999999999998</v>
      </c>
      <c r="G22" s="62">
        <v>2</v>
      </c>
      <c r="H22" s="61">
        <v>6</v>
      </c>
      <c r="I22" s="60">
        <f t="shared" si="0"/>
        <v>3.6960000000000002</v>
      </c>
      <c r="J22" s="61">
        <v>10</v>
      </c>
      <c r="K22" s="59">
        <v>6</v>
      </c>
      <c r="L22" s="60">
        <v>0.98380000000000001</v>
      </c>
      <c r="M22" s="61">
        <v>4</v>
      </c>
      <c r="N22" s="61">
        <v>15</v>
      </c>
      <c r="O22" s="60">
        <v>0.25</v>
      </c>
      <c r="P22" s="4">
        <v>0.78800000000000003</v>
      </c>
      <c r="Q22" s="63" t="s">
        <v>133</v>
      </c>
      <c r="R22" s="63">
        <v>1</v>
      </c>
      <c r="S22" s="63" t="s">
        <v>9</v>
      </c>
      <c r="T22" s="63">
        <v>449</v>
      </c>
      <c r="U22" s="67">
        <f t="shared" si="44"/>
        <v>0.73699999999999999</v>
      </c>
      <c r="V22" s="64"/>
      <c r="W22" s="61"/>
      <c r="X22" s="60"/>
      <c r="Y22" s="59" t="s">
        <v>122</v>
      </c>
      <c r="Z22" s="60"/>
      <c r="AA22" s="60"/>
      <c r="AB22" s="60">
        <v>0.15</v>
      </c>
      <c r="AC22" s="60"/>
      <c r="AD22" s="60">
        <v>0.2</v>
      </c>
      <c r="AE22" s="60"/>
      <c r="AF22" s="59">
        <v>311</v>
      </c>
      <c r="AG22" s="60">
        <f>1*46.6%</f>
        <v>0.46600000000000003</v>
      </c>
      <c r="AH22" s="60">
        <f>1*46.6%</f>
        <v>0.46600000000000003</v>
      </c>
      <c r="AJ22" s="60">
        <v>0.622</v>
      </c>
      <c r="AK22" s="48" t="s">
        <v>194</v>
      </c>
      <c r="AL22" s="61"/>
      <c r="AM22" s="4">
        <v>0.2</v>
      </c>
      <c r="AN22" s="60">
        <v>0.35</v>
      </c>
      <c r="AO22" s="60"/>
      <c r="AP22" s="60">
        <v>0.2</v>
      </c>
      <c r="AQ22" s="59">
        <f t="shared" si="23"/>
        <v>744</v>
      </c>
      <c r="AR22" s="61">
        <f t="shared" si="24"/>
        <v>311</v>
      </c>
      <c r="AS22" s="60">
        <f t="shared" si="25"/>
        <v>1.403</v>
      </c>
      <c r="AT22" s="61">
        <f t="shared" si="26"/>
        <v>2098.8320000000003</v>
      </c>
      <c r="AU22" s="60">
        <f t="shared" si="27"/>
        <v>0</v>
      </c>
      <c r="AV22" s="60">
        <f t="shared" si="28"/>
        <v>0.81600000000000006</v>
      </c>
      <c r="AW22" s="60">
        <f t="shared" si="29"/>
        <v>0.8</v>
      </c>
      <c r="AX22" s="60">
        <f t="shared" si="30"/>
        <v>1.4100000000000001</v>
      </c>
      <c r="AY22" s="61"/>
      <c r="AZ22" s="6">
        <f t="shared" si="31"/>
        <v>7805.908811776002</v>
      </c>
      <c r="BA22" s="61">
        <f t="shared" si="32"/>
        <v>18812.240236380167</v>
      </c>
      <c r="BB22" s="61">
        <f t="shared" si="86"/>
        <v>16610.973951459335</v>
      </c>
      <c r="BC22" s="61">
        <f t="shared" si="33"/>
        <v>13270.044980019202</v>
      </c>
      <c r="BD22" s="61">
        <f t="shared" si="34"/>
        <v>31980.80840184628</v>
      </c>
      <c r="BE22" s="61">
        <f t="shared" si="87"/>
        <v>28238.655717480862</v>
      </c>
      <c r="BF22" s="61">
        <f t="shared" si="35"/>
        <v>14087.226058752003</v>
      </c>
      <c r="BG22" s="61">
        <f t="shared" si="36"/>
        <v>33950.21480159233</v>
      </c>
      <c r="BH22" s="61">
        <f t="shared" si="88"/>
        <v>29977.617053024267</v>
      </c>
      <c r="BI22" s="61">
        <f t="shared" si="37"/>
        <v>3749.7329536256007</v>
      </c>
      <c r="BJ22" s="61">
        <f t="shared" si="38"/>
        <v>9036.8564182376977</v>
      </c>
      <c r="BK22" s="61">
        <f t="shared" si="89"/>
        <v>7979.4317253152785</v>
      </c>
      <c r="BL22" s="61">
        <f t="shared" si="39"/>
        <v>179398.51867576077</v>
      </c>
      <c r="BM22">
        <v>11</v>
      </c>
      <c r="BN22" s="27">
        <f t="shared" si="51"/>
        <v>19034.194157162277</v>
      </c>
      <c r="BO22" s="72">
        <f t="shared" si="41"/>
        <v>31917.726901261114</v>
      </c>
      <c r="BP22" s="61">
        <f t="shared" si="42"/>
        <v>2127.8484600840743</v>
      </c>
      <c r="BQ22" s="66">
        <f t="shared" si="43"/>
        <v>21162.042617246352</v>
      </c>
    </row>
    <row r="23" spans="2:69" hidden="1" x14ac:dyDescent="0.35">
      <c r="B23" t="s">
        <v>9</v>
      </c>
      <c r="C23" s="23">
        <v>295</v>
      </c>
      <c r="D23" s="6">
        <v>8</v>
      </c>
      <c r="E23" s="4">
        <v>2.048</v>
      </c>
      <c r="F23" s="4">
        <v>3.4815999999999998</v>
      </c>
      <c r="G23" s="7">
        <v>2</v>
      </c>
      <c r="H23" s="6">
        <v>6</v>
      </c>
      <c r="I23" s="4">
        <f t="shared" si="0"/>
        <v>3.6960000000000002</v>
      </c>
      <c r="J23" s="6">
        <v>10</v>
      </c>
      <c r="K23">
        <v>6</v>
      </c>
      <c r="L23" s="4">
        <v>0.98380000000000001</v>
      </c>
      <c r="M23" s="6">
        <v>4</v>
      </c>
      <c r="N23" s="6">
        <v>15</v>
      </c>
      <c r="O23" s="4">
        <v>0.25</v>
      </c>
      <c r="P23" s="4">
        <v>0.78800000000000003</v>
      </c>
      <c r="Q23" s="15" t="s">
        <v>145</v>
      </c>
      <c r="R23" s="15">
        <v>1</v>
      </c>
      <c r="S23" s="15" t="s">
        <v>9</v>
      </c>
      <c r="T23" s="37">
        <v>497</v>
      </c>
      <c r="U23" s="30"/>
      <c r="V23" s="33"/>
      <c r="W23" s="6"/>
      <c r="X23" s="4">
        <v>0.33500000000000002</v>
      </c>
      <c r="Y23" t="s">
        <v>122</v>
      </c>
      <c r="Z23" s="4"/>
      <c r="AA23" s="4"/>
      <c r="AB23" s="4">
        <v>0.15</v>
      </c>
      <c r="AC23" s="4"/>
      <c r="AD23" s="4">
        <v>0.2</v>
      </c>
      <c r="AE23" s="4"/>
      <c r="AF23">
        <v>311</v>
      </c>
      <c r="AG23" s="4">
        <f>2*46.6%</f>
        <v>0.93200000000000005</v>
      </c>
      <c r="AH23" s="4"/>
      <c r="AI23" s="4"/>
      <c r="AJ23" s="4">
        <v>0.622</v>
      </c>
      <c r="AK23" s="48" t="s">
        <v>194</v>
      </c>
      <c r="AL23" s="6"/>
      <c r="AM23" s="4">
        <v>0.2</v>
      </c>
      <c r="AN23" s="4">
        <v>0.35</v>
      </c>
      <c r="AO23" s="4"/>
      <c r="AP23" s="4">
        <v>0.2</v>
      </c>
      <c r="AQ23">
        <f t="shared" si="23"/>
        <v>792</v>
      </c>
      <c r="AR23" s="6">
        <f t="shared" si="24"/>
        <v>311</v>
      </c>
      <c r="AS23" s="4">
        <f t="shared" si="25"/>
        <v>1.1320000000000001</v>
      </c>
      <c r="AT23" s="6">
        <f t="shared" ref="AT23:AT24" si="111">(100%+AS23)*AQ23+AR23</f>
        <v>1999.5440000000001</v>
      </c>
      <c r="AU23" s="4">
        <f t="shared" si="27"/>
        <v>0</v>
      </c>
      <c r="AV23" s="4">
        <f t="shared" si="28"/>
        <v>0.35</v>
      </c>
      <c r="AW23" s="4">
        <f t="shared" si="29"/>
        <v>0.8</v>
      </c>
      <c r="AX23" s="4">
        <f t="shared" si="30"/>
        <v>1.7450000000000001</v>
      </c>
      <c r="AZ23" s="6">
        <f t="shared" si="31"/>
        <v>5528.3392512000009</v>
      </c>
      <c r="BA23" s="6">
        <f t="shared" si="32"/>
        <v>15175.291244544003</v>
      </c>
      <c r="BB23" s="6">
        <f t="shared" ref="BB23:BB24" si="112">MIN($AW23, 80%)*BA23+MAX(100%-$AW23, 20%)*AZ23</f>
        <v>13245.900845875205</v>
      </c>
      <c r="BC23" s="6">
        <f t="shared" si="33"/>
        <v>9398.1767270400014</v>
      </c>
      <c r="BD23" s="6">
        <f t="shared" si="34"/>
        <v>25797.995115724803</v>
      </c>
      <c r="BE23" s="6">
        <f t="shared" ref="BE23:BE24" si="113">MIN($AW23, 80%)*BD23+MAX(100%-$AW23, 20%)*BC23</f>
        <v>22518.031437987847</v>
      </c>
      <c r="BF23" s="6">
        <f t="shared" si="35"/>
        <v>9976.9247424000005</v>
      </c>
      <c r="BG23" s="6">
        <f t="shared" si="36"/>
        <v>27386.658417888004</v>
      </c>
      <c r="BH23" s="6">
        <f t="shared" ref="BH23:BH24" si="114">MIN($AW23, 80%)*BG23+MAX(100%-$AW23, 20%)*BF23</f>
        <v>23904.711682790406</v>
      </c>
      <c r="BI23" s="6">
        <f t="shared" si="37"/>
        <v>2655.6543727200001</v>
      </c>
      <c r="BJ23" s="6">
        <f t="shared" si="38"/>
        <v>7289.7712531164007</v>
      </c>
      <c r="BK23" s="6">
        <f t="shared" ref="BK23:BK24" si="115">MIN($AW23, 80%)*BJ23+MAX(100%-$AW23, 20%)*BI23</f>
        <v>6362.9478770371206</v>
      </c>
      <c r="BL23" s="6">
        <f t="shared" ref="BL23:BL24" si="116">4*(BB23+BE23)</f>
        <v>143055.72913545222</v>
      </c>
      <c r="BM23">
        <v>11</v>
      </c>
      <c r="BN23" s="25">
        <f t="shared" si="51"/>
        <v>15178.22189256751</v>
      </c>
      <c r="BO23" s="9">
        <f t="shared" si="41"/>
        <v>25451.791508148483</v>
      </c>
      <c r="BP23" s="6">
        <f t="shared" si="42"/>
        <v>1696.7861005432321</v>
      </c>
      <c r="BQ23" s="6">
        <f t="shared" ref="BQ23:BQ24" si="117">BN23+BP23</f>
        <v>16875.007993110743</v>
      </c>
    </row>
    <row r="24" spans="2:69" s="59" customFormat="1" hidden="1" x14ac:dyDescent="0.35">
      <c r="B24" s="59" t="s">
        <v>9</v>
      </c>
      <c r="C24" s="23">
        <v>295</v>
      </c>
      <c r="D24" s="6">
        <v>8</v>
      </c>
      <c r="E24" s="4">
        <v>2.048</v>
      </c>
      <c r="F24" s="4">
        <v>3.4815999999999998</v>
      </c>
      <c r="G24" s="62">
        <v>2</v>
      </c>
      <c r="H24" s="61">
        <v>6</v>
      </c>
      <c r="I24" s="60">
        <f t="shared" si="0"/>
        <v>3.6960000000000002</v>
      </c>
      <c r="J24" s="61">
        <v>10</v>
      </c>
      <c r="K24" s="59">
        <v>6</v>
      </c>
      <c r="L24" s="60">
        <v>0.98380000000000001</v>
      </c>
      <c r="M24" s="61">
        <v>4</v>
      </c>
      <c r="N24" s="61">
        <v>15</v>
      </c>
      <c r="O24" s="60">
        <v>0.25</v>
      </c>
      <c r="P24" s="4">
        <v>0.78800000000000003</v>
      </c>
      <c r="Q24" s="63" t="s">
        <v>145</v>
      </c>
      <c r="R24" s="63">
        <v>1</v>
      </c>
      <c r="S24" s="63" t="s">
        <v>9</v>
      </c>
      <c r="T24" s="37">
        <v>497</v>
      </c>
      <c r="U24" s="67"/>
      <c r="V24" s="64"/>
      <c r="W24" s="61"/>
      <c r="X24" s="4">
        <v>0.33500000000000002</v>
      </c>
      <c r="Y24" s="59" t="s">
        <v>122</v>
      </c>
      <c r="Z24" s="60"/>
      <c r="AA24" s="60"/>
      <c r="AB24" s="60">
        <v>0.15</v>
      </c>
      <c r="AC24" s="60"/>
      <c r="AD24" s="60">
        <v>0.2</v>
      </c>
      <c r="AE24" s="60"/>
      <c r="AF24" s="59">
        <v>311</v>
      </c>
      <c r="AG24" s="60">
        <f>1*46.6%</f>
        <v>0.46600000000000003</v>
      </c>
      <c r="AH24" s="60">
        <f>1*46.6%</f>
        <v>0.46600000000000003</v>
      </c>
      <c r="AJ24" s="60">
        <v>0.622</v>
      </c>
      <c r="AK24" s="48" t="s">
        <v>194</v>
      </c>
      <c r="AL24" s="61"/>
      <c r="AM24" s="4">
        <v>0.2</v>
      </c>
      <c r="AN24" s="60">
        <v>0.35</v>
      </c>
      <c r="AO24" s="60"/>
      <c r="AP24" s="60">
        <v>0.2</v>
      </c>
      <c r="AQ24" s="59">
        <f t="shared" si="23"/>
        <v>792</v>
      </c>
      <c r="AR24" s="61">
        <f t="shared" si="24"/>
        <v>311</v>
      </c>
      <c r="AS24" s="60">
        <f t="shared" si="25"/>
        <v>0.66600000000000004</v>
      </c>
      <c r="AT24" s="61">
        <f t="shared" si="111"/>
        <v>1630.472</v>
      </c>
      <c r="AU24" s="60">
        <f t="shared" si="27"/>
        <v>0</v>
      </c>
      <c r="AV24" s="60">
        <f t="shared" si="28"/>
        <v>0.81600000000000006</v>
      </c>
      <c r="AW24" s="60">
        <f t="shared" si="29"/>
        <v>0.8</v>
      </c>
      <c r="AX24" s="60">
        <f t="shared" si="30"/>
        <v>1.7450000000000001</v>
      </c>
      <c r="AY24" s="61"/>
      <c r="AZ24" s="6">
        <f t="shared" si="31"/>
        <v>6063.9992872960001</v>
      </c>
      <c r="BA24" s="61">
        <f t="shared" si="32"/>
        <v>16645.678043627522</v>
      </c>
      <c r="BB24" s="61">
        <f t="shared" si="112"/>
        <v>14529.342292361218</v>
      </c>
      <c r="BC24" s="61">
        <f t="shared" si="33"/>
        <v>10308.798788403199</v>
      </c>
      <c r="BD24" s="61">
        <f t="shared" si="34"/>
        <v>28297.652674166784</v>
      </c>
      <c r="BE24" s="61">
        <f t="shared" si="113"/>
        <v>24699.881897014067</v>
      </c>
      <c r="BF24" s="61">
        <f t="shared" si="35"/>
        <v>10943.623713792002</v>
      </c>
      <c r="BG24" s="61">
        <f t="shared" si="36"/>
        <v>30040.247094359045</v>
      </c>
      <c r="BH24" s="61">
        <f t="shared" si="114"/>
        <v>26220.922418245638</v>
      </c>
      <c r="BI24" s="61">
        <f t="shared" si="37"/>
        <v>2912.9699701376003</v>
      </c>
      <c r="BJ24" s="61">
        <f t="shared" si="38"/>
        <v>7996.1025680277135</v>
      </c>
      <c r="BK24" s="61">
        <f t="shared" si="115"/>
        <v>6979.476048449691</v>
      </c>
      <c r="BL24" s="61">
        <f t="shared" si="116"/>
        <v>156916.89675750115</v>
      </c>
      <c r="BM24">
        <v>11</v>
      </c>
      <c r="BN24" s="27">
        <f t="shared" si="51"/>
        <v>16648.892652340615</v>
      </c>
      <c r="BO24" s="72">
        <f t="shared" si="41"/>
        <v>27917.904193798764</v>
      </c>
      <c r="BP24" s="61">
        <f t="shared" si="42"/>
        <v>1861.1936129199175</v>
      </c>
      <c r="BQ24" s="66">
        <f t="shared" si="117"/>
        <v>18510.086265260532</v>
      </c>
    </row>
    <row r="25" spans="2:69" hidden="1" x14ac:dyDescent="0.35">
      <c r="B25" t="s">
        <v>9</v>
      </c>
      <c r="C25" s="23">
        <v>295</v>
      </c>
      <c r="D25" s="6">
        <v>8</v>
      </c>
      <c r="E25" s="4">
        <v>2.048</v>
      </c>
      <c r="F25" s="4">
        <v>3.4815999999999998</v>
      </c>
      <c r="G25" s="7">
        <v>2</v>
      </c>
      <c r="H25" s="6">
        <v>6</v>
      </c>
      <c r="I25" s="4">
        <f t="shared" si="0"/>
        <v>3.6960000000000002</v>
      </c>
      <c r="J25" s="6">
        <v>10</v>
      </c>
      <c r="K25">
        <v>6</v>
      </c>
      <c r="L25" s="4">
        <v>0.98380000000000001</v>
      </c>
      <c r="M25" s="6">
        <v>4</v>
      </c>
      <c r="N25" s="6">
        <v>15</v>
      </c>
      <c r="O25" s="4">
        <v>0.25</v>
      </c>
      <c r="P25" s="4">
        <v>0.78800000000000003</v>
      </c>
      <c r="Q25" s="15" t="s">
        <v>11</v>
      </c>
      <c r="R25" s="15">
        <v>1</v>
      </c>
      <c r="S25" s="15" t="s">
        <v>9</v>
      </c>
      <c r="T25" s="15">
        <v>449</v>
      </c>
      <c r="U25" s="30">
        <f>37.7%</f>
        <v>0.377</v>
      </c>
      <c r="V25" s="33">
        <v>-0.1</v>
      </c>
      <c r="W25" s="6"/>
      <c r="Y25" t="s">
        <v>122</v>
      </c>
      <c r="Z25" s="4"/>
      <c r="AA25" s="4"/>
      <c r="AB25" s="4">
        <v>0.15</v>
      </c>
      <c r="AC25" s="4"/>
      <c r="AD25" s="4">
        <v>0.2</v>
      </c>
      <c r="AE25" s="4"/>
      <c r="AF25">
        <v>311</v>
      </c>
      <c r="AG25" s="4">
        <f>2*46.6%</f>
        <v>0.93200000000000005</v>
      </c>
      <c r="AH25" s="4"/>
      <c r="AI25" s="4"/>
      <c r="AJ25" s="4">
        <v>0.622</v>
      </c>
      <c r="AK25" s="48" t="s">
        <v>194</v>
      </c>
      <c r="AL25" s="6"/>
      <c r="AM25" s="4">
        <v>0.2</v>
      </c>
      <c r="AN25" s="4">
        <v>0.35</v>
      </c>
      <c r="AO25" s="4"/>
      <c r="AP25" s="4">
        <v>0.2</v>
      </c>
      <c r="AQ25">
        <f t="shared" si="23"/>
        <v>744</v>
      </c>
      <c r="AR25" s="6">
        <f t="shared" si="24"/>
        <v>311</v>
      </c>
      <c r="AS25" s="4">
        <f t="shared" si="25"/>
        <v>1.5090000000000001</v>
      </c>
      <c r="AT25" s="6">
        <f t="shared" si="26"/>
        <v>2177.6960000000004</v>
      </c>
      <c r="AU25" s="4">
        <f t="shared" si="27"/>
        <v>-0.1</v>
      </c>
      <c r="AV25" s="4">
        <f t="shared" si="28"/>
        <v>0.35</v>
      </c>
      <c r="AW25" s="4">
        <f t="shared" si="29"/>
        <v>0.8</v>
      </c>
      <c r="AX25" s="4">
        <f t="shared" si="30"/>
        <v>1.4100000000000001</v>
      </c>
      <c r="AZ25" s="6">
        <f t="shared" si="31"/>
        <v>5574.9017600000006</v>
      </c>
      <c r="BA25" s="6">
        <f t="shared" si="32"/>
        <v>13435.513241600001</v>
      </c>
      <c r="BB25" s="6">
        <f t="shared" ref="BB25:BB34" si="118">MIN($AW25, 80%)*BA25+MAX(100%-$AW25, 20%)*AZ25</f>
        <v>11863.390945280002</v>
      </c>
      <c r="BC25" s="6">
        <f t="shared" si="33"/>
        <v>10235.519631360003</v>
      </c>
      <c r="BD25" s="6">
        <f t="shared" si="34"/>
        <v>24667.602311577608</v>
      </c>
      <c r="BE25" s="6">
        <f t="shared" ref="BE25:BE34" si="119">MIN($AW25, 80%)*BD25+MAX(100%-$AW25, 20%)*BC25</f>
        <v>21781.18577553409</v>
      </c>
      <c r="BF25" s="6">
        <f t="shared" si="35"/>
        <v>10865.831961600003</v>
      </c>
      <c r="BG25" s="6">
        <f t="shared" si="36"/>
        <v>26186.655027456007</v>
      </c>
      <c r="BH25" s="6">
        <f t="shared" ref="BH25:BH34" si="120">MIN($AW25, 80%)*BG25+MAX(100%-$AW25, 20%)*BF25</f>
        <v>23122.490414284806</v>
      </c>
      <c r="BI25" s="6">
        <f t="shared" si="37"/>
        <v>2892.2633884800007</v>
      </c>
      <c r="BJ25" s="6">
        <f t="shared" si="38"/>
        <v>6970.3547662368019</v>
      </c>
      <c r="BK25" s="6">
        <f t="shared" ref="BK25:BK34" si="121">MIN($AW25, 80%)*BJ25+MAX(100%-$AW25, 20%)*BI25</f>
        <v>6154.7364906854418</v>
      </c>
      <c r="BL25" s="6">
        <f t="shared" si="39"/>
        <v>134578.30688325636</v>
      </c>
      <c r="BM25">
        <v>11</v>
      </c>
      <c r="BN25" s="25">
        <f t="shared" si="51"/>
        <v>14336.436117958288</v>
      </c>
      <c r="BO25" s="9">
        <f t="shared" si="41"/>
        <v>24618.945962741767</v>
      </c>
      <c r="BP25" s="6">
        <f t="shared" si="42"/>
        <v>1641.2630641827845</v>
      </c>
      <c r="BQ25" s="6">
        <f t="shared" si="43"/>
        <v>15977.699182141074</v>
      </c>
    </row>
    <row r="26" spans="2:69" s="10" customFormat="1" hidden="1" x14ac:dyDescent="0.35">
      <c r="B26" s="10" t="s">
        <v>9</v>
      </c>
      <c r="C26" s="23">
        <v>295</v>
      </c>
      <c r="D26" s="6">
        <v>8</v>
      </c>
      <c r="E26" s="4">
        <v>2.048</v>
      </c>
      <c r="F26" s="4">
        <v>3.4815999999999998</v>
      </c>
      <c r="G26" s="28">
        <v>2</v>
      </c>
      <c r="H26" s="13">
        <v>6</v>
      </c>
      <c r="I26" s="12">
        <f t="shared" si="0"/>
        <v>3.6960000000000002</v>
      </c>
      <c r="J26" s="13">
        <v>10</v>
      </c>
      <c r="K26" s="10">
        <v>6</v>
      </c>
      <c r="L26" s="12">
        <v>0.98380000000000001</v>
      </c>
      <c r="M26" s="13">
        <v>4</v>
      </c>
      <c r="N26" s="13">
        <v>15</v>
      </c>
      <c r="O26" s="12">
        <v>0.25</v>
      </c>
      <c r="P26" s="4">
        <v>0.78800000000000003</v>
      </c>
      <c r="Q26" s="31" t="s">
        <v>11</v>
      </c>
      <c r="R26" s="31">
        <v>1</v>
      </c>
      <c r="S26" s="31" t="s">
        <v>9</v>
      </c>
      <c r="T26" s="31">
        <v>449</v>
      </c>
      <c r="U26" s="32">
        <f>37.7%</f>
        <v>0.377</v>
      </c>
      <c r="V26" s="35">
        <v>-0.1</v>
      </c>
      <c r="W26" s="13"/>
      <c r="X26" s="12"/>
      <c r="Y26" s="10" t="s">
        <v>122</v>
      </c>
      <c r="Z26" s="12"/>
      <c r="AA26" s="12"/>
      <c r="AB26" s="12">
        <v>0.15</v>
      </c>
      <c r="AC26" s="12"/>
      <c r="AD26" s="12">
        <v>0.2</v>
      </c>
      <c r="AE26" s="12"/>
      <c r="AF26" s="10">
        <v>311</v>
      </c>
      <c r="AG26" s="12">
        <f>1*46.6%</f>
        <v>0.46600000000000003</v>
      </c>
      <c r="AH26" s="12">
        <f>1*46.6%</f>
        <v>0.46600000000000003</v>
      </c>
      <c r="AJ26" s="12">
        <v>0.622</v>
      </c>
      <c r="AK26" s="48" t="s">
        <v>194</v>
      </c>
      <c r="AL26" s="13"/>
      <c r="AM26" s="4">
        <v>0.2</v>
      </c>
      <c r="AN26" s="12">
        <v>0.35</v>
      </c>
      <c r="AO26" s="12"/>
      <c r="AP26" s="12">
        <v>0.2</v>
      </c>
      <c r="AQ26" s="10">
        <f t="shared" si="23"/>
        <v>744</v>
      </c>
      <c r="AR26" s="13">
        <f t="shared" si="24"/>
        <v>311</v>
      </c>
      <c r="AS26" s="12">
        <f t="shared" si="25"/>
        <v>1.0429999999999999</v>
      </c>
      <c r="AT26" s="13">
        <f t="shared" si="26"/>
        <v>1830.9920000000002</v>
      </c>
      <c r="AU26" s="12">
        <f t="shared" si="27"/>
        <v>-0.1</v>
      </c>
      <c r="AV26" s="12">
        <f t="shared" si="28"/>
        <v>0.81600000000000006</v>
      </c>
      <c r="AW26" s="12">
        <f t="shared" si="29"/>
        <v>0.8</v>
      </c>
      <c r="AX26" s="12">
        <f t="shared" si="30"/>
        <v>1.4100000000000001</v>
      </c>
      <c r="AY26" s="13"/>
      <c r="AZ26" s="6">
        <f t="shared" si="31"/>
        <v>6434.7796930560016</v>
      </c>
      <c r="BA26" s="13">
        <f t="shared" si="32"/>
        <v>15507.819060264965</v>
      </c>
      <c r="BB26" s="13">
        <f t="shared" si="118"/>
        <v>13693.211186823173</v>
      </c>
      <c r="BC26" s="13">
        <f t="shared" si="33"/>
        <v>11576.603652915201</v>
      </c>
      <c r="BD26" s="13">
        <f t="shared" si="34"/>
        <v>27899.614803525634</v>
      </c>
      <c r="BE26" s="13">
        <f t="shared" si="119"/>
        <v>24635.01257340355</v>
      </c>
      <c r="BF26" s="13">
        <f t="shared" si="35"/>
        <v>12289.501120512003</v>
      </c>
      <c r="BG26" s="13">
        <f t="shared" si="36"/>
        <v>29617.697700433928</v>
      </c>
      <c r="BH26" s="13">
        <f t="shared" si="120"/>
        <v>26152.058384449541</v>
      </c>
      <c r="BI26" s="13">
        <f t="shared" si="37"/>
        <v>3271.2151521536007</v>
      </c>
      <c r="BJ26" s="13">
        <f t="shared" si="38"/>
        <v>7883.628516690178</v>
      </c>
      <c r="BK26" s="13">
        <f t="shared" si="121"/>
        <v>6961.1458437828624</v>
      </c>
      <c r="BL26" s="13">
        <f t="shared" si="39"/>
        <v>153312.89504090691</v>
      </c>
      <c r="BM26">
        <v>11</v>
      </c>
      <c r="BN26" s="27">
        <f t="shared" si="51"/>
        <v>16314.995765941496</v>
      </c>
      <c r="BO26" s="17">
        <f t="shared" si="41"/>
        <v>27844.583375131449</v>
      </c>
      <c r="BP26" s="13">
        <f t="shared" si="42"/>
        <v>1856.3055583420967</v>
      </c>
      <c r="BQ26" s="18">
        <f t="shared" si="43"/>
        <v>18171.301324283591</v>
      </c>
    </row>
    <row r="27" spans="2:69" x14ac:dyDescent="0.35">
      <c r="B27" t="s">
        <v>9</v>
      </c>
      <c r="C27" s="23">
        <v>295</v>
      </c>
      <c r="D27" s="6">
        <v>8</v>
      </c>
      <c r="E27" s="4">
        <v>2.048</v>
      </c>
      <c r="F27" s="4">
        <v>3.4815999999999998</v>
      </c>
      <c r="G27" s="7">
        <v>2</v>
      </c>
      <c r="H27" s="6">
        <v>6</v>
      </c>
      <c r="I27" s="4">
        <f t="shared" si="0"/>
        <v>3.6960000000000002</v>
      </c>
      <c r="J27" s="6">
        <v>10</v>
      </c>
      <c r="K27">
        <v>6</v>
      </c>
      <c r="L27" s="4">
        <v>0.98380000000000001</v>
      </c>
      <c r="M27" s="6">
        <v>4</v>
      </c>
      <c r="N27" s="6">
        <v>15</v>
      </c>
      <c r="O27" s="4">
        <v>0.25</v>
      </c>
      <c r="P27" s="4">
        <v>0.78800000000000003</v>
      </c>
      <c r="Q27" s="15" t="s">
        <v>278</v>
      </c>
      <c r="R27" s="15">
        <v>1</v>
      </c>
      <c r="S27" s="15" t="s">
        <v>9</v>
      </c>
      <c r="T27" s="15">
        <v>532</v>
      </c>
      <c r="U27" s="30">
        <v>0.45300000000000001</v>
      </c>
      <c r="V27" s="33">
        <v>0.52</v>
      </c>
      <c r="W27" s="6"/>
      <c r="Y27" s="37" t="s">
        <v>143</v>
      </c>
      <c r="Z27" s="4"/>
      <c r="AA27" s="4">
        <v>0.35</v>
      </c>
      <c r="AB27" s="4"/>
      <c r="AC27" s="4"/>
      <c r="AD27" s="4"/>
      <c r="AE27" s="4"/>
      <c r="AF27">
        <v>311</v>
      </c>
      <c r="AG27" s="4">
        <f>2*46.6%</f>
        <v>0.93200000000000005</v>
      </c>
      <c r="AH27" s="4"/>
      <c r="AI27" s="4"/>
      <c r="AJ27" s="4">
        <v>0.622</v>
      </c>
      <c r="AK27" s="48" t="s">
        <v>196</v>
      </c>
      <c r="AL27" s="6"/>
      <c r="AM27" s="4">
        <f>48%+20%</f>
        <v>0.67999999999999994</v>
      </c>
      <c r="AN27" s="4">
        <v>0.15</v>
      </c>
      <c r="AO27" s="4"/>
      <c r="AP27" s="4">
        <v>0.2</v>
      </c>
      <c r="AQ27">
        <f t="shared" ref="AQ27:AQ30" si="122">C27+T27</f>
        <v>827</v>
      </c>
      <c r="AR27" s="6">
        <f t="shared" ref="AR27:AR30" si="123">AF27+AL27</f>
        <v>311</v>
      </c>
      <c r="AS27" s="4">
        <f t="shared" ref="AS27:AS30" si="124">U27+Z27+AG27+AM27</f>
        <v>2.0649999999999999</v>
      </c>
      <c r="AT27" s="6">
        <f t="shared" ref="AT27:AT30" si="125">(100%+AS27)*AQ27+AR27</f>
        <v>2845.7550000000001</v>
      </c>
      <c r="AU27" s="4">
        <f t="shared" ref="AU27:AU30" si="126">V27+AA27</f>
        <v>0.87</v>
      </c>
      <c r="AV27" s="4">
        <f t="shared" ref="AV27:AV30" si="127">AB27+AH27+AP27</f>
        <v>0.2</v>
      </c>
      <c r="AW27" s="4">
        <f t="shared" ref="AW27:AW30" si="128">O27+W27+AD27+AI27+AN27</f>
        <v>0.4</v>
      </c>
      <c r="AX27" s="4">
        <f t="shared" ref="AX27:AX30" si="129">P27+X27+AE27+AJ27+AO27</f>
        <v>1.4100000000000001</v>
      </c>
      <c r="AZ27" s="6">
        <f t="shared" ref="AZ27:AZ30" si="130">E27*(100%+AU27+AV27)*AT27*(100%+AY27*50%)</f>
        <v>12064.179916800002</v>
      </c>
      <c r="BA27" s="6">
        <f t="shared" ref="BA27:BA30" si="131">(100%+$AX27)*AZ27</f>
        <v>29074.673599488007</v>
      </c>
      <c r="BB27" s="6">
        <f t="shared" ref="BB27:BB30" si="132">MIN($AW27, 80%)*BA27+MAX(100%-$AW27, 20%)*AZ27</f>
        <v>18868.377389875204</v>
      </c>
      <c r="BC27" s="6">
        <f t="shared" ref="BC27:BC30" si="133">F27*(100%+AV27)*AT27</f>
        <v>11889.3367296</v>
      </c>
      <c r="BD27" s="6">
        <f t="shared" ref="BD27:BD30" si="134">(100%+$AX27)*BC27</f>
        <v>28653.301518336</v>
      </c>
      <c r="BE27" s="6">
        <f t="shared" ref="BE27:BE30" si="135">MIN($AW27, 80%)*BD27+MAX(100%-$AW27, 20%)*BC27</f>
        <v>18594.922645094401</v>
      </c>
      <c r="BF27" s="6">
        <f t="shared" ref="BF27:BF30" si="136">I27*(100%+AV27)*AT27</f>
        <v>12621.492576000001</v>
      </c>
      <c r="BG27" s="6">
        <f t="shared" ref="BG27:BG30" si="137">(100%+$AX27)*BF27</f>
        <v>30417.797108160004</v>
      </c>
      <c r="BH27" s="6">
        <f t="shared" ref="BH27:BH30" si="138">MIN($AW27, 80%)*BG27+MAX(100%-$AW27, 20%)*BF27</f>
        <v>19740.014388864001</v>
      </c>
      <c r="BI27" s="6">
        <f t="shared" ref="BI27:BI30" si="139">L27*(100%+AV27)*AT27</f>
        <v>3359.5845228000003</v>
      </c>
      <c r="BJ27" s="6">
        <f t="shared" ref="BJ27:BJ30" si="140">(100%+$AX27)*BI27</f>
        <v>8096.598699948001</v>
      </c>
      <c r="BK27" s="6">
        <f t="shared" ref="BK27:BK30" si="141">MIN($AW27, 80%)*BJ27+MAX(100%-$AW27, 20%)*BI27</f>
        <v>5254.390193659201</v>
      </c>
      <c r="BL27" s="6">
        <f t="shared" ref="BL27:BL30" si="142">4*(BB27+BE27)</f>
        <v>149853.20013987843</v>
      </c>
      <c r="BM27">
        <v>11</v>
      </c>
      <c r="BN27" s="25">
        <f t="shared" ref="BN27:BN30" si="143">(BL27+BH27)/BM27</f>
        <v>15417.564957158402</v>
      </c>
      <c r="BO27" s="9">
        <f t="shared" ref="BO27:BO30" si="144">M27*BK27</f>
        <v>21017.560774636804</v>
      </c>
      <c r="BP27" s="6">
        <f t="shared" ref="BP27:BP30" si="145">BO27/N27</f>
        <v>1401.1707183091203</v>
      </c>
      <c r="BQ27" s="6">
        <f t="shared" ref="BQ27:BQ30" si="146">BN27+BP27</f>
        <v>16818.73567546752</v>
      </c>
    </row>
    <row r="28" spans="2:69" s="23" customFormat="1" x14ac:dyDescent="0.35">
      <c r="B28" s="23" t="s">
        <v>9</v>
      </c>
      <c r="C28" s="23">
        <v>295</v>
      </c>
      <c r="D28" s="6">
        <v>8</v>
      </c>
      <c r="E28" s="4">
        <v>2.048</v>
      </c>
      <c r="F28" s="4">
        <v>3.4815999999999998</v>
      </c>
      <c r="G28" s="50">
        <v>2</v>
      </c>
      <c r="H28" s="26">
        <v>6</v>
      </c>
      <c r="I28" s="24">
        <f t="shared" si="0"/>
        <v>3.6960000000000002</v>
      </c>
      <c r="J28" s="26">
        <v>10</v>
      </c>
      <c r="K28" s="23">
        <v>6</v>
      </c>
      <c r="L28" s="24">
        <v>0.98380000000000001</v>
      </c>
      <c r="M28" s="26">
        <v>4</v>
      </c>
      <c r="N28" s="26">
        <v>15</v>
      </c>
      <c r="O28" s="24">
        <v>0.25</v>
      </c>
      <c r="P28" s="4">
        <v>0.78800000000000003</v>
      </c>
      <c r="Q28" s="15" t="s">
        <v>278</v>
      </c>
      <c r="R28" s="15">
        <v>1</v>
      </c>
      <c r="S28" s="15" t="s">
        <v>9</v>
      </c>
      <c r="T28" s="15">
        <v>532</v>
      </c>
      <c r="U28" s="30">
        <v>0.45300000000000001</v>
      </c>
      <c r="V28" s="33">
        <v>0.52</v>
      </c>
      <c r="W28" s="6"/>
      <c r="X28" s="4"/>
      <c r="Y28" s="37" t="s">
        <v>143</v>
      </c>
      <c r="Z28" s="24"/>
      <c r="AA28" s="24">
        <v>0.35</v>
      </c>
      <c r="AB28" s="24"/>
      <c r="AC28" s="24"/>
      <c r="AD28" s="24"/>
      <c r="AE28" s="24"/>
      <c r="AF28" s="23">
        <v>311</v>
      </c>
      <c r="AG28" s="24">
        <f>1*46.6%</f>
        <v>0.46600000000000003</v>
      </c>
      <c r="AH28" s="24">
        <f>1*46.6%</f>
        <v>0.46600000000000003</v>
      </c>
      <c r="AJ28" s="24">
        <v>0.622</v>
      </c>
      <c r="AK28" s="48" t="s">
        <v>196</v>
      </c>
      <c r="AL28" s="26"/>
      <c r="AM28" s="4">
        <f t="shared" ref="AM28:AM30" si="147">48%+20%</f>
        <v>0.67999999999999994</v>
      </c>
      <c r="AN28" s="4">
        <v>0.15</v>
      </c>
      <c r="AO28" s="24"/>
      <c r="AP28" s="24">
        <v>0.2</v>
      </c>
      <c r="AQ28" s="23">
        <f t="shared" si="122"/>
        <v>827</v>
      </c>
      <c r="AR28" s="26">
        <f t="shared" si="123"/>
        <v>311</v>
      </c>
      <c r="AS28" s="24">
        <f t="shared" si="124"/>
        <v>1.599</v>
      </c>
      <c r="AT28" s="26">
        <f t="shared" si="125"/>
        <v>2460.373</v>
      </c>
      <c r="AU28" s="24">
        <f t="shared" si="126"/>
        <v>0.87</v>
      </c>
      <c r="AV28" s="24">
        <f t="shared" si="127"/>
        <v>0.66600000000000004</v>
      </c>
      <c r="AW28" s="24">
        <f t="shared" si="128"/>
        <v>0.4</v>
      </c>
      <c r="AX28" s="24">
        <f t="shared" si="129"/>
        <v>1.4100000000000001</v>
      </c>
      <c r="AY28" s="26"/>
      <c r="AZ28" s="6">
        <f t="shared" si="130"/>
        <v>12778.508140544001</v>
      </c>
      <c r="BA28" s="26">
        <f t="shared" si="131"/>
        <v>30796.204618711046</v>
      </c>
      <c r="BB28" s="26">
        <f t="shared" si="132"/>
        <v>19985.586731810821</v>
      </c>
      <c r="BC28" s="26">
        <f t="shared" si="133"/>
        <v>14271.013704908799</v>
      </c>
      <c r="BD28" s="26">
        <f t="shared" si="134"/>
        <v>34393.143028830207</v>
      </c>
      <c r="BE28" s="26">
        <f t="shared" si="135"/>
        <v>22319.86543447736</v>
      </c>
      <c r="BF28" s="26">
        <f t="shared" si="136"/>
        <v>15149.835320928001</v>
      </c>
      <c r="BG28" s="26">
        <f t="shared" si="137"/>
        <v>36511.103123436485</v>
      </c>
      <c r="BH28" s="26">
        <f t="shared" si="138"/>
        <v>23694.342441931396</v>
      </c>
      <c r="BI28" s="26">
        <f t="shared" si="139"/>
        <v>4032.5779190283997</v>
      </c>
      <c r="BJ28" s="26">
        <f t="shared" si="140"/>
        <v>9718.5127848584434</v>
      </c>
      <c r="BK28" s="26">
        <f t="shared" si="141"/>
        <v>6306.9518653604173</v>
      </c>
      <c r="BL28" s="26">
        <f t="shared" si="142"/>
        <v>169221.80866515273</v>
      </c>
      <c r="BM28">
        <v>11</v>
      </c>
      <c r="BN28" s="27">
        <f t="shared" si="143"/>
        <v>17537.831918825828</v>
      </c>
      <c r="BO28" s="25">
        <f t="shared" si="144"/>
        <v>25227.807461441669</v>
      </c>
      <c r="BP28" s="26">
        <f t="shared" si="145"/>
        <v>1681.853830762778</v>
      </c>
      <c r="BQ28" s="27">
        <f t="shared" si="146"/>
        <v>19219.685749588607</v>
      </c>
    </row>
    <row r="29" spans="2:69" x14ac:dyDescent="0.35">
      <c r="B29" t="s">
        <v>9</v>
      </c>
      <c r="C29" s="23">
        <v>295</v>
      </c>
      <c r="D29" s="6">
        <v>8</v>
      </c>
      <c r="E29" s="4">
        <v>2.048</v>
      </c>
      <c r="F29" s="4">
        <v>3.4815999999999998</v>
      </c>
      <c r="G29" s="7">
        <v>2</v>
      </c>
      <c r="H29" s="6">
        <v>6</v>
      </c>
      <c r="I29" s="4">
        <f t="shared" si="0"/>
        <v>3.6960000000000002</v>
      </c>
      <c r="J29" s="6">
        <v>10</v>
      </c>
      <c r="K29">
        <v>6</v>
      </c>
      <c r="L29" s="4">
        <v>0.98380000000000001</v>
      </c>
      <c r="M29" s="6">
        <v>4</v>
      </c>
      <c r="N29" s="6">
        <v>15</v>
      </c>
      <c r="O29" s="4">
        <v>0.25</v>
      </c>
      <c r="P29" s="4">
        <v>0.78800000000000003</v>
      </c>
      <c r="Q29" s="15" t="s">
        <v>278</v>
      </c>
      <c r="R29" s="15">
        <v>1</v>
      </c>
      <c r="S29" s="15" t="s">
        <v>9</v>
      </c>
      <c r="T29" s="15">
        <v>532</v>
      </c>
      <c r="U29" s="30">
        <v>0.45300000000000001</v>
      </c>
      <c r="V29" s="33">
        <v>0.52</v>
      </c>
      <c r="W29" s="6"/>
      <c r="Y29" s="37" t="s">
        <v>143</v>
      </c>
      <c r="Z29" s="4"/>
      <c r="AA29" s="4">
        <v>0.35</v>
      </c>
      <c r="AB29" s="4"/>
      <c r="AC29" s="4"/>
      <c r="AD29" s="4"/>
      <c r="AE29" s="4"/>
      <c r="AF29">
        <v>311</v>
      </c>
      <c r="AG29" s="4">
        <f>2*46.6%</f>
        <v>0.93200000000000005</v>
      </c>
      <c r="AH29" s="4"/>
      <c r="AI29" s="30">
        <v>0.311</v>
      </c>
      <c r="AJ29" s="4"/>
      <c r="AK29" s="48" t="s">
        <v>196</v>
      </c>
      <c r="AL29" s="6"/>
      <c r="AM29" s="4">
        <f t="shared" si="147"/>
        <v>0.67999999999999994</v>
      </c>
      <c r="AN29" s="4">
        <v>0.15</v>
      </c>
      <c r="AO29" s="4"/>
      <c r="AP29" s="4">
        <v>0.2</v>
      </c>
      <c r="AQ29">
        <f t="shared" si="122"/>
        <v>827</v>
      </c>
      <c r="AR29" s="6">
        <f t="shared" si="123"/>
        <v>311</v>
      </c>
      <c r="AS29" s="4">
        <f t="shared" si="124"/>
        <v>2.0649999999999999</v>
      </c>
      <c r="AT29" s="6">
        <f t="shared" si="125"/>
        <v>2845.7550000000001</v>
      </c>
      <c r="AU29" s="4">
        <f t="shared" si="126"/>
        <v>0.87</v>
      </c>
      <c r="AV29" s="4">
        <f t="shared" si="127"/>
        <v>0.2</v>
      </c>
      <c r="AW29" s="4">
        <f t="shared" si="128"/>
        <v>0.71099999999999997</v>
      </c>
      <c r="AX29" s="4">
        <f t="shared" si="129"/>
        <v>0.78800000000000003</v>
      </c>
      <c r="AZ29" s="6">
        <f t="shared" si="130"/>
        <v>12064.179916800002</v>
      </c>
      <c r="BA29" s="6">
        <f t="shared" si="131"/>
        <v>21570.753691238402</v>
      </c>
      <c r="BB29" s="6">
        <f t="shared" si="132"/>
        <v>18823.353870425704</v>
      </c>
      <c r="BC29" s="6">
        <f t="shared" si="133"/>
        <v>11889.3367296</v>
      </c>
      <c r="BD29" s="6">
        <f t="shared" si="134"/>
        <v>21258.134072524801</v>
      </c>
      <c r="BE29" s="6">
        <f t="shared" si="135"/>
        <v>18550.551640419533</v>
      </c>
      <c r="BF29" s="6">
        <f t="shared" si="136"/>
        <v>12621.492576000001</v>
      </c>
      <c r="BG29" s="6">
        <f t="shared" si="137"/>
        <v>22567.228725888002</v>
      </c>
      <c r="BH29" s="6">
        <f t="shared" si="138"/>
        <v>19692.910978570369</v>
      </c>
      <c r="BI29" s="6">
        <f t="shared" si="139"/>
        <v>3359.5845228000003</v>
      </c>
      <c r="BJ29" s="6">
        <f t="shared" si="140"/>
        <v>6006.937126766401</v>
      </c>
      <c r="BK29" s="6">
        <f t="shared" si="141"/>
        <v>5241.8522242201116</v>
      </c>
      <c r="BL29" s="6">
        <f t="shared" si="142"/>
        <v>149495.62204338095</v>
      </c>
      <c r="BM29">
        <v>11</v>
      </c>
      <c r="BN29" s="25">
        <f t="shared" si="143"/>
        <v>15380.775729268302</v>
      </c>
      <c r="BO29" s="9">
        <f t="shared" si="144"/>
        <v>20967.408896880446</v>
      </c>
      <c r="BP29" s="6">
        <f t="shared" si="145"/>
        <v>1397.8272597920297</v>
      </c>
      <c r="BQ29" s="6">
        <f t="shared" si="146"/>
        <v>16778.602989060331</v>
      </c>
    </row>
    <row r="30" spans="2:69" s="59" customFormat="1" x14ac:dyDescent="0.35">
      <c r="B30" s="59" t="s">
        <v>9</v>
      </c>
      <c r="C30" s="23">
        <v>295</v>
      </c>
      <c r="D30" s="6">
        <v>8</v>
      </c>
      <c r="E30" s="4">
        <v>2.048</v>
      </c>
      <c r="F30" s="4">
        <v>3.4815999999999998</v>
      </c>
      <c r="G30" s="62">
        <v>2</v>
      </c>
      <c r="H30" s="61">
        <v>6</v>
      </c>
      <c r="I30" s="60">
        <f t="shared" si="0"/>
        <v>3.6960000000000002</v>
      </c>
      <c r="J30" s="61">
        <v>10</v>
      </c>
      <c r="K30" s="59">
        <v>6</v>
      </c>
      <c r="L30" s="60">
        <v>0.98380000000000001</v>
      </c>
      <c r="M30" s="61">
        <v>4</v>
      </c>
      <c r="N30" s="61">
        <v>15</v>
      </c>
      <c r="O30" s="60">
        <v>0.25</v>
      </c>
      <c r="P30" s="4">
        <v>0.78800000000000003</v>
      </c>
      <c r="Q30" s="63" t="s">
        <v>278</v>
      </c>
      <c r="R30" s="63">
        <v>1</v>
      </c>
      <c r="S30" s="63" t="s">
        <v>9</v>
      </c>
      <c r="T30" s="63">
        <v>532</v>
      </c>
      <c r="U30" s="67">
        <v>0.45300000000000001</v>
      </c>
      <c r="V30" s="64">
        <v>0.52</v>
      </c>
      <c r="W30" s="61"/>
      <c r="X30" s="60"/>
      <c r="Y30" s="63" t="s">
        <v>143</v>
      </c>
      <c r="Z30" s="60"/>
      <c r="AA30" s="60">
        <v>0.35</v>
      </c>
      <c r="AB30" s="60"/>
      <c r="AC30" s="60"/>
      <c r="AD30" s="60"/>
      <c r="AE30" s="60"/>
      <c r="AF30" s="59">
        <v>311</v>
      </c>
      <c r="AG30" s="60">
        <f>1*46.6%</f>
        <v>0.46600000000000003</v>
      </c>
      <c r="AH30" s="60">
        <f>1*46.6%</f>
        <v>0.46600000000000003</v>
      </c>
      <c r="AI30" s="67">
        <v>0.311</v>
      </c>
      <c r="AJ30" s="60"/>
      <c r="AK30" s="48" t="s">
        <v>196</v>
      </c>
      <c r="AL30" s="61"/>
      <c r="AM30" s="4">
        <f t="shared" si="147"/>
        <v>0.67999999999999994</v>
      </c>
      <c r="AN30" s="4">
        <v>0.15</v>
      </c>
      <c r="AO30" s="60"/>
      <c r="AP30" s="60">
        <v>0.2</v>
      </c>
      <c r="AQ30" s="59">
        <f t="shared" si="122"/>
        <v>827</v>
      </c>
      <c r="AR30" s="61">
        <f t="shared" si="123"/>
        <v>311</v>
      </c>
      <c r="AS30" s="60">
        <f t="shared" si="124"/>
        <v>1.599</v>
      </c>
      <c r="AT30" s="61">
        <f t="shared" si="125"/>
        <v>2460.373</v>
      </c>
      <c r="AU30" s="60">
        <f t="shared" si="126"/>
        <v>0.87</v>
      </c>
      <c r="AV30" s="60">
        <f t="shared" si="127"/>
        <v>0.66600000000000004</v>
      </c>
      <c r="AW30" s="60">
        <f t="shared" si="128"/>
        <v>0.71099999999999997</v>
      </c>
      <c r="AX30" s="60">
        <f t="shared" si="129"/>
        <v>0.78800000000000003</v>
      </c>
      <c r="AY30" s="61"/>
      <c r="AZ30" s="6">
        <f t="shared" si="130"/>
        <v>12778.508140544001</v>
      </c>
      <c r="BA30" s="61">
        <f t="shared" si="131"/>
        <v>22847.972555292676</v>
      </c>
      <c r="BB30" s="61">
        <f t="shared" si="132"/>
        <v>19937.89733943031</v>
      </c>
      <c r="BC30" s="61">
        <f t="shared" si="133"/>
        <v>14271.013704908799</v>
      </c>
      <c r="BD30" s="61">
        <f t="shared" si="134"/>
        <v>25516.572504376934</v>
      </c>
      <c r="BE30" s="61">
        <f t="shared" si="135"/>
        <v>22266.606011330645</v>
      </c>
      <c r="BF30" s="61">
        <f t="shared" si="136"/>
        <v>15149.835320928001</v>
      </c>
      <c r="BG30" s="61">
        <f t="shared" si="137"/>
        <v>27087.905553819266</v>
      </c>
      <c r="BH30" s="61">
        <f t="shared" si="138"/>
        <v>23637.803256513689</v>
      </c>
      <c r="BI30" s="61">
        <f t="shared" si="139"/>
        <v>4032.5779190283997</v>
      </c>
      <c r="BJ30" s="61">
        <f t="shared" si="140"/>
        <v>7210.2493192227785</v>
      </c>
      <c r="BK30" s="61">
        <f t="shared" si="141"/>
        <v>6291.9022845666032</v>
      </c>
      <c r="BL30" s="61">
        <f t="shared" si="142"/>
        <v>168818.01340304382</v>
      </c>
      <c r="BM30">
        <v>11</v>
      </c>
      <c r="BN30" s="25">
        <f t="shared" si="143"/>
        <v>17495.983332687047</v>
      </c>
      <c r="BO30" s="72">
        <f t="shared" si="144"/>
        <v>25167.609138266413</v>
      </c>
      <c r="BP30" s="61">
        <f t="shared" si="145"/>
        <v>1677.8406092177609</v>
      </c>
      <c r="BQ30" s="72">
        <f t="shared" si="146"/>
        <v>19173.823941904808</v>
      </c>
    </row>
    <row r="31" spans="2:69" hidden="1" x14ac:dyDescent="0.35">
      <c r="B31" t="s">
        <v>9</v>
      </c>
      <c r="C31" s="23">
        <v>295</v>
      </c>
      <c r="D31" s="6">
        <v>8</v>
      </c>
      <c r="E31" s="4">
        <v>2.048</v>
      </c>
      <c r="F31" s="4">
        <v>3.4815999999999998</v>
      </c>
      <c r="G31" s="7">
        <v>2</v>
      </c>
      <c r="H31" s="6">
        <v>6</v>
      </c>
      <c r="I31" s="4">
        <f t="shared" si="0"/>
        <v>3.6960000000000002</v>
      </c>
      <c r="J31" s="6">
        <v>10</v>
      </c>
      <c r="K31">
        <v>6</v>
      </c>
      <c r="L31" s="4">
        <v>0.98380000000000001</v>
      </c>
      <c r="M31" s="6">
        <v>4</v>
      </c>
      <c r="N31" s="6">
        <v>15</v>
      </c>
      <c r="O31" s="4">
        <v>0.25</v>
      </c>
      <c r="P31" s="4">
        <v>0.78800000000000003</v>
      </c>
      <c r="Q31" s="15" t="s">
        <v>133</v>
      </c>
      <c r="R31" s="15">
        <v>1</v>
      </c>
      <c r="S31" s="15" t="s">
        <v>9</v>
      </c>
      <c r="T31" s="15">
        <v>449</v>
      </c>
      <c r="U31" s="30">
        <f t="shared" si="44"/>
        <v>0.73699999999999999</v>
      </c>
      <c r="V31" s="33"/>
      <c r="W31" s="6"/>
      <c r="Y31" s="37" t="s">
        <v>143</v>
      </c>
      <c r="Z31" s="4"/>
      <c r="AA31" s="4">
        <v>0.35</v>
      </c>
      <c r="AB31" s="4"/>
      <c r="AC31" s="4"/>
      <c r="AD31" s="4"/>
      <c r="AE31" s="4"/>
      <c r="AF31">
        <v>311</v>
      </c>
      <c r="AG31" s="4">
        <f>2*46.6%</f>
        <v>0.93200000000000005</v>
      </c>
      <c r="AH31" s="4"/>
      <c r="AI31" s="4"/>
      <c r="AJ31" s="4">
        <v>0.622</v>
      </c>
      <c r="AK31" s="48" t="s">
        <v>196</v>
      </c>
      <c r="AL31" s="6"/>
      <c r="AM31" s="4">
        <f>48%+20%</f>
        <v>0.67999999999999994</v>
      </c>
      <c r="AN31" s="4">
        <v>0.15</v>
      </c>
      <c r="AO31" s="4"/>
      <c r="AP31" s="4">
        <v>0.2</v>
      </c>
      <c r="AQ31">
        <f t="shared" si="23"/>
        <v>744</v>
      </c>
      <c r="AR31" s="6">
        <f t="shared" si="24"/>
        <v>311</v>
      </c>
      <c r="AS31" s="4">
        <f t="shared" si="25"/>
        <v>2.3490000000000002</v>
      </c>
      <c r="AT31" s="6">
        <f t="shared" si="26"/>
        <v>2802.6559999999999</v>
      </c>
      <c r="AU31" s="4">
        <f t="shared" si="27"/>
        <v>0.35</v>
      </c>
      <c r="AV31" s="4">
        <f t="shared" si="28"/>
        <v>0.2</v>
      </c>
      <c r="AW31" s="4">
        <f t="shared" si="29"/>
        <v>0.4</v>
      </c>
      <c r="AX31" s="4">
        <f t="shared" si="30"/>
        <v>1.4100000000000001</v>
      </c>
      <c r="AZ31" s="6">
        <f t="shared" si="31"/>
        <v>8896.7512064000002</v>
      </c>
      <c r="BA31" s="6">
        <f t="shared" si="32"/>
        <v>21441.170407424001</v>
      </c>
      <c r="BB31" s="6">
        <f t="shared" si="118"/>
        <v>13914.518886809601</v>
      </c>
      <c r="BC31" s="6">
        <f t="shared" si="33"/>
        <v>11709.272555519998</v>
      </c>
      <c r="BD31" s="6">
        <f t="shared" si="34"/>
        <v>28219.346858803197</v>
      </c>
      <c r="BE31" s="6">
        <f t="shared" si="119"/>
        <v>18313.302276833278</v>
      </c>
      <c r="BF31" s="6">
        <f t="shared" si="35"/>
        <v>12430.339891199999</v>
      </c>
      <c r="BG31" s="6">
        <f t="shared" si="36"/>
        <v>29957.119137792</v>
      </c>
      <c r="BH31" s="6">
        <f t="shared" si="120"/>
        <v>19441.051589836799</v>
      </c>
      <c r="BI31" s="6">
        <f t="shared" si="37"/>
        <v>3308.7035673600003</v>
      </c>
      <c r="BJ31" s="6">
        <f t="shared" si="38"/>
        <v>7973.9755973376014</v>
      </c>
      <c r="BK31" s="6">
        <f t="shared" si="121"/>
        <v>5174.8123793510404</v>
      </c>
      <c r="BL31" s="6">
        <f t="shared" si="39"/>
        <v>128911.28465457151</v>
      </c>
      <c r="BM31">
        <v>11</v>
      </c>
      <c r="BN31" s="25">
        <f t="shared" si="51"/>
        <v>13486.576022218936</v>
      </c>
      <c r="BO31" s="9">
        <f t="shared" si="41"/>
        <v>20699.249517404161</v>
      </c>
      <c r="BP31" s="6">
        <f t="shared" si="42"/>
        <v>1379.9499678269442</v>
      </c>
      <c r="BQ31" s="6">
        <f t="shared" si="43"/>
        <v>14866.52599004588</v>
      </c>
    </row>
    <row r="32" spans="2:69" s="23" customFormat="1" hidden="1" x14ac:dyDescent="0.35">
      <c r="B32" s="23" t="s">
        <v>9</v>
      </c>
      <c r="C32" s="23">
        <v>295</v>
      </c>
      <c r="D32" s="6">
        <v>8</v>
      </c>
      <c r="E32" s="4">
        <v>2.048</v>
      </c>
      <c r="F32" s="4">
        <v>3.4815999999999998</v>
      </c>
      <c r="G32" s="50">
        <v>2</v>
      </c>
      <c r="H32" s="26">
        <v>6</v>
      </c>
      <c r="I32" s="24">
        <f t="shared" si="0"/>
        <v>3.6960000000000002</v>
      </c>
      <c r="J32" s="26">
        <v>10</v>
      </c>
      <c r="K32" s="23">
        <v>6</v>
      </c>
      <c r="L32" s="24">
        <v>0.98380000000000001</v>
      </c>
      <c r="M32" s="26">
        <v>4</v>
      </c>
      <c r="N32" s="26">
        <v>15</v>
      </c>
      <c r="O32" s="24">
        <v>0.25</v>
      </c>
      <c r="P32" s="4">
        <v>0.78800000000000003</v>
      </c>
      <c r="Q32" s="37" t="s">
        <v>133</v>
      </c>
      <c r="R32" s="37">
        <v>1</v>
      </c>
      <c r="S32" s="37" t="s">
        <v>9</v>
      </c>
      <c r="T32" s="37">
        <v>449</v>
      </c>
      <c r="U32" s="30">
        <f t="shared" si="44"/>
        <v>0.73699999999999999</v>
      </c>
      <c r="V32" s="53"/>
      <c r="W32" s="26"/>
      <c r="X32" s="24"/>
      <c r="Y32" s="37" t="s">
        <v>143</v>
      </c>
      <c r="Z32" s="24"/>
      <c r="AA32" s="24">
        <v>0.35</v>
      </c>
      <c r="AB32" s="24"/>
      <c r="AC32" s="24"/>
      <c r="AD32" s="24"/>
      <c r="AE32" s="24"/>
      <c r="AF32" s="23">
        <v>311</v>
      </c>
      <c r="AG32" s="24">
        <f>1*46.6%</f>
        <v>0.46600000000000003</v>
      </c>
      <c r="AH32" s="24">
        <f>1*46.6%</f>
        <v>0.46600000000000003</v>
      </c>
      <c r="AJ32" s="24">
        <v>0.622</v>
      </c>
      <c r="AK32" s="48" t="s">
        <v>196</v>
      </c>
      <c r="AL32" s="26"/>
      <c r="AM32" s="4">
        <f t="shared" ref="AM32:AM42" si="148">48%+20%</f>
        <v>0.67999999999999994</v>
      </c>
      <c r="AN32" s="4">
        <v>0.15</v>
      </c>
      <c r="AO32" s="24"/>
      <c r="AP32" s="24">
        <v>0.2</v>
      </c>
      <c r="AQ32" s="23">
        <f t="shared" si="23"/>
        <v>744</v>
      </c>
      <c r="AR32" s="26">
        <f t="shared" si="24"/>
        <v>311</v>
      </c>
      <c r="AS32" s="24">
        <f t="shared" si="25"/>
        <v>1.883</v>
      </c>
      <c r="AT32" s="26">
        <f t="shared" si="26"/>
        <v>2455.9520000000002</v>
      </c>
      <c r="AU32" s="24">
        <f t="shared" si="27"/>
        <v>0.35</v>
      </c>
      <c r="AV32" s="24">
        <f t="shared" si="28"/>
        <v>0.66600000000000004</v>
      </c>
      <c r="AW32" s="24">
        <f t="shared" si="29"/>
        <v>0.4</v>
      </c>
      <c r="AX32" s="24">
        <f t="shared" si="30"/>
        <v>1.4100000000000001</v>
      </c>
      <c r="AY32" s="26"/>
      <c r="AZ32" s="6">
        <f t="shared" si="31"/>
        <v>10140.056027136001</v>
      </c>
      <c r="BA32" s="26">
        <f t="shared" si="32"/>
        <v>24437.535025397763</v>
      </c>
      <c r="BB32" s="26">
        <f t="shared" si="118"/>
        <v>15859.047626440706</v>
      </c>
      <c r="BC32" s="26">
        <f t="shared" si="33"/>
        <v>14245.370377011199</v>
      </c>
      <c r="BD32" s="26">
        <f t="shared" si="34"/>
        <v>34331.342608596991</v>
      </c>
      <c r="BE32" s="26">
        <f t="shared" si="119"/>
        <v>22279.759269645518</v>
      </c>
      <c r="BF32" s="26">
        <f t="shared" si="35"/>
        <v>15122.612854272002</v>
      </c>
      <c r="BG32" s="26">
        <f t="shared" si="36"/>
        <v>36445.496978795527</v>
      </c>
      <c r="BH32" s="26">
        <f t="shared" si="120"/>
        <v>23651.76650408141</v>
      </c>
      <c r="BI32" s="26">
        <f t="shared" si="37"/>
        <v>4025.3318522816003</v>
      </c>
      <c r="BJ32" s="26">
        <f t="shared" si="38"/>
        <v>9701.049763998657</v>
      </c>
      <c r="BK32" s="26">
        <f t="shared" si="121"/>
        <v>6295.6190169684232</v>
      </c>
      <c r="BL32" s="26">
        <f t="shared" si="39"/>
        <v>152555.22758434489</v>
      </c>
      <c r="BM32">
        <v>11</v>
      </c>
      <c r="BN32" s="27">
        <f t="shared" si="51"/>
        <v>16018.81764440239</v>
      </c>
      <c r="BO32" s="25">
        <f t="shared" si="41"/>
        <v>25182.476067873693</v>
      </c>
      <c r="BP32" s="26">
        <f t="shared" si="42"/>
        <v>1678.8317378582462</v>
      </c>
      <c r="BQ32" s="27">
        <f t="shared" si="43"/>
        <v>17697.649382260635</v>
      </c>
    </row>
    <row r="33" spans="2:69" hidden="1" x14ac:dyDescent="0.35">
      <c r="B33" t="s">
        <v>9</v>
      </c>
      <c r="C33" s="23">
        <v>295</v>
      </c>
      <c r="D33" s="6">
        <v>8</v>
      </c>
      <c r="E33" s="4">
        <v>2.048</v>
      </c>
      <c r="F33" s="4">
        <v>3.4815999999999998</v>
      </c>
      <c r="G33" s="7">
        <v>2</v>
      </c>
      <c r="H33" s="6">
        <v>6</v>
      </c>
      <c r="I33" s="4">
        <f t="shared" si="0"/>
        <v>3.6960000000000002</v>
      </c>
      <c r="J33" s="6">
        <v>10</v>
      </c>
      <c r="K33">
        <v>6</v>
      </c>
      <c r="L33" s="4">
        <v>0.98380000000000001</v>
      </c>
      <c r="M33" s="6">
        <v>4</v>
      </c>
      <c r="N33" s="6">
        <v>15</v>
      </c>
      <c r="O33" s="4">
        <v>0.25</v>
      </c>
      <c r="P33" s="4">
        <v>0.78800000000000003</v>
      </c>
      <c r="Q33" s="15" t="s">
        <v>133</v>
      </c>
      <c r="R33" s="15">
        <v>1</v>
      </c>
      <c r="S33" s="15" t="s">
        <v>9</v>
      </c>
      <c r="T33" s="15">
        <v>449</v>
      </c>
      <c r="U33" s="30">
        <f t="shared" si="44"/>
        <v>0.73699999999999999</v>
      </c>
      <c r="V33" s="33"/>
      <c r="W33" s="6"/>
      <c r="Y33" s="37" t="s">
        <v>143</v>
      </c>
      <c r="Z33" s="4"/>
      <c r="AA33" s="4">
        <v>0.35</v>
      </c>
      <c r="AB33" s="4"/>
      <c r="AC33" s="4"/>
      <c r="AD33" s="4"/>
      <c r="AE33" s="4"/>
      <c r="AF33">
        <v>311</v>
      </c>
      <c r="AG33" s="4">
        <f>2*46.6%</f>
        <v>0.93200000000000005</v>
      </c>
      <c r="AH33" s="4"/>
      <c r="AI33" s="30">
        <v>0.311</v>
      </c>
      <c r="AJ33" s="4"/>
      <c r="AK33" s="48" t="s">
        <v>196</v>
      </c>
      <c r="AL33" s="6"/>
      <c r="AM33" s="4">
        <f t="shared" si="148"/>
        <v>0.67999999999999994</v>
      </c>
      <c r="AN33" s="4">
        <v>0.15</v>
      </c>
      <c r="AO33" s="4"/>
      <c r="AP33" s="4">
        <v>0.2</v>
      </c>
      <c r="AQ33">
        <f t="shared" si="23"/>
        <v>744</v>
      </c>
      <c r="AR33" s="6">
        <f t="shared" si="24"/>
        <v>311</v>
      </c>
      <c r="AS33" s="4">
        <f t="shared" si="25"/>
        <v>2.3490000000000002</v>
      </c>
      <c r="AT33" s="6">
        <f t="shared" si="26"/>
        <v>2802.6559999999999</v>
      </c>
      <c r="AU33" s="4">
        <f t="shared" si="27"/>
        <v>0.35</v>
      </c>
      <c r="AV33" s="4">
        <f t="shared" si="28"/>
        <v>0.2</v>
      </c>
      <c r="AW33" s="4">
        <f t="shared" si="29"/>
        <v>0.71099999999999997</v>
      </c>
      <c r="AX33" s="4">
        <f t="shared" si="30"/>
        <v>0.78800000000000003</v>
      </c>
      <c r="AZ33" s="6">
        <f t="shared" si="31"/>
        <v>8896.7512064000002</v>
      </c>
      <c r="BA33" s="6">
        <f t="shared" si="32"/>
        <v>15907.391157043201</v>
      </c>
      <c r="BB33" s="6">
        <f t="shared" si="118"/>
        <v>13881.316211307316</v>
      </c>
      <c r="BC33" s="6">
        <f t="shared" si="33"/>
        <v>11709.272555519998</v>
      </c>
      <c r="BD33" s="6">
        <f t="shared" si="34"/>
        <v>20936.179329269755</v>
      </c>
      <c r="BE33" s="6">
        <f t="shared" si="119"/>
        <v>18269.603271656073</v>
      </c>
      <c r="BF33" s="6">
        <f t="shared" si="35"/>
        <v>12430.339891199999</v>
      </c>
      <c r="BG33" s="6">
        <f t="shared" si="36"/>
        <v>22225.447725465598</v>
      </c>
      <c r="BH33" s="6">
        <f t="shared" si="120"/>
        <v>19394.661561362838</v>
      </c>
      <c r="BI33" s="6">
        <f t="shared" si="37"/>
        <v>3308.7035673600003</v>
      </c>
      <c r="BJ33" s="6">
        <f t="shared" si="38"/>
        <v>5915.9619784396809</v>
      </c>
      <c r="BK33" s="6">
        <f t="shared" si="121"/>
        <v>5162.4642976376535</v>
      </c>
      <c r="BL33" s="6">
        <f t="shared" si="39"/>
        <v>128603.67793185356</v>
      </c>
      <c r="BM33">
        <v>11</v>
      </c>
      <c r="BN33" s="25">
        <f t="shared" si="51"/>
        <v>13454.394499383308</v>
      </c>
      <c r="BO33" s="9">
        <f t="shared" si="41"/>
        <v>20649.857190550614</v>
      </c>
      <c r="BP33" s="6">
        <f t="shared" si="42"/>
        <v>1376.6571460367077</v>
      </c>
      <c r="BQ33" s="6">
        <f t="shared" si="43"/>
        <v>14831.051645420015</v>
      </c>
    </row>
    <row r="34" spans="2:69" s="59" customFormat="1" hidden="1" x14ac:dyDescent="0.35">
      <c r="B34" s="59" t="s">
        <v>9</v>
      </c>
      <c r="C34" s="23">
        <v>295</v>
      </c>
      <c r="D34" s="6">
        <v>8</v>
      </c>
      <c r="E34" s="4">
        <v>2.048</v>
      </c>
      <c r="F34" s="4">
        <v>3.4815999999999998</v>
      </c>
      <c r="G34" s="62">
        <v>2</v>
      </c>
      <c r="H34" s="61">
        <v>6</v>
      </c>
      <c r="I34" s="60">
        <f t="shared" si="0"/>
        <v>3.6960000000000002</v>
      </c>
      <c r="J34" s="61">
        <v>10</v>
      </c>
      <c r="K34" s="59">
        <v>6</v>
      </c>
      <c r="L34" s="60">
        <v>0.98380000000000001</v>
      </c>
      <c r="M34" s="61">
        <v>4</v>
      </c>
      <c r="N34" s="61">
        <v>15</v>
      </c>
      <c r="O34" s="60">
        <v>0.25</v>
      </c>
      <c r="P34" s="4">
        <v>0.78800000000000003</v>
      </c>
      <c r="Q34" s="63" t="s">
        <v>133</v>
      </c>
      <c r="R34" s="63">
        <v>1</v>
      </c>
      <c r="S34" s="63" t="s">
        <v>9</v>
      </c>
      <c r="T34" s="63">
        <v>449</v>
      </c>
      <c r="U34" s="67">
        <f t="shared" si="44"/>
        <v>0.73699999999999999</v>
      </c>
      <c r="V34" s="64"/>
      <c r="W34" s="61"/>
      <c r="X34" s="60"/>
      <c r="Y34" s="63" t="s">
        <v>143</v>
      </c>
      <c r="Z34" s="60"/>
      <c r="AA34" s="60">
        <v>0.35</v>
      </c>
      <c r="AB34" s="60"/>
      <c r="AC34" s="60"/>
      <c r="AD34" s="60"/>
      <c r="AE34" s="60"/>
      <c r="AF34" s="59">
        <v>311</v>
      </c>
      <c r="AG34" s="60">
        <f>1*46.6%</f>
        <v>0.46600000000000003</v>
      </c>
      <c r="AH34" s="60">
        <f>1*46.6%</f>
        <v>0.46600000000000003</v>
      </c>
      <c r="AI34" s="67">
        <v>0.311</v>
      </c>
      <c r="AJ34" s="60"/>
      <c r="AK34" s="48" t="s">
        <v>196</v>
      </c>
      <c r="AL34" s="61"/>
      <c r="AM34" s="4">
        <f t="shared" si="148"/>
        <v>0.67999999999999994</v>
      </c>
      <c r="AN34" s="4">
        <v>0.15</v>
      </c>
      <c r="AO34" s="60"/>
      <c r="AP34" s="60">
        <v>0.2</v>
      </c>
      <c r="AQ34" s="59">
        <f t="shared" si="23"/>
        <v>744</v>
      </c>
      <c r="AR34" s="61">
        <f t="shared" si="24"/>
        <v>311</v>
      </c>
      <c r="AS34" s="60">
        <f t="shared" si="25"/>
        <v>1.883</v>
      </c>
      <c r="AT34" s="61">
        <f t="shared" si="26"/>
        <v>2455.9520000000002</v>
      </c>
      <c r="AU34" s="60">
        <f t="shared" si="27"/>
        <v>0.35</v>
      </c>
      <c r="AV34" s="60">
        <f t="shared" si="28"/>
        <v>0.66600000000000004</v>
      </c>
      <c r="AW34" s="60">
        <f t="shared" si="29"/>
        <v>0.71099999999999997</v>
      </c>
      <c r="AX34" s="60">
        <f t="shared" si="30"/>
        <v>0.78800000000000003</v>
      </c>
      <c r="AY34" s="61"/>
      <c r="AZ34" s="6">
        <f t="shared" si="31"/>
        <v>10140.056027136001</v>
      </c>
      <c r="BA34" s="61">
        <f t="shared" si="32"/>
        <v>18130.420176519168</v>
      </c>
      <c r="BB34" s="61">
        <f t="shared" si="118"/>
        <v>15821.204937347433</v>
      </c>
      <c r="BC34" s="61">
        <f t="shared" si="33"/>
        <v>14245.370377011199</v>
      </c>
      <c r="BD34" s="61">
        <f t="shared" si="34"/>
        <v>25470.722234096025</v>
      </c>
      <c r="BE34" s="61">
        <f t="shared" si="119"/>
        <v>22226.595547398512</v>
      </c>
      <c r="BF34" s="61">
        <f t="shared" si="35"/>
        <v>15122.612854272002</v>
      </c>
      <c r="BG34" s="61">
        <f t="shared" si="36"/>
        <v>27039.231783438339</v>
      </c>
      <c r="BH34" s="61">
        <f t="shared" si="120"/>
        <v>23595.328912909266</v>
      </c>
      <c r="BI34" s="61">
        <f t="shared" si="37"/>
        <v>4025.3318522816003</v>
      </c>
      <c r="BJ34" s="61">
        <f t="shared" si="38"/>
        <v>7197.2933518795016</v>
      </c>
      <c r="BK34" s="61">
        <f t="shared" si="121"/>
        <v>6280.5964784957077</v>
      </c>
      <c r="BL34" s="61">
        <f t="shared" si="39"/>
        <v>152191.20193898378</v>
      </c>
      <c r="BM34">
        <v>11</v>
      </c>
      <c r="BN34" s="25">
        <f t="shared" si="51"/>
        <v>15980.593713808457</v>
      </c>
      <c r="BO34" s="72">
        <f t="shared" si="41"/>
        <v>25122.385913982831</v>
      </c>
      <c r="BP34" s="61">
        <f t="shared" si="42"/>
        <v>1674.8257275988553</v>
      </c>
      <c r="BQ34" s="72">
        <f t="shared" si="43"/>
        <v>17655.419441407314</v>
      </c>
    </row>
    <row r="35" spans="2:69" hidden="1" x14ac:dyDescent="0.35">
      <c r="B35" t="s">
        <v>9</v>
      </c>
      <c r="C35" s="23">
        <v>295</v>
      </c>
      <c r="D35" s="6">
        <v>8</v>
      </c>
      <c r="E35" s="4">
        <v>2.048</v>
      </c>
      <c r="F35" s="4">
        <v>3.4815999999999998</v>
      </c>
      <c r="G35" s="7">
        <v>2</v>
      </c>
      <c r="H35" s="6">
        <v>6</v>
      </c>
      <c r="I35" s="4">
        <f t="shared" si="0"/>
        <v>3.6960000000000002</v>
      </c>
      <c r="J35" s="6">
        <v>10</v>
      </c>
      <c r="K35">
        <v>6</v>
      </c>
      <c r="L35" s="4">
        <v>0.98380000000000001</v>
      </c>
      <c r="M35" s="6">
        <v>4</v>
      </c>
      <c r="N35" s="6">
        <v>15</v>
      </c>
      <c r="O35" s="4">
        <v>0.25</v>
      </c>
      <c r="P35" s="4">
        <v>0.78800000000000003</v>
      </c>
      <c r="Q35" s="15" t="s">
        <v>145</v>
      </c>
      <c r="R35" s="15">
        <v>1</v>
      </c>
      <c r="S35" s="15" t="s">
        <v>9</v>
      </c>
      <c r="T35" s="37">
        <v>497</v>
      </c>
      <c r="U35" s="30"/>
      <c r="V35" s="33"/>
      <c r="W35" s="6"/>
      <c r="X35" s="4">
        <v>0.33500000000000002</v>
      </c>
      <c r="Y35" s="37" t="s">
        <v>143</v>
      </c>
      <c r="Z35" s="4"/>
      <c r="AA35" s="4">
        <v>0.35</v>
      </c>
      <c r="AB35" s="4"/>
      <c r="AC35" s="4"/>
      <c r="AD35" s="4"/>
      <c r="AE35" s="4"/>
      <c r="AF35">
        <v>311</v>
      </c>
      <c r="AG35" s="4">
        <f>2*46.6%</f>
        <v>0.93200000000000005</v>
      </c>
      <c r="AH35" s="4"/>
      <c r="AI35" s="4"/>
      <c r="AJ35" s="4">
        <v>0.622</v>
      </c>
      <c r="AK35" s="48" t="s">
        <v>196</v>
      </c>
      <c r="AL35" s="6"/>
      <c r="AM35" s="4">
        <f t="shared" si="148"/>
        <v>0.67999999999999994</v>
      </c>
      <c r="AN35" s="4">
        <v>0.15</v>
      </c>
      <c r="AO35" s="4"/>
      <c r="AP35" s="4">
        <v>0.2</v>
      </c>
      <c r="AQ35">
        <f t="shared" si="23"/>
        <v>792</v>
      </c>
      <c r="AR35" s="6">
        <f t="shared" si="24"/>
        <v>311</v>
      </c>
      <c r="AS35" s="4">
        <f t="shared" si="25"/>
        <v>1.6120000000000001</v>
      </c>
      <c r="AT35" s="6">
        <f t="shared" ref="AT35:AT38" si="149">(100%+AS35)*AQ35+AR35</f>
        <v>2379.7040000000002</v>
      </c>
      <c r="AU35" s="4">
        <f t="shared" si="27"/>
        <v>0.35</v>
      </c>
      <c r="AV35" s="4">
        <f t="shared" si="28"/>
        <v>0.2</v>
      </c>
      <c r="AW35" s="4">
        <f t="shared" si="29"/>
        <v>0.4</v>
      </c>
      <c r="AX35" s="4">
        <f t="shared" si="30"/>
        <v>1.7450000000000001</v>
      </c>
      <c r="AZ35" s="6">
        <f t="shared" si="31"/>
        <v>7554.1323776000017</v>
      </c>
      <c r="BA35" s="6">
        <f t="shared" si="32"/>
        <v>20736.093376512006</v>
      </c>
      <c r="BB35" s="6">
        <f t="shared" ref="BB35:BB38" si="150">MIN($AW35, 80%)*BA35+MAX(100%-$AW35, 20%)*AZ35</f>
        <v>12826.916777164804</v>
      </c>
      <c r="BC35" s="6">
        <f t="shared" si="33"/>
        <v>9942.2129356799996</v>
      </c>
      <c r="BD35" s="6">
        <f t="shared" si="34"/>
        <v>27291.3745084416</v>
      </c>
      <c r="BE35" s="6">
        <f t="shared" ref="BE35:BE38" si="151">MIN($AW35, 80%)*BD35+MAX(100%-$AW35, 20%)*BC35</f>
        <v>16881.877564784641</v>
      </c>
      <c r="BF35" s="6">
        <f t="shared" si="35"/>
        <v>10554.463180800001</v>
      </c>
      <c r="BG35" s="6">
        <f t="shared" si="36"/>
        <v>28972.001431296005</v>
      </c>
      <c r="BH35" s="6">
        <f t="shared" ref="BH35:BH38" si="152">MIN($AW35, 80%)*BG35+MAX(100%-$AW35, 20%)*BF35</f>
        <v>17921.478480998405</v>
      </c>
      <c r="BI35" s="6">
        <f t="shared" si="37"/>
        <v>2809.3833542400002</v>
      </c>
      <c r="BJ35" s="6">
        <f t="shared" si="38"/>
        <v>7711.7573073888007</v>
      </c>
      <c r="BK35" s="6">
        <f t="shared" ref="BK35:BK38" si="153">MIN($AW35, 80%)*BJ35+MAX(100%-$AW35, 20%)*BI35</f>
        <v>4770.3329354995203</v>
      </c>
      <c r="BL35" s="6">
        <f t="shared" ref="BL35:BL38" si="154">4*(BB35+BE35)</f>
        <v>118835.17736779779</v>
      </c>
      <c r="BM35">
        <v>11</v>
      </c>
      <c r="BN35" s="25">
        <f t="shared" si="51"/>
        <v>12432.423258981471</v>
      </c>
      <c r="BO35" s="9">
        <f t="shared" si="41"/>
        <v>19081.331741998081</v>
      </c>
      <c r="BP35" s="6">
        <f t="shared" si="42"/>
        <v>1272.088782799872</v>
      </c>
      <c r="BQ35" s="6">
        <f t="shared" ref="BQ35:BQ38" si="155">BN35+BP35</f>
        <v>13704.512041781343</v>
      </c>
    </row>
    <row r="36" spans="2:69" s="23" customFormat="1" hidden="1" x14ac:dyDescent="0.35">
      <c r="B36" s="23" t="s">
        <v>9</v>
      </c>
      <c r="C36" s="23">
        <v>295</v>
      </c>
      <c r="D36" s="6">
        <v>8</v>
      </c>
      <c r="E36" s="4">
        <v>2.048</v>
      </c>
      <c r="F36" s="4">
        <v>3.4815999999999998</v>
      </c>
      <c r="G36" s="50">
        <v>2</v>
      </c>
      <c r="H36" s="26">
        <v>6</v>
      </c>
      <c r="I36" s="24">
        <f t="shared" si="0"/>
        <v>3.6960000000000002</v>
      </c>
      <c r="J36" s="26">
        <v>10</v>
      </c>
      <c r="K36" s="23">
        <v>6</v>
      </c>
      <c r="L36" s="24">
        <v>0.98380000000000001</v>
      </c>
      <c r="M36" s="26">
        <v>4</v>
      </c>
      <c r="N36" s="26">
        <v>15</v>
      </c>
      <c r="O36" s="24">
        <v>0.25</v>
      </c>
      <c r="P36" s="4">
        <v>0.78800000000000003</v>
      </c>
      <c r="Q36" s="15" t="s">
        <v>145</v>
      </c>
      <c r="R36" s="15">
        <v>1</v>
      </c>
      <c r="S36" s="15" t="s">
        <v>9</v>
      </c>
      <c r="T36" s="37">
        <v>497</v>
      </c>
      <c r="U36" s="30"/>
      <c r="V36" s="33"/>
      <c r="W36" s="6"/>
      <c r="X36" s="4">
        <v>0.33500000000000002</v>
      </c>
      <c r="Y36" s="37" t="s">
        <v>143</v>
      </c>
      <c r="Z36" s="24"/>
      <c r="AA36" s="24">
        <v>0.35</v>
      </c>
      <c r="AB36" s="24"/>
      <c r="AC36" s="24"/>
      <c r="AD36" s="24"/>
      <c r="AE36" s="24"/>
      <c r="AF36" s="23">
        <v>311</v>
      </c>
      <c r="AG36" s="24">
        <f>1*46.6%</f>
        <v>0.46600000000000003</v>
      </c>
      <c r="AH36" s="24">
        <f>1*46.6%</f>
        <v>0.46600000000000003</v>
      </c>
      <c r="AJ36" s="24">
        <v>0.622</v>
      </c>
      <c r="AK36" s="48" t="s">
        <v>196</v>
      </c>
      <c r="AL36" s="26"/>
      <c r="AM36" s="4">
        <f t="shared" si="148"/>
        <v>0.67999999999999994</v>
      </c>
      <c r="AN36" s="4">
        <v>0.15</v>
      </c>
      <c r="AO36" s="24"/>
      <c r="AP36" s="24">
        <v>0.2</v>
      </c>
      <c r="AQ36" s="23">
        <f t="shared" si="23"/>
        <v>792</v>
      </c>
      <c r="AR36" s="26">
        <f t="shared" si="24"/>
        <v>311</v>
      </c>
      <c r="AS36" s="24">
        <f t="shared" si="25"/>
        <v>1.1459999999999999</v>
      </c>
      <c r="AT36" s="26">
        <f t="shared" si="149"/>
        <v>2010.6319999999998</v>
      </c>
      <c r="AU36" s="24">
        <f t="shared" si="27"/>
        <v>0.35</v>
      </c>
      <c r="AV36" s="24">
        <f t="shared" si="28"/>
        <v>0.66600000000000004</v>
      </c>
      <c r="AW36" s="24">
        <f t="shared" si="29"/>
        <v>0.4</v>
      </c>
      <c r="AX36" s="24">
        <f t="shared" si="30"/>
        <v>1.7450000000000001</v>
      </c>
      <c r="AY36" s="26"/>
      <c r="AZ36" s="6">
        <f t="shared" si="31"/>
        <v>8301.4330613759994</v>
      </c>
      <c r="BA36" s="26">
        <f t="shared" si="32"/>
        <v>22787.433753477118</v>
      </c>
      <c r="BB36" s="26">
        <f t="shared" si="150"/>
        <v>14095.833338216449</v>
      </c>
      <c r="BC36" s="26">
        <f t="shared" si="33"/>
        <v>11662.360474419198</v>
      </c>
      <c r="BD36" s="26">
        <f t="shared" si="34"/>
        <v>32013.179502280698</v>
      </c>
      <c r="BE36" s="26">
        <f t="shared" si="151"/>
        <v>19802.688085563797</v>
      </c>
      <c r="BF36" s="26">
        <f t="shared" si="35"/>
        <v>12380.538922751999</v>
      </c>
      <c r="BG36" s="26">
        <f t="shared" si="36"/>
        <v>33984.579342954239</v>
      </c>
      <c r="BH36" s="26">
        <f t="shared" si="152"/>
        <v>21022.155090832894</v>
      </c>
      <c r="BI36" s="26">
        <f t="shared" si="37"/>
        <v>3295.4475628255996</v>
      </c>
      <c r="BJ36" s="26">
        <f t="shared" si="38"/>
        <v>9046.0035599562707</v>
      </c>
      <c r="BK36" s="26">
        <f t="shared" si="153"/>
        <v>5595.6699616778678</v>
      </c>
      <c r="BL36" s="26">
        <f t="shared" si="154"/>
        <v>135594.08569512097</v>
      </c>
      <c r="BM36">
        <v>11</v>
      </c>
      <c r="BN36" s="27">
        <f t="shared" si="51"/>
        <v>14237.840071450353</v>
      </c>
      <c r="BO36" s="25">
        <f t="shared" si="41"/>
        <v>22382.679846711471</v>
      </c>
      <c r="BP36" s="26">
        <f t="shared" si="42"/>
        <v>1492.1786564474314</v>
      </c>
      <c r="BQ36" s="27">
        <f t="shared" si="155"/>
        <v>15730.018727897785</v>
      </c>
    </row>
    <row r="37" spans="2:69" hidden="1" x14ac:dyDescent="0.35">
      <c r="B37" t="s">
        <v>9</v>
      </c>
      <c r="C37" s="23">
        <v>295</v>
      </c>
      <c r="D37" s="6">
        <v>8</v>
      </c>
      <c r="E37" s="4">
        <v>2.048</v>
      </c>
      <c r="F37" s="4">
        <v>3.4815999999999998</v>
      </c>
      <c r="G37" s="7">
        <v>2</v>
      </c>
      <c r="H37" s="6">
        <v>6</v>
      </c>
      <c r="I37" s="4">
        <f t="shared" si="0"/>
        <v>3.6960000000000002</v>
      </c>
      <c r="J37" s="6">
        <v>10</v>
      </c>
      <c r="K37">
        <v>6</v>
      </c>
      <c r="L37" s="4">
        <v>0.98380000000000001</v>
      </c>
      <c r="M37" s="6">
        <v>4</v>
      </c>
      <c r="N37" s="6">
        <v>15</v>
      </c>
      <c r="O37" s="4">
        <v>0.25</v>
      </c>
      <c r="P37" s="4">
        <v>0.78800000000000003</v>
      </c>
      <c r="Q37" s="15" t="s">
        <v>145</v>
      </c>
      <c r="R37" s="15">
        <v>1</v>
      </c>
      <c r="S37" s="15" t="s">
        <v>9</v>
      </c>
      <c r="T37" s="37">
        <v>497</v>
      </c>
      <c r="U37" s="30"/>
      <c r="V37" s="33"/>
      <c r="W37" s="6"/>
      <c r="X37" s="4">
        <v>0.33500000000000002</v>
      </c>
      <c r="Y37" s="37" t="s">
        <v>143</v>
      </c>
      <c r="Z37" s="4"/>
      <c r="AA37" s="4">
        <v>0.35</v>
      </c>
      <c r="AB37" s="4"/>
      <c r="AC37" s="4"/>
      <c r="AD37" s="4"/>
      <c r="AE37" s="4"/>
      <c r="AF37">
        <v>311</v>
      </c>
      <c r="AG37" s="4">
        <f>2*46.6%</f>
        <v>0.93200000000000005</v>
      </c>
      <c r="AH37" s="4"/>
      <c r="AI37" s="30">
        <v>0.311</v>
      </c>
      <c r="AJ37" s="4"/>
      <c r="AK37" s="48" t="s">
        <v>196</v>
      </c>
      <c r="AL37" s="6"/>
      <c r="AM37" s="4">
        <f t="shared" si="148"/>
        <v>0.67999999999999994</v>
      </c>
      <c r="AN37" s="4">
        <v>0.15</v>
      </c>
      <c r="AO37" s="4"/>
      <c r="AP37" s="4">
        <v>0.2</v>
      </c>
      <c r="AQ37">
        <f t="shared" si="23"/>
        <v>792</v>
      </c>
      <c r="AR37" s="6">
        <f t="shared" si="24"/>
        <v>311</v>
      </c>
      <c r="AS37" s="4">
        <f t="shared" si="25"/>
        <v>1.6120000000000001</v>
      </c>
      <c r="AT37" s="6">
        <f t="shared" si="149"/>
        <v>2379.7040000000002</v>
      </c>
      <c r="AU37" s="4">
        <f t="shared" si="27"/>
        <v>0.35</v>
      </c>
      <c r="AV37" s="4">
        <f t="shared" si="28"/>
        <v>0.2</v>
      </c>
      <c r="AW37" s="4">
        <f t="shared" si="29"/>
        <v>0.71099999999999997</v>
      </c>
      <c r="AX37" s="4">
        <f t="shared" si="30"/>
        <v>1.123</v>
      </c>
      <c r="AZ37" s="6">
        <f t="shared" si="31"/>
        <v>7554.1323776000017</v>
      </c>
      <c r="BA37" s="6">
        <f t="shared" si="32"/>
        <v>16037.423037644805</v>
      </c>
      <c r="BB37" s="6">
        <f t="shared" si="150"/>
        <v>13585.752036891856</v>
      </c>
      <c r="BC37" s="6">
        <f t="shared" si="33"/>
        <v>9942.2129356799996</v>
      </c>
      <c r="BD37" s="6">
        <f t="shared" si="34"/>
        <v>21107.318062448641</v>
      </c>
      <c r="BE37" s="6">
        <f t="shared" si="151"/>
        <v>17880.602680812503</v>
      </c>
      <c r="BF37" s="6">
        <f t="shared" si="35"/>
        <v>10554.463180800001</v>
      </c>
      <c r="BG37" s="6">
        <f t="shared" si="36"/>
        <v>22407.125332838405</v>
      </c>
      <c r="BH37" s="6">
        <f t="shared" si="152"/>
        <v>18981.705970899307</v>
      </c>
      <c r="BI37" s="6">
        <f t="shared" si="37"/>
        <v>2809.3833542400002</v>
      </c>
      <c r="BJ37" s="6">
        <f t="shared" si="38"/>
        <v>5964.3208610515212</v>
      </c>
      <c r="BK37" s="6">
        <f t="shared" si="153"/>
        <v>5052.5439215829911</v>
      </c>
      <c r="BL37" s="6">
        <f t="shared" si="154"/>
        <v>125865.41887081743</v>
      </c>
      <c r="BM37">
        <v>11</v>
      </c>
      <c r="BN37" s="25">
        <f t="shared" si="51"/>
        <v>13167.920440156069</v>
      </c>
      <c r="BO37" s="9">
        <f t="shared" si="41"/>
        <v>20210.175686331964</v>
      </c>
      <c r="BP37" s="6">
        <f t="shared" si="42"/>
        <v>1347.3450457554643</v>
      </c>
      <c r="BQ37" s="6">
        <f t="shared" si="155"/>
        <v>14515.265485911534</v>
      </c>
    </row>
    <row r="38" spans="2:69" s="59" customFormat="1" hidden="1" x14ac:dyDescent="0.35">
      <c r="B38" s="59" t="s">
        <v>9</v>
      </c>
      <c r="C38" s="23">
        <v>295</v>
      </c>
      <c r="D38" s="6">
        <v>8</v>
      </c>
      <c r="E38" s="4">
        <v>2.048</v>
      </c>
      <c r="F38" s="4">
        <v>3.4815999999999998</v>
      </c>
      <c r="G38" s="62">
        <v>2</v>
      </c>
      <c r="H38" s="61">
        <v>6</v>
      </c>
      <c r="I38" s="60">
        <f t="shared" si="0"/>
        <v>3.6960000000000002</v>
      </c>
      <c r="J38" s="61">
        <v>10</v>
      </c>
      <c r="K38" s="59">
        <v>6</v>
      </c>
      <c r="L38" s="60">
        <v>0.98380000000000001</v>
      </c>
      <c r="M38" s="61">
        <v>4</v>
      </c>
      <c r="N38" s="61">
        <v>15</v>
      </c>
      <c r="O38" s="60">
        <v>0.25</v>
      </c>
      <c r="P38" s="4">
        <v>0.78800000000000003</v>
      </c>
      <c r="Q38" s="63" t="s">
        <v>145</v>
      </c>
      <c r="R38" s="63">
        <v>1</v>
      </c>
      <c r="S38" s="63" t="s">
        <v>9</v>
      </c>
      <c r="T38" s="37">
        <v>497</v>
      </c>
      <c r="U38" s="67"/>
      <c r="V38" s="64"/>
      <c r="W38" s="61"/>
      <c r="X38" s="4">
        <v>0.33500000000000002</v>
      </c>
      <c r="Y38" s="63" t="s">
        <v>143</v>
      </c>
      <c r="Z38" s="60"/>
      <c r="AA38" s="60">
        <v>0.35</v>
      </c>
      <c r="AB38" s="60"/>
      <c r="AC38" s="60"/>
      <c r="AD38" s="60"/>
      <c r="AE38" s="60"/>
      <c r="AF38" s="59">
        <v>311</v>
      </c>
      <c r="AG38" s="60">
        <f>1*46.6%</f>
        <v>0.46600000000000003</v>
      </c>
      <c r="AH38" s="60">
        <f>1*46.6%</f>
        <v>0.46600000000000003</v>
      </c>
      <c r="AI38" s="67">
        <v>0.311</v>
      </c>
      <c r="AJ38" s="60"/>
      <c r="AK38" s="48" t="s">
        <v>196</v>
      </c>
      <c r="AL38" s="61"/>
      <c r="AM38" s="4">
        <f t="shared" si="148"/>
        <v>0.67999999999999994</v>
      </c>
      <c r="AN38" s="4">
        <v>0.15</v>
      </c>
      <c r="AO38" s="60"/>
      <c r="AP38" s="60">
        <v>0.2</v>
      </c>
      <c r="AQ38" s="59">
        <f t="shared" si="23"/>
        <v>792</v>
      </c>
      <c r="AR38" s="61">
        <f t="shared" si="24"/>
        <v>311</v>
      </c>
      <c r="AS38" s="60">
        <f t="shared" si="25"/>
        <v>1.1459999999999999</v>
      </c>
      <c r="AT38" s="61">
        <f t="shared" si="149"/>
        <v>2010.6319999999998</v>
      </c>
      <c r="AU38" s="60">
        <f t="shared" si="27"/>
        <v>0.35</v>
      </c>
      <c r="AV38" s="60">
        <f t="shared" si="28"/>
        <v>0.66600000000000004</v>
      </c>
      <c r="AW38" s="60">
        <f t="shared" si="29"/>
        <v>0.71099999999999997</v>
      </c>
      <c r="AX38" s="60">
        <f t="shared" si="30"/>
        <v>1.123</v>
      </c>
      <c r="AY38" s="61"/>
      <c r="AZ38" s="6">
        <f t="shared" si="31"/>
        <v>8301.4330613759994</v>
      </c>
      <c r="BA38" s="61">
        <f t="shared" si="32"/>
        <v>17623.94238930125</v>
      </c>
      <c r="BB38" s="61">
        <f t="shared" si="150"/>
        <v>14929.737193530853</v>
      </c>
      <c r="BC38" s="61">
        <f t="shared" si="33"/>
        <v>11662.360474419198</v>
      </c>
      <c r="BD38" s="61">
        <f t="shared" si="34"/>
        <v>24759.191287191959</v>
      </c>
      <c r="BE38" s="61">
        <f t="shared" si="151"/>
        <v>20974.207182300634</v>
      </c>
      <c r="BF38" s="61">
        <f t="shared" si="35"/>
        <v>12380.538922751999</v>
      </c>
      <c r="BG38" s="61">
        <f t="shared" si="36"/>
        <v>26283.884133002495</v>
      </c>
      <c r="BH38" s="61">
        <f t="shared" si="152"/>
        <v>22265.817367240103</v>
      </c>
      <c r="BI38" s="61">
        <f t="shared" si="37"/>
        <v>3295.4475628255996</v>
      </c>
      <c r="BJ38" s="61">
        <f t="shared" si="38"/>
        <v>6996.235175878749</v>
      </c>
      <c r="BK38" s="61">
        <f t="shared" si="153"/>
        <v>5926.707555706389</v>
      </c>
      <c r="BL38" s="61">
        <f t="shared" si="154"/>
        <v>143615.77750332595</v>
      </c>
      <c r="BM38">
        <v>11</v>
      </c>
      <c r="BN38" s="25">
        <f t="shared" si="51"/>
        <v>15080.144988233276</v>
      </c>
      <c r="BO38" s="72">
        <f t="shared" si="41"/>
        <v>23706.830222825556</v>
      </c>
      <c r="BP38" s="61">
        <f t="shared" si="42"/>
        <v>1580.4553481883704</v>
      </c>
      <c r="BQ38" s="72">
        <f t="shared" si="155"/>
        <v>16660.600336421645</v>
      </c>
    </row>
    <row r="39" spans="2:69" hidden="1" x14ac:dyDescent="0.35">
      <c r="B39" t="s">
        <v>9</v>
      </c>
      <c r="C39" s="23">
        <v>295</v>
      </c>
      <c r="D39" s="6">
        <v>8</v>
      </c>
      <c r="E39" s="4">
        <v>2.048</v>
      </c>
      <c r="F39" s="4">
        <v>3.4815999999999998</v>
      </c>
      <c r="G39" s="7">
        <v>2</v>
      </c>
      <c r="H39" s="6">
        <v>6</v>
      </c>
      <c r="I39" s="4">
        <f t="shared" si="0"/>
        <v>3.6960000000000002</v>
      </c>
      <c r="J39" s="6">
        <v>10</v>
      </c>
      <c r="K39">
        <v>6</v>
      </c>
      <c r="L39" s="4">
        <v>0.98380000000000001</v>
      </c>
      <c r="M39" s="6">
        <v>4</v>
      </c>
      <c r="N39" s="6">
        <v>15</v>
      </c>
      <c r="O39" s="4">
        <v>0.25</v>
      </c>
      <c r="P39" s="4">
        <v>0.78800000000000003</v>
      </c>
      <c r="Q39" s="15" t="s">
        <v>11</v>
      </c>
      <c r="R39" s="15">
        <v>1</v>
      </c>
      <c r="S39" s="15" t="s">
        <v>9</v>
      </c>
      <c r="T39" s="15">
        <v>449</v>
      </c>
      <c r="U39" s="30">
        <f t="shared" ref="U39:U42" si="156">37.7%</f>
        <v>0.377</v>
      </c>
      <c r="V39" s="33">
        <v>-0.1</v>
      </c>
      <c r="W39" s="6"/>
      <c r="Y39" s="37" t="s">
        <v>143</v>
      </c>
      <c r="Z39" s="4"/>
      <c r="AA39" s="4">
        <v>0.35</v>
      </c>
      <c r="AB39" s="4"/>
      <c r="AC39" s="4"/>
      <c r="AD39" s="4"/>
      <c r="AE39" s="4"/>
      <c r="AF39">
        <v>311</v>
      </c>
      <c r="AG39" s="4">
        <f>2*46.6%</f>
        <v>0.93200000000000005</v>
      </c>
      <c r="AH39" s="4"/>
      <c r="AI39" s="4"/>
      <c r="AJ39" s="4">
        <v>0.622</v>
      </c>
      <c r="AK39" s="48" t="s">
        <v>196</v>
      </c>
      <c r="AL39" s="6"/>
      <c r="AM39" s="4">
        <f t="shared" si="148"/>
        <v>0.67999999999999994</v>
      </c>
      <c r="AN39" s="4">
        <v>0.15</v>
      </c>
      <c r="AO39" s="4"/>
      <c r="AP39" s="4">
        <v>0.2</v>
      </c>
      <c r="AQ39">
        <f t="shared" si="23"/>
        <v>744</v>
      </c>
      <c r="AR39" s="6">
        <f t="shared" si="24"/>
        <v>311</v>
      </c>
      <c r="AS39" s="4">
        <f t="shared" si="25"/>
        <v>1.9890000000000001</v>
      </c>
      <c r="AT39" s="6">
        <f t="shared" si="26"/>
        <v>2534.8159999999998</v>
      </c>
      <c r="AU39" s="4">
        <f t="shared" si="27"/>
        <v>0.24999999999999997</v>
      </c>
      <c r="AV39" s="4">
        <f t="shared" si="28"/>
        <v>0.2</v>
      </c>
      <c r="AW39" s="4">
        <f t="shared" si="29"/>
        <v>0.4</v>
      </c>
      <c r="AX39" s="4">
        <f t="shared" si="30"/>
        <v>1.4100000000000001</v>
      </c>
      <c r="AZ39" s="6">
        <f t="shared" si="31"/>
        <v>7527.389593599999</v>
      </c>
      <c r="BA39" s="6">
        <f t="shared" si="32"/>
        <v>18141.008920575998</v>
      </c>
      <c r="BB39" s="6">
        <f>MIN($AW39, 80%)*BA39+MAX(100%-$AW39, 20%)*AZ39</f>
        <v>11772.837324390399</v>
      </c>
      <c r="BC39" s="6">
        <f t="shared" si="33"/>
        <v>10590.258462719998</v>
      </c>
      <c r="BD39" s="6">
        <f t="shared" si="34"/>
        <v>25522.522895155194</v>
      </c>
      <c r="BE39" s="6">
        <f>MIN($AW39, 80%)*BD39+MAX(100%-$AW39, 20%)*BC39</f>
        <v>16563.164235694079</v>
      </c>
      <c r="BF39" s="6">
        <f t="shared" si="35"/>
        <v>11242.415923199998</v>
      </c>
      <c r="BG39" s="6">
        <f t="shared" si="36"/>
        <v>27094.222374911998</v>
      </c>
      <c r="BH39" s="6">
        <f>MIN($AW39, 80%)*BG39+MAX(100%-$AW39, 20%)*BF39</f>
        <v>17583.138503884798</v>
      </c>
      <c r="BI39" s="6">
        <f t="shared" si="37"/>
        <v>2992.5023769599998</v>
      </c>
      <c r="BJ39" s="6">
        <f t="shared" si="38"/>
        <v>7211.9307284735996</v>
      </c>
      <c r="BK39" s="6">
        <f>MIN($AW39, 80%)*BJ39+MAX(100%-$AW39, 20%)*BI39</f>
        <v>4680.2737175654402</v>
      </c>
      <c r="BL39" s="6">
        <f t="shared" si="39"/>
        <v>113344.00624033791</v>
      </c>
      <c r="BM39">
        <v>11</v>
      </c>
      <c r="BN39" s="25">
        <f t="shared" si="51"/>
        <v>11902.467704020246</v>
      </c>
      <c r="BO39" s="9">
        <f t="shared" si="41"/>
        <v>18721.094870261761</v>
      </c>
      <c r="BP39" s="6">
        <f t="shared" si="42"/>
        <v>1248.0729913507842</v>
      </c>
      <c r="BQ39" s="6">
        <f t="shared" si="43"/>
        <v>13150.54069537103</v>
      </c>
    </row>
    <row r="40" spans="2:69" s="23" customFormat="1" hidden="1" x14ac:dyDescent="0.35">
      <c r="B40" s="23" t="s">
        <v>9</v>
      </c>
      <c r="C40" s="23">
        <v>295</v>
      </c>
      <c r="D40" s="6">
        <v>8</v>
      </c>
      <c r="E40" s="4">
        <v>2.048</v>
      </c>
      <c r="F40" s="4">
        <v>3.4815999999999998</v>
      </c>
      <c r="G40" s="50">
        <v>2</v>
      </c>
      <c r="H40" s="26">
        <v>6</v>
      </c>
      <c r="I40" s="24">
        <f t="shared" si="0"/>
        <v>3.6960000000000002</v>
      </c>
      <c r="J40" s="26">
        <v>10</v>
      </c>
      <c r="K40" s="23">
        <v>6</v>
      </c>
      <c r="L40" s="24">
        <v>0.98380000000000001</v>
      </c>
      <c r="M40" s="26">
        <v>4</v>
      </c>
      <c r="N40" s="26">
        <v>15</v>
      </c>
      <c r="O40" s="24">
        <v>0.25</v>
      </c>
      <c r="P40" s="4">
        <v>0.78800000000000003</v>
      </c>
      <c r="Q40" s="15" t="s">
        <v>11</v>
      </c>
      <c r="R40" s="15">
        <v>1</v>
      </c>
      <c r="S40" s="15" t="s">
        <v>9</v>
      </c>
      <c r="T40" s="15">
        <v>449</v>
      </c>
      <c r="U40" s="30">
        <f t="shared" si="156"/>
        <v>0.377</v>
      </c>
      <c r="V40" s="33">
        <v>-0.1</v>
      </c>
      <c r="W40" s="26"/>
      <c r="X40" s="24"/>
      <c r="Y40" s="37" t="s">
        <v>143</v>
      </c>
      <c r="Z40" s="24"/>
      <c r="AA40" s="24">
        <v>0.35</v>
      </c>
      <c r="AB40" s="24"/>
      <c r="AC40" s="24"/>
      <c r="AD40" s="24"/>
      <c r="AE40" s="24"/>
      <c r="AF40" s="23">
        <v>311</v>
      </c>
      <c r="AG40" s="24">
        <f>1*46.6%</f>
        <v>0.46600000000000003</v>
      </c>
      <c r="AH40" s="24">
        <f>1*46.6%</f>
        <v>0.46600000000000003</v>
      </c>
      <c r="AJ40" s="24">
        <v>0.622</v>
      </c>
      <c r="AK40" s="48" t="s">
        <v>196</v>
      </c>
      <c r="AL40" s="26"/>
      <c r="AM40" s="4">
        <f t="shared" si="148"/>
        <v>0.67999999999999994</v>
      </c>
      <c r="AN40" s="4">
        <v>0.15</v>
      </c>
      <c r="AO40" s="24"/>
      <c r="AP40" s="24">
        <v>0.2</v>
      </c>
      <c r="AQ40" s="23">
        <f t="shared" si="23"/>
        <v>744</v>
      </c>
      <c r="AR40" s="26">
        <f t="shared" si="24"/>
        <v>311</v>
      </c>
      <c r="AS40" s="24">
        <f t="shared" si="25"/>
        <v>1.5229999999999999</v>
      </c>
      <c r="AT40" s="26">
        <f t="shared" si="26"/>
        <v>2188.1120000000001</v>
      </c>
      <c r="AU40" s="24">
        <f t="shared" si="27"/>
        <v>0.24999999999999997</v>
      </c>
      <c r="AV40" s="24">
        <f t="shared" si="28"/>
        <v>0.66600000000000004</v>
      </c>
      <c r="AW40" s="24">
        <f t="shared" si="29"/>
        <v>0.4</v>
      </c>
      <c r="AX40" s="24">
        <f t="shared" si="30"/>
        <v>1.4100000000000001</v>
      </c>
      <c r="AY40" s="26"/>
      <c r="AZ40" s="6">
        <f t="shared" si="31"/>
        <v>8586.0814684159996</v>
      </c>
      <c r="BA40" s="26">
        <f t="shared" si="32"/>
        <v>20692.456338882559</v>
      </c>
      <c r="BB40" s="26">
        <f>MIN($AW40, 80%)*BA40+MAX(100%-$AW40, 20%)*AZ40</f>
        <v>13428.631416602624</v>
      </c>
      <c r="BC40" s="26">
        <f t="shared" si="33"/>
        <v>12691.805811507198</v>
      </c>
      <c r="BD40" s="26">
        <f t="shared" si="34"/>
        <v>30587.252005732349</v>
      </c>
      <c r="BE40" s="26">
        <f>MIN($AW40, 80%)*BD40+MAX(100%-$AW40, 20%)*BC40</f>
        <v>19849.984289197258</v>
      </c>
      <c r="BF40" s="26">
        <f t="shared" si="35"/>
        <v>13473.378412032002</v>
      </c>
      <c r="BG40" s="26">
        <f t="shared" si="36"/>
        <v>32470.841972997125</v>
      </c>
      <c r="BH40" s="26">
        <f>MIN($AW40, 80%)*BG40+MAX(100%-$AW40, 20%)*BF40</f>
        <v>21072.363836418052</v>
      </c>
      <c r="BI40" s="26">
        <f t="shared" si="37"/>
        <v>3586.3391996095997</v>
      </c>
      <c r="BJ40" s="26">
        <f t="shared" si="38"/>
        <v>8643.0774710591359</v>
      </c>
      <c r="BK40" s="26">
        <f>MIN($AW40, 80%)*BJ40+MAX(100%-$AW40, 20%)*BI40</f>
        <v>5609.0345081894138</v>
      </c>
      <c r="BL40" s="26">
        <f t="shared" si="39"/>
        <v>133114.46282319952</v>
      </c>
      <c r="BM40">
        <v>11</v>
      </c>
      <c r="BN40" s="27">
        <f t="shared" si="51"/>
        <v>14016.984241783415</v>
      </c>
      <c r="BO40" s="25">
        <f t="shared" si="41"/>
        <v>22436.138032757655</v>
      </c>
      <c r="BP40" s="26">
        <f t="shared" si="42"/>
        <v>1495.742535517177</v>
      </c>
      <c r="BQ40" s="27">
        <f t="shared" si="43"/>
        <v>15512.726777300591</v>
      </c>
    </row>
    <row r="41" spans="2:69" hidden="1" x14ac:dyDescent="0.35">
      <c r="B41" t="s">
        <v>9</v>
      </c>
      <c r="C41" s="23">
        <v>295</v>
      </c>
      <c r="D41" s="6">
        <v>8</v>
      </c>
      <c r="E41" s="4">
        <v>2.048</v>
      </c>
      <c r="F41" s="4">
        <v>3.4815999999999998</v>
      </c>
      <c r="G41" s="7">
        <v>2</v>
      </c>
      <c r="H41" s="6">
        <v>6</v>
      </c>
      <c r="I41" s="4">
        <f t="shared" si="0"/>
        <v>3.6960000000000002</v>
      </c>
      <c r="J41" s="6">
        <v>10</v>
      </c>
      <c r="K41">
        <v>6</v>
      </c>
      <c r="L41" s="4">
        <v>0.98380000000000001</v>
      </c>
      <c r="M41" s="6">
        <v>4</v>
      </c>
      <c r="N41" s="6">
        <v>15</v>
      </c>
      <c r="O41" s="4">
        <v>0.25</v>
      </c>
      <c r="P41" s="4">
        <v>0.78800000000000003</v>
      </c>
      <c r="Q41" s="15" t="s">
        <v>11</v>
      </c>
      <c r="R41" s="15">
        <v>1</v>
      </c>
      <c r="S41" s="15" t="s">
        <v>9</v>
      </c>
      <c r="T41" s="15">
        <v>449</v>
      </c>
      <c r="U41" s="30">
        <f t="shared" si="156"/>
        <v>0.377</v>
      </c>
      <c r="V41" s="33">
        <v>-0.1</v>
      </c>
      <c r="W41" s="6"/>
      <c r="Y41" s="37" t="s">
        <v>143</v>
      </c>
      <c r="Z41" s="4"/>
      <c r="AA41" s="4">
        <v>0.35</v>
      </c>
      <c r="AB41" s="4"/>
      <c r="AC41" s="4"/>
      <c r="AD41" s="4"/>
      <c r="AE41" s="4"/>
      <c r="AF41">
        <v>311</v>
      </c>
      <c r="AG41" s="4">
        <f>2*46.6%</f>
        <v>0.93200000000000005</v>
      </c>
      <c r="AH41" s="4"/>
      <c r="AI41" s="30">
        <v>0.311</v>
      </c>
      <c r="AJ41" s="4"/>
      <c r="AK41" s="48" t="s">
        <v>196</v>
      </c>
      <c r="AL41" s="6"/>
      <c r="AM41" s="4">
        <f t="shared" si="148"/>
        <v>0.67999999999999994</v>
      </c>
      <c r="AN41" s="4">
        <v>0.15</v>
      </c>
      <c r="AO41" s="4"/>
      <c r="AP41" s="4">
        <v>0.2</v>
      </c>
      <c r="AQ41">
        <f t="shared" si="23"/>
        <v>744</v>
      </c>
      <c r="AR41" s="6">
        <f t="shared" si="24"/>
        <v>311</v>
      </c>
      <c r="AS41" s="4">
        <f t="shared" si="25"/>
        <v>1.9890000000000001</v>
      </c>
      <c r="AT41" s="6">
        <f t="shared" si="26"/>
        <v>2534.8159999999998</v>
      </c>
      <c r="AU41" s="4">
        <f t="shared" si="27"/>
        <v>0.24999999999999997</v>
      </c>
      <c r="AV41" s="4">
        <f t="shared" si="28"/>
        <v>0.2</v>
      </c>
      <c r="AW41" s="4">
        <f t="shared" si="29"/>
        <v>0.71099999999999997</v>
      </c>
      <c r="AX41" s="4">
        <f t="shared" si="30"/>
        <v>0.78800000000000003</v>
      </c>
      <c r="AZ41" s="6">
        <f t="shared" si="31"/>
        <v>7527.389593599999</v>
      </c>
      <c r="BA41" s="6">
        <f t="shared" si="32"/>
        <v>13458.972593356799</v>
      </c>
      <c r="BB41" s="6">
        <f>MIN($AW41, 80%)*BA41+MAX(100%-$AW41, 20%)*AZ41</f>
        <v>11744.745106427084</v>
      </c>
      <c r="BC41" s="6">
        <f t="shared" si="33"/>
        <v>10590.258462719998</v>
      </c>
      <c r="BD41" s="6">
        <f t="shared" si="34"/>
        <v>18935.382131343355</v>
      </c>
      <c r="BE41" s="6">
        <f>MIN($AW41, 80%)*BD41+MAX(100%-$AW41, 20%)*BC41</f>
        <v>16523.641391111203</v>
      </c>
      <c r="BF41" s="6">
        <f t="shared" si="35"/>
        <v>11242.415923199998</v>
      </c>
      <c r="BG41" s="6">
        <f t="shared" si="36"/>
        <v>20101.439670681597</v>
      </c>
      <c r="BH41" s="6">
        <f>MIN($AW41, 80%)*BG41+MAX(100%-$AW41, 20%)*BF41</f>
        <v>17541.181807659414</v>
      </c>
      <c r="BI41" s="6">
        <f t="shared" si="37"/>
        <v>2992.5023769599998</v>
      </c>
      <c r="BJ41" s="6">
        <f t="shared" si="38"/>
        <v>5350.5942500044794</v>
      </c>
      <c r="BK41" s="6">
        <f>MIN($AW41, 80%)*BJ41+MAX(100%-$AW41, 20%)*BI41</f>
        <v>4669.1056986946242</v>
      </c>
      <c r="BL41" s="6">
        <f t="shared" si="39"/>
        <v>113073.54599015316</v>
      </c>
      <c r="BM41">
        <v>11</v>
      </c>
      <c r="BN41" s="25">
        <f t="shared" si="51"/>
        <v>11874.066163437506</v>
      </c>
      <c r="BO41" s="9">
        <f t="shared" si="41"/>
        <v>18676.422794778497</v>
      </c>
      <c r="BP41" s="6">
        <f t="shared" si="42"/>
        <v>1245.094852985233</v>
      </c>
      <c r="BQ41" s="6">
        <f t="shared" si="43"/>
        <v>13119.161016422739</v>
      </c>
    </row>
    <row r="42" spans="2:69" s="10" customFormat="1" hidden="1" x14ac:dyDescent="0.35">
      <c r="B42" s="10" t="s">
        <v>9</v>
      </c>
      <c r="C42" s="23">
        <v>295</v>
      </c>
      <c r="D42" s="6">
        <v>8</v>
      </c>
      <c r="E42" s="4">
        <v>2.048</v>
      </c>
      <c r="F42" s="4">
        <v>3.4815999999999998</v>
      </c>
      <c r="G42" s="28">
        <v>2</v>
      </c>
      <c r="H42" s="13">
        <v>6</v>
      </c>
      <c r="I42" s="12">
        <f t="shared" si="0"/>
        <v>3.6960000000000002</v>
      </c>
      <c r="J42" s="13">
        <v>10</v>
      </c>
      <c r="K42" s="10">
        <v>6</v>
      </c>
      <c r="L42" s="12">
        <v>0.98380000000000001</v>
      </c>
      <c r="M42" s="13">
        <v>4</v>
      </c>
      <c r="N42" s="13">
        <v>15</v>
      </c>
      <c r="O42" s="12">
        <v>0.25</v>
      </c>
      <c r="P42" s="4">
        <v>0.78800000000000003</v>
      </c>
      <c r="Q42" s="31" t="s">
        <v>11</v>
      </c>
      <c r="R42" s="31">
        <v>1</v>
      </c>
      <c r="S42" s="31" t="s">
        <v>9</v>
      </c>
      <c r="T42" s="31">
        <v>449</v>
      </c>
      <c r="U42" s="32">
        <f t="shared" si="156"/>
        <v>0.377</v>
      </c>
      <c r="V42" s="35">
        <v>-0.1</v>
      </c>
      <c r="W42" s="13"/>
      <c r="X42" s="12"/>
      <c r="Y42" s="31" t="s">
        <v>143</v>
      </c>
      <c r="Z42" s="12"/>
      <c r="AA42" s="12">
        <v>0.35</v>
      </c>
      <c r="AB42" s="12"/>
      <c r="AC42" s="12"/>
      <c r="AD42" s="12"/>
      <c r="AE42" s="12"/>
      <c r="AF42" s="10">
        <v>311</v>
      </c>
      <c r="AG42" s="12">
        <f>1*46.6%</f>
        <v>0.46600000000000003</v>
      </c>
      <c r="AH42" s="12">
        <f>1*46.6%</f>
        <v>0.46600000000000003</v>
      </c>
      <c r="AI42" s="32">
        <v>0.311</v>
      </c>
      <c r="AJ42" s="12"/>
      <c r="AK42" s="48" t="s">
        <v>196</v>
      </c>
      <c r="AL42" s="13"/>
      <c r="AM42" s="4">
        <f t="shared" si="148"/>
        <v>0.67999999999999994</v>
      </c>
      <c r="AN42" s="4">
        <v>0.15</v>
      </c>
      <c r="AO42" s="12"/>
      <c r="AP42" s="12">
        <v>0.2</v>
      </c>
      <c r="AQ42" s="10">
        <f t="shared" si="23"/>
        <v>744</v>
      </c>
      <c r="AR42" s="13">
        <f t="shared" si="24"/>
        <v>311</v>
      </c>
      <c r="AS42" s="12">
        <f t="shared" si="25"/>
        <v>1.5229999999999999</v>
      </c>
      <c r="AT42" s="13">
        <f t="shared" si="26"/>
        <v>2188.1120000000001</v>
      </c>
      <c r="AU42" s="12">
        <f t="shared" si="27"/>
        <v>0.24999999999999997</v>
      </c>
      <c r="AV42" s="12">
        <f t="shared" si="28"/>
        <v>0.66600000000000004</v>
      </c>
      <c r="AW42" s="12">
        <f t="shared" si="29"/>
        <v>0.71099999999999997</v>
      </c>
      <c r="AX42" s="12">
        <f t="shared" si="30"/>
        <v>0.78800000000000003</v>
      </c>
      <c r="AY42" s="13"/>
      <c r="AZ42" s="6">
        <f t="shared" si="31"/>
        <v>8586.0814684159996</v>
      </c>
      <c r="BA42" s="13">
        <f t="shared" si="32"/>
        <v>15351.913665527807</v>
      </c>
      <c r="BB42" s="13">
        <f>MIN($AW42, 80%)*BA42+MAX(100%-$AW42, 20%)*AZ42</f>
        <v>13396.588160562495</v>
      </c>
      <c r="BC42" s="13">
        <f t="shared" si="33"/>
        <v>12691.805811507198</v>
      </c>
      <c r="BD42" s="13">
        <f t="shared" si="34"/>
        <v>22692.948790974871</v>
      </c>
      <c r="BE42" s="13">
        <f>MIN($AW42, 80%)*BD42+MAX(100%-$AW42, 20%)*BC42</f>
        <v>19802.618469908713</v>
      </c>
      <c r="BF42" s="13">
        <f t="shared" si="35"/>
        <v>13473.378412032002</v>
      </c>
      <c r="BG42" s="13">
        <f t="shared" si="36"/>
        <v>24090.400600713219</v>
      </c>
      <c r="BH42" s="13">
        <f>MIN($AW42, 80%)*BG42+MAX(100%-$AW42, 20%)*BF42</f>
        <v>21022.081188184347</v>
      </c>
      <c r="BI42" s="13">
        <f t="shared" si="37"/>
        <v>3586.3391996095997</v>
      </c>
      <c r="BJ42" s="13">
        <f t="shared" si="38"/>
        <v>6412.3744889019645</v>
      </c>
      <c r="BK42" s="13">
        <f>MIN($AW42, 80%)*BJ42+MAX(100%-$AW42, 20%)*BI42</f>
        <v>5595.6502902964712</v>
      </c>
      <c r="BL42" s="13">
        <f t="shared" si="39"/>
        <v>132796.82652188482</v>
      </c>
      <c r="BM42">
        <v>11</v>
      </c>
      <c r="BN42" s="25">
        <f t="shared" si="51"/>
        <v>13983.537064551743</v>
      </c>
      <c r="BO42" s="17">
        <f t="shared" si="41"/>
        <v>22382.601161185885</v>
      </c>
      <c r="BP42" s="13">
        <f t="shared" si="42"/>
        <v>1492.1734107457257</v>
      </c>
      <c r="BQ42" s="17">
        <f t="shared" si="43"/>
        <v>15475.710475297468</v>
      </c>
    </row>
    <row r="43" spans="2:69" s="15" customFormat="1" x14ac:dyDescent="0.35">
      <c r="B43" s="15" t="s">
        <v>9</v>
      </c>
      <c r="C43" s="23">
        <v>295</v>
      </c>
      <c r="D43" s="9">
        <v>8</v>
      </c>
      <c r="E43" s="30">
        <v>2.048</v>
      </c>
      <c r="F43" s="30">
        <v>3.4815999999999998</v>
      </c>
      <c r="G43" s="16">
        <v>2</v>
      </c>
      <c r="H43" s="9">
        <v>6</v>
      </c>
      <c r="I43" s="30">
        <f t="shared" si="0"/>
        <v>3.6960000000000002</v>
      </c>
      <c r="J43" s="9">
        <v>10</v>
      </c>
      <c r="K43" s="15">
        <v>6</v>
      </c>
      <c r="L43" s="30">
        <v>0.98380000000000001</v>
      </c>
      <c r="M43" s="9">
        <v>4</v>
      </c>
      <c r="N43" s="9">
        <v>15</v>
      </c>
      <c r="O43" s="30">
        <v>0.25</v>
      </c>
      <c r="P43" s="4">
        <v>0.78800000000000003</v>
      </c>
      <c r="Q43" s="15" t="s">
        <v>278</v>
      </c>
      <c r="R43" s="15">
        <v>1</v>
      </c>
      <c r="S43" s="15" t="s">
        <v>9</v>
      </c>
      <c r="T43" s="15">
        <v>532</v>
      </c>
      <c r="U43" s="30">
        <v>0.45300000000000001</v>
      </c>
      <c r="V43" s="33">
        <v>0.52</v>
      </c>
      <c r="W43" s="6"/>
      <c r="X43" s="30"/>
      <c r="Y43" s="37" t="s">
        <v>143</v>
      </c>
      <c r="Z43" s="30"/>
      <c r="AA43" s="30">
        <v>0.35</v>
      </c>
      <c r="AB43" s="30"/>
      <c r="AC43" s="30"/>
      <c r="AD43" s="30"/>
      <c r="AE43" s="30"/>
      <c r="AF43" s="15">
        <v>311</v>
      </c>
      <c r="AG43" s="30">
        <f>2*46.6%</f>
        <v>0.93200000000000005</v>
      </c>
      <c r="AH43" s="30"/>
      <c r="AI43" s="30"/>
      <c r="AJ43" s="30">
        <v>0.622</v>
      </c>
      <c r="AK43" s="46" t="s">
        <v>197</v>
      </c>
      <c r="AL43" s="9">
        <v>595</v>
      </c>
      <c r="AM43" s="30">
        <f>25%+20%</f>
        <v>0.45</v>
      </c>
      <c r="AN43" s="30"/>
      <c r="AO43" s="30"/>
      <c r="AP43" s="30">
        <v>0.2</v>
      </c>
      <c r="AQ43" s="15">
        <f t="shared" ref="AQ43:AQ46" si="157">C43+T43</f>
        <v>827</v>
      </c>
      <c r="AR43" s="9">
        <f t="shared" ref="AR43:AR46" si="158">AF43+AL43</f>
        <v>906</v>
      </c>
      <c r="AS43" s="30">
        <f t="shared" ref="AS43:AS46" si="159">U43+Z43+AG43+AM43</f>
        <v>1.835</v>
      </c>
      <c r="AT43" s="9">
        <f t="shared" si="26"/>
        <v>3250.5450000000001</v>
      </c>
      <c r="AU43" s="30">
        <f t="shared" ref="AU43:AU46" si="160">V43+AA43</f>
        <v>0.87</v>
      </c>
      <c r="AV43" s="30">
        <f t="shared" ref="AV43:AV46" si="161">AB43+AH43+AP43</f>
        <v>0.2</v>
      </c>
      <c r="AW43" s="30">
        <f t="shared" ref="AW43:AW46" si="162">O43+W43+AD43+AI43+AN43</f>
        <v>0.25</v>
      </c>
      <c r="AX43" s="30">
        <f t="shared" ref="AX43:AX46" si="163">P43+X43+AE43+AJ43+AO43</f>
        <v>1.4100000000000001</v>
      </c>
      <c r="AY43" s="9">
        <v>1</v>
      </c>
      <c r="AZ43" s="9">
        <f t="shared" ref="AZ43:AZ46" si="164">E43*(100%+AU43+AV43)*AT43*(100%+AY43*50%)</f>
        <v>20670.345676800003</v>
      </c>
      <c r="BA43" s="9">
        <f t="shared" si="32"/>
        <v>49815.533081088011</v>
      </c>
      <c r="BB43" s="9">
        <f t="shared" ref="BB43:BB46" si="165">MIN($AW43, 80%)*BA43+MAX(100%-$AW43, 20%)*AZ43</f>
        <v>27956.642527872005</v>
      </c>
      <c r="BC43" s="9">
        <f t="shared" ref="BC43:BC46" si="166">F43*(100%+AV43)*AT43</f>
        <v>13580.516966399999</v>
      </c>
      <c r="BD43" s="9">
        <f t="shared" si="34"/>
        <v>32729.045889023997</v>
      </c>
      <c r="BE43" s="9">
        <f t="shared" ref="BE43:BE46" si="167">MIN($AW43, 80%)*BD43+MAX(100%-$AW43, 20%)*BC43</f>
        <v>18367.649197055998</v>
      </c>
      <c r="BF43" s="9">
        <f t="shared" ref="BF43:BF46" si="168">I43*(100%+AV43)*AT43</f>
        <v>14416.817184</v>
      </c>
      <c r="BG43" s="9">
        <f t="shared" si="36"/>
        <v>34744.529413440003</v>
      </c>
      <c r="BH43" s="9">
        <f t="shared" ref="BH43:BH46" si="169">MIN($AW43, 80%)*BG43+MAX(100%-$AW43, 20%)*BF43</f>
        <v>19498.74524136</v>
      </c>
      <c r="BI43" s="9">
        <f t="shared" ref="BI43:BI46" si="170">L43*(100%+AV43)*AT43</f>
        <v>3837.4634052000001</v>
      </c>
      <c r="BJ43" s="9">
        <f t="shared" si="38"/>
        <v>9248.2868065320017</v>
      </c>
      <c r="BK43" s="9">
        <f t="shared" ref="BK43:BK46" si="171">MIN($AW43, 80%)*BJ43+MAX(100%-$AW43, 20%)*BI43</f>
        <v>5190.169255533001</v>
      </c>
      <c r="BL43" s="9">
        <f t="shared" si="39"/>
        <v>185297.166899712</v>
      </c>
      <c r="BM43" s="15">
        <v>11</v>
      </c>
      <c r="BN43" s="25">
        <f t="shared" si="51"/>
        <v>18617.810194642909</v>
      </c>
      <c r="BO43" s="9">
        <f t="shared" ref="BO43:BO46" si="172">M43*BK43</f>
        <v>20760.677022132004</v>
      </c>
      <c r="BP43" s="9">
        <f t="shared" ref="BP43:BP46" si="173">BO43/N43</f>
        <v>1384.0451348088002</v>
      </c>
      <c r="BQ43" s="9">
        <f t="shared" si="43"/>
        <v>20001.855329451708</v>
      </c>
    </row>
    <row r="44" spans="2:69" s="37" customFormat="1" x14ac:dyDescent="0.35">
      <c r="B44" s="37" t="s">
        <v>9</v>
      </c>
      <c r="C44" s="23">
        <v>295</v>
      </c>
      <c r="D44" s="9">
        <v>8</v>
      </c>
      <c r="E44" s="30">
        <v>2.048</v>
      </c>
      <c r="F44" s="30">
        <v>3.4815999999999998</v>
      </c>
      <c r="G44" s="81">
        <v>2</v>
      </c>
      <c r="H44" s="25">
        <v>6</v>
      </c>
      <c r="I44" s="45">
        <f t="shared" si="0"/>
        <v>3.6960000000000002</v>
      </c>
      <c r="J44" s="25">
        <v>10</v>
      </c>
      <c r="K44" s="37">
        <v>6</v>
      </c>
      <c r="L44" s="45">
        <v>0.98380000000000001</v>
      </c>
      <c r="M44" s="25">
        <v>4</v>
      </c>
      <c r="N44" s="25">
        <v>15</v>
      </c>
      <c r="O44" s="45">
        <v>0.25</v>
      </c>
      <c r="P44" s="4">
        <v>0.78800000000000003</v>
      </c>
      <c r="Q44" s="15" t="s">
        <v>278</v>
      </c>
      <c r="R44" s="15">
        <v>1</v>
      </c>
      <c r="S44" s="15" t="s">
        <v>9</v>
      </c>
      <c r="T44" s="15">
        <v>532</v>
      </c>
      <c r="U44" s="30">
        <v>0.45300000000000001</v>
      </c>
      <c r="V44" s="33">
        <v>0.52</v>
      </c>
      <c r="W44" s="6"/>
      <c r="X44" s="45"/>
      <c r="Y44" s="37" t="s">
        <v>143</v>
      </c>
      <c r="Z44" s="45"/>
      <c r="AA44" s="45">
        <v>0.35</v>
      </c>
      <c r="AB44" s="45"/>
      <c r="AC44" s="45"/>
      <c r="AD44" s="45"/>
      <c r="AE44" s="45"/>
      <c r="AF44" s="37">
        <v>311</v>
      </c>
      <c r="AG44" s="45">
        <f>1*46.6%</f>
        <v>0.46600000000000003</v>
      </c>
      <c r="AH44" s="45">
        <f>1*46.6%</f>
        <v>0.46600000000000003</v>
      </c>
      <c r="AJ44" s="45">
        <v>0.622</v>
      </c>
      <c r="AK44" s="46" t="s">
        <v>197</v>
      </c>
      <c r="AL44" s="9">
        <v>595</v>
      </c>
      <c r="AM44" s="30">
        <f t="shared" ref="AM44:AM46" si="174">25%+20%</f>
        <v>0.45</v>
      </c>
      <c r="AN44" s="30"/>
      <c r="AO44" s="45"/>
      <c r="AP44" s="45">
        <v>0.2</v>
      </c>
      <c r="AQ44" s="37">
        <f t="shared" si="157"/>
        <v>827</v>
      </c>
      <c r="AR44" s="25">
        <f t="shared" si="158"/>
        <v>906</v>
      </c>
      <c r="AS44" s="45">
        <f t="shared" si="159"/>
        <v>1.369</v>
      </c>
      <c r="AT44" s="25">
        <f t="shared" si="26"/>
        <v>2865.1629999999996</v>
      </c>
      <c r="AU44" s="45">
        <f t="shared" si="160"/>
        <v>0.87</v>
      </c>
      <c r="AV44" s="45">
        <f t="shared" si="161"/>
        <v>0.66600000000000004</v>
      </c>
      <c r="AW44" s="45">
        <f t="shared" si="162"/>
        <v>0.25</v>
      </c>
      <c r="AX44" s="45">
        <f t="shared" si="163"/>
        <v>1.4100000000000001</v>
      </c>
      <c r="AY44" s="9">
        <v>1</v>
      </c>
      <c r="AZ44" s="9">
        <f t="shared" si="164"/>
        <v>22321.315946495997</v>
      </c>
      <c r="BA44" s="25">
        <f t="shared" si="32"/>
        <v>53794.371431055355</v>
      </c>
      <c r="BB44" s="25">
        <f t="shared" si="165"/>
        <v>30189.579817635837</v>
      </c>
      <c r="BC44" s="25">
        <f t="shared" si="166"/>
        <v>16618.935600332796</v>
      </c>
      <c r="BD44" s="25">
        <f t="shared" si="34"/>
        <v>40051.634796802042</v>
      </c>
      <c r="BE44" s="25">
        <f t="shared" si="167"/>
        <v>22477.110399450106</v>
      </c>
      <c r="BF44" s="25">
        <f t="shared" si="168"/>
        <v>17642.344318367999</v>
      </c>
      <c r="BG44" s="25">
        <f t="shared" si="36"/>
        <v>42518.049807266878</v>
      </c>
      <c r="BH44" s="25">
        <f t="shared" si="169"/>
        <v>23861.270690592719</v>
      </c>
      <c r="BI44" s="25">
        <f t="shared" si="170"/>
        <v>4696.0331007603991</v>
      </c>
      <c r="BJ44" s="25">
        <f t="shared" si="38"/>
        <v>11317.439772832562</v>
      </c>
      <c r="BK44" s="25">
        <f t="shared" si="171"/>
        <v>6351.38476877844</v>
      </c>
      <c r="BL44" s="25">
        <f t="shared" si="39"/>
        <v>210666.76086834376</v>
      </c>
      <c r="BM44" s="15">
        <v>11</v>
      </c>
      <c r="BN44" s="27">
        <f t="shared" si="51"/>
        <v>21320.730141721495</v>
      </c>
      <c r="BO44" s="25">
        <f t="shared" si="172"/>
        <v>25405.53907511376</v>
      </c>
      <c r="BP44" s="25">
        <f t="shared" si="173"/>
        <v>1693.702605007584</v>
      </c>
      <c r="BQ44" s="27">
        <f t="shared" si="43"/>
        <v>23014.432746729079</v>
      </c>
    </row>
    <row r="45" spans="2:69" s="15" customFormat="1" x14ac:dyDescent="0.35">
      <c r="B45" s="15" t="s">
        <v>9</v>
      </c>
      <c r="C45" s="23">
        <v>295</v>
      </c>
      <c r="D45" s="9">
        <v>8</v>
      </c>
      <c r="E45" s="30">
        <v>2.048</v>
      </c>
      <c r="F45" s="30">
        <v>3.4815999999999998</v>
      </c>
      <c r="G45" s="16">
        <v>2</v>
      </c>
      <c r="H45" s="9">
        <v>6</v>
      </c>
      <c r="I45" s="30">
        <f t="shared" si="0"/>
        <v>3.6960000000000002</v>
      </c>
      <c r="J45" s="9">
        <v>10</v>
      </c>
      <c r="K45" s="15">
        <v>6</v>
      </c>
      <c r="L45" s="30">
        <v>0.98380000000000001</v>
      </c>
      <c r="M45" s="9">
        <v>4</v>
      </c>
      <c r="N45" s="9">
        <v>15</v>
      </c>
      <c r="O45" s="30">
        <v>0.25</v>
      </c>
      <c r="P45" s="4">
        <v>0.78800000000000003</v>
      </c>
      <c r="Q45" s="15" t="s">
        <v>278</v>
      </c>
      <c r="R45" s="15">
        <v>1</v>
      </c>
      <c r="S45" s="15" t="s">
        <v>9</v>
      </c>
      <c r="T45" s="15">
        <v>532</v>
      </c>
      <c r="U45" s="30">
        <v>0.45300000000000001</v>
      </c>
      <c r="V45" s="33">
        <v>0.52</v>
      </c>
      <c r="W45" s="6"/>
      <c r="X45" s="30"/>
      <c r="Y45" s="37" t="s">
        <v>143</v>
      </c>
      <c r="Z45" s="30"/>
      <c r="AA45" s="30">
        <v>0.35</v>
      </c>
      <c r="AB45" s="30"/>
      <c r="AC45" s="30"/>
      <c r="AD45" s="30"/>
      <c r="AE45" s="30"/>
      <c r="AF45" s="15">
        <v>311</v>
      </c>
      <c r="AG45" s="30">
        <f>2*46.6%</f>
        <v>0.93200000000000005</v>
      </c>
      <c r="AH45" s="30"/>
      <c r="AI45" s="30">
        <v>0.311</v>
      </c>
      <c r="AJ45" s="30"/>
      <c r="AK45" s="46" t="s">
        <v>197</v>
      </c>
      <c r="AL45" s="9">
        <v>595</v>
      </c>
      <c r="AM45" s="30">
        <f t="shared" si="174"/>
        <v>0.45</v>
      </c>
      <c r="AN45" s="30"/>
      <c r="AO45" s="30"/>
      <c r="AP45" s="30">
        <v>0.2</v>
      </c>
      <c r="AQ45" s="15">
        <f t="shared" si="157"/>
        <v>827</v>
      </c>
      <c r="AR45" s="9">
        <f t="shared" si="158"/>
        <v>906</v>
      </c>
      <c r="AS45" s="30">
        <f t="shared" si="159"/>
        <v>1.835</v>
      </c>
      <c r="AT45" s="9">
        <f t="shared" si="26"/>
        <v>3250.5450000000001</v>
      </c>
      <c r="AU45" s="30">
        <f t="shared" si="160"/>
        <v>0.87</v>
      </c>
      <c r="AV45" s="30">
        <f t="shared" si="161"/>
        <v>0.2</v>
      </c>
      <c r="AW45" s="30">
        <f t="shared" si="162"/>
        <v>0.56099999999999994</v>
      </c>
      <c r="AX45" s="30">
        <f t="shared" si="163"/>
        <v>0.78800000000000003</v>
      </c>
      <c r="AY45" s="9">
        <v>1</v>
      </c>
      <c r="AZ45" s="9">
        <f t="shared" si="164"/>
        <v>20670.345676800003</v>
      </c>
      <c r="BA45" s="9">
        <f t="shared" si="32"/>
        <v>36958.578070118405</v>
      </c>
      <c r="BB45" s="9">
        <f t="shared" si="165"/>
        <v>29808.044049451626</v>
      </c>
      <c r="BC45" s="9">
        <f t="shared" si="166"/>
        <v>13580.516966399999</v>
      </c>
      <c r="BD45" s="9">
        <f t="shared" si="34"/>
        <v>24281.9643359232</v>
      </c>
      <c r="BE45" s="9">
        <f t="shared" si="167"/>
        <v>19584.028940702512</v>
      </c>
      <c r="BF45" s="9">
        <f t="shared" si="168"/>
        <v>14416.817184</v>
      </c>
      <c r="BG45" s="9">
        <f t="shared" si="36"/>
        <v>25777.269124991999</v>
      </c>
      <c r="BH45" s="9">
        <f t="shared" si="169"/>
        <v>20790.03072289651</v>
      </c>
      <c r="BI45" s="9">
        <f t="shared" si="170"/>
        <v>3837.4634052000001</v>
      </c>
      <c r="BJ45" s="9">
        <f t="shared" si="38"/>
        <v>6861.3845684976004</v>
      </c>
      <c r="BK45" s="9">
        <f t="shared" si="171"/>
        <v>5533.8831778099538</v>
      </c>
      <c r="BL45" s="9">
        <f t="shared" si="39"/>
        <v>197568.29196061654</v>
      </c>
      <c r="BM45" s="15">
        <v>11</v>
      </c>
      <c r="BN45" s="25">
        <f t="shared" si="51"/>
        <v>19850.756607592095</v>
      </c>
      <c r="BO45" s="9">
        <f t="shared" si="172"/>
        <v>22135.532711239815</v>
      </c>
      <c r="BP45" s="9">
        <f t="shared" si="173"/>
        <v>1475.7021807493211</v>
      </c>
      <c r="BQ45" s="9">
        <f t="shared" si="43"/>
        <v>21326.458788341417</v>
      </c>
    </row>
    <row r="46" spans="2:69" s="63" customFormat="1" x14ac:dyDescent="0.35">
      <c r="B46" s="63" t="s">
        <v>9</v>
      </c>
      <c r="C46" s="23">
        <v>295</v>
      </c>
      <c r="D46" s="9">
        <v>8</v>
      </c>
      <c r="E46" s="30">
        <v>2.048</v>
      </c>
      <c r="F46" s="30">
        <v>3.4815999999999998</v>
      </c>
      <c r="G46" s="74">
        <v>2</v>
      </c>
      <c r="H46" s="72">
        <v>6</v>
      </c>
      <c r="I46" s="67">
        <f t="shared" si="0"/>
        <v>3.6960000000000002</v>
      </c>
      <c r="J46" s="72">
        <v>10</v>
      </c>
      <c r="K46" s="63">
        <v>6</v>
      </c>
      <c r="L46" s="67">
        <v>0.98380000000000001</v>
      </c>
      <c r="M46" s="72">
        <v>4</v>
      </c>
      <c r="N46" s="72">
        <v>15</v>
      </c>
      <c r="O46" s="67">
        <v>0.25</v>
      </c>
      <c r="P46" s="4">
        <v>0.78800000000000003</v>
      </c>
      <c r="Q46" s="63" t="s">
        <v>278</v>
      </c>
      <c r="R46" s="63">
        <v>1</v>
      </c>
      <c r="S46" s="63" t="s">
        <v>9</v>
      </c>
      <c r="T46" s="63">
        <v>532</v>
      </c>
      <c r="U46" s="67">
        <v>0.45300000000000001</v>
      </c>
      <c r="V46" s="64">
        <v>0.52</v>
      </c>
      <c r="W46" s="61"/>
      <c r="X46" s="67"/>
      <c r="Y46" s="63" t="s">
        <v>143</v>
      </c>
      <c r="Z46" s="67"/>
      <c r="AA46" s="67">
        <v>0.35</v>
      </c>
      <c r="AB46" s="67"/>
      <c r="AC46" s="67"/>
      <c r="AD46" s="67"/>
      <c r="AE46" s="67"/>
      <c r="AF46" s="63">
        <v>311</v>
      </c>
      <c r="AG46" s="67">
        <f>1*46.6%</f>
        <v>0.46600000000000003</v>
      </c>
      <c r="AH46" s="67">
        <f>1*46.6%</f>
        <v>0.46600000000000003</v>
      </c>
      <c r="AI46" s="67">
        <v>0.311</v>
      </c>
      <c r="AJ46" s="67"/>
      <c r="AK46" s="46" t="s">
        <v>197</v>
      </c>
      <c r="AL46" s="9">
        <v>595</v>
      </c>
      <c r="AM46" s="30">
        <f t="shared" si="174"/>
        <v>0.45</v>
      </c>
      <c r="AN46" s="30"/>
      <c r="AO46" s="67"/>
      <c r="AP46" s="67">
        <v>0.2</v>
      </c>
      <c r="AQ46" s="63">
        <f t="shared" si="157"/>
        <v>827</v>
      </c>
      <c r="AR46" s="72">
        <f t="shared" si="158"/>
        <v>906</v>
      </c>
      <c r="AS46" s="67">
        <f t="shared" si="159"/>
        <v>1.369</v>
      </c>
      <c r="AT46" s="72">
        <f t="shared" si="26"/>
        <v>2865.1629999999996</v>
      </c>
      <c r="AU46" s="67">
        <f t="shared" si="160"/>
        <v>0.87</v>
      </c>
      <c r="AV46" s="67">
        <f t="shared" si="161"/>
        <v>0.66600000000000004</v>
      </c>
      <c r="AW46" s="67">
        <f t="shared" si="162"/>
        <v>0.56099999999999994</v>
      </c>
      <c r="AX46" s="67">
        <f t="shared" si="163"/>
        <v>0.78800000000000003</v>
      </c>
      <c r="AY46" s="9">
        <v>1</v>
      </c>
      <c r="AZ46" s="9">
        <f t="shared" si="164"/>
        <v>22321.315946495997</v>
      </c>
      <c r="BA46" s="72">
        <f t="shared" si="32"/>
        <v>39910.512912334845</v>
      </c>
      <c r="BB46" s="72">
        <f t="shared" si="165"/>
        <v>32188.855444331592</v>
      </c>
      <c r="BC46" s="72">
        <f t="shared" si="166"/>
        <v>16618.935600332796</v>
      </c>
      <c r="BD46" s="72">
        <f t="shared" si="34"/>
        <v>29714.656853395038</v>
      </c>
      <c r="BE46" s="72">
        <f t="shared" si="167"/>
        <v>23965.635223300713</v>
      </c>
      <c r="BF46" s="72">
        <f t="shared" si="168"/>
        <v>17642.344318367999</v>
      </c>
      <c r="BG46" s="72">
        <f t="shared" si="36"/>
        <v>31544.511641241985</v>
      </c>
      <c r="BH46" s="72">
        <f t="shared" si="169"/>
        <v>25441.460186500306</v>
      </c>
      <c r="BI46" s="72">
        <f t="shared" si="170"/>
        <v>4696.0331007603991</v>
      </c>
      <c r="BJ46" s="72">
        <f t="shared" si="38"/>
        <v>8396.5071841595945</v>
      </c>
      <c r="BK46" s="72">
        <f t="shared" si="171"/>
        <v>6771.9990615473471</v>
      </c>
      <c r="BL46" s="72">
        <f t="shared" si="39"/>
        <v>224617.9626705292</v>
      </c>
      <c r="BM46" s="15">
        <v>11</v>
      </c>
      <c r="BN46" s="27">
        <f t="shared" si="51"/>
        <v>22732.674805184502</v>
      </c>
      <c r="BO46" s="72">
        <f t="shared" si="172"/>
        <v>27087.996246189388</v>
      </c>
      <c r="BP46" s="72">
        <f t="shared" si="173"/>
        <v>1805.866416412626</v>
      </c>
      <c r="BQ46" s="66">
        <f t="shared" si="43"/>
        <v>24538.54122159713</v>
      </c>
    </row>
    <row r="47" spans="2:69" s="15" customFormat="1" hidden="1" x14ac:dyDescent="0.35">
      <c r="B47" s="15" t="s">
        <v>9</v>
      </c>
      <c r="C47" s="23">
        <v>295</v>
      </c>
      <c r="D47" s="9">
        <v>8</v>
      </c>
      <c r="E47" s="30">
        <v>2.048</v>
      </c>
      <c r="F47" s="30">
        <v>3.4815999999999998</v>
      </c>
      <c r="G47" s="16">
        <v>2</v>
      </c>
      <c r="H47" s="9">
        <v>6</v>
      </c>
      <c r="I47" s="30">
        <f t="shared" si="0"/>
        <v>3.6960000000000002</v>
      </c>
      <c r="J47" s="9">
        <v>10</v>
      </c>
      <c r="K47" s="15">
        <v>6</v>
      </c>
      <c r="L47" s="30">
        <v>0.98380000000000001</v>
      </c>
      <c r="M47" s="9">
        <v>4</v>
      </c>
      <c r="N47" s="9">
        <v>15</v>
      </c>
      <c r="O47" s="30">
        <v>0.25</v>
      </c>
      <c r="P47" s="4">
        <v>0.78800000000000003</v>
      </c>
      <c r="Q47" s="15" t="s">
        <v>133</v>
      </c>
      <c r="R47" s="15">
        <v>1</v>
      </c>
      <c r="S47" s="15" t="s">
        <v>9</v>
      </c>
      <c r="T47" s="15">
        <v>449</v>
      </c>
      <c r="U47" s="30">
        <f t="shared" ref="U47:U66" si="175">37.7%+36%</f>
        <v>0.73699999999999999</v>
      </c>
      <c r="V47" s="33"/>
      <c r="W47" s="9"/>
      <c r="X47" s="30"/>
      <c r="Y47" s="37" t="s">
        <v>143</v>
      </c>
      <c r="Z47" s="30"/>
      <c r="AA47" s="30">
        <v>0.35</v>
      </c>
      <c r="AB47" s="30"/>
      <c r="AC47" s="30"/>
      <c r="AD47" s="30"/>
      <c r="AE47" s="30"/>
      <c r="AF47" s="15">
        <v>311</v>
      </c>
      <c r="AG47" s="30">
        <f>2*46.6%</f>
        <v>0.93200000000000005</v>
      </c>
      <c r="AH47" s="30"/>
      <c r="AI47" s="30"/>
      <c r="AJ47" s="30">
        <v>0.622</v>
      </c>
      <c r="AK47" s="46" t="s">
        <v>197</v>
      </c>
      <c r="AL47" s="9">
        <v>595</v>
      </c>
      <c r="AM47" s="30">
        <f>25%+20%</f>
        <v>0.45</v>
      </c>
      <c r="AN47" s="30"/>
      <c r="AO47" s="30"/>
      <c r="AP47" s="30">
        <v>0.2</v>
      </c>
      <c r="AQ47" s="15">
        <f t="shared" si="23"/>
        <v>744</v>
      </c>
      <c r="AR47" s="9">
        <f t="shared" si="24"/>
        <v>906</v>
      </c>
      <c r="AS47" s="30">
        <f t="shared" si="25"/>
        <v>2.1190000000000002</v>
      </c>
      <c r="AT47" s="9">
        <f t="shared" ref="AT47:AT62" si="176">(100%+AS47)*AQ47+AR47</f>
        <v>3226.5360000000001</v>
      </c>
      <c r="AU47" s="30">
        <f t="shared" si="27"/>
        <v>0.35</v>
      </c>
      <c r="AV47" s="30">
        <f t="shared" si="28"/>
        <v>0.2</v>
      </c>
      <c r="AW47" s="30">
        <f t="shared" si="29"/>
        <v>0.25</v>
      </c>
      <c r="AX47" s="30">
        <f t="shared" si="30"/>
        <v>1.4100000000000001</v>
      </c>
      <c r="AY47" s="9">
        <v>1</v>
      </c>
      <c r="AZ47" s="9">
        <f t="shared" si="31"/>
        <v>15363.473817600001</v>
      </c>
      <c r="BA47" s="9">
        <f t="shared" ref="BA47:BA62" si="177">(100%+$AX47)*AZ47</f>
        <v>37025.971900416007</v>
      </c>
      <c r="BB47" s="9">
        <f t="shared" ref="BB47:BB62" si="178">MIN($AW47, 80%)*BA47+MAX(100%-$AW47, 20%)*AZ47</f>
        <v>20779.098338304</v>
      </c>
      <c r="BC47" s="9">
        <f t="shared" si="33"/>
        <v>13480.209285119998</v>
      </c>
      <c r="BD47" s="9">
        <f t="shared" ref="BD47:BD62" si="179">(100%+$AX47)*BC47</f>
        <v>32487.304377139197</v>
      </c>
      <c r="BE47" s="9">
        <f t="shared" ref="BE47:BE62" si="180">MIN($AW47, 80%)*BD47+MAX(100%-$AW47, 20%)*BC47</f>
        <v>18231.983058124795</v>
      </c>
      <c r="BF47" s="9">
        <f t="shared" si="35"/>
        <v>14310.3324672</v>
      </c>
      <c r="BG47" s="9">
        <f t="shared" ref="BG47:BG62" si="181">(100%+$AX47)*BF47</f>
        <v>34487.901245952002</v>
      </c>
      <c r="BH47" s="9">
        <f t="shared" ref="BH47:BH62" si="182">MIN($AW47, 80%)*BG47+MAX(100%-$AW47, 20%)*BF47</f>
        <v>19354.724661888002</v>
      </c>
      <c r="BI47" s="9">
        <f t="shared" si="37"/>
        <v>3809.1193401600003</v>
      </c>
      <c r="BJ47" s="9">
        <f t="shared" ref="BJ47:BJ62" si="183">(100%+$AX47)*BI47</f>
        <v>9179.9776097856011</v>
      </c>
      <c r="BK47" s="9">
        <f t="shared" ref="BK47:BK62" si="184">MIN($AW47, 80%)*BJ47+MAX(100%-$AW47, 20%)*BI47</f>
        <v>5151.8339075664007</v>
      </c>
      <c r="BL47" s="9">
        <f t="shared" ref="BL47:BL62" si="185">4*(BB47+BE47)</f>
        <v>156044.32558571518</v>
      </c>
      <c r="BM47" s="15">
        <v>11</v>
      </c>
      <c r="BN47" s="25">
        <f t="shared" ref="BN47:BN62" si="186">(BL47+BH47)/BM47</f>
        <v>15945.368204327562</v>
      </c>
      <c r="BO47" s="9">
        <f t="shared" si="41"/>
        <v>20607.335630265603</v>
      </c>
      <c r="BP47" s="9">
        <f t="shared" si="42"/>
        <v>1373.8223753510401</v>
      </c>
      <c r="BQ47" s="9">
        <f t="shared" ref="BQ47:BQ62" si="187">BN47+BP47</f>
        <v>17319.190579678601</v>
      </c>
    </row>
    <row r="48" spans="2:69" s="37" customFormat="1" hidden="1" x14ac:dyDescent="0.35">
      <c r="B48" s="37" t="s">
        <v>9</v>
      </c>
      <c r="C48" s="23">
        <v>295</v>
      </c>
      <c r="D48" s="9">
        <v>8</v>
      </c>
      <c r="E48" s="30">
        <v>2.048</v>
      </c>
      <c r="F48" s="30">
        <v>3.4815999999999998</v>
      </c>
      <c r="G48" s="81">
        <v>2</v>
      </c>
      <c r="H48" s="25">
        <v>6</v>
      </c>
      <c r="I48" s="45">
        <f t="shared" si="0"/>
        <v>3.6960000000000002</v>
      </c>
      <c r="J48" s="25">
        <v>10</v>
      </c>
      <c r="K48" s="37">
        <v>6</v>
      </c>
      <c r="L48" s="45">
        <v>0.98380000000000001</v>
      </c>
      <c r="M48" s="25">
        <v>4</v>
      </c>
      <c r="N48" s="25">
        <v>15</v>
      </c>
      <c r="O48" s="45">
        <v>0.25</v>
      </c>
      <c r="P48" s="4">
        <v>0.78800000000000003</v>
      </c>
      <c r="Q48" s="37" t="s">
        <v>133</v>
      </c>
      <c r="R48" s="37">
        <v>1</v>
      </c>
      <c r="S48" s="37" t="s">
        <v>9</v>
      </c>
      <c r="T48" s="37">
        <v>449</v>
      </c>
      <c r="U48" s="30">
        <f t="shared" si="175"/>
        <v>0.73699999999999999</v>
      </c>
      <c r="V48" s="53"/>
      <c r="W48" s="25"/>
      <c r="X48" s="45"/>
      <c r="Y48" s="37" t="s">
        <v>143</v>
      </c>
      <c r="Z48" s="45"/>
      <c r="AA48" s="45">
        <v>0.35</v>
      </c>
      <c r="AB48" s="45"/>
      <c r="AC48" s="45"/>
      <c r="AD48" s="45"/>
      <c r="AE48" s="45"/>
      <c r="AF48" s="37">
        <v>311</v>
      </c>
      <c r="AG48" s="45">
        <f>1*46.6%</f>
        <v>0.46600000000000003</v>
      </c>
      <c r="AH48" s="45">
        <f>1*46.6%</f>
        <v>0.46600000000000003</v>
      </c>
      <c r="AJ48" s="45">
        <v>0.622</v>
      </c>
      <c r="AK48" s="46" t="s">
        <v>197</v>
      </c>
      <c r="AL48" s="9">
        <v>595</v>
      </c>
      <c r="AM48" s="30">
        <f t="shared" ref="AM48:AM58" si="188">25%+20%</f>
        <v>0.45</v>
      </c>
      <c r="AN48" s="30"/>
      <c r="AO48" s="45"/>
      <c r="AP48" s="45">
        <v>0.2</v>
      </c>
      <c r="AQ48" s="37">
        <f t="shared" si="23"/>
        <v>744</v>
      </c>
      <c r="AR48" s="25">
        <f t="shared" si="24"/>
        <v>906</v>
      </c>
      <c r="AS48" s="45">
        <f t="shared" si="25"/>
        <v>1.653</v>
      </c>
      <c r="AT48" s="25">
        <f t="shared" si="176"/>
        <v>2879.8320000000003</v>
      </c>
      <c r="AU48" s="45">
        <f t="shared" si="27"/>
        <v>0.35</v>
      </c>
      <c r="AV48" s="45">
        <f t="shared" si="28"/>
        <v>0.66600000000000004</v>
      </c>
      <c r="AW48" s="45">
        <f t="shared" si="29"/>
        <v>0.25</v>
      </c>
      <c r="AX48" s="45">
        <f t="shared" si="30"/>
        <v>1.4100000000000001</v>
      </c>
      <c r="AY48" s="9">
        <v>1</v>
      </c>
      <c r="AZ48" s="9">
        <f t="shared" si="31"/>
        <v>17835.237310463999</v>
      </c>
      <c r="BA48" s="25">
        <f t="shared" si="177"/>
        <v>42982.921918218242</v>
      </c>
      <c r="BB48" s="25">
        <f t="shared" si="178"/>
        <v>24122.15846240256</v>
      </c>
      <c r="BC48" s="25">
        <f t="shared" si="33"/>
        <v>16704.020869939199</v>
      </c>
      <c r="BD48" s="25">
        <f t="shared" si="179"/>
        <v>40256.690296553468</v>
      </c>
      <c r="BE48" s="25">
        <f t="shared" si="180"/>
        <v>22592.188226592767</v>
      </c>
      <c r="BF48" s="25">
        <f t="shared" si="35"/>
        <v>17732.669213952002</v>
      </c>
      <c r="BG48" s="25">
        <f t="shared" si="181"/>
        <v>42735.732805624328</v>
      </c>
      <c r="BH48" s="25">
        <f t="shared" si="182"/>
        <v>23983.435111870083</v>
      </c>
      <c r="BI48" s="25">
        <f t="shared" si="37"/>
        <v>4720.0757501856006</v>
      </c>
      <c r="BJ48" s="25">
        <f t="shared" si="183"/>
        <v>11375.382557947298</v>
      </c>
      <c r="BK48" s="25">
        <f t="shared" si="184"/>
        <v>6383.9024521260253</v>
      </c>
      <c r="BL48" s="25">
        <f t="shared" si="185"/>
        <v>186857.38675598131</v>
      </c>
      <c r="BM48" s="15">
        <v>11</v>
      </c>
      <c r="BN48" s="27">
        <f t="shared" si="186"/>
        <v>19167.347442531944</v>
      </c>
      <c r="BO48" s="25">
        <f t="shared" si="41"/>
        <v>25535.609808504101</v>
      </c>
      <c r="BP48" s="25">
        <f t="shared" si="42"/>
        <v>1702.3739872336068</v>
      </c>
      <c r="BQ48" s="27">
        <f t="shared" si="187"/>
        <v>20869.721429765552</v>
      </c>
    </row>
    <row r="49" spans="2:69" s="15" customFormat="1" hidden="1" x14ac:dyDescent="0.35">
      <c r="B49" s="15" t="s">
        <v>9</v>
      </c>
      <c r="C49" s="23">
        <v>295</v>
      </c>
      <c r="D49" s="9">
        <v>8</v>
      </c>
      <c r="E49" s="30">
        <v>2.048</v>
      </c>
      <c r="F49" s="30">
        <v>3.4815999999999998</v>
      </c>
      <c r="G49" s="16">
        <v>2</v>
      </c>
      <c r="H49" s="9">
        <v>6</v>
      </c>
      <c r="I49" s="30">
        <f t="shared" si="0"/>
        <v>3.6960000000000002</v>
      </c>
      <c r="J49" s="9">
        <v>10</v>
      </c>
      <c r="K49" s="15">
        <v>6</v>
      </c>
      <c r="L49" s="30">
        <v>0.98380000000000001</v>
      </c>
      <c r="M49" s="9">
        <v>4</v>
      </c>
      <c r="N49" s="9">
        <v>15</v>
      </c>
      <c r="O49" s="30">
        <v>0.25</v>
      </c>
      <c r="P49" s="4">
        <v>0.78800000000000003</v>
      </c>
      <c r="Q49" s="15" t="s">
        <v>133</v>
      </c>
      <c r="R49" s="15">
        <v>1</v>
      </c>
      <c r="S49" s="15" t="s">
        <v>9</v>
      </c>
      <c r="T49" s="15">
        <v>449</v>
      </c>
      <c r="U49" s="30">
        <f t="shared" si="175"/>
        <v>0.73699999999999999</v>
      </c>
      <c r="V49" s="33"/>
      <c r="W49" s="9"/>
      <c r="X49" s="30"/>
      <c r="Y49" s="37" t="s">
        <v>143</v>
      </c>
      <c r="Z49" s="30"/>
      <c r="AA49" s="30">
        <v>0.35</v>
      </c>
      <c r="AB49" s="30"/>
      <c r="AC49" s="30"/>
      <c r="AD49" s="30"/>
      <c r="AE49" s="30"/>
      <c r="AF49" s="15">
        <v>311</v>
      </c>
      <c r="AG49" s="30">
        <f>2*46.6%</f>
        <v>0.93200000000000005</v>
      </c>
      <c r="AH49" s="30"/>
      <c r="AI49" s="30">
        <v>0.311</v>
      </c>
      <c r="AJ49" s="30"/>
      <c r="AK49" s="46" t="s">
        <v>197</v>
      </c>
      <c r="AL49" s="9">
        <v>595</v>
      </c>
      <c r="AM49" s="30">
        <f t="shared" si="188"/>
        <v>0.45</v>
      </c>
      <c r="AN49" s="30"/>
      <c r="AO49" s="30"/>
      <c r="AP49" s="30">
        <v>0.2</v>
      </c>
      <c r="AQ49" s="15">
        <f t="shared" ref="AQ49:AQ90" si="189">C49+T49</f>
        <v>744</v>
      </c>
      <c r="AR49" s="9">
        <f t="shared" ref="AR49:AR90" si="190">AF49+AL49</f>
        <v>906</v>
      </c>
      <c r="AS49" s="30">
        <f t="shared" ref="AS49:AS90" si="191">U49+Z49+AG49+AM49</f>
        <v>2.1190000000000002</v>
      </c>
      <c r="AT49" s="9">
        <f t="shared" si="176"/>
        <v>3226.5360000000001</v>
      </c>
      <c r="AU49" s="30">
        <f t="shared" ref="AU49:AU90" si="192">V49+AA49</f>
        <v>0.35</v>
      </c>
      <c r="AV49" s="30">
        <f t="shared" ref="AV49:AV90" si="193">AB49+AH49+AP49</f>
        <v>0.2</v>
      </c>
      <c r="AW49" s="30">
        <f t="shared" ref="AW49:AW90" si="194">O49+W49+AD49+AI49+AN49</f>
        <v>0.56099999999999994</v>
      </c>
      <c r="AX49" s="30">
        <f t="shared" ref="AX49:AX90" si="195">P49+X49+AE49+AJ49+AO49</f>
        <v>0.78800000000000003</v>
      </c>
      <c r="AY49" s="9">
        <v>1</v>
      </c>
      <c r="AZ49" s="9">
        <f t="shared" ref="AZ49:AZ88" si="196">E49*(100%+AU49+AV49)*AT49*(100%+AY49*50%)</f>
        <v>15363.473817600001</v>
      </c>
      <c r="BA49" s="9">
        <f t="shared" si="177"/>
        <v>27469.891185868801</v>
      </c>
      <c r="BB49" s="9">
        <f t="shared" si="178"/>
        <v>22155.173961198798</v>
      </c>
      <c r="BC49" s="9">
        <f t="shared" ref="BC49:BC90" si="197">F49*(100%+AV49)*AT49</f>
        <v>13480.209285119998</v>
      </c>
      <c r="BD49" s="9">
        <f t="shared" si="179"/>
        <v>24102.614201794557</v>
      </c>
      <c r="BE49" s="9">
        <f t="shared" si="180"/>
        <v>19439.378443374422</v>
      </c>
      <c r="BF49" s="9">
        <f t="shared" ref="BF49:BF90" si="198">I49*(100%+AV49)*AT49</f>
        <v>14310.3324672</v>
      </c>
      <c r="BG49" s="9">
        <f t="shared" si="181"/>
        <v>25586.8744513536</v>
      </c>
      <c r="BH49" s="9">
        <f t="shared" si="182"/>
        <v>20636.47252031017</v>
      </c>
      <c r="BI49" s="9">
        <f t="shared" ref="BI49:BI90" si="199">L49*(100%+AV49)*AT49</f>
        <v>3809.1193401600003</v>
      </c>
      <c r="BJ49" s="9">
        <f t="shared" si="183"/>
        <v>6810.7053802060809</v>
      </c>
      <c r="BK49" s="9">
        <f t="shared" si="184"/>
        <v>5493.0091086258508</v>
      </c>
      <c r="BL49" s="9">
        <f t="shared" si="185"/>
        <v>166378.20961829287</v>
      </c>
      <c r="BM49" s="15">
        <v>11</v>
      </c>
      <c r="BN49" s="25">
        <f t="shared" si="186"/>
        <v>17001.334739873004</v>
      </c>
      <c r="BO49" s="9">
        <f t="shared" ref="BO49:BO90" si="200">M49*BK49</f>
        <v>21972.036434503403</v>
      </c>
      <c r="BP49" s="9">
        <f t="shared" ref="BP49:BP88" si="201">BO49/N49</f>
        <v>1464.8024289668936</v>
      </c>
      <c r="BQ49" s="9">
        <f t="shared" si="187"/>
        <v>18466.137168839898</v>
      </c>
    </row>
    <row r="50" spans="2:69" s="63" customFormat="1" hidden="1" x14ac:dyDescent="0.35">
      <c r="B50" s="63" t="s">
        <v>9</v>
      </c>
      <c r="C50" s="23">
        <v>295</v>
      </c>
      <c r="D50" s="9">
        <v>8</v>
      </c>
      <c r="E50" s="30">
        <v>2.048</v>
      </c>
      <c r="F50" s="30">
        <v>3.4815999999999998</v>
      </c>
      <c r="G50" s="74">
        <v>2</v>
      </c>
      <c r="H50" s="72">
        <v>6</v>
      </c>
      <c r="I50" s="67">
        <f t="shared" si="0"/>
        <v>3.6960000000000002</v>
      </c>
      <c r="J50" s="72">
        <v>10</v>
      </c>
      <c r="K50" s="63">
        <v>6</v>
      </c>
      <c r="L50" s="67">
        <v>0.98380000000000001</v>
      </c>
      <c r="M50" s="72">
        <v>4</v>
      </c>
      <c r="N50" s="72">
        <v>15</v>
      </c>
      <c r="O50" s="67">
        <v>0.25</v>
      </c>
      <c r="P50" s="4">
        <v>0.78800000000000003</v>
      </c>
      <c r="Q50" s="63" t="s">
        <v>133</v>
      </c>
      <c r="R50" s="63">
        <v>1</v>
      </c>
      <c r="S50" s="63" t="s">
        <v>9</v>
      </c>
      <c r="T50" s="63">
        <v>449</v>
      </c>
      <c r="U50" s="67">
        <f t="shared" si="175"/>
        <v>0.73699999999999999</v>
      </c>
      <c r="V50" s="64"/>
      <c r="W50" s="72"/>
      <c r="X50" s="67"/>
      <c r="Y50" s="63" t="s">
        <v>143</v>
      </c>
      <c r="Z50" s="67"/>
      <c r="AA50" s="67">
        <v>0.35</v>
      </c>
      <c r="AB50" s="67"/>
      <c r="AC50" s="67"/>
      <c r="AD50" s="67"/>
      <c r="AE50" s="67"/>
      <c r="AF50" s="63">
        <v>311</v>
      </c>
      <c r="AG50" s="67">
        <f>1*46.6%</f>
        <v>0.46600000000000003</v>
      </c>
      <c r="AH50" s="67">
        <f>1*46.6%</f>
        <v>0.46600000000000003</v>
      </c>
      <c r="AI50" s="67">
        <v>0.311</v>
      </c>
      <c r="AJ50" s="67"/>
      <c r="AK50" s="46" t="s">
        <v>197</v>
      </c>
      <c r="AL50" s="9">
        <v>595</v>
      </c>
      <c r="AM50" s="30">
        <f t="shared" si="188"/>
        <v>0.45</v>
      </c>
      <c r="AN50" s="30"/>
      <c r="AO50" s="67"/>
      <c r="AP50" s="67">
        <v>0.2</v>
      </c>
      <c r="AQ50" s="63">
        <f t="shared" si="189"/>
        <v>744</v>
      </c>
      <c r="AR50" s="72">
        <f t="shared" si="190"/>
        <v>906</v>
      </c>
      <c r="AS50" s="67">
        <f t="shared" si="191"/>
        <v>1.653</v>
      </c>
      <c r="AT50" s="72">
        <f t="shared" si="176"/>
        <v>2879.8320000000003</v>
      </c>
      <c r="AU50" s="67">
        <f t="shared" si="192"/>
        <v>0.35</v>
      </c>
      <c r="AV50" s="67">
        <f t="shared" si="193"/>
        <v>0.66600000000000004</v>
      </c>
      <c r="AW50" s="67">
        <f t="shared" si="194"/>
        <v>0.56099999999999994</v>
      </c>
      <c r="AX50" s="67">
        <f t="shared" si="195"/>
        <v>0.78800000000000003</v>
      </c>
      <c r="AY50" s="9">
        <v>1</v>
      </c>
      <c r="AZ50" s="9">
        <f t="shared" si="196"/>
        <v>17835.237310463999</v>
      </c>
      <c r="BA50" s="72">
        <f t="shared" si="177"/>
        <v>31889.404311109633</v>
      </c>
      <c r="BB50" s="72">
        <f t="shared" si="178"/>
        <v>25719.624997826199</v>
      </c>
      <c r="BC50" s="72">
        <f t="shared" si="197"/>
        <v>16704.020869939199</v>
      </c>
      <c r="BD50" s="72">
        <f t="shared" si="179"/>
        <v>29866.789315451289</v>
      </c>
      <c r="BE50" s="72">
        <f t="shared" si="180"/>
        <v>24088.33396787148</v>
      </c>
      <c r="BF50" s="72">
        <f t="shared" si="198"/>
        <v>17732.669213952002</v>
      </c>
      <c r="BG50" s="72">
        <f t="shared" si="181"/>
        <v>31706.012554546181</v>
      </c>
      <c r="BH50" s="72">
        <f t="shared" si="182"/>
        <v>25571.714828025335</v>
      </c>
      <c r="BI50" s="72">
        <f t="shared" si="199"/>
        <v>4720.0757501856006</v>
      </c>
      <c r="BJ50" s="72">
        <f t="shared" si="183"/>
        <v>8439.4954413318537</v>
      </c>
      <c r="BK50" s="72">
        <f t="shared" si="184"/>
        <v>6806.6701969186479</v>
      </c>
      <c r="BL50" s="72">
        <f t="shared" si="185"/>
        <v>199231.8358627907</v>
      </c>
      <c r="BM50" s="15">
        <v>11</v>
      </c>
      <c r="BN50" s="27">
        <f t="shared" si="186"/>
        <v>20436.686426437824</v>
      </c>
      <c r="BO50" s="72">
        <f t="shared" si="200"/>
        <v>27226.680787674592</v>
      </c>
      <c r="BP50" s="72">
        <f t="shared" si="201"/>
        <v>1815.1120525116394</v>
      </c>
      <c r="BQ50" s="66">
        <f t="shared" si="187"/>
        <v>22251.798478949462</v>
      </c>
    </row>
    <row r="51" spans="2:69" s="15" customFormat="1" hidden="1" x14ac:dyDescent="0.35">
      <c r="B51" s="15" t="s">
        <v>9</v>
      </c>
      <c r="C51" s="23">
        <v>295</v>
      </c>
      <c r="D51" s="9">
        <v>8</v>
      </c>
      <c r="E51" s="30">
        <v>2.048</v>
      </c>
      <c r="F51" s="30">
        <v>3.4815999999999998</v>
      </c>
      <c r="G51" s="16">
        <v>2</v>
      </c>
      <c r="H51" s="9">
        <v>6</v>
      </c>
      <c r="I51" s="30">
        <f t="shared" si="0"/>
        <v>3.6960000000000002</v>
      </c>
      <c r="J51" s="9">
        <v>10</v>
      </c>
      <c r="K51" s="15">
        <v>6</v>
      </c>
      <c r="L51" s="30">
        <v>0.98380000000000001</v>
      </c>
      <c r="M51" s="9">
        <v>4</v>
      </c>
      <c r="N51" s="9">
        <v>15</v>
      </c>
      <c r="O51" s="30">
        <v>0.25</v>
      </c>
      <c r="P51" s="4">
        <v>0.78800000000000003</v>
      </c>
      <c r="Q51" s="15" t="s">
        <v>145</v>
      </c>
      <c r="R51" s="15">
        <v>1</v>
      </c>
      <c r="S51" s="15" t="s">
        <v>9</v>
      </c>
      <c r="T51" s="37">
        <v>497</v>
      </c>
      <c r="U51" s="30"/>
      <c r="V51" s="33"/>
      <c r="W51" s="9"/>
      <c r="X51" s="30">
        <v>0.33500000000000002</v>
      </c>
      <c r="Y51" s="37" t="s">
        <v>143</v>
      </c>
      <c r="Z51" s="30"/>
      <c r="AA51" s="30">
        <v>0.35</v>
      </c>
      <c r="AB51" s="30"/>
      <c r="AC51" s="30"/>
      <c r="AD51" s="30"/>
      <c r="AE51" s="30"/>
      <c r="AF51" s="15">
        <v>311</v>
      </c>
      <c r="AG51" s="30">
        <f>2*46.6%</f>
        <v>0.93200000000000005</v>
      </c>
      <c r="AH51" s="30"/>
      <c r="AI51" s="30"/>
      <c r="AJ51" s="30">
        <v>0.622</v>
      </c>
      <c r="AK51" s="46" t="s">
        <v>197</v>
      </c>
      <c r="AL51" s="9">
        <v>595</v>
      </c>
      <c r="AM51" s="30">
        <f t="shared" si="188"/>
        <v>0.45</v>
      </c>
      <c r="AN51" s="30"/>
      <c r="AO51" s="30"/>
      <c r="AP51" s="30">
        <v>0.2</v>
      </c>
      <c r="AQ51" s="15">
        <f t="shared" si="189"/>
        <v>792</v>
      </c>
      <c r="AR51" s="9">
        <f t="shared" si="190"/>
        <v>906</v>
      </c>
      <c r="AS51" s="30">
        <f t="shared" si="191"/>
        <v>1.3820000000000001</v>
      </c>
      <c r="AT51" s="9">
        <f t="shared" si="176"/>
        <v>2792.5439999999999</v>
      </c>
      <c r="AU51" s="30">
        <f t="shared" si="192"/>
        <v>0.35</v>
      </c>
      <c r="AV51" s="30">
        <f t="shared" si="193"/>
        <v>0.2</v>
      </c>
      <c r="AW51" s="30">
        <f t="shared" si="194"/>
        <v>0.25</v>
      </c>
      <c r="AX51" s="30">
        <f t="shared" si="195"/>
        <v>1.7450000000000001</v>
      </c>
      <c r="AY51" s="9">
        <v>1</v>
      </c>
      <c r="AZ51" s="9">
        <f t="shared" si="196"/>
        <v>13296.977510400002</v>
      </c>
      <c r="BA51" s="9">
        <f t="shared" si="177"/>
        <v>36500.203266048004</v>
      </c>
      <c r="BB51" s="9">
        <f t="shared" si="178"/>
        <v>19097.783949312005</v>
      </c>
      <c r="BC51" s="9">
        <f t="shared" si="197"/>
        <v>11667.025428479998</v>
      </c>
      <c r="BD51" s="9">
        <f t="shared" si="179"/>
        <v>32025.984801177594</v>
      </c>
      <c r="BE51" s="9">
        <f t="shared" si="180"/>
        <v>16756.765271654396</v>
      </c>
      <c r="BF51" s="9">
        <f t="shared" si="198"/>
        <v>12385.4911488</v>
      </c>
      <c r="BG51" s="9">
        <f t="shared" si="181"/>
        <v>33998.173203455997</v>
      </c>
      <c r="BH51" s="9">
        <f t="shared" si="182"/>
        <v>17788.661662464001</v>
      </c>
      <c r="BI51" s="9">
        <f t="shared" si="199"/>
        <v>3296.7657446399999</v>
      </c>
      <c r="BJ51" s="9">
        <f t="shared" si="183"/>
        <v>9049.6219690367998</v>
      </c>
      <c r="BK51" s="9">
        <f t="shared" si="184"/>
        <v>4734.9798007392001</v>
      </c>
      <c r="BL51" s="9">
        <f t="shared" si="185"/>
        <v>143418.1968838656</v>
      </c>
      <c r="BM51" s="15">
        <v>11</v>
      </c>
      <c r="BN51" s="25">
        <f t="shared" si="186"/>
        <v>14655.168958757236</v>
      </c>
      <c r="BO51" s="9">
        <f t="shared" si="200"/>
        <v>18939.9192029568</v>
      </c>
      <c r="BP51" s="9">
        <f t="shared" si="201"/>
        <v>1262.66128019712</v>
      </c>
      <c r="BQ51" s="9">
        <f t="shared" si="187"/>
        <v>15917.830238954357</v>
      </c>
    </row>
    <row r="52" spans="2:69" s="37" customFormat="1" hidden="1" x14ac:dyDescent="0.35">
      <c r="B52" s="37" t="s">
        <v>9</v>
      </c>
      <c r="C52" s="23">
        <v>295</v>
      </c>
      <c r="D52" s="9">
        <v>8</v>
      </c>
      <c r="E52" s="30">
        <v>2.048</v>
      </c>
      <c r="F52" s="30">
        <v>3.4815999999999998</v>
      </c>
      <c r="G52" s="81">
        <v>2</v>
      </c>
      <c r="H52" s="25">
        <v>6</v>
      </c>
      <c r="I52" s="45">
        <f t="shared" si="0"/>
        <v>3.6960000000000002</v>
      </c>
      <c r="J52" s="25">
        <v>10</v>
      </c>
      <c r="K52" s="37">
        <v>6</v>
      </c>
      <c r="L52" s="45">
        <v>0.98380000000000001</v>
      </c>
      <c r="M52" s="25">
        <v>4</v>
      </c>
      <c r="N52" s="25">
        <v>15</v>
      </c>
      <c r="O52" s="45">
        <v>0.25</v>
      </c>
      <c r="P52" s="4">
        <v>0.78800000000000003</v>
      </c>
      <c r="Q52" s="15" t="s">
        <v>145</v>
      </c>
      <c r="R52" s="15">
        <v>1</v>
      </c>
      <c r="S52" s="15" t="s">
        <v>9</v>
      </c>
      <c r="T52" s="37">
        <v>497</v>
      </c>
      <c r="U52" s="30"/>
      <c r="V52" s="33"/>
      <c r="W52" s="9"/>
      <c r="X52" s="30">
        <v>0.33500000000000002</v>
      </c>
      <c r="Y52" s="37" t="s">
        <v>143</v>
      </c>
      <c r="Z52" s="45"/>
      <c r="AA52" s="45">
        <v>0.35</v>
      </c>
      <c r="AB52" s="45"/>
      <c r="AC52" s="45"/>
      <c r="AD52" s="45"/>
      <c r="AE52" s="45"/>
      <c r="AF52" s="37">
        <v>311</v>
      </c>
      <c r="AG52" s="45">
        <f>1*46.6%</f>
        <v>0.46600000000000003</v>
      </c>
      <c r="AH52" s="45">
        <f>1*46.6%</f>
        <v>0.46600000000000003</v>
      </c>
      <c r="AJ52" s="45">
        <v>0.622</v>
      </c>
      <c r="AK52" s="46" t="s">
        <v>197</v>
      </c>
      <c r="AL52" s="9">
        <v>595</v>
      </c>
      <c r="AM52" s="30">
        <f t="shared" si="188"/>
        <v>0.45</v>
      </c>
      <c r="AN52" s="30"/>
      <c r="AO52" s="45"/>
      <c r="AP52" s="45">
        <v>0.2</v>
      </c>
      <c r="AQ52" s="37">
        <f t="shared" si="189"/>
        <v>792</v>
      </c>
      <c r="AR52" s="25">
        <f t="shared" si="190"/>
        <v>906</v>
      </c>
      <c r="AS52" s="45">
        <f t="shared" si="191"/>
        <v>0.91600000000000004</v>
      </c>
      <c r="AT52" s="25">
        <f t="shared" si="176"/>
        <v>2423.4719999999998</v>
      </c>
      <c r="AU52" s="45">
        <f t="shared" si="192"/>
        <v>0.35</v>
      </c>
      <c r="AV52" s="45">
        <f t="shared" si="193"/>
        <v>0.66600000000000004</v>
      </c>
      <c r="AW52" s="45">
        <f t="shared" si="194"/>
        <v>0.25</v>
      </c>
      <c r="AX52" s="45">
        <f t="shared" si="195"/>
        <v>1.7450000000000001</v>
      </c>
      <c r="AY52" s="9">
        <v>1</v>
      </c>
      <c r="AZ52" s="9">
        <f t="shared" si="196"/>
        <v>15008.930463743998</v>
      </c>
      <c r="BA52" s="25">
        <f t="shared" si="177"/>
        <v>41199.514122977278</v>
      </c>
      <c r="BB52" s="25">
        <f t="shared" si="178"/>
        <v>21556.576378552316</v>
      </c>
      <c r="BC52" s="25">
        <f t="shared" si="197"/>
        <v>14056.975151923196</v>
      </c>
      <c r="BD52" s="25">
        <f t="shared" si="179"/>
        <v>38586.396792029176</v>
      </c>
      <c r="BE52" s="25">
        <f t="shared" si="180"/>
        <v>20189.33056194969</v>
      </c>
      <c r="BF52" s="25">
        <f t="shared" si="198"/>
        <v>14922.616084992</v>
      </c>
      <c r="BG52" s="25">
        <f t="shared" si="181"/>
        <v>40962.581153303043</v>
      </c>
      <c r="BH52" s="25">
        <f t="shared" si="182"/>
        <v>21432.607352069761</v>
      </c>
      <c r="BI52" s="25">
        <f t="shared" si="199"/>
        <v>3972.0967814975993</v>
      </c>
      <c r="BJ52" s="25">
        <f t="shared" si="183"/>
        <v>10903.40566521091</v>
      </c>
      <c r="BK52" s="25">
        <f t="shared" si="184"/>
        <v>5704.924002425927</v>
      </c>
      <c r="BL52" s="25">
        <f t="shared" si="185"/>
        <v>166983.62776200802</v>
      </c>
      <c r="BM52" s="15">
        <v>11</v>
      </c>
      <c r="BN52" s="25">
        <f t="shared" si="186"/>
        <v>17128.748646734344</v>
      </c>
      <c r="BO52" s="25">
        <f t="shared" si="200"/>
        <v>22819.696009703708</v>
      </c>
      <c r="BP52" s="25">
        <f t="shared" si="201"/>
        <v>1521.3130673135806</v>
      </c>
      <c r="BQ52" s="25">
        <f t="shared" si="187"/>
        <v>18650.061714047926</v>
      </c>
    </row>
    <row r="53" spans="2:69" s="15" customFormat="1" hidden="1" x14ac:dyDescent="0.35">
      <c r="B53" s="15" t="s">
        <v>9</v>
      </c>
      <c r="C53" s="23">
        <v>295</v>
      </c>
      <c r="D53" s="9">
        <v>8</v>
      </c>
      <c r="E53" s="30">
        <v>2.048</v>
      </c>
      <c r="F53" s="30">
        <v>3.4815999999999998</v>
      </c>
      <c r="G53" s="16">
        <v>2</v>
      </c>
      <c r="H53" s="9">
        <v>6</v>
      </c>
      <c r="I53" s="30">
        <f t="shared" si="0"/>
        <v>3.6960000000000002</v>
      </c>
      <c r="J53" s="9">
        <v>10</v>
      </c>
      <c r="K53" s="15">
        <v>6</v>
      </c>
      <c r="L53" s="30">
        <v>0.98380000000000001</v>
      </c>
      <c r="M53" s="9">
        <v>4</v>
      </c>
      <c r="N53" s="9">
        <v>15</v>
      </c>
      <c r="O53" s="30">
        <v>0.25</v>
      </c>
      <c r="P53" s="4">
        <v>0.78800000000000003</v>
      </c>
      <c r="Q53" s="15" t="s">
        <v>145</v>
      </c>
      <c r="R53" s="15">
        <v>1</v>
      </c>
      <c r="S53" s="15" t="s">
        <v>9</v>
      </c>
      <c r="T53" s="37">
        <v>497</v>
      </c>
      <c r="U53" s="30"/>
      <c r="V53" s="33"/>
      <c r="W53" s="9"/>
      <c r="X53" s="30">
        <v>0.33500000000000002</v>
      </c>
      <c r="Y53" s="37" t="s">
        <v>143</v>
      </c>
      <c r="Z53" s="30"/>
      <c r="AA53" s="30">
        <v>0.35</v>
      </c>
      <c r="AB53" s="30"/>
      <c r="AC53" s="30"/>
      <c r="AD53" s="30"/>
      <c r="AE53" s="30"/>
      <c r="AF53" s="15">
        <v>311</v>
      </c>
      <c r="AG53" s="30">
        <f>2*46.6%</f>
        <v>0.93200000000000005</v>
      </c>
      <c r="AH53" s="30"/>
      <c r="AI53" s="30">
        <v>0.311</v>
      </c>
      <c r="AJ53" s="30"/>
      <c r="AK53" s="46" t="s">
        <v>197</v>
      </c>
      <c r="AL53" s="9">
        <v>595</v>
      </c>
      <c r="AM53" s="30">
        <f t="shared" si="188"/>
        <v>0.45</v>
      </c>
      <c r="AN53" s="30"/>
      <c r="AO53" s="30"/>
      <c r="AP53" s="30">
        <v>0.2</v>
      </c>
      <c r="AQ53" s="15">
        <f t="shared" si="189"/>
        <v>792</v>
      </c>
      <c r="AR53" s="9">
        <f t="shared" si="190"/>
        <v>906</v>
      </c>
      <c r="AS53" s="30">
        <f t="shared" si="191"/>
        <v>1.3820000000000001</v>
      </c>
      <c r="AT53" s="9">
        <f t="shared" si="176"/>
        <v>2792.5439999999999</v>
      </c>
      <c r="AU53" s="30">
        <f t="shared" si="192"/>
        <v>0.35</v>
      </c>
      <c r="AV53" s="30">
        <f t="shared" si="193"/>
        <v>0.2</v>
      </c>
      <c r="AW53" s="30">
        <f t="shared" si="194"/>
        <v>0.56099999999999994</v>
      </c>
      <c r="AX53" s="30">
        <f t="shared" si="195"/>
        <v>1.123</v>
      </c>
      <c r="AY53" s="9">
        <v>1</v>
      </c>
      <c r="AZ53" s="9">
        <f t="shared" si="196"/>
        <v>13296.977510400002</v>
      </c>
      <c r="BA53" s="9">
        <f t="shared" si="177"/>
        <v>28229.483254579205</v>
      </c>
      <c r="BB53" s="9">
        <f t="shared" si="178"/>
        <v>21674.113232884534</v>
      </c>
      <c r="BC53" s="9">
        <f t="shared" si="197"/>
        <v>11667.025428479998</v>
      </c>
      <c r="BD53" s="9">
        <f t="shared" si="179"/>
        <v>24769.094984663039</v>
      </c>
      <c r="BE53" s="9">
        <f t="shared" si="180"/>
        <v>19017.286449498682</v>
      </c>
      <c r="BF53" s="9">
        <f t="shared" si="198"/>
        <v>12385.4911488</v>
      </c>
      <c r="BG53" s="9">
        <f t="shared" si="181"/>
        <v>26294.397708902401</v>
      </c>
      <c r="BH53" s="9">
        <f t="shared" si="182"/>
        <v>20188.387729017446</v>
      </c>
      <c r="BI53" s="9">
        <f t="shared" si="199"/>
        <v>3296.7657446399999</v>
      </c>
      <c r="BJ53" s="9">
        <f t="shared" si="183"/>
        <v>6999.0336758707208</v>
      </c>
      <c r="BK53" s="9">
        <f t="shared" si="184"/>
        <v>5373.7380540604336</v>
      </c>
      <c r="BL53" s="9">
        <f t="shared" si="185"/>
        <v>162765.59872953285</v>
      </c>
      <c r="BM53" s="15">
        <v>11</v>
      </c>
      <c r="BN53" s="25">
        <f t="shared" si="186"/>
        <v>16632.180587140934</v>
      </c>
      <c r="BO53" s="9">
        <f t="shared" si="200"/>
        <v>21494.952216241734</v>
      </c>
      <c r="BP53" s="9">
        <f t="shared" si="201"/>
        <v>1432.9968144161155</v>
      </c>
      <c r="BQ53" s="9">
        <f t="shared" si="187"/>
        <v>18065.177401557048</v>
      </c>
    </row>
    <row r="54" spans="2:69" s="63" customFormat="1" hidden="1" x14ac:dyDescent="0.35">
      <c r="B54" s="63" t="s">
        <v>9</v>
      </c>
      <c r="C54" s="23">
        <v>295</v>
      </c>
      <c r="D54" s="9">
        <v>8</v>
      </c>
      <c r="E54" s="30">
        <v>2.048</v>
      </c>
      <c r="F54" s="30">
        <v>3.4815999999999998</v>
      </c>
      <c r="G54" s="74">
        <v>2</v>
      </c>
      <c r="H54" s="72">
        <v>6</v>
      </c>
      <c r="I54" s="67">
        <f t="shared" si="0"/>
        <v>3.6960000000000002</v>
      </c>
      <c r="J54" s="72">
        <v>10</v>
      </c>
      <c r="K54" s="63">
        <v>6</v>
      </c>
      <c r="L54" s="67">
        <v>0.98380000000000001</v>
      </c>
      <c r="M54" s="72">
        <v>4</v>
      </c>
      <c r="N54" s="72">
        <v>15</v>
      </c>
      <c r="O54" s="67">
        <v>0.25</v>
      </c>
      <c r="P54" s="4">
        <v>0.78800000000000003</v>
      </c>
      <c r="Q54" s="63" t="s">
        <v>145</v>
      </c>
      <c r="R54" s="63">
        <v>1</v>
      </c>
      <c r="S54" s="63" t="s">
        <v>9</v>
      </c>
      <c r="T54" s="37">
        <v>497</v>
      </c>
      <c r="U54" s="67"/>
      <c r="V54" s="64"/>
      <c r="W54" s="72"/>
      <c r="X54" s="30">
        <v>0.33500000000000002</v>
      </c>
      <c r="Y54" s="63" t="s">
        <v>143</v>
      </c>
      <c r="Z54" s="67"/>
      <c r="AA54" s="67">
        <v>0.35</v>
      </c>
      <c r="AB54" s="67"/>
      <c r="AC54" s="67"/>
      <c r="AD54" s="67"/>
      <c r="AE54" s="67"/>
      <c r="AF54" s="63">
        <v>311</v>
      </c>
      <c r="AG54" s="67">
        <f>1*46.6%</f>
        <v>0.46600000000000003</v>
      </c>
      <c r="AH54" s="67">
        <f>1*46.6%</f>
        <v>0.46600000000000003</v>
      </c>
      <c r="AI54" s="67">
        <v>0.311</v>
      </c>
      <c r="AJ54" s="67"/>
      <c r="AK54" s="46" t="s">
        <v>197</v>
      </c>
      <c r="AL54" s="9">
        <v>595</v>
      </c>
      <c r="AM54" s="30">
        <f t="shared" si="188"/>
        <v>0.45</v>
      </c>
      <c r="AN54" s="30"/>
      <c r="AO54" s="67"/>
      <c r="AP54" s="67">
        <v>0.2</v>
      </c>
      <c r="AQ54" s="63">
        <f t="shared" si="189"/>
        <v>792</v>
      </c>
      <c r="AR54" s="72">
        <f t="shared" si="190"/>
        <v>906</v>
      </c>
      <c r="AS54" s="67">
        <f t="shared" si="191"/>
        <v>0.91600000000000004</v>
      </c>
      <c r="AT54" s="72">
        <f t="shared" si="176"/>
        <v>2423.4719999999998</v>
      </c>
      <c r="AU54" s="67">
        <f t="shared" si="192"/>
        <v>0.35</v>
      </c>
      <c r="AV54" s="67">
        <f t="shared" si="193"/>
        <v>0.66600000000000004</v>
      </c>
      <c r="AW54" s="67">
        <f t="shared" si="194"/>
        <v>0.56099999999999994</v>
      </c>
      <c r="AX54" s="67">
        <f t="shared" si="195"/>
        <v>1.123</v>
      </c>
      <c r="AY54" s="9">
        <v>1</v>
      </c>
      <c r="AZ54" s="9">
        <f t="shared" si="196"/>
        <v>15008.930463743998</v>
      </c>
      <c r="BA54" s="72">
        <f t="shared" si="177"/>
        <v>31863.959374528513</v>
      </c>
      <c r="BB54" s="72">
        <f t="shared" si="178"/>
        <v>24464.601682694112</v>
      </c>
      <c r="BC54" s="72">
        <f t="shared" si="197"/>
        <v>14056.975151923196</v>
      </c>
      <c r="BD54" s="72">
        <f t="shared" si="179"/>
        <v>29842.958247532948</v>
      </c>
      <c r="BE54" s="72">
        <f t="shared" si="180"/>
        <v>22912.911668560264</v>
      </c>
      <c r="BF54" s="72">
        <f t="shared" si="198"/>
        <v>14922.616084992</v>
      </c>
      <c r="BG54" s="72">
        <f t="shared" si="181"/>
        <v>31680.71394843802</v>
      </c>
      <c r="BH54" s="72">
        <f t="shared" si="182"/>
        <v>24323.908986385217</v>
      </c>
      <c r="BI54" s="72">
        <f t="shared" si="199"/>
        <v>3972.0967814975993</v>
      </c>
      <c r="BJ54" s="72">
        <f t="shared" si="183"/>
        <v>8432.7614671194042</v>
      </c>
      <c r="BK54" s="72">
        <f t="shared" si="184"/>
        <v>6474.5296701314319</v>
      </c>
      <c r="BL54" s="72">
        <f t="shared" si="185"/>
        <v>189510.0534050175</v>
      </c>
      <c r="BM54" s="15">
        <v>11</v>
      </c>
      <c r="BN54" s="27">
        <f t="shared" si="186"/>
        <v>19439.451126491156</v>
      </c>
      <c r="BO54" s="72">
        <f t="shared" si="200"/>
        <v>25898.118680525728</v>
      </c>
      <c r="BP54" s="72">
        <f t="shared" si="201"/>
        <v>1726.5412453683819</v>
      </c>
      <c r="BQ54" s="66">
        <f t="shared" si="187"/>
        <v>21165.992371859538</v>
      </c>
    </row>
    <row r="55" spans="2:69" s="15" customFormat="1" hidden="1" x14ac:dyDescent="0.35">
      <c r="B55" s="15" t="s">
        <v>9</v>
      </c>
      <c r="C55" s="23">
        <v>295</v>
      </c>
      <c r="D55" s="9">
        <v>8</v>
      </c>
      <c r="E55" s="30">
        <v>2.048</v>
      </c>
      <c r="F55" s="30">
        <v>3.4815999999999998</v>
      </c>
      <c r="G55" s="16">
        <v>2</v>
      </c>
      <c r="H55" s="9">
        <v>6</v>
      </c>
      <c r="I55" s="30">
        <f t="shared" si="0"/>
        <v>3.6960000000000002</v>
      </c>
      <c r="J55" s="9">
        <v>10</v>
      </c>
      <c r="K55" s="15">
        <v>6</v>
      </c>
      <c r="L55" s="30">
        <v>0.98380000000000001</v>
      </c>
      <c r="M55" s="9">
        <v>4</v>
      </c>
      <c r="N55" s="9">
        <v>15</v>
      </c>
      <c r="O55" s="30">
        <v>0.25</v>
      </c>
      <c r="P55" s="4">
        <v>0.78800000000000003</v>
      </c>
      <c r="Q55" s="15" t="s">
        <v>11</v>
      </c>
      <c r="R55" s="15">
        <v>1</v>
      </c>
      <c r="S55" s="15" t="s">
        <v>9</v>
      </c>
      <c r="T55" s="15">
        <v>449</v>
      </c>
      <c r="U55" s="30">
        <f t="shared" ref="U55:U58" si="202">37.7%</f>
        <v>0.377</v>
      </c>
      <c r="V55" s="33">
        <v>-0.1</v>
      </c>
      <c r="W55" s="9"/>
      <c r="X55" s="30"/>
      <c r="Y55" s="37" t="s">
        <v>143</v>
      </c>
      <c r="Z55" s="30"/>
      <c r="AA55" s="30">
        <v>0.35</v>
      </c>
      <c r="AB55" s="30"/>
      <c r="AC55" s="30"/>
      <c r="AD55" s="30"/>
      <c r="AE55" s="30"/>
      <c r="AF55" s="15">
        <v>311</v>
      </c>
      <c r="AG55" s="30">
        <f>2*46.6%</f>
        <v>0.93200000000000005</v>
      </c>
      <c r="AH55" s="30"/>
      <c r="AI55" s="30"/>
      <c r="AJ55" s="30">
        <v>0.622</v>
      </c>
      <c r="AK55" s="46" t="s">
        <v>197</v>
      </c>
      <c r="AL55" s="9">
        <v>595</v>
      </c>
      <c r="AM55" s="30">
        <f t="shared" si="188"/>
        <v>0.45</v>
      </c>
      <c r="AN55" s="30"/>
      <c r="AO55" s="30"/>
      <c r="AP55" s="30">
        <v>0.2</v>
      </c>
      <c r="AQ55" s="15">
        <f t="shared" si="189"/>
        <v>744</v>
      </c>
      <c r="AR55" s="9">
        <f t="shared" si="190"/>
        <v>906</v>
      </c>
      <c r="AS55" s="30">
        <f t="shared" si="191"/>
        <v>1.7590000000000001</v>
      </c>
      <c r="AT55" s="9">
        <f t="shared" si="176"/>
        <v>2958.6960000000004</v>
      </c>
      <c r="AU55" s="30">
        <f t="shared" si="192"/>
        <v>0.24999999999999997</v>
      </c>
      <c r="AV55" s="30">
        <f t="shared" si="193"/>
        <v>0.2</v>
      </c>
      <c r="AW55" s="30">
        <f t="shared" si="194"/>
        <v>0.25</v>
      </c>
      <c r="AX55" s="30">
        <f t="shared" si="195"/>
        <v>1.4100000000000001</v>
      </c>
      <c r="AY55" s="9">
        <v>1</v>
      </c>
      <c r="AZ55" s="9">
        <f t="shared" si="196"/>
        <v>13179.2154624</v>
      </c>
      <c r="BA55" s="9">
        <f t="shared" si="177"/>
        <v>31761.909264384001</v>
      </c>
      <c r="BB55" s="9">
        <f t="shared" si="178"/>
        <v>17824.888912896</v>
      </c>
      <c r="BC55" s="9">
        <f t="shared" si="197"/>
        <v>12361.195192319999</v>
      </c>
      <c r="BD55" s="9">
        <f t="shared" si="179"/>
        <v>29790.480413491201</v>
      </c>
      <c r="BE55" s="9">
        <f t="shared" si="180"/>
        <v>16718.5164976128</v>
      </c>
      <c r="BF55" s="9">
        <f t="shared" si="198"/>
        <v>13122.408499200003</v>
      </c>
      <c r="BG55" s="9">
        <f t="shared" si="181"/>
        <v>31625.004483072007</v>
      </c>
      <c r="BH55" s="9">
        <f t="shared" si="182"/>
        <v>17748.057495168003</v>
      </c>
      <c r="BI55" s="9">
        <f t="shared" si="199"/>
        <v>3492.9181497600007</v>
      </c>
      <c r="BJ55" s="9">
        <f t="shared" si="183"/>
        <v>8417.9327409216021</v>
      </c>
      <c r="BK55" s="9">
        <f t="shared" si="184"/>
        <v>4724.1717975504016</v>
      </c>
      <c r="BL55" s="9">
        <f t="shared" si="185"/>
        <v>138173.6216420352</v>
      </c>
      <c r="BM55" s="15">
        <v>11</v>
      </c>
      <c r="BN55" s="25">
        <f t="shared" si="186"/>
        <v>14174.698103382108</v>
      </c>
      <c r="BO55" s="9">
        <f t="shared" si="200"/>
        <v>18896.687190201606</v>
      </c>
      <c r="BP55" s="9">
        <f t="shared" si="201"/>
        <v>1259.7791460134404</v>
      </c>
      <c r="BQ55" s="9">
        <f t="shared" si="187"/>
        <v>15434.47724939555</v>
      </c>
    </row>
    <row r="56" spans="2:69" s="37" customFormat="1" hidden="1" x14ac:dyDescent="0.35">
      <c r="B56" s="37" t="s">
        <v>9</v>
      </c>
      <c r="C56" s="23">
        <v>295</v>
      </c>
      <c r="D56" s="9">
        <v>8</v>
      </c>
      <c r="E56" s="30">
        <v>2.048</v>
      </c>
      <c r="F56" s="30">
        <v>3.4815999999999998</v>
      </c>
      <c r="G56" s="81">
        <v>2</v>
      </c>
      <c r="H56" s="25">
        <v>6</v>
      </c>
      <c r="I56" s="45">
        <f t="shared" si="0"/>
        <v>3.6960000000000002</v>
      </c>
      <c r="J56" s="25">
        <v>10</v>
      </c>
      <c r="K56" s="37">
        <v>6</v>
      </c>
      <c r="L56" s="45">
        <v>0.98380000000000001</v>
      </c>
      <c r="M56" s="25">
        <v>4</v>
      </c>
      <c r="N56" s="25">
        <v>15</v>
      </c>
      <c r="O56" s="45">
        <v>0.25</v>
      </c>
      <c r="P56" s="4">
        <v>0.78800000000000003</v>
      </c>
      <c r="Q56" s="15" t="s">
        <v>11</v>
      </c>
      <c r="R56" s="15">
        <v>1</v>
      </c>
      <c r="S56" s="15" t="s">
        <v>9</v>
      </c>
      <c r="T56" s="15">
        <v>449</v>
      </c>
      <c r="U56" s="30">
        <f t="shared" si="202"/>
        <v>0.377</v>
      </c>
      <c r="V56" s="33">
        <v>-0.1</v>
      </c>
      <c r="W56" s="25"/>
      <c r="X56" s="45"/>
      <c r="Y56" s="37" t="s">
        <v>143</v>
      </c>
      <c r="Z56" s="45"/>
      <c r="AA56" s="45">
        <v>0.35</v>
      </c>
      <c r="AB56" s="45"/>
      <c r="AC56" s="45"/>
      <c r="AD56" s="45"/>
      <c r="AE56" s="45"/>
      <c r="AF56" s="37">
        <v>311</v>
      </c>
      <c r="AG56" s="45">
        <f>1*46.6%</f>
        <v>0.46600000000000003</v>
      </c>
      <c r="AH56" s="45">
        <f>1*46.6%</f>
        <v>0.46600000000000003</v>
      </c>
      <c r="AJ56" s="45">
        <v>0.622</v>
      </c>
      <c r="AK56" s="46" t="s">
        <v>197</v>
      </c>
      <c r="AL56" s="9">
        <v>595</v>
      </c>
      <c r="AM56" s="30">
        <f t="shared" si="188"/>
        <v>0.45</v>
      </c>
      <c r="AN56" s="30"/>
      <c r="AO56" s="45"/>
      <c r="AP56" s="45">
        <v>0.2</v>
      </c>
      <c r="AQ56" s="37">
        <f t="shared" si="189"/>
        <v>744</v>
      </c>
      <c r="AR56" s="25">
        <f t="shared" si="190"/>
        <v>906</v>
      </c>
      <c r="AS56" s="45">
        <f t="shared" si="191"/>
        <v>1.2929999999999999</v>
      </c>
      <c r="AT56" s="25">
        <f t="shared" si="176"/>
        <v>2611.9920000000002</v>
      </c>
      <c r="AU56" s="45">
        <f t="shared" si="192"/>
        <v>0.24999999999999997</v>
      </c>
      <c r="AV56" s="45">
        <f t="shared" si="193"/>
        <v>0.66600000000000004</v>
      </c>
      <c r="AW56" s="45">
        <f t="shared" si="194"/>
        <v>0.25</v>
      </c>
      <c r="AX56" s="45">
        <f t="shared" si="195"/>
        <v>1.4100000000000001</v>
      </c>
      <c r="AY56" s="9">
        <v>1</v>
      </c>
      <c r="AZ56" s="9">
        <f t="shared" si="196"/>
        <v>15374.059536384002</v>
      </c>
      <c r="BA56" s="25">
        <f t="shared" si="177"/>
        <v>37051.483482685449</v>
      </c>
      <c r="BB56" s="25">
        <f t="shared" si="178"/>
        <v>20793.415522959363</v>
      </c>
      <c r="BC56" s="25">
        <f t="shared" si="197"/>
        <v>15150.456304435198</v>
      </c>
      <c r="BD56" s="25">
        <f t="shared" si="179"/>
        <v>36512.599693688826</v>
      </c>
      <c r="BE56" s="25">
        <f t="shared" si="180"/>
        <v>20490.992151748607</v>
      </c>
      <c r="BF56" s="25">
        <f t="shared" si="198"/>
        <v>16083.434771712002</v>
      </c>
      <c r="BG56" s="25">
        <f t="shared" si="181"/>
        <v>38761.077799825929</v>
      </c>
      <c r="BH56" s="25">
        <f t="shared" si="182"/>
        <v>21752.845528740483</v>
      </c>
      <c r="BI56" s="25">
        <f t="shared" si="199"/>
        <v>4281.0830975135996</v>
      </c>
      <c r="BJ56" s="25">
        <f t="shared" si="183"/>
        <v>10317.410265007775</v>
      </c>
      <c r="BK56" s="25">
        <f t="shared" si="184"/>
        <v>5790.1648893871434</v>
      </c>
      <c r="BL56" s="25">
        <f t="shared" si="185"/>
        <v>165137.63069883187</v>
      </c>
      <c r="BM56" s="15">
        <v>11</v>
      </c>
      <c r="BN56" s="27">
        <f t="shared" si="186"/>
        <v>16990.043293415671</v>
      </c>
      <c r="BO56" s="25">
        <f t="shared" si="200"/>
        <v>23160.659557548574</v>
      </c>
      <c r="BP56" s="25">
        <f t="shared" si="201"/>
        <v>1544.0439705032381</v>
      </c>
      <c r="BQ56" s="27">
        <f t="shared" si="187"/>
        <v>18534.087263918907</v>
      </c>
    </row>
    <row r="57" spans="2:69" s="15" customFormat="1" hidden="1" x14ac:dyDescent="0.35">
      <c r="B57" s="15" t="s">
        <v>9</v>
      </c>
      <c r="C57" s="23">
        <v>295</v>
      </c>
      <c r="D57" s="9">
        <v>8</v>
      </c>
      <c r="E57" s="30">
        <v>2.048</v>
      </c>
      <c r="F57" s="30">
        <v>3.4815999999999998</v>
      </c>
      <c r="G57" s="16">
        <v>2</v>
      </c>
      <c r="H57" s="9">
        <v>6</v>
      </c>
      <c r="I57" s="30">
        <f t="shared" si="0"/>
        <v>3.6960000000000002</v>
      </c>
      <c r="J57" s="9">
        <v>10</v>
      </c>
      <c r="K57" s="15">
        <v>6</v>
      </c>
      <c r="L57" s="30">
        <v>0.98380000000000001</v>
      </c>
      <c r="M57" s="9">
        <v>4</v>
      </c>
      <c r="N57" s="9">
        <v>15</v>
      </c>
      <c r="O57" s="30">
        <v>0.25</v>
      </c>
      <c r="P57" s="4">
        <v>0.78800000000000003</v>
      </c>
      <c r="Q57" s="15" t="s">
        <v>11</v>
      </c>
      <c r="R57" s="15">
        <v>1</v>
      </c>
      <c r="S57" s="15" t="s">
        <v>9</v>
      </c>
      <c r="T57" s="15">
        <v>449</v>
      </c>
      <c r="U57" s="30">
        <f t="shared" si="202"/>
        <v>0.377</v>
      </c>
      <c r="V57" s="33">
        <v>-0.1</v>
      </c>
      <c r="W57" s="9"/>
      <c r="X57" s="30"/>
      <c r="Y57" s="37" t="s">
        <v>143</v>
      </c>
      <c r="Z57" s="30"/>
      <c r="AA57" s="30">
        <v>0.35</v>
      </c>
      <c r="AB57" s="30"/>
      <c r="AC57" s="30"/>
      <c r="AD57" s="30"/>
      <c r="AE57" s="30"/>
      <c r="AF57" s="15">
        <v>311</v>
      </c>
      <c r="AG57" s="30">
        <f>2*46.6%</f>
        <v>0.93200000000000005</v>
      </c>
      <c r="AH57" s="30"/>
      <c r="AI57" s="30">
        <v>0.311</v>
      </c>
      <c r="AJ57" s="30"/>
      <c r="AK57" s="46" t="s">
        <v>197</v>
      </c>
      <c r="AL57" s="9">
        <v>595</v>
      </c>
      <c r="AM57" s="30">
        <f t="shared" si="188"/>
        <v>0.45</v>
      </c>
      <c r="AN57" s="30"/>
      <c r="AO57" s="30"/>
      <c r="AP57" s="30">
        <v>0.2</v>
      </c>
      <c r="AQ57" s="15">
        <f t="shared" si="189"/>
        <v>744</v>
      </c>
      <c r="AR57" s="9">
        <f t="shared" si="190"/>
        <v>906</v>
      </c>
      <c r="AS57" s="30">
        <f t="shared" si="191"/>
        <v>1.7590000000000001</v>
      </c>
      <c r="AT57" s="9">
        <f t="shared" si="176"/>
        <v>2958.6960000000004</v>
      </c>
      <c r="AU57" s="30">
        <f t="shared" si="192"/>
        <v>0.24999999999999997</v>
      </c>
      <c r="AV57" s="30">
        <f t="shared" si="193"/>
        <v>0.2</v>
      </c>
      <c r="AW57" s="30">
        <f t="shared" si="194"/>
        <v>0.56099999999999994</v>
      </c>
      <c r="AX57" s="30">
        <f t="shared" si="195"/>
        <v>0.78800000000000003</v>
      </c>
      <c r="AY57" s="9">
        <v>1</v>
      </c>
      <c r="AZ57" s="9">
        <f t="shared" si="196"/>
        <v>13179.2154624</v>
      </c>
      <c r="BA57" s="9">
        <f t="shared" si="177"/>
        <v>23564.437246771198</v>
      </c>
      <c r="BB57" s="9">
        <f t="shared" si="178"/>
        <v>19005.324883432244</v>
      </c>
      <c r="BC57" s="9">
        <f t="shared" si="197"/>
        <v>12361.195192319999</v>
      </c>
      <c r="BD57" s="9">
        <f t="shared" si="179"/>
        <v>22101.81700386816</v>
      </c>
      <c r="BE57" s="9">
        <f t="shared" si="180"/>
        <v>17825.684028598516</v>
      </c>
      <c r="BF57" s="9">
        <f t="shared" si="198"/>
        <v>13122.408499200003</v>
      </c>
      <c r="BG57" s="9">
        <f t="shared" si="181"/>
        <v>23462.866396569603</v>
      </c>
      <c r="BH57" s="9">
        <f t="shared" si="182"/>
        <v>18923.405379624346</v>
      </c>
      <c r="BI57" s="9">
        <f t="shared" si="199"/>
        <v>3492.9181497600007</v>
      </c>
      <c r="BJ57" s="9">
        <f t="shared" si="183"/>
        <v>6245.3376517708812</v>
      </c>
      <c r="BK57" s="9">
        <f t="shared" si="184"/>
        <v>5037.0254903881041</v>
      </c>
      <c r="BL57" s="9">
        <f t="shared" si="185"/>
        <v>147324.03564812304</v>
      </c>
      <c r="BM57" s="15">
        <v>11</v>
      </c>
      <c r="BN57" s="25">
        <f t="shared" si="186"/>
        <v>15113.403729795216</v>
      </c>
      <c r="BO57" s="9">
        <f t="shared" si="200"/>
        <v>20148.101961552416</v>
      </c>
      <c r="BP57" s="9">
        <f t="shared" si="201"/>
        <v>1343.2067974368279</v>
      </c>
      <c r="BQ57" s="9">
        <f t="shared" si="187"/>
        <v>16456.610527232046</v>
      </c>
    </row>
    <row r="58" spans="2:69" s="31" customFormat="1" hidden="1" x14ac:dyDescent="0.35">
      <c r="B58" s="31" t="s">
        <v>9</v>
      </c>
      <c r="C58" s="23">
        <v>295</v>
      </c>
      <c r="D58" s="9">
        <v>8</v>
      </c>
      <c r="E58" s="30">
        <v>2.048</v>
      </c>
      <c r="F58" s="30">
        <v>3.4815999999999998</v>
      </c>
      <c r="G58" s="20">
        <v>2</v>
      </c>
      <c r="H58" s="17">
        <v>6</v>
      </c>
      <c r="I58" s="32">
        <f t="shared" si="0"/>
        <v>3.6960000000000002</v>
      </c>
      <c r="J58" s="17">
        <v>10</v>
      </c>
      <c r="K58" s="31">
        <v>6</v>
      </c>
      <c r="L58" s="32">
        <v>0.98380000000000001</v>
      </c>
      <c r="M58" s="17">
        <v>4</v>
      </c>
      <c r="N58" s="17">
        <v>15</v>
      </c>
      <c r="O58" s="32">
        <v>0.25</v>
      </c>
      <c r="P58" s="4">
        <v>0.78800000000000003</v>
      </c>
      <c r="Q58" s="31" t="s">
        <v>11</v>
      </c>
      <c r="R58" s="31">
        <v>1</v>
      </c>
      <c r="S58" s="31" t="s">
        <v>9</v>
      </c>
      <c r="T58" s="31">
        <v>449</v>
      </c>
      <c r="U58" s="32">
        <f t="shared" si="202"/>
        <v>0.377</v>
      </c>
      <c r="V58" s="35">
        <v>-0.1</v>
      </c>
      <c r="W58" s="17"/>
      <c r="X58" s="32"/>
      <c r="Y58" s="31" t="s">
        <v>143</v>
      </c>
      <c r="Z58" s="32"/>
      <c r="AA58" s="32">
        <v>0.35</v>
      </c>
      <c r="AB58" s="32"/>
      <c r="AC58" s="32"/>
      <c r="AD58" s="32"/>
      <c r="AE58" s="32"/>
      <c r="AF58" s="31">
        <v>311</v>
      </c>
      <c r="AG58" s="32">
        <f>1*46.6%</f>
        <v>0.46600000000000003</v>
      </c>
      <c r="AH58" s="32">
        <f>1*46.6%</f>
        <v>0.46600000000000003</v>
      </c>
      <c r="AI58" s="32">
        <v>0.311</v>
      </c>
      <c r="AJ58" s="32"/>
      <c r="AK58" s="46" t="s">
        <v>197</v>
      </c>
      <c r="AL58" s="9">
        <v>595</v>
      </c>
      <c r="AM58" s="30">
        <f t="shared" si="188"/>
        <v>0.45</v>
      </c>
      <c r="AN58" s="30"/>
      <c r="AO58" s="32"/>
      <c r="AP58" s="32">
        <v>0.2</v>
      </c>
      <c r="AQ58" s="31">
        <f t="shared" si="189"/>
        <v>744</v>
      </c>
      <c r="AR58" s="17">
        <f t="shared" si="190"/>
        <v>906</v>
      </c>
      <c r="AS58" s="32">
        <f t="shared" si="191"/>
        <v>1.2929999999999999</v>
      </c>
      <c r="AT58" s="17">
        <f t="shared" si="176"/>
        <v>2611.9920000000002</v>
      </c>
      <c r="AU58" s="32">
        <f t="shared" si="192"/>
        <v>0.24999999999999997</v>
      </c>
      <c r="AV58" s="32">
        <f t="shared" si="193"/>
        <v>0.66600000000000004</v>
      </c>
      <c r="AW58" s="32">
        <f t="shared" si="194"/>
        <v>0.56099999999999994</v>
      </c>
      <c r="AX58" s="32">
        <f t="shared" si="195"/>
        <v>0.78800000000000003</v>
      </c>
      <c r="AY58" s="9">
        <v>1</v>
      </c>
      <c r="AZ58" s="9">
        <f t="shared" si="196"/>
        <v>15374.059536384002</v>
      </c>
      <c r="BA58" s="17">
        <f t="shared" si="177"/>
        <v>27488.818451054598</v>
      </c>
      <c r="BB58" s="17">
        <f t="shared" si="178"/>
        <v>22170.439287514208</v>
      </c>
      <c r="BC58" s="17">
        <f t="shared" si="197"/>
        <v>15150.456304435198</v>
      </c>
      <c r="BD58" s="17">
        <f t="shared" si="179"/>
        <v>27089.015872330136</v>
      </c>
      <c r="BE58" s="17">
        <f t="shared" si="180"/>
        <v>21847.988222024258</v>
      </c>
      <c r="BF58" s="17">
        <f t="shared" si="198"/>
        <v>16083.434771712002</v>
      </c>
      <c r="BG58" s="17">
        <f t="shared" si="181"/>
        <v>28757.181371821061</v>
      </c>
      <c r="BH58" s="17">
        <f t="shared" si="182"/>
        <v>23193.406614373183</v>
      </c>
      <c r="BI58" s="17">
        <f t="shared" si="199"/>
        <v>4281.0830975135996</v>
      </c>
      <c r="BJ58" s="17">
        <f t="shared" si="183"/>
        <v>7654.5765783543166</v>
      </c>
      <c r="BK58" s="17">
        <f t="shared" si="184"/>
        <v>6173.6129402652414</v>
      </c>
      <c r="BL58" s="17">
        <f t="shared" si="185"/>
        <v>176073.71003815386</v>
      </c>
      <c r="BM58" s="15">
        <v>11</v>
      </c>
      <c r="BN58" s="27">
        <f t="shared" si="186"/>
        <v>18115.192422957003</v>
      </c>
      <c r="BO58" s="17">
        <f t="shared" si="200"/>
        <v>24694.451761060966</v>
      </c>
      <c r="BP58" s="17">
        <f t="shared" si="201"/>
        <v>1646.2967840707311</v>
      </c>
      <c r="BQ58" s="18">
        <f t="shared" si="187"/>
        <v>19761.489207027735</v>
      </c>
    </row>
    <row r="59" spans="2:69" s="15" customFormat="1" x14ac:dyDescent="0.35">
      <c r="B59" s="15" t="s">
        <v>9</v>
      </c>
      <c r="C59" s="23">
        <v>295</v>
      </c>
      <c r="D59" s="9">
        <v>8</v>
      </c>
      <c r="E59" s="30">
        <v>2.048</v>
      </c>
      <c r="F59" s="30">
        <v>3.4815999999999998</v>
      </c>
      <c r="G59" s="16">
        <v>2</v>
      </c>
      <c r="H59" s="9">
        <v>6</v>
      </c>
      <c r="I59" s="30">
        <f t="shared" si="0"/>
        <v>3.6960000000000002</v>
      </c>
      <c r="J59" s="9">
        <v>10</v>
      </c>
      <c r="K59" s="15">
        <v>6</v>
      </c>
      <c r="L59" s="30">
        <v>0.98380000000000001</v>
      </c>
      <c r="M59" s="9">
        <v>4</v>
      </c>
      <c r="N59" s="9">
        <v>15</v>
      </c>
      <c r="O59" s="30">
        <v>0.25</v>
      </c>
      <c r="P59" s="4">
        <v>0.78800000000000003</v>
      </c>
      <c r="Q59" s="15" t="s">
        <v>278</v>
      </c>
      <c r="R59" s="15">
        <v>1</v>
      </c>
      <c r="S59" s="15" t="s">
        <v>9</v>
      </c>
      <c r="T59" s="15">
        <v>532</v>
      </c>
      <c r="U59" s="30">
        <v>0.45300000000000001</v>
      </c>
      <c r="V59" s="33">
        <v>0.52</v>
      </c>
      <c r="W59" s="6"/>
      <c r="X59" s="30"/>
      <c r="Y59" s="37" t="s">
        <v>143</v>
      </c>
      <c r="Z59" s="30"/>
      <c r="AA59" s="30">
        <v>0.35</v>
      </c>
      <c r="AB59" s="30"/>
      <c r="AC59" s="30"/>
      <c r="AD59" s="30"/>
      <c r="AE59" s="30"/>
      <c r="AF59" s="15">
        <v>311</v>
      </c>
      <c r="AG59" s="30">
        <f>2*46.6%</f>
        <v>0.93200000000000005</v>
      </c>
      <c r="AH59" s="30"/>
      <c r="AI59" s="30"/>
      <c r="AJ59" s="30">
        <v>0.622</v>
      </c>
      <c r="AK59" s="46" t="s">
        <v>198</v>
      </c>
      <c r="AL59" s="9">
        <v>595</v>
      </c>
      <c r="AM59" s="30">
        <f>48%+25%+20%</f>
        <v>0.92999999999999994</v>
      </c>
      <c r="AN59" s="30"/>
      <c r="AO59" s="30"/>
      <c r="AP59" s="30">
        <v>0.2</v>
      </c>
      <c r="AQ59" s="15">
        <f t="shared" ref="AQ59:AQ62" si="203">C59+T59</f>
        <v>827</v>
      </c>
      <c r="AR59" s="9">
        <f t="shared" ref="AR59:AR62" si="204">AF59+AL59</f>
        <v>906</v>
      </c>
      <c r="AS59" s="30">
        <f t="shared" ref="AS59:AS62" si="205">U59+Z59+AG59+AM59</f>
        <v>2.3149999999999999</v>
      </c>
      <c r="AT59" s="9">
        <f t="shared" si="176"/>
        <v>3647.5050000000001</v>
      </c>
      <c r="AU59" s="30">
        <f t="shared" ref="AU59:AU62" si="206">V59+AA59</f>
        <v>0.87</v>
      </c>
      <c r="AV59" s="30">
        <f t="shared" ref="AV59:AV62" si="207">AB59+AH59+AP59</f>
        <v>0.2</v>
      </c>
      <c r="AW59" s="30">
        <f t="shared" ref="AW59:AW62" si="208">O59+W59+AD59+AI59+AN59</f>
        <v>0.25</v>
      </c>
      <c r="AX59" s="30">
        <f t="shared" ref="AX59:AX62" si="209">P59+X59+AE59+AJ59+AO59</f>
        <v>1.4100000000000001</v>
      </c>
      <c r="AY59" s="9">
        <v>1</v>
      </c>
      <c r="AZ59" s="9">
        <f t="shared" ref="AZ59:AZ62" si="210">E59*(100%+AU59+AV59)*AT59*(100%+AY59*50%)</f>
        <v>23194.630195200003</v>
      </c>
      <c r="BA59" s="9">
        <f t="shared" si="177"/>
        <v>55899.058770432013</v>
      </c>
      <c r="BB59" s="9">
        <f t="shared" si="178"/>
        <v>31370.737339008003</v>
      </c>
      <c r="BC59" s="9">
        <f t="shared" ref="BC59:BC62" si="211">F59*(100%+AV59)*AT59</f>
        <v>15238.984089599999</v>
      </c>
      <c r="BD59" s="9">
        <f t="shared" si="179"/>
        <v>36725.951655935998</v>
      </c>
      <c r="BE59" s="9">
        <f t="shared" si="180"/>
        <v>20610.725981183998</v>
      </c>
      <c r="BF59" s="9">
        <f t="shared" ref="BF59:BF62" si="212">I59*(100%+AV59)*AT59</f>
        <v>16177.414176</v>
      </c>
      <c r="BG59" s="9">
        <f t="shared" si="181"/>
        <v>38987.568164160002</v>
      </c>
      <c r="BH59" s="9">
        <f t="shared" si="182"/>
        <v>21879.952673040003</v>
      </c>
      <c r="BI59" s="9">
        <f t="shared" ref="BI59:BI62" si="213">L59*(100%+AV59)*AT59</f>
        <v>4306.0985028000005</v>
      </c>
      <c r="BJ59" s="9">
        <f t="shared" si="183"/>
        <v>10377.697391748001</v>
      </c>
      <c r="BK59" s="9">
        <f t="shared" si="184"/>
        <v>5823.9982250370012</v>
      </c>
      <c r="BL59" s="9">
        <f t="shared" si="185"/>
        <v>207925.853280768</v>
      </c>
      <c r="BM59" s="15">
        <v>11</v>
      </c>
      <c r="BN59" s="25">
        <f t="shared" si="186"/>
        <v>20891.436904891638</v>
      </c>
      <c r="BO59" s="9">
        <f t="shared" ref="BO59:BO62" si="214">M59*BK59</f>
        <v>23295.992900148005</v>
      </c>
      <c r="BP59" s="9">
        <f t="shared" ref="BP59:BP62" si="215">BO59/N59</f>
        <v>1553.0661933432004</v>
      </c>
      <c r="BQ59" s="9">
        <f t="shared" si="187"/>
        <v>22444.50309823484</v>
      </c>
    </row>
    <row r="60" spans="2:69" s="37" customFormat="1" x14ac:dyDescent="0.35">
      <c r="B60" s="37" t="s">
        <v>9</v>
      </c>
      <c r="C60" s="23">
        <v>295</v>
      </c>
      <c r="D60" s="9">
        <v>8</v>
      </c>
      <c r="E60" s="30">
        <v>2.048</v>
      </c>
      <c r="F60" s="30">
        <v>3.4815999999999998</v>
      </c>
      <c r="G60" s="81">
        <v>2</v>
      </c>
      <c r="H60" s="25">
        <v>6</v>
      </c>
      <c r="I60" s="45">
        <f t="shared" si="0"/>
        <v>3.6960000000000002</v>
      </c>
      <c r="J60" s="25">
        <v>10</v>
      </c>
      <c r="K60" s="37">
        <v>6</v>
      </c>
      <c r="L60" s="45">
        <v>0.98380000000000001</v>
      </c>
      <c r="M60" s="25">
        <v>4</v>
      </c>
      <c r="N60" s="25">
        <v>15</v>
      </c>
      <c r="O60" s="45">
        <v>0.25</v>
      </c>
      <c r="P60" s="4">
        <v>0.78800000000000003</v>
      </c>
      <c r="Q60" s="15" t="s">
        <v>278</v>
      </c>
      <c r="R60" s="15">
        <v>1</v>
      </c>
      <c r="S60" s="15" t="s">
        <v>9</v>
      </c>
      <c r="T60" s="15">
        <v>532</v>
      </c>
      <c r="U60" s="30">
        <v>0.45300000000000001</v>
      </c>
      <c r="V60" s="33">
        <v>0.52</v>
      </c>
      <c r="W60" s="6"/>
      <c r="X60" s="45"/>
      <c r="Y60" s="37" t="s">
        <v>143</v>
      </c>
      <c r="Z60" s="45"/>
      <c r="AA60" s="45">
        <v>0.35</v>
      </c>
      <c r="AB60" s="45"/>
      <c r="AC60" s="45"/>
      <c r="AD60" s="45"/>
      <c r="AE60" s="45"/>
      <c r="AF60" s="37">
        <v>311</v>
      </c>
      <c r="AG60" s="45">
        <f>1*46.6%</f>
        <v>0.46600000000000003</v>
      </c>
      <c r="AH60" s="45">
        <f>1*46.6%</f>
        <v>0.46600000000000003</v>
      </c>
      <c r="AJ60" s="45">
        <v>0.622</v>
      </c>
      <c r="AK60" s="46" t="s">
        <v>198</v>
      </c>
      <c r="AL60" s="9">
        <v>595</v>
      </c>
      <c r="AM60" s="30">
        <f t="shared" ref="AM60:AM62" si="216">48%+25%+20%</f>
        <v>0.92999999999999994</v>
      </c>
      <c r="AN60" s="30"/>
      <c r="AO60" s="45"/>
      <c r="AP60" s="45">
        <v>0.2</v>
      </c>
      <c r="AQ60" s="37">
        <f t="shared" si="203"/>
        <v>827</v>
      </c>
      <c r="AR60" s="25">
        <f t="shared" si="204"/>
        <v>906</v>
      </c>
      <c r="AS60" s="45">
        <f t="shared" si="205"/>
        <v>1.849</v>
      </c>
      <c r="AT60" s="25">
        <f t="shared" si="176"/>
        <v>3262.123</v>
      </c>
      <c r="AU60" s="45">
        <f t="shared" si="206"/>
        <v>0.87</v>
      </c>
      <c r="AV60" s="45">
        <f t="shared" si="207"/>
        <v>0.66600000000000004</v>
      </c>
      <c r="AW60" s="45">
        <f t="shared" si="208"/>
        <v>0.25</v>
      </c>
      <c r="AX60" s="45">
        <f t="shared" si="209"/>
        <v>1.4100000000000001</v>
      </c>
      <c r="AY60" s="9">
        <v>1</v>
      </c>
      <c r="AZ60" s="9">
        <f t="shared" si="210"/>
        <v>25413.869346816002</v>
      </c>
      <c r="BA60" s="25">
        <f t="shared" si="177"/>
        <v>61247.425125826565</v>
      </c>
      <c r="BB60" s="25">
        <f t="shared" si="178"/>
        <v>34372.258291568643</v>
      </c>
      <c r="BC60" s="25">
        <f t="shared" si="211"/>
        <v>18921.440789708799</v>
      </c>
      <c r="BD60" s="25">
        <f t="shared" si="179"/>
        <v>45600.672303198204</v>
      </c>
      <c r="BE60" s="25">
        <f t="shared" si="180"/>
        <v>25591.248668081149</v>
      </c>
      <c r="BF60" s="25">
        <f t="shared" si="212"/>
        <v>20086.639808928001</v>
      </c>
      <c r="BG60" s="25">
        <f t="shared" si="181"/>
        <v>48408.801939516488</v>
      </c>
      <c r="BH60" s="25">
        <f t="shared" si="182"/>
        <v>27167.180341575124</v>
      </c>
      <c r="BI60" s="25">
        <f t="shared" si="213"/>
        <v>5346.6548279283998</v>
      </c>
      <c r="BJ60" s="25">
        <f t="shared" si="183"/>
        <v>12885.438135307444</v>
      </c>
      <c r="BK60" s="25">
        <f t="shared" si="184"/>
        <v>7231.3506547731613</v>
      </c>
      <c r="BL60" s="25">
        <f t="shared" si="185"/>
        <v>239854.02783859917</v>
      </c>
      <c r="BM60" s="15">
        <v>11</v>
      </c>
      <c r="BN60" s="27">
        <f t="shared" si="186"/>
        <v>24274.655289106755</v>
      </c>
      <c r="BO60" s="25">
        <f t="shared" si="214"/>
        <v>28925.402619092645</v>
      </c>
      <c r="BP60" s="25">
        <f t="shared" si="215"/>
        <v>1928.3601746061763</v>
      </c>
      <c r="BQ60" s="27">
        <f t="shared" si="187"/>
        <v>26203.015463712931</v>
      </c>
    </row>
    <row r="61" spans="2:69" s="15" customFormat="1" x14ac:dyDescent="0.35">
      <c r="B61" s="15" t="s">
        <v>9</v>
      </c>
      <c r="C61" s="23">
        <v>295</v>
      </c>
      <c r="D61" s="9">
        <v>8</v>
      </c>
      <c r="E61" s="30">
        <v>2.048</v>
      </c>
      <c r="F61" s="30">
        <v>3.4815999999999998</v>
      </c>
      <c r="G61" s="16">
        <v>2</v>
      </c>
      <c r="H61" s="9">
        <v>6</v>
      </c>
      <c r="I61" s="30">
        <f t="shared" si="0"/>
        <v>3.6960000000000002</v>
      </c>
      <c r="J61" s="9">
        <v>10</v>
      </c>
      <c r="K61" s="15">
        <v>6</v>
      </c>
      <c r="L61" s="30">
        <v>0.98380000000000001</v>
      </c>
      <c r="M61" s="9">
        <v>4</v>
      </c>
      <c r="N61" s="9">
        <v>15</v>
      </c>
      <c r="O61" s="30">
        <v>0.25</v>
      </c>
      <c r="P61" s="4">
        <v>0.78800000000000003</v>
      </c>
      <c r="Q61" s="15" t="s">
        <v>278</v>
      </c>
      <c r="R61" s="15">
        <v>1</v>
      </c>
      <c r="S61" s="15" t="s">
        <v>9</v>
      </c>
      <c r="T61" s="15">
        <v>532</v>
      </c>
      <c r="U61" s="30">
        <v>0.45300000000000001</v>
      </c>
      <c r="V61" s="33">
        <v>0.52</v>
      </c>
      <c r="W61" s="6"/>
      <c r="X61" s="30"/>
      <c r="Y61" s="37" t="s">
        <v>143</v>
      </c>
      <c r="Z61" s="30"/>
      <c r="AA61" s="30">
        <v>0.35</v>
      </c>
      <c r="AB61" s="30"/>
      <c r="AC61" s="30"/>
      <c r="AD61" s="30"/>
      <c r="AE61" s="30"/>
      <c r="AF61" s="15">
        <v>311</v>
      </c>
      <c r="AG61" s="30">
        <f>2*46.6%</f>
        <v>0.93200000000000005</v>
      </c>
      <c r="AH61" s="30"/>
      <c r="AI61" s="30">
        <v>0.311</v>
      </c>
      <c r="AJ61" s="30"/>
      <c r="AK61" s="46" t="s">
        <v>198</v>
      </c>
      <c r="AL61" s="9">
        <v>595</v>
      </c>
      <c r="AM61" s="30">
        <f t="shared" si="216"/>
        <v>0.92999999999999994</v>
      </c>
      <c r="AN61" s="30"/>
      <c r="AO61" s="30"/>
      <c r="AP61" s="30">
        <v>0.2</v>
      </c>
      <c r="AQ61" s="15">
        <f t="shared" si="203"/>
        <v>827</v>
      </c>
      <c r="AR61" s="9">
        <f t="shared" si="204"/>
        <v>906</v>
      </c>
      <c r="AS61" s="30">
        <f t="shared" si="205"/>
        <v>2.3149999999999999</v>
      </c>
      <c r="AT61" s="9">
        <f t="shared" si="176"/>
        <v>3647.5050000000001</v>
      </c>
      <c r="AU61" s="30">
        <f t="shared" si="206"/>
        <v>0.87</v>
      </c>
      <c r="AV61" s="30">
        <f t="shared" si="207"/>
        <v>0.2</v>
      </c>
      <c r="AW61" s="30">
        <f t="shared" si="208"/>
        <v>0.56099999999999994</v>
      </c>
      <c r="AX61" s="30">
        <f t="shared" si="209"/>
        <v>0.78800000000000003</v>
      </c>
      <c r="AY61" s="9">
        <v>1</v>
      </c>
      <c r="AZ61" s="9">
        <f t="shared" si="210"/>
        <v>23194.630195200003</v>
      </c>
      <c r="BA61" s="9">
        <f t="shared" si="177"/>
        <v>41471.998789017605</v>
      </c>
      <c r="BB61" s="9">
        <f t="shared" si="178"/>
        <v>33448.233976331678</v>
      </c>
      <c r="BC61" s="9">
        <f t="shared" si="211"/>
        <v>15238.984089599999</v>
      </c>
      <c r="BD61" s="9">
        <f t="shared" si="179"/>
        <v>27247.303552204798</v>
      </c>
      <c r="BE61" s="9">
        <f t="shared" si="180"/>
        <v>21975.651308121291</v>
      </c>
      <c r="BF61" s="9">
        <f t="shared" si="212"/>
        <v>16177.414176</v>
      </c>
      <c r="BG61" s="9">
        <f t="shared" si="181"/>
        <v>28925.216546688</v>
      </c>
      <c r="BH61" s="9">
        <f t="shared" si="182"/>
        <v>23328.931305955968</v>
      </c>
      <c r="BI61" s="9">
        <f t="shared" si="213"/>
        <v>4306.0985028000005</v>
      </c>
      <c r="BJ61" s="9">
        <f t="shared" si="183"/>
        <v>7699.3041230064009</v>
      </c>
      <c r="BK61" s="9">
        <f t="shared" si="184"/>
        <v>6209.6868557357911</v>
      </c>
      <c r="BL61" s="9">
        <f t="shared" si="185"/>
        <v>221695.54113781187</v>
      </c>
      <c r="BM61" s="15">
        <v>11</v>
      </c>
      <c r="BN61" s="25">
        <f t="shared" si="186"/>
        <v>22274.95204034253</v>
      </c>
      <c r="BO61" s="9">
        <f t="shared" si="214"/>
        <v>24838.747422943165</v>
      </c>
      <c r="BP61" s="9">
        <f t="shared" si="215"/>
        <v>1655.9164948628777</v>
      </c>
      <c r="BQ61" s="9">
        <f t="shared" si="187"/>
        <v>23930.868535205409</v>
      </c>
    </row>
    <row r="62" spans="2:69" s="63" customFormat="1" x14ac:dyDescent="0.35">
      <c r="B62" s="63" t="s">
        <v>9</v>
      </c>
      <c r="C62" s="23">
        <v>295</v>
      </c>
      <c r="D62" s="9">
        <v>8</v>
      </c>
      <c r="E62" s="30">
        <v>2.048</v>
      </c>
      <c r="F62" s="30">
        <v>3.4815999999999998</v>
      </c>
      <c r="G62" s="74">
        <v>2</v>
      </c>
      <c r="H62" s="72">
        <v>6</v>
      </c>
      <c r="I62" s="67">
        <f t="shared" si="0"/>
        <v>3.6960000000000002</v>
      </c>
      <c r="J62" s="72">
        <v>10</v>
      </c>
      <c r="K62" s="63">
        <v>6</v>
      </c>
      <c r="L62" s="67">
        <v>0.98380000000000001</v>
      </c>
      <c r="M62" s="72">
        <v>4</v>
      </c>
      <c r="N62" s="72">
        <v>15</v>
      </c>
      <c r="O62" s="67">
        <v>0.25</v>
      </c>
      <c r="P62" s="4">
        <v>0.78800000000000003</v>
      </c>
      <c r="Q62" s="63" t="s">
        <v>278</v>
      </c>
      <c r="R62" s="63">
        <v>1</v>
      </c>
      <c r="S62" s="63" t="s">
        <v>9</v>
      </c>
      <c r="T62" s="63">
        <v>532</v>
      </c>
      <c r="U62" s="67">
        <v>0.45300000000000001</v>
      </c>
      <c r="V62" s="64">
        <v>0.52</v>
      </c>
      <c r="W62" s="61"/>
      <c r="X62" s="67"/>
      <c r="Y62" s="63" t="s">
        <v>143</v>
      </c>
      <c r="Z62" s="67"/>
      <c r="AA62" s="67">
        <v>0.35</v>
      </c>
      <c r="AB62" s="67"/>
      <c r="AC62" s="67"/>
      <c r="AD62" s="67"/>
      <c r="AE62" s="67"/>
      <c r="AF62" s="63">
        <v>311</v>
      </c>
      <c r="AG62" s="67">
        <f>1*46.6%</f>
        <v>0.46600000000000003</v>
      </c>
      <c r="AH62" s="67">
        <f>1*46.6%</f>
        <v>0.46600000000000003</v>
      </c>
      <c r="AI62" s="67">
        <v>0.311</v>
      </c>
      <c r="AJ62" s="67"/>
      <c r="AK62" s="46" t="s">
        <v>198</v>
      </c>
      <c r="AL62" s="9">
        <v>595</v>
      </c>
      <c r="AM62" s="30">
        <f t="shared" si="216"/>
        <v>0.92999999999999994</v>
      </c>
      <c r="AN62" s="30"/>
      <c r="AO62" s="67"/>
      <c r="AP62" s="67">
        <v>0.2</v>
      </c>
      <c r="AQ62" s="63">
        <f t="shared" si="203"/>
        <v>827</v>
      </c>
      <c r="AR62" s="72">
        <f t="shared" si="204"/>
        <v>906</v>
      </c>
      <c r="AS62" s="67">
        <f t="shared" si="205"/>
        <v>1.849</v>
      </c>
      <c r="AT62" s="72">
        <f t="shared" si="176"/>
        <v>3262.123</v>
      </c>
      <c r="AU62" s="67">
        <f t="shared" si="206"/>
        <v>0.87</v>
      </c>
      <c r="AV62" s="67">
        <f t="shared" si="207"/>
        <v>0.66600000000000004</v>
      </c>
      <c r="AW62" s="67">
        <f t="shared" si="208"/>
        <v>0.56099999999999994</v>
      </c>
      <c r="AX62" s="67">
        <f t="shared" si="209"/>
        <v>0.78800000000000003</v>
      </c>
      <c r="AY62" s="9">
        <v>1</v>
      </c>
      <c r="AZ62" s="9">
        <f t="shared" si="210"/>
        <v>25413.869346816002</v>
      </c>
      <c r="BA62" s="72">
        <f t="shared" si="177"/>
        <v>45439.998392107009</v>
      </c>
      <c r="BB62" s="72">
        <f t="shared" si="178"/>
        <v>36648.527741224258</v>
      </c>
      <c r="BC62" s="72">
        <f t="shared" si="211"/>
        <v>18921.440789708799</v>
      </c>
      <c r="BD62" s="72">
        <f t="shared" si="179"/>
        <v>33831.536131999332</v>
      </c>
      <c r="BE62" s="72">
        <f t="shared" si="180"/>
        <v>27286.004276733787</v>
      </c>
      <c r="BF62" s="72">
        <f t="shared" si="212"/>
        <v>20086.639808928001</v>
      </c>
      <c r="BG62" s="72">
        <f t="shared" si="181"/>
        <v>35914.911978363263</v>
      </c>
      <c r="BH62" s="72">
        <f t="shared" si="182"/>
        <v>28966.300495981181</v>
      </c>
      <c r="BI62" s="72">
        <f t="shared" si="213"/>
        <v>5346.6548279283998</v>
      </c>
      <c r="BJ62" s="72">
        <f t="shared" si="183"/>
        <v>9559.8188323359791</v>
      </c>
      <c r="BK62" s="72">
        <f t="shared" si="184"/>
        <v>7710.2398344010508</v>
      </c>
      <c r="BL62" s="72">
        <f t="shared" si="185"/>
        <v>255738.12807183218</v>
      </c>
      <c r="BM62" s="15">
        <v>11</v>
      </c>
      <c r="BN62" s="27">
        <f t="shared" si="186"/>
        <v>25882.220778892122</v>
      </c>
      <c r="BO62" s="72">
        <f t="shared" si="214"/>
        <v>30840.959337604203</v>
      </c>
      <c r="BP62" s="72">
        <f t="shared" si="215"/>
        <v>2056.0639558402804</v>
      </c>
      <c r="BQ62" s="66">
        <f t="shared" si="187"/>
        <v>27938.284734732402</v>
      </c>
    </row>
    <row r="63" spans="2:69" s="15" customFormat="1" hidden="1" x14ac:dyDescent="0.35">
      <c r="B63" s="15" t="s">
        <v>9</v>
      </c>
      <c r="C63" s="23">
        <v>295</v>
      </c>
      <c r="D63" s="9">
        <v>8</v>
      </c>
      <c r="E63" s="30">
        <v>2.048</v>
      </c>
      <c r="F63" s="30">
        <v>3.4815999999999998</v>
      </c>
      <c r="G63" s="16">
        <v>2</v>
      </c>
      <c r="H63" s="9">
        <v>6</v>
      </c>
      <c r="I63" s="30">
        <f t="shared" si="0"/>
        <v>3.6960000000000002</v>
      </c>
      <c r="J63" s="9">
        <v>10</v>
      </c>
      <c r="K63" s="15">
        <v>6</v>
      </c>
      <c r="L63" s="30">
        <v>0.98380000000000001</v>
      </c>
      <c r="M63" s="9">
        <v>4</v>
      </c>
      <c r="N63" s="9">
        <v>15</v>
      </c>
      <c r="O63" s="30">
        <v>0.25</v>
      </c>
      <c r="P63" s="4">
        <v>0.78800000000000003</v>
      </c>
      <c r="Q63" s="15" t="s">
        <v>133</v>
      </c>
      <c r="R63" s="15">
        <v>1</v>
      </c>
      <c r="S63" s="15" t="s">
        <v>9</v>
      </c>
      <c r="T63" s="15">
        <v>449</v>
      </c>
      <c r="U63" s="30">
        <f t="shared" si="175"/>
        <v>0.73699999999999999</v>
      </c>
      <c r="V63" s="33"/>
      <c r="W63" s="9"/>
      <c r="X63" s="30"/>
      <c r="Y63" s="37" t="s">
        <v>143</v>
      </c>
      <c r="Z63" s="30"/>
      <c r="AA63" s="30">
        <v>0.35</v>
      </c>
      <c r="AB63" s="30"/>
      <c r="AC63" s="30"/>
      <c r="AD63" s="30"/>
      <c r="AE63" s="30"/>
      <c r="AF63" s="15">
        <v>311</v>
      </c>
      <c r="AG63" s="30">
        <f>2*46.6%</f>
        <v>0.93200000000000005</v>
      </c>
      <c r="AH63" s="30"/>
      <c r="AI63" s="30"/>
      <c r="AJ63" s="30">
        <v>0.622</v>
      </c>
      <c r="AK63" s="46" t="s">
        <v>198</v>
      </c>
      <c r="AL63" s="9">
        <v>595</v>
      </c>
      <c r="AM63" s="30">
        <f>48%+25%+20%</f>
        <v>0.92999999999999994</v>
      </c>
      <c r="AN63" s="30"/>
      <c r="AO63" s="30"/>
      <c r="AP63" s="30">
        <v>0.2</v>
      </c>
      <c r="AQ63" s="15">
        <f t="shared" si="189"/>
        <v>744</v>
      </c>
      <c r="AR63" s="9">
        <f t="shared" si="190"/>
        <v>906</v>
      </c>
      <c r="AS63" s="30">
        <f t="shared" si="191"/>
        <v>2.5990000000000002</v>
      </c>
      <c r="AT63" s="9">
        <f t="shared" ref="AT63:AT78" si="217">(100%+AS63)*AQ63+AR63</f>
        <v>3583.6559999999999</v>
      </c>
      <c r="AU63" s="30">
        <f t="shared" si="192"/>
        <v>0.35</v>
      </c>
      <c r="AV63" s="30">
        <f t="shared" si="193"/>
        <v>0.2</v>
      </c>
      <c r="AW63" s="30">
        <f t="shared" si="194"/>
        <v>0.25</v>
      </c>
      <c r="AX63" s="30">
        <f t="shared" si="195"/>
        <v>1.4100000000000001</v>
      </c>
      <c r="AY63" s="9">
        <v>1</v>
      </c>
      <c r="AZ63" s="9">
        <f t="shared" si="196"/>
        <v>17063.936409600003</v>
      </c>
      <c r="BA63" s="9">
        <f t="shared" ref="BA63:BA78" si="218">(100%+$AX63)*AZ63</f>
        <v>41124.086747136011</v>
      </c>
      <c r="BB63" s="9">
        <f t="shared" ref="BB63:BB78" si="219">MIN($AW63, 80%)*BA63+MAX(100%-$AW63, 20%)*AZ63</f>
        <v>23078.973993984004</v>
      </c>
      <c r="BC63" s="9">
        <f t="shared" si="197"/>
        <v>14972.228075519997</v>
      </c>
      <c r="BD63" s="9">
        <f t="shared" ref="BD63:BD78" si="220">(100%+$AX63)*BC63</f>
        <v>36083.069662003196</v>
      </c>
      <c r="BE63" s="9">
        <f t="shared" ref="BE63:BE78" si="221">MIN($AW63, 80%)*BD63+MAX(100%-$AW63, 20%)*BC63</f>
        <v>20249.938472140799</v>
      </c>
      <c r="BF63" s="9">
        <f t="shared" si="198"/>
        <v>15894.231091199999</v>
      </c>
      <c r="BG63" s="9">
        <f t="shared" ref="BG63:BG78" si="222">(100%+$AX63)*BF63</f>
        <v>38305.096929792002</v>
      </c>
      <c r="BH63" s="9">
        <f t="shared" ref="BH63:BH78" si="223">MIN($AW63, 80%)*BG63+MAX(100%-$AW63, 20%)*BF63</f>
        <v>21496.947550848003</v>
      </c>
      <c r="BI63" s="9">
        <f t="shared" si="199"/>
        <v>4230.7209273600001</v>
      </c>
      <c r="BJ63" s="9">
        <f t="shared" ref="BJ63:BJ78" si="224">(100%+$AX63)*BI63</f>
        <v>10196.037434937602</v>
      </c>
      <c r="BK63" s="9">
        <f t="shared" ref="BK63:BK78" si="225">MIN($AW63, 80%)*BJ63+MAX(100%-$AW63, 20%)*BI63</f>
        <v>5722.0500542544005</v>
      </c>
      <c r="BL63" s="9">
        <f t="shared" ref="BL63:BL78" si="226">4*(BB63+BE63)</f>
        <v>173315.64986449922</v>
      </c>
      <c r="BM63" s="15">
        <v>11</v>
      </c>
      <c r="BN63" s="25">
        <f t="shared" ref="BN63:BN78" si="227">(BL63+BH63)/BM63</f>
        <v>17710.23612866793</v>
      </c>
      <c r="BO63" s="9">
        <f t="shared" si="200"/>
        <v>22888.200217017602</v>
      </c>
      <c r="BP63" s="9">
        <f t="shared" si="201"/>
        <v>1525.8800144678401</v>
      </c>
      <c r="BQ63" s="9">
        <f t="shared" ref="BQ63:BQ78" si="228">BN63+BP63</f>
        <v>19236.116143135769</v>
      </c>
    </row>
    <row r="64" spans="2:69" s="37" customFormat="1" hidden="1" x14ac:dyDescent="0.35">
      <c r="B64" s="37" t="s">
        <v>9</v>
      </c>
      <c r="C64" s="23">
        <v>295</v>
      </c>
      <c r="D64" s="9">
        <v>8</v>
      </c>
      <c r="E64" s="30">
        <v>2.048</v>
      </c>
      <c r="F64" s="30">
        <v>3.4815999999999998</v>
      </c>
      <c r="G64" s="81">
        <v>2</v>
      </c>
      <c r="H64" s="25">
        <v>6</v>
      </c>
      <c r="I64" s="45">
        <f t="shared" si="0"/>
        <v>3.6960000000000002</v>
      </c>
      <c r="J64" s="25">
        <v>10</v>
      </c>
      <c r="K64" s="37">
        <v>6</v>
      </c>
      <c r="L64" s="45">
        <v>0.98380000000000001</v>
      </c>
      <c r="M64" s="25">
        <v>4</v>
      </c>
      <c r="N64" s="25">
        <v>15</v>
      </c>
      <c r="O64" s="45">
        <v>0.25</v>
      </c>
      <c r="P64" s="4">
        <v>0.78800000000000003</v>
      </c>
      <c r="Q64" s="37" t="s">
        <v>133</v>
      </c>
      <c r="R64" s="37">
        <v>1</v>
      </c>
      <c r="S64" s="37" t="s">
        <v>9</v>
      </c>
      <c r="T64" s="37">
        <v>449</v>
      </c>
      <c r="U64" s="30">
        <f t="shared" si="175"/>
        <v>0.73699999999999999</v>
      </c>
      <c r="V64" s="53"/>
      <c r="W64" s="25"/>
      <c r="X64" s="45"/>
      <c r="Y64" s="37" t="s">
        <v>143</v>
      </c>
      <c r="Z64" s="45"/>
      <c r="AA64" s="45">
        <v>0.35</v>
      </c>
      <c r="AB64" s="45"/>
      <c r="AC64" s="45"/>
      <c r="AD64" s="45"/>
      <c r="AE64" s="45"/>
      <c r="AF64" s="37">
        <v>311</v>
      </c>
      <c r="AG64" s="45">
        <f>1*46.6%</f>
        <v>0.46600000000000003</v>
      </c>
      <c r="AH64" s="45">
        <f>1*46.6%</f>
        <v>0.46600000000000003</v>
      </c>
      <c r="AJ64" s="45">
        <v>0.622</v>
      </c>
      <c r="AK64" s="46" t="s">
        <v>198</v>
      </c>
      <c r="AL64" s="9">
        <v>595</v>
      </c>
      <c r="AM64" s="30">
        <f t="shared" ref="AM64:AM74" si="229">48%+25%+20%</f>
        <v>0.92999999999999994</v>
      </c>
      <c r="AN64" s="30"/>
      <c r="AO64" s="45"/>
      <c r="AP64" s="45">
        <v>0.2</v>
      </c>
      <c r="AQ64" s="37">
        <f t="shared" si="189"/>
        <v>744</v>
      </c>
      <c r="AR64" s="25">
        <f t="shared" si="190"/>
        <v>906</v>
      </c>
      <c r="AS64" s="45">
        <f t="shared" si="191"/>
        <v>2.133</v>
      </c>
      <c r="AT64" s="25">
        <f t="shared" si="217"/>
        <v>3236.9520000000002</v>
      </c>
      <c r="AU64" s="45">
        <f t="shared" si="192"/>
        <v>0.35</v>
      </c>
      <c r="AV64" s="45">
        <f t="shared" si="193"/>
        <v>0.66600000000000004</v>
      </c>
      <c r="AW64" s="45">
        <f t="shared" si="194"/>
        <v>0.25</v>
      </c>
      <c r="AX64" s="45">
        <f t="shared" si="195"/>
        <v>1.4100000000000001</v>
      </c>
      <c r="AY64" s="9">
        <v>1</v>
      </c>
      <c r="AZ64" s="9">
        <f t="shared" si="196"/>
        <v>20046.935752704001</v>
      </c>
      <c r="BA64" s="25">
        <f t="shared" si="218"/>
        <v>48313.115164016643</v>
      </c>
      <c r="BB64" s="25">
        <f t="shared" si="219"/>
        <v>27113.480605532161</v>
      </c>
      <c r="BC64" s="25">
        <f t="shared" si="197"/>
        <v>18775.440290611197</v>
      </c>
      <c r="BD64" s="25">
        <f t="shared" si="220"/>
        <v>45248.811100372986</v>
      </c>
      <c r="BE64" s="25">
        <f t="shared" si="221"/>
        <v>25393.782993051645</v>
      </c>
      <c r="BF64" s="25">
        <f t="shared" si="198"/>
        <v>19931.648470272001</v>
      </c>
      <c r="BG64" s="25">
        <f t="shared" si="222"/>
        <v>48035.272813355528</v>
      </c>
      <c r="BH64" s="25">
        <f t="shared" si="223"/>
        <v>26957.55455604288</v>
      </c>
      <c r="BI64" s="25">
        <f t="shared" si="199"/>
        <v>5305.3992870816001</v>
      </c>
      <c r="BJ64" s="25">
        <f t="shared" si="224"/>
        <v>12786.012281866657</v>
      </c>
      <c r="BK64" s="25">
        <f t="shared" si="225"/>
        <v>7175.5525357778643</v>
      </c>
      <c r="BL64" s="25">
        <f t="shared" si="226"/>
        <v>210029.05439433522</v>
      </c>
      <c r="BM64" s="15">
        <v>11</v>
      </c>
      <c r="BN64" s="27">
        <f t="shared" si="227"/>
        <v>21544.237177307103</v>
      </c>
      <c r="BO64" s="25">
        <f t="shared" si="200"/>
        <v>28702.210143111457</v>
      </c>
      <c r="BP64" s="25">
        <f t="shared" si="201"/>
        <v>1913.4806762074304</v>
      </c>
      <c r="BQ64" s="27">
        <f t="shared" si="228"/>
        <v>23457.717853514532</v>
      </c>
    </row>
    <row r="65" spans="2:69" s="15" customFormat="1" hidden="1" x14ac:dyDescent="0.35">
      <c r="B65" s="15" t="s">
        <v>9</v>
      </c>
      <c r="C65" s="23">
        <v>295</v>
      </c>
      <c r="D65" s="9">
        <v>8</v>
      </c>
      <c r="E65" s="30">
        <v>2.048</v>
      </c>
      <c r="F65" s="30">
        <v>3.4815999999999998</v>
      </c>
      <c r="G65" s="16">
        <v>2</v>
      </c>
      <c r="H65" s="9">
        <v>6</v>
      </c>
      <c r="I65" s="30">
        <f t="shared" si="0"/>
        <v>3.6960000000000002</v>
      </c>
      <c r="J65" s="9">
        <v>10</v>
      </c>
      <c r="K65" s="15">
        <v>6</v>
      </c>
      <c r="L65" s="30">
        <v>0.98380000000000001</v>
      </c>
      <c r="M65" s="9">
        <v>4</v>
      </c>
      <c r="N65" s="9">
        <v>15</v>
      </c>
      <c r="O65" s="30">
        <v>0.25</v>
      </c>
      <c r="P65" s="4">
        <v>0.78800000000000003</v>
      </c>
      <c r="Q65" s="15" t="s">
        <v>133</v>
      </c>
      <c r="R65" s="15">
        <v>1</v>
      </c>
      <c r="S65" s="15" t="s">
        <v>9</v>
      </c>
      <c r="T65" s="15">
        <v>449</v>
      </c>
      <c r="U65" s="30">
        <f t="shared" si="175"/>
        <v>0.73699999999999999</v>
      </c>
      <c r="V65" s="33"/>
      <c r="W65" s="9"/>
      <c r="X65" s="30"/>
      <c r="Y65" s="37" t="s">
        <v>143</v>
      </c>
      <c r="Z65" s="30"/>
      <c r="AA65" s="30">
        <v>0.35</v>
      </c>
      <c r="AB65" s="30"/>
      <c r="AC65" s="30"/>
      <c r="AD65" s="30"/>
      <c r="AE65" s="30"/>
      <c r="AF65" s="15">
        <v>311</v>
      </c>
      <c r="AG65" s="30">
        <f>2*46.6%</f>
        <v>0.93200000000000005</v>
      </c>
      <c r="AH65" s="30"/>
      <c r="AI65" s="30">
        <v>0.311</v>
      </c>
      <c r="AJ65" s="30"/>
      <c r="AK65" s="46" t="s">
        <v>198</v>
      </c>
      <c r="AL65" s="9">
        <v>595</v>
      </c>
      <c r="AM65" s="30">
        <f t="shared" si="229"/>
        <v>0.92999999999999994</v>
      </c>
      <c r="AN65" s="30"/>
      <c r="AO65" s="30"/>
      <c r="AP65" s="30">
        <v>0.2</v>
      </c>
      <c r="AQ65" s="15">
        <f t="shared" si="189"/>
        <v>744</v>
      </c>
      <c r="AR65" s="9">
        <f t="shared" si="190"/>
        <v>906</v>
      </c>
      <c r="AS65" s="30">
        <f t="shared" si="191"/>
        <v>2.5990000000000002</v>
      </c>
      <c r="AT65" s="9">
        <f t="shared" si="217"/>
        <v>3583.6559999999999</v>
      </c>
      <c r="AU65" s="30">
        <f t="shared" si="192"/>
        <v>0.35</v>
      </c>
      <c r="AV65" s="30">
        <f t="shared" si="193"/>
        <v>0.2</v>
      </c>
      <c r="AW65" s="30">
        <f t="shared" si="194"/>
        <v>0.56099999999999994</v>
      </c>
      <c r="AX65" s="30">
        <f t="shared" si="195"/>
        <v>0.78800000000000003</v>
      </c>
      <c r="AY65" s="9">
        <v>1</v>
      </c>
      <c r="AZ65" s="9">
        <f t="shared" si="196"/>
        <v>17063.936409600003</v>
      </c>
      <c r="BA65" s="9">
        <f t="shared" si="218"/>
        <v>30510.318300364805</v>
      </c>
      <c r="BB65" s="9">
        <f t="shared" si="219"/>
        <v>24607.356650319052</v>
      </c>
      <c r="BC65" s="9">
        <f t="shared" si="197"/>
        <v>14972.228075519997</v>
      </c>
      <c r="BD65" s="9">
        <f t="shared" si="220"/>
        <v>26770.343799029757</v>
      </c>
      <c r="BE65" s="9">
        <f t="shared" si="221"/>
        <v>21590.970996408971</v>
      </c>
      <c r="BF65" s="9">
        <f t="shared" si="198"/>
        <v>15894.231091199999</v>
      </c>
      <c r="BG65" s="9">
        <f t="shared" si="222"/>
        <v>28418.885191065598</v>
      </c>
      <c r="BH65" s="9">
        <f t="shared" si="223"/>
        <v>22920.562041224599</v>
      </c>
      <c r="BI65" s="9">
        <f t="shared" si="199"/>
        <v>4230.7209273600001</v>
      </c>
      <c r="BJ65" s="9">
        <f t="shared" si="224"/>
        <v>7564.5290181196806</v>
      </c>
      <c r="BK65" s="9">
        <f t="shared" si="225"/>
        <v>6100.9872662761809</v>
      </c>
      <c r="BL65" s="9">
        <f t="shared" si="226"/>
        <v>184793.31058691209</v>
      </c>
      <c r="BM65" s="15">
        <v>11</v>
      </c>
      <c r="BN65" s="25">
        <f t="shared" si="227"/>
        <v>18883.079329830609</v>
      </c>
      <c r="BO65" s="9">
        <f t="shared" si="200"/>
        <v>24403.949065104724</v>
      </c>
      <c r="BP65" s="9">
        <f t="shared" si="201"/>
        <v>1626.9299376736483</v>
      </c>
      <c r="BQ65" s="9">
        <f t="shared" si="228"/>
        <v>20510.009267504258</v>
      </c>
    </row>
    <row r="66" spans="2:69" s="63" customFormat="1" hidden="1" x14ac:dyDescent="0.35">
      <c r="B66" s="63" t="s">
        <v>9</v>
      </c>
      <c r="C66" s="23">
        <v>295</v>
      </c>
      <c r="D66" s="9">
        <v>8</v>
      </c>
      <c r="E66" s="30">
        <v>2.048</v>
      </c>
      <c r="F66" s="30">
        <v>3.4815999999999998</v>
      </c>
      <c r="G66" s="74">
        <v>2</v>
      </c>
      <c r="H66" s="72">
        <v>6</v>
      </c>
      <c r="I66" s="67">
        <f t="shared" si="0"/>
        <v>3.6960000000000002</v>
      </c>
      <c r="J66" s="72">
        <v>10</v>
      </c>
      <c r="K66" s="63">
        <v>6</v>
      </c>
      <c r="L66" s="67">
        <v>0.98380000000000001</v>
      </c>
      <c r="M66" s="72">
        <v>4</v>
      </c>
      <c r="N66" s="72">
        <v>15</v>
      </c>
      <c r="O66" s="67">
        <v>0.25</v>
      </c>
      <c r="P66" s="4">
        <v>0.78800000000000003</v>
      </c>
      <c r="Q66" s="63" t="s">
        <v>133</v>
      </c>
      <c r="R66" s="63">
        <v>1</v>
      </c>
      <c r="S66" s="63" t="s">
        <v>9</v>
      </c>
      <c r="T66" s="63">
        <v>449</v>
      </c>
      <c r="U66" s="67">
        <f t="shared" si="175"/>
        <v>0.73699999999999999</v>
      </c>
      <c r="V66" s="64"/>
      <c r="W66" s="72"/>
      <c r="X66" s="67"/>
      <c r="Y66" s="63" t="s">
        <v>143</v>
      </c>
      <c r="Z66" s="67"/>
      <c r="AA66" s="67">
        <v>0.35</v>
      </c>
      <c r="AB66" s="67"/>
      <c r="AC66" s="67"/>
      <c r="AD66" s="67"/>
      <c r="AE66" s="67"/>
      <c r="AF66" s="63">
        <v>311</v>
      </c>
      <c r="AG66" s="67">
        <f>1*46.6%</f>
        <v>0.46600000000000003</v>
      </c>
      <c r="AH66" s="67">
        <f>1*46.6%</f>
        <v>0.46600000000000003</v>
      </c>
      <c r="AI66" s="67">
        <v>0.311</v>
      </c>
      <c r="AJ66" s="67"/>
      <c r="AK66" s="46" t="s">
        <v>198</v>
      </c>
      <c r="AL66" s="9">
        <v>595</v>
      </c>
      <c r="AM66" s="30">
        <f t="shared" si="229"/>
        <v>0.92999999999999994</v>
      </c>
      <c r="AN66" s="30"/>
      <c r="AO66" s="67"/>
      <c r="AP66" s="67">
        <v>0.2</v>
      </c>
      <c r="AQ66" s="63">
        <f t="shared" si="189"/>
        <v>744</v>
      </c>
      <c r="AR66" s="72">
        <f t="shared" si="190"/>
        <v>906</v>
      </c>
      <c r="AS66" s="67">
        <f t="shared" si="191"/>
        <v>2.133</v>
      </c>
      <c r="AT66" s="72">
        <f t="shared" si="217"/>
        <v>3236.9520000000002</v>
      </c>
      <c r="AU66" s="67">
        <f t="shared" si="192"/>
        <v>0.35</v>
      </c>
      <c r="AV66" s="67">
        <f t="shared" si="193"/>
        <v>0.66600000000000004</v>
      </c>
      <c r="AW66" s="67">
        <f t="shared" si="194"/>
        <v>0.56099999999999994</v>
      </c>
      <c r="AX66" s="67">
        <f t="shared" si="195"/>
        <v>0.78800000000000003</v>
      </c>
      <c r="AY66" s="9">
        <v>1</v>
      </c>
      <c r="AZ66" s="9">
        <f t="shared" si="196"/>
        <v>20046.935752704001</v>
      </c>
      <c r="BA66" s="72">
        <f t="shared" si="218"/>
        <v>35843.921125834757</v>
      </c>
      <c r="BB66" s="72">
        <f t="shared" si="219"/>
        <v>28909.044547030353</v>
      </c>
      <c r="BC66" s="72">
        <f t="shared" si="197"/>
        <v>18775.440290611197</v>
      </c>
      <c r="BD66" s="72">
        <f t="shared" si="220"/>
        <v>33570.487239612819</v>
      </c>
      <c r="BE66" s="72">
        <f t="shared" si="221"/>
        <v>27075.461629001104</v>
      </c>
      <c r="BF66" s="72">
        <f t="shared" si="198"/>
        <v>19931.648470272001</v>
      </c>
      <c r="BG66" s="72">
        <f t="shared" si="222"/>
        <v>35637.78746484634</v>
      </c>
      <c r="BH66" s="72">
        <f t="shared" si="223"/>
        <v>28742.792446228203</v>
      </c>
      <c r="BI66" s="72">
        <f t="shared" si="199"/>
        <v>5305.3992870816001</v>
      </c>
      <c r="BJ66" s="72">
        <f t="shared" si="224"/>
        <v>9486.0539253019015</v>
      </c>
      <c r="BK66" s="72">
        <f t="shared" si="225"/>
        <v>7650.746539123189</v>
      </c>
      <c r="BL66" s="72">
        <f t="shared" si="226"/>
        <v>223938.02470412583</v>
      </c>
      <c r="BM66" s="15">
        <v>11</v>
      </c>
      <c r="BN66" s="27">
        <f t="shared" si="227"/>
        <v>22970.983377304914</v>
      </c>
      <c r="BO66" s="72">
        <f t="shared" si="200"/>
        <v>30602.986156492756</v>
      </c>
      <c r="BP66" s="72">
        <f t="shared" si="201"/>
        <v>2040.1990770995171</v>
      </c>
      <c r="BQ66" s="66">
        <f t="shared" si="228"/>
        <v>25011.182454404432</v>
      </c>
    </row>
    <row r="67" spans="2:69" s="15" customFormat="1" hidden="1" x14ac:dyDescent="0.35">
      <c r="B67" s="15" t="s">
        <v>9</v>
      </c>
      <c r="C67" s="23">
        <v>295</v>
      </c>
      <c r="D67" s="9">
        <v>8</v>
      </c>
      <c r="E67" s="30">
        <v>2.048</v>
      </c>
      <c r="F67" s="30">
        <v>3.4815999999999998</v>
      </c>
      <c r="G67" s="16">
        <v>2</v>
      </c>
      <c r="H67" s="9">
        <v>6</v>
      </c>
      <c r="I67" s="30">
        <f t="shared" si="0"/>
        <v>3.6960000000000002</v>
      </c>
      <c r="J67" s="9">
        <v>10</v>
      </c>
      <c r="K67" s="15">
        <v>6</v>
      </c>
      <c r="L67" s="30">
        <v>0.98380000000000001</v>
      </c>
      <c r="M67" s="9">
        <v>4</v>
      </c>
      <c r="N67" s="9">
        <v>15</v>
      </c>
      <c r="O67" s="30">
        <v>0.25</v>
      </c>
      <c r="P67" s="4">
        <v>0.78800000000000003</v>
      </c>
      <c r="Q67" s="15" t="s">
        <v>145</v>
      </c>
      <c r="R67" s="15">
        <v>1</v>
      </c>
      <c r="S67" s="15" t="s">
        <v>9</v>
      </c>
      <c r="T67" s="37">
        <v>497</v>
      </c>
      <c r="U67" s="30"/>
      <c r="V67" s="33"/>
      <c r="W67" s="9"/>
      <c r="X67" s="30">
        <v>0.33500000000000002</v>
      </c>
      <c r="Y67" s="37" t="s">
        <v>143</v>
      </c>
      <c r="Z67" s="30"/>
      <c r="AA67" s="30">
        <v>0.35</v>
      </c>
      <c r="AB67" s="30"/>
      <c r="AC67" s="30"/>
      <c r="AD67" s="30"/>
      <c r="AE67" s="30"/>
      <c r="AF67" s="15">
        <v>311</v>
      </c>
      <c r="AG67" s="30">
        <f>2*46.6%</f>
        <v>0.93200000000000005</v>
      </c>
      <c r="AH67" s="30"/>
      <c r="AI67" s="30"/>
      <c r="AJ67" s="30">
        <v>0.622</v>
      </c>
      <c r="AK67" s="46" t="s">
        <v>198</v>
      </c>
      <c r="AL67" s="9">
        <v>595</v>
      </c>
      <c r="AM67" s="30">
        <f t="shared" si="229"/>
        <v>0.92999999999999994</v>
      </c>
      <c r="AN67" s="30"/>
      <c r="AO67" s="30"/>
      <c r="AP67" s="30">
        <v>0.2</v>
      </c>
      <c r="AQ67" s="15">
        <f t="shared" si="189"/>
        <v>792</v>
      </c>
      <c r="AR67" s="9">
        <f t="shared" si="190"/>
        <v>906</v>
      </c>
      <c r="AS67" s="30">
        <f t="shared" si="191"/>
        <v>1.8620000000000001</v>
      </c>
      <c r="AT67" s="9">
        <f t="shared" si="217"/>
        <v>3172.7040000000002</v>
      </c>
      <c r="AU67" s="30">
        <f t="shared" si="192"/>
        <v>0.35</v>
      </c>
      <c r="AV67" s="30">
        <f t="shared" si="193"/>
        <v>0.2</v>
      </c>
      <c r="AW67" s="30">
        <f t="shared" si="194"/>
        <v>0.25</v>
      </c>
      <c r="AX67" s="30">
        <f t="shared" si="195"/>
        <v>1.7450000000000001</v>
      </c>
      <c r="AY67" s="9">
        <v>1</v>
      </c>
      <c r="AZ67" s="9">
        <f t="shared" si="196"/>
        <v>15107.147366400004</v>
      </c>
      <c r="BA67" s="9">
        <f t="shared" si="218"/>
        <v>41469.119520768014</v>
      </c>
      <c r="BB67" s="9">
        <f t="shared" si="219"/>
        <v>21697.640404992006</v>
      </c>
      <c r="BC67" s="9">
        <f t="shared" si="197"/>
        <v>13255.303495679998</v>
      </c>
      <c r="BD67" s="9">
        <f t="shared" si="220"/>
        <v>36385.808095641594</v>
      </c>
      <c r="BE67" s="9">
        <f t="shared" si="221"/>
        <v>19037.929645670396</v>
      </c>
      <c r="BF67" s="9">
        <f t="shared" si="198"/>
        <v>14071.5767808</v>
      </c>
      <c r="BG67" s="9">
        <f t="shared" si="222"/>
        <v>38626.478263296005</v>
      </c>
      <c r="BH67" s="9">
        <f t="shared" si="223"/>
        <v>20210.302151424003</v>
      </c>
      <c r="BI67" s="9">
        <f t="shared" si="199"/>
        <v>3745.5674342400002</v>
      </c>
      <c r="BJ67" s="9">
        <f t="shared" si="224"/>
        <v>10281.582606988801</v>
      </c>
      <c r="BK67" s="9">
        <f t="shared" si="225"/>
        <v>5379.5712274272009</v>
      </c>
      <c r="BL67" s="9">
        <f t="shared" si="226"/>
        <v>162942.28020264959</v>
      </c>
      <c r="BM67" s="15">
        <v>11</v>
      </c>
      <c r="BN67" s="25">
        <f t="shared" si="227"/>
        <v>16650.234759461237</v>
      </c>
      <c r="BO67" s="9">
        <f t="shared" si="200"/>
        <v>21518.284909708804</v>
      </c>
      <c r="BP67" s="9">
        <f t="shared" si="201"/>
        <v>1434.5523273139202</v>
      </c>
      <c r="BQ67" s="9">
        <f t="shared" si="228"/>
        <v>18084.787086775155</v>
      </c>
    </row>
    <row r="68" spans="2:69" s="37" customFormat="1" hidden="1" x14ac:dyDescent="0.35">
      <c r="B68" s="37" t="s">
        <v>9</v>
      </c>
      <c r="C68" s="23">
        <v>295</v>
      </c>
      <c r="D68" s="9">
        <v>8</v>
      </c>
      <c r="E68" s="30">
        <v>2.048</v>
      </c>
      <c r="F68" s="30">
        <v>3.4815999999999998</v>
      </c>
      <c r="G68" s="81">
        <v>2</v>
      </c>
      <c r="H68" s="25">
        <v>6</v>
      </c>
      <c r="I68" s="45">
        <f t="shared" si="0"/>
        <v>3.6960000000000002</v>
      </c>
      <c r="J68" s="25">
        <v>10</v>
      </c>
      <c r="K68" s="37">
        <v>6</v>
      </c>
      <c r="L68" s="45">
        <v>0.98380000000000001</v>
      </c>
      <c r="M68" s="25">
        <v>4</v>
      </c>
      <c r="N68" s="25">
        <v>15</v>
      </c>
      <c r="O68" s="45">
        <v>0.25</v>
      </c>
      <c r="P68" s="4">
        <v>0.78800000000000003</v>
      </c>
      <c r="Q68" s="15" t="s">
        <v>145</v>
      </c>
      <c r="R68" s="15">
        <v>1</v>
      </c>
      <c r="S68" s="15" t="s">
        <v>9</v>
      </c>
      <c r="T68" s="37">
        <v>497</v>
      </c>
      <c r="U68" s="30"/>
      <c r="V68" s="33"/>
      <c r="W68" s="9"/>
      <c r="X68" s="30">
        <v>0.33500000000000002</v>
      </c>
      <c r="Y68" s="37" t="s">
        <v>143</v>
      </c>
      <c r="Z68" s="45"/>
      <c r="AA68" s="45">
        <v>0.35</v>
      </c>
      <c r="AB68" s="45"/>
      <c r="AC68" s="45"/>
      <c r="AD68" s="45"/>
      <c r="AE68" s="45"/>
      <c r="AF68" s="37">
        <v>311</v>
      </c>
      <c r="AG68" s="45">
        <f>1*46.6%</f>
        <v>0.46600000000000003</v>
      </c>
      <c r="AH68" s="45">
        <f>1*46.6%</f>
        <v>0.46600000000000003</v>
      </c>
      <c r="AJ68" s="45">
        <v>0.622</v>
      </c>
      <c r="AK68" s="46" t="s">
        <v>198</v>
      </c>
      <c r="AL68" s="9">
        <v>595</v>
      </c>
      <c r="AM68" s="30">
        <f t="shared" si="229"/>
        <v>0.92999999999999994</v>
      </c>
      <c r="AN68" s="30"/>
      <c r="AO68" s="45"/>
      <c r="AP68" s="45">
        <v>0.2</v>
      </c>
      <c r="AQ68" s="37">
        <f t="shared" si="189"/>
        <v>792</v>
      </c>
      <c r="AR68" s="25">
        <f t="shared" si="190"/>
        <v>906</v>
      </c>
      <c r="AS68" s="45">
        <f t="shared" si="191"/>
        <v>1.3959999999999999</v>
      </c>
      <c r="AT68" s="25">
        <f t="shared" si="217"/>
        <v>2803.6319999999996</v>
      </c>
      <c r="AU68" s="45">
        <f t="shared" si="192"/>
        <v>0.35</v>
      </c>
      <c r="AV68" s="45">
        <f t="shared" si="193"/>
        <v>0.66600000000000004</v>
      </c>
      <c r="AW68" s="45">
        <f t="shared" si="194"/>
        <v>0.25</v>
      </c>
      <c r="AX68" s="45">
        <f t="shared" si="195"/>
        <v>1.7450000000000001</v>
      </c>
      <c r="AY68" s="9">
        <v>1</v>
      </c>
      <c r="AZ68" s="9">
        <f t="shared" si="196"/>
        <v>17363.319128063995</v>
      </c>
      <c r="BA68" s="25">
        <f t="shared" si="218"/>
        <v>47662.311006535667</v>
      </c>
      <c r="BB68" s="25">
        <f t="shared" si="219"/>
        <v>24938.067097681913</v>
      </c>
      <c r="BC68" s="25">
        <f t="shared" si="197"/>
        <v>16262.034535219194</v>
      </c>
      <c r="BD68" s="25">
        <f t="shared" si="220"/>
        <v>44639.28479917669</v>
      </c>
      <c r="BE68" s="25">
        <f t="shared" si="221"/>
        <v>23356.347101208568</v>
      </c>
      <c r="BF68" s="25">
        <f t="shared" si="198"/>
        <v>17263.464970752</v>
      </c>
      <c r="BG68" s="25">
        <f t="shared" si="222"/>
        <v>47388.21134471424</v>
      </c>
      <c r="BH68" s="25">
        <f t="shared" si="223"/>
        <v>24794.651564242558</v>
      </c>
      <c r="BI68" s="25">
        <f t="shared" si="199"/>
        <v>4595.1831272255986</v>
      </c>
      <c r="BJ68" s="25">
        <f t="shared" si="224"/>
        <v>12613.777684234268</v>
      </c>
      <c r="BK68" s="25">
        <f t="shared" si="225"/>
        <v>6599.831766477766</v>
      </c>
      <c r="BL68" s="25">
        <f t="shared" si="226"/>
        <v>193177.65679556192</v>
      </c>
      <c r="BM68" s="15">
        <v>11</v>
      </c>
      <c r="BN68" s="25">
        <f t="shared" si="227"/>
        <v>19815.664396345863</v>
      </c>
      <c r="BO68" s="25">
        <f t="shared" si="200"/>
        <v>26399.327065911064</v>
      </c>
      <c r="BP68" s="25">
        <f t="shared" si="201"/>
        <v>1759.9551377274042</v>
      </c>
      <c r="BQ68" s="25">
        <f t="shared" si="228"/>
        <v>21575.619534073267</v>
      </c>
    </row>
    <row r="69" spans="2:69" s="15" customFormat="1" hidden="1" x14ac:dyDescent="0.35">
      <c r="B69" s="15" t="s">
        <v>9</v>
      </c>
      <c r="C69" s="23">
        <v>295</v>
      </c>
      <c r="D69" s="9">
        <v>8</v>
      </c>
      <c r="E69" s="30">
        <v>2.048</v>
      </c>
      <c r="F69" s="30">
        <v>3.4815999999999998</v>
      </c>
      <c r="G69" s="16">
        <v>2</v>
      </c>
      <c r="H69" s="9">
        <v>6</v>
      </c>
      <c r="I69" s="30">
        <f t="shared" si="0"/>
        <v>3.6960000000000002</v>
      </c>
      <c r="J69" s="9">
        <v>10</v>
      </c>
      <c r="K69" s="15">
        <v>6</v>
      </c>
      <c r="L69" s="30">
        <v>0.98380000000000001</v>
      </c>
      <c r="M69" s="9">
        <v>4</v>
      </c>
      <c r="N69" s="9">
        <v>15</v>
      </c>
      <c r="O69" s="30">
        <v>0.25</v>
      </c>
      <c r="P69" s="4">
        <v>0.78800000000000003</v>
      </c>
      <c r="Q69" s="15" t="s">
        <v>145</v>
      </c>
      <c r="R69" s="15">
        <v>1</v>
      </c>
      <c r="S69" s="15" t="s">
        <v>9</v>
      </c>
      <c r="T69" s="37">
        <v>497</v>
      </c>
      <c r="U69" s="30"/>
      <c r="V69" s="33"/>
      <c r="W69" s="9"/>
      <c r="X69" s="30">
        <v>0.33500000000000002</v>
      </c>
      <c r="Y69" s="37" t="s">
        <v>143</v>
      </c>
      <c r="Z69" s="30"/>
      <c r="AA69" s="30">
        <v>0.35</v>
      </c>
      <c r="AB69" s="30"/>
      <c r="AC69" s="30"/>
      <c r="AD69" s="30"/>
      <c r="AE69" s="30"/>
      <c r="AF69" s="15">
        <v>311</v>
      </c>
      <c r="AG69" s="30">
        <f>2*46.6%</f>
        <v>0.93200000000000005</v>
      </c>
      <c r="AH69" s="30"/>
      <c r="AI69" s="30">
        <v>0.311</v>
      </c>
      <c r="AJ69" s="30"/>
      <c r="AK69" s="46" t="s">
        <v>198</v>
      </c>
      <c r="AL69" s="9">
        <v>595</v>
      </c>
      <c r="AM69" s="30">
        <f t="shared" si="229"/>
        <v>0.92999999999999994</v>
      </c>
      <c r="AN69" s="30"/>
      <c r="AO69" s="30"/>
      <c r="AP69" s="30">
        <v>0.2</v>
      </c>
      <c r="AQ69" s="15">
        <f t="shared" si="189"/>
        <v>792</v>
      </c>
      <c r="AR69" s="9">
        <f t="shared" si="190"/>
        <v>906</v>
      </c>
      <c r="AS69" s="30">
        <f t="shared" si="191"/>
        <v>1.8620000000000001</v>
      </c>
      <c r="AT69" s="9">
        <f t="shared" si="217"/>
        <v>3172.7040000000002</v>
      </c>
      <c r="AU69" s="30">
        <f t="shared" si="192"/>
        <v>0.35</v>
      </c>
      <c r="AV69" s="30">
        <f t="shared" si="193"/>
        <v>0.2</v>
      </c>
      <c r="AW69" s="30">
        <f t="shared" si="194"/>
        <v>0.56099999999999994</v>
      </c>
      <c r="AX69" s="30">
        <f t="shared" si="195"/>
        <v>1.123</v>
      </c>
      <c r="AY69" s="9">
        <v>1</v>
      </c>
      <c r="AZ69" s="9">
        <f t="shared" si="196"/>
        <v>15107.147366400004</v>
      </c>
      <c r="BA69" s="9">
        <f t="shared" si="218"/>
        <v>32072.473858867212</v>
      </c>
      <c r="BB69" s="9">
        <f t="shared" si="219"/>
        <v>24624.695528674107</v>
      </c>
      <c r="BC69" s="9">
        <f t="shared" si="197"/>
        <v>13255.303495679998</v>
      </c>
      <c r="BD69" s="9">
        <f t="shared" si="220"/>
        <v>28141.009321328638</v>
      </c>
      <c r="BE69" s="9">
        <f t="shared" si="221"/>
        <v>21606.184463868885</v>
      </c>
      <c r="BF69" s="9">
        <f t="shared" si="198"/>
        <v>14071.5767808</v>
      </c>
      <c r="BG69" s="9">
        <f t="shared" si="222"/>
        <v>29873.957505638402</v>
      </c>
      <c r="BH69" s="9">
        <f t="shared" si="223"/>
        <v>22936.712367434342</v>
      </c>
      <c r="BI69" s="9">
        <f t="shared" si="199"/>
        <v>3745.5674342400002</v>
      </c>
      <c r="BJ69" s="9">
        <f t="shared" si="224"/>
        <v>7951.8396628915216</v>
      </c>
      <c r="BK69" s="9">
        <f t="shared" si="225"/>
        <v>6105.2861545135038</v>
      </c>
      <c r="BL69" s="9">
        <f t="shared" si="226"/>
        <v>184923.51997017197</v>
      </c>
      <c r="BM69" s="15">
        <v>11</v>
      </c>
      <c r="BN69" s="25">
        <f t="shared" si="227"/>
        <v>18896.38475796421</v>
      </c>
      <c r="BO69" s="9">
        <f t="shared" si="200"/>
        <v>24421.144618054015</v>
      </c>
      <c r="BP69" s="9">
        <f t="shared" si="201"/>
        <v>1628.0763078702678</v>
      </c>
      <c r="BQ69" s="9">
        <f t="shared" si="228"/>
        <v>20524.461065834479</v>
      </c>
    </row>
    <row r="70" spans="2:69" s="63" customFormat="1" hidden="1" x14ac:dyDescent="0.35">
      <c r="B70" s="63" t="s">
        <v>9</v>
      </c>
      <c r="C70" s="23">
        <v>295</v>
      </c>
      <c r="D70" s="9">
        <v>8</v>
      </c>
      <c r="E70" s="30">
        <v>2.048</v>
      </c>
      <c r="F70" s="30">
        <v>3.4815999999999998</v>
      </c>
      <c r="G70" s="74">
        <v>2</v>
      </c>
      <c r="H70" s="72">
        <v>6</v>
      </c>
      <c r="I70" s="67">
        <f t="shared" si="0"/>
        <v>3.6960000000000002</v>
      </c>
      <c r="J70" s="72">
        <v>10</v>
      </c>
      <c r="K70" s="63">
        <v>6</v>
      </c>
      <c r="L70" s="67">
        <v>0.98380000000000001</v>
      </c>
      <c r="M70" s="72">
        <v>4</v>
      </c>
      <c r="N70" s="72">
        <v>15</v>
      </c>
      <c r="O70" s="67">
        <v>0.25</v>
      </c>
      <c r="P70" s="4">
        <v>0.78800000000000003</v>
      </c>
      <c r="Q70" s="63" t="s">
        <v>145</v>
      </c>
      <c r="R70" s="63">
        <v>1</v>
      </c>
      <c r="S70" s="63" t="s">
        <v>9</v>
      </c>
      <c r="T70" s="37">
        <v>497</v>
      </c>
      <c r="U70" s="67"/>
      <c r="V70" s="64"/>
      <c r="W70" s="72"/>
      <c r="X70" s="30">
        <v>0.33500000000000002</v>
      </c>
      <c r="Y70" s="63" t="s">
        <v>143</v>
      </c>
      <c r="Z70" s="67"/>
      <c r="AA70" s="67">
        <v>0.35</v>
      </c>
      <c r="AB70" s="67"/>
      <c r="AC70" s="67"/>
      <c r="AD70" s="67"/>
      <c r="AE70" s="67"/>
      <c r="AF70" s="63">
        <v>311</v>
      </c>
      <c r="AG70" s="67">
        <f>1*46.6%</f>
        <v>0.46600000000000003</v>
      </c>
      <c r="AH70" s="67">
        <f>1*46.6%</f>
        <v>0.46600000000000003</v>
      </c>
      <c r="AI70" s="67">
        <v>0.311</v>
      </c>
      <c r="AJ70" s="67"/>
      <c r="AK70" s="46" t="s">
        <v>198</v>
      </c>
      <c r="AL70" s="9">
        <v>595</v>
      </c>
      <c r="AM70" s="30">
        <f t="shared" si="229"/>
        <v>0.92999999999999994</v>
      </c>
      <c r="AN70" s="30"/>
      <c r="AO70" s="67"/>
      <c r="AP70" s="67">
        <v>0.2</v>
      </c>
      <c r="AQ70" s="63">
        <f t="shared" si="189"/>
        <v>792</v>
      </c>
      <c r="AR70" s="72">
        <f t="shared" si="190"/>
        <v>906</v>
      </c>
      <c r="AS70" s="67">
        <f t="shared" si="191"/>
        <v>1.3959999999999999</v>
      </c>
      <c r="AT70" s="72">
        <f t="shared" si="217"/>
        <v>2803.6319999999996</v>
      </c>
      <c r="AU70" s="67">
        <f t="shared" si="192"/>
        <v>0.35</v>
      </c>
      <c r="AV70" s="67">
        <f t="shared" si="193"/>
        <v>0.66600000000000004</v>
      </c>
      <c r="AW70" s="67">
        <f t="shared" si="194"/>
        <v>0.56099999999999994</v>
      </c>
      <c r="AX70" s="67">
        <f t="shared" si="195"/>
        <v>1.123</v>
      </c>
      <c r="AY70" s="9">
        <v>1</v>
      </c>
      <c r="AZ70" s="9">
        <f t="shared" si="196"/>
        <v>17363.319128063995</v>
      </c>
      <c r="BA70" s="72">
        <f t="shared" si="218"/>
        <v>36862.326508879865</v>
      </c>
      <c r="BB70" s="72">
        <f t="shared" si="219"/>
        <v>28302.262268701696</v>
      </c>
      <c r="BC70" s="72">
        <f t="shared" si="197"/>
        <v>16262.034535219194</v>
      </c>
      <c r="BD70" s="72">
        <f t="shared" si="220"/>
        <v>34524.29931827035</v>
      </c>
      <c r="BE70" s="72">
        <f t="shared" si="221"/>
        <v>26507.165078510894</v>
      </c>
      <c r="BF70" s="72">
        <f t="shared" si="198"/>
        <v>17263.464970752</v>
      </c>
      <c r="BG70" s="72">
        <f t="shared" si="222"/>
        <v>36650.336132906501</v>
      </c>
      <c r="BH70" s="72">
        <f t="shared" si="223"/>
        <v>28139.499692720674</v>
      </c>
      <c r="BI70" s="72">
        <f t="shared" si="199"/>
        <v>4595.1831272255986</v>
      </c>
      <c r="BJ70" s="72">
        <f t="shared" si="224"/>
        <v>9755.5737790999465</v>
      </c>
      <c r="BK70" s="72">
        <f t="shared" si="225"/>
        <v>7490.1622829271073</v>
      </c>
      <c r="BL70" s="72">
        <f t="shared" si="226"/>
        <v>219237.70938885037</v>
      </c>
      <c r="BM70" s="15">
        <v>11</v>
      </c>
      <c r="BN70" s="27">
        <f t="shared" si="227"/>
        <v>22488.837189233731</v>
      </c>
      <c r="BO70" s="72">
        <f t="shared" si="200"/>
        <v>29960.649131708429</v>
      </c>
      <c r="BP70" s="72">
        <f t="shared" si="201"/>
        <v>1997.376608780562</v>
      </c>
      <c r="BQ70" s="66">
        <f t="shared" si="228"/>
        <v>24486.213798014294</v>
      </c>
    </row>
    <row r="71" spans="2:69" s="15" customFormat="1" hidden="1" x14ac:dyDescent="0.35">
      <c r="B71" s="15" t="s">
        <v>9</v>
      </c>
      <c r="C71" s="23">
        <v>295</v>
      </c>
      <c r="D71" s="9">
        <v>8</v>
      </c>
      <c r="E71" s="30">
        <v>2.048</v>
      </c>
      <c r="F71" s="30">
        <v>3.4815999999999998</v>
      </c>
      <c r="G71" s="16">
        <v>2</v>
      </c>
      <c r="H71" s="9">
        <v>6</v>
      </c>
      <c r="I71" s="30">
        <f t="shared" si="0"/>
        <v>3.6960000000000002</v>
      </c>
      <c r="J71" s="9">
        <v>10</v>
      </c>
      <c r="K71" s="15">
        <v>6</v>
      </c>
      <c r="L71" s="30">
        <v>0.98380000000000001</v>
      </c>
      <c r="M71" s="9">
        <v>4</v>
      </c>
      <c r="N71" s="9">
        <v>15</v>
      </c>
      <c r="O71" s="30">
        <v>0.25</v>
      </c>
      <c r="P71" s="4">
        <v>0.78800000000000003</v>
      </c>
      <c r="Q71" s="15" t="s">
        <v>11</v>
      </c>
      <c r="R71" s="15">
        <v>1</v>
      </c>
      <c r="S71" s="15" t="s">
        <v>9</v>
      </c>
      <c r="T71" s="15">
        <v>449</v>
      </c>
      <c r="U71" s="30">
        <f t="shared" ref="U71:U74" si="230">37.7%</f>
        <v>0.377</v>
      </c>
      <c r="V71" s="33">
        <v>-0.1</v>
      </c>
      <c r="W71" s="9"/>
      <c r="X71" s="30"/>
      <c r="Y71" s="37" t="s">
        <v>143</v>
      </c>
      <c r="Z71" s="30"/>
      <c r="AA71" s="30">
        <v>0.35</v>
      </c>
      <c r="AB71" s="30"/>
      <c r="AC71" s="30"/>
      <c r="AD71" s="30"/>
      <c r="AE71" s="30"/>
      <c r="AF71" s="15">
        <v>311</v>
      </c>
      <c r="AG71" s="30">
        <f>2*46.6%</f>
        <v>0.93200000000000005</v>
      </c>
      <c r="AH71" s="30"/>
      <c r="AI71" s="30"/>
      <c r="AJ71" s="30">
        <v>0.622</v>
      </c>
      <c r="AK71" s="46" t="s">
        <v>198</v>
      </c>
      <c r="AL71" s="9">
        <v>595</v>
      </c>
      <c r="AM71" s="30">
        <f t="shared" si="229"/>
        <v>0.92999999999999994</v>
      </c>
      <c r="AN71" s="30"/>
      <c r="AO71" s="30"/>
      <c r="AP71" s="30">
        <v>0.2</v>
      </c>
      <c r="AQ71" s="15">
        <f t="shared" si="189"/>
        <v>744</v>
      </c>
      <c r="AR71" s="9">
        <f t="shared" si="190"/>
        <v>906</v>
      </c>
      <c r="AS71" s="30">
        <f t="shared" si="191"/>
        <v>2.2389999999999999</v>
      </c>
      <c r="AT71" s="9">
        <f t="shared" si="217"/>
        <v>3315.8159999999998</v>
      </c>
      <c r="AU71" s="30">
        <f t="shared" si="192"/>
        <v>0.24999999999999997</v>
      </c>
      <c r="AV71" s="30">
        <f t="shared" si="193"/>
        <v>0.2</v>
      </c>
      <c r="AW71" s="30">
        <f t="shared" si="194"/>
        <v>0.25</v>
      </c>
      <c r="AX71" s="30">
        <f t="shared" si="195"/>
        <v>1.4100000000000001</v>
      </c>
      <c r="AY71" s="9">
        <v>1</v>
      </c>
      <c r="AZ71" s="9">
        <f t="shared" si="196"/>
        <v>14769.970790399997</v>
      </c>
      <c r="BA71" s="9">
        <f t="shared" si="218"/>
        <v>35595.629604863992</v>
      </c>
      <c r="BB71" s="9">
        <f t="shared" si="219"/>
        <v>19976.385494015994</v>
      </c>
      <c r="BC71" s="9">
        <f t="shared" si="197"/>
        <v>13853.213982719997</v>
      </c>
      <c r="BD71" s="9">
        <f t="shared" si="220"/>
        <v>33386.245698355197</v>
      </c>
      <c r="BE71" s="9">
        <f t="shared" si="221"/>
        <v>18736.471911628796</v>
      </c>
      <c r="BF71" s="9">
        <f t="shared" si="198"/>
        <v>14706.307123199998</v>
      </c>
      <c r="BG71" s="9">
        <f t="shared" si="222"/>
        <v>35442.200166912</v>
      </c>
      <c r="BH71" s="9">
        <f t="shared" si="223"/>
        <v>19890.280384127997</v>
      </c>
      <c r="BI71" s="9">
        <f t="shared" si="199"/>
        <v>3914.51973696</v>
      </c>
      <c r="BJ71" s="9">
        <f t="shared" si="224"/>
        <v>9433.9925660736008</v>
      </c>
      <c r="BK71" s="9">
        <f t="shared" si="225"/>
        <v>5294.3879442384005</v>
      </c>
      <c r="BL71" s="9">
        <f t="shared" si="226"/>
        <v>154851.42962257916</v>
      </c>
      <c r="BM71" s="15">
        <v>11</v>
      </c>
      <c r="BN71" s="25">
        <f t="shared" si="227"/>
        <v>15885.610000609742</v>
      </c>
      <c r="BO71" s="9">
        <f t="shared" si="200"/>
        <v>21177.551776953602</v>
      </c>
      <c r="BP71" s="9">
        <f t="shared" si="201"/>
        <v>1411.8367851302401</v>
      </c>
      <c r="BQ71" s="9">
        <f t="shared" si="228"/>
        <v>17297.446785739983</v>
      </c>
    </row>
    <row r="72" spans="2:69" s="37" customFormat="1" hidden="1" x14ac:dyDescent="0.35">
      <c r="B72" s="37" t="s">
        <v>9</v>
      </c>
      <c r="C72" s="23">
        <v>295</v>
      </c>
      <c r="D72" s="9">
        <v>8</v>
      </c>
      <c r="E72" s="30">
        <v>2.048</v>
      </c>
      <c r="F72" s="30">
        <v>3.4815999999999998</v>
      </c>
      <c r="G72" s="81">
        <v>2</v>
      </c>
      <c r="H72" s="25">
        <v>6</v>
      </c>
      <c r="I72" s="45">
        <f t="shared" si="0"/>
        <v>3.6960000000000002</v>
      </c>
      <c r="J72" s="25">
        <v>10</v>
      </c>
      <c r="K72" s="37">
        <v>6</v>
      </c>
      <c r="L72" s="45">
        <v>0.98380000000000001</v>
      </c>
      <c r="M72" s="25">
        <v>4</v>
      </c>
      <c r="N72" s="25">
        <v>15</v>
      </c>
      <c r="O72" s="45">
        <v>0.25</v>
      </c>
      <c r="P72" s="4">
        <v>0.78800000000000003</v>
      </c>
      <c r="Q72" s="15" t="s">
        <v>11</v>
      </c>
      <c r="R72" s="15">
        <v>1</v>
      </c>
      <c r="S72" s="15" t="s">
        <v>9</v>
      </c>
      <c r="T72" s="15">
        <v>449</v>
      </c>
      <c r="U72" s="30">
        <f t="shared" si="230"/>
        <v>0.377</v>
      </c>
      <c r="V72" s="33">
        <v>-0.1</v>
      </c>
      <c r="W72" s="25"/>
      <c r="X72" s="45"/>
      <c r="Y72" s="37" t="s">
        <v>143</v>
      </c>
      <c r="Z72" s="45"/>
      <c r="AA72" s="45">
        <v>0.35</v>
      </c>
      <c r="AB72" s="45"/>
      <c r="AC72" s="45"/>
      <c r="AD72" s="45"/>
      <c r="AE72" s="45"/>
      <c r="AF72" s="37">
        <v>311</v>
      </c>
      <c r="AG72" s="45">
        <f>1*46.6%</f>
        <v>0.46600000000000003</v>
      </c>
      <c r="AH72" s="45">
        <f>1*46.6%</f>
        <v>0.46600000000000003</v>
      </c>
      <c r="AJ72" s="45">
        <v>0.622</v>
      </c>
      <c r="AK72" s="46" t="s">
        <v>198</v>
      </c>
      <c r="AL72" s="9">
        <v>595</v>
      </c>
      <c r="AM72" s="30">
        <f t="shared" si="229"/>
        <v>0.92999999999999994</v>
      </c>
      <c r="AN72" s="30"/>
      <c r="AO72" s="45"/>
      <c r="AP72" s="45">
        <v>0.2</v>
      </c>
      <c r="AQ72" s="37">
        <f t="shared" si="189"/>
        <v>744</v>
      </c>
      <c r="AR72" s="25">
        <f t="shared" si="190"/>
        <v>906</v>
      </c>
      <c r="AS72" s="45">
        <f t="shared" si="191"/>
        <v>1.7729999999999999</v>
      </c>
      <c r="AT72" s="25">
        <f t="shared" si="217"/>
        <v>2969.1119999999996</v>
      </c>
      <c r="AU72" s="45">
        <f t="shared" si="192"/>
        <v>0.24999999999999997</v>
      </c>
      <c r="AV72" s="45">
        <f t="shared" si="193"/>
        <v>0.66600000000000004</v>
      </c>
      <c r="AW72" s="45">
        <f t="shared" si="194"/>
        <v>0.25</v>
      </c>
      <c r="AX72" s="45">
        <f t="shared" si="195"/>
        <v>1.4100000000000001</v>
      </c>
      <c r="AY72" s="9">
        <v>1</v>
      </c>
      <c r="AZ72" s="9">
        <f t="shared" si="196"/>
        <v>17476.050714623998</v>
      </c>
      <c r="BA72" s="25">
        <f t="shared" si="218"/>
        <v>42117.282222243841</v>
      </c>
      <c r="BB72" s="25">
        <f t="shared" si="219"/>
        <v>23636.358591528959</v>
      </c>
      <c r="BC72" s="25">
        <f t="shared" si="197"/>
        <v>17221.875725107195</v>
      </c>
      <c r="BD72" s="25">
        <f t="shared" si="220"/>
        <v>41504.720497508344</v>
      </c>
      <c r="BE72" s="25">
        <f t="shared" si="221"/>
        <v>23292.586918207482</v>
      </c>
      <c r="BF72" s="25">
        <f t="shared" si="198"/>
        <v>18282.414028031999</v>
      </c>
      <c r="BG72" s="25">
        <f t="shared" si="222"/>
        <v>44060.617807557122</v>
      </c>
      <c r="BH72" s="25">
        <f t="shared" si="223"/>
        <v>24726.96497291328</v>
      </c>
      <c r="BI72" s="25">
        <f t="shared" si="199"/>
        <v>4866.4066344095991</v>
      </c>
      <c r="BJ72" s="25">
        <f t="shared" si="224"/>
        <v>11728.039988927134</v>
      </c>
      <c r="BK72" s="25">
        <f t="shared" si="225"/>
        <v>6581.8149730389832</v>
      </c>
      <c r="BL72" s="25">
        <f t="shared" si="226"/>
        <v>187715.78203894576</v>
      </c>
      <c r="BM72" s="15">
        <v>11</v>
      </c>
      <c r="BN72" s="27">
        <f t="shared" si="227"/>
        <v>19312.977001078092</v>
      </c>
      <c r="BO72" s="25">
        <f t="shared" si="200"/>
        <v>26327.259892155933</v>
      </c>
      <c r="BP72" s="25">
        <f t="shared" si="201"/>
        <v>1755.1506594770622</v>
      </c>
      <c r="BQ72" s="27">
        <f t="shared" si="228"/>
        <v>21068.127660555154</v>
      </c>
    </row>
    <row r="73" spans="2:69" s="15" customFormat="1" hidden="1" x14ac:dyDescent="0.35">
      <c r="B73" s="15" t="s">
        <v>9</v>
      </c>
      <c r="C73" s="23">
        <v>295</v>
      </c>
      <c r="D73" s="9">
        <v>8</v>
      </c>
      <c r="E73" s="30">
        <v>2.048</v>
      </c>
      <c r="F73" s="30">
        <v>3.4815999999999998</v>
      </c>
      <c r="G73" s="16">
        <v>2</v>
      </c>
      <c r="H73" s="9">
        <v>6</v>
      </c>
      <c r="I73" s="30">
        <f t="shared" si="0"/>
        <v>3.6960000000000002</v>
      </c>
      <c r="J73" s="9">
        <v>10</v>
      </c>
      <c r="K73" s="15">
        <v>6</v>
      </c>
      <c r="L73" s="30">
        <v>0.98380000000000001</v>
      </c>
      <c r="M73" s="9">
        <v>4</v>
      </c>
      <c r="N73" s="9">
        <v>15</v>
      </c>
      <c r="O73" s="30">
        <v>0.25</v>
      </c>
      <c r="P73" s="4">
        <v>0.78800000000000003</v>
      </c>
      <c r="Q73" s="15" t="s">
        <v>11</v>
      </c>
      <c r="R73" s="15">
        <v>1</v>
      </c>
      <c r="S73" s="15" t="s">
        <v>9</v>
      </c>
      <c r="T73" s="15">
        <v>449</v>
      </c>
      <c r="U73" s="30">
        <f t="shared" si="230"/>
        <v>0.377</v>
      </c>
      <c r="V73" s="33">
        <v>-0.1</v>
      </c>
      <c r="W73" s="9"/>
      <c r="X73" s="30"/>
      <c r="Y73" s="37" t="s">
        <v>143</v>
      </c>
      <c r="Z73" s="30"/>
      <c r="AA73" s="30">
        <v>0.35</v>
      </c>
      <c r="AB73" s="30"/>
      <c r="AC73" s="30"/>
      <c r="AD73" s="30"/>
      <c r="AE73" s="30"/>
      <c r="AF73" s="15">
        <v>311</v>
      </c>
      <c r="AG73" s="30">
        <f>2*46.6%</f>
        <v>0.93200000000000005</v>
      </c>
      <c r="AH73" s="30"/>
      <c r="AI73" s="30">
        <v>0.311</v>
      </c>
      <c r="AJ73" s="30"/>
      <c r="AK73" s="46" t="s">
        <v>198</v>
      </c>
      <c r="AL73" s="9">
        <v>595</v>
      </c>
      <c r="AM73" s="30">
        <f t="shared" si="229"/>
        <v>0.92999999999999994</v>
      </c>
      <c r="AN73" s="30"/>
      <c r="AO73" s="30"/>
      <c r="AP73" s="30">
        <v>0.2</v>
      </c>
      <c r="AQ73" s="15">
        <f t="shared" si="189"/>
        <v>744</v>
      </c>
      <c r="AR73" s="9">
        <f t="shared" si="190"/>
        <v>906</v>
      </c>
      <c r="AS73" s="30">
        <f t="shared" si="191"/>
        <v>2.2389999999999999</v>
      </c>
      <c r="AT73" s="9">
        <f t="shared" si="217"/>
        <v>3315.8159999999998</v>
      </c>
      <c r="AU73" s="30">
        <f t="shared" si="192"/>
        <v>0.24999999999999997</v>
      </c>
      <c r="AV73" s="30">
        <f t="shared" si="193"/>
        <v>0.2</v>
      </c>
      <c r="AW73" s="30">
        <f t="shared" si="194"/>
        <v>0.56099999999999994</v>
      </c>
      <c r="AX73" s="30">
        <f t="shared" si="195"/>
        <v>0.78800000000000003</v>
      </c>
      <c r="AY73" s="9">
        <v>1</v>
      </c>
      <c r="AZ73" s="9">
        <f t="shared" si="196"/>
        <v>14769.970790399997</v>
      </c>
      <c r="BA73" s="9">
        <f t="shared" si="218"/>
        <v>26408.707773235194</v>
      </c>
      <c r="BB73" s="9">
        <f t="shared" si="219"/>
        <v>21299.302237770542</v>
      </c>
      <c r="BC73" s="9">
        <f t="shared" si="197"/>
        <v>13853.213982719997</v>
      </c>
      <c r="BD73" s="9">
        <f t="shared" si="220"/>
        <v>24769.546601103357</v>
      </c>
      <c r="BE73" s="9">
        <f t="shared" si="221"/>
        <v>19977.276581633061</v>
      </c>
      <c r="BF73" s="9">
        <f t="shared" si="198"/>
        <v>14706.307123199998</v>
      </c>
      <c r="BG73" s="9">
        <f t="shared" si="222"/>
        <v>26294.877136281597</v>
      </c>
      <c r="BH73" s="9">
        <f t="shared" si="223"/>
        <v>21207.494900538775</v>
      </c>
      <c r="BI73" s="9">
        <f t="shared" si="199"/>
        <v>3914.51973696</v>
      </c>
      <c r="BJ73" s="9">
        <f t="shared" si="224"/>
        <v>6999.1612896844799</v>
      </c>
      <c r="BK73" s="9">
        <f t="shared" si="225"/>
        <v>5645.0036480384333</v>
      </c>
      <c r="BL73" s="9">
        <f t="shared" si="226"/>
        <v>165106.3152776144</v>
      </c>
      <c r="BM73" s="15">
        <v>11</v>
      </c>
      <c r="BN73" s="25">
        <f t="shared" si="227"/>
        <v>16937.619107104834</v>
      </c>
      <c r="BO73" s="9">
        <f t="shared" si="200"/>
        <v>22580.014592153733</v>
      </c>
      <c r="BP73" s="9">
        <f t="shared" si="201"/>
        <v>1505.3343061435821</v>
      </c>
      <c r="BQ73" s="9">
        <f t="shared" si="228"/>
        <v>18442.953413248415</v>
      </c>
    </row>
    <row r="74" spans="2:69" s="31" customFormat="1" hidden="1" x14ac:dyDescent="0.35">
      <c r="B74" s="31" t="s">
        <v>9</v>
      </c>
      <c r="C74" s="23">
        <v>295</v>
      </c>
      <c r="D74" s="9">
        <v>8</v>
      </c>
      <c r="E74" s="30">
        <v>2.048</v>
      </c>
      <c r="F74" s="30">
        <v>3.4815999999999998</v>
      </c>
      <c r="G74" s="20">
        <v>2</v>
      </c>
      <c r="H74" s="17">
        <v>6</v>
      </c>
      <c r="I74" s="32">
        <f t="shared" si="0"/>
        <v>3.6960000000000002</v>
      </c>
      <c r="J74" s="17">
        <v>10</v>
      </c>
      <c r="K74" s="31">
        <v>6</v>
      </c>
      <c r="L74" s="32">
        <v>0.98380000000000001</v>
      </c>
      <c r="M74" s="17">
        <v>4</v>
      </c>
      <c r="N74" s="17">
        <v>15</v>
      </c>
      <c r="O74" s="32">
        <v>0.25</v>
      </c>
      <c r="P74" s="4">
        <v>0.78800000000000003</v>
      </c>
      <c r="Q74" s="31" t="s">
        <v>11</v>
      </c>
      <c r="R74" s="31">
        <v>1</v>
      </c>
      <c r="S74" s="31" t="s">
        <v>9</v>
      </c>
      <c r="T74" s="31">
        <v>449</v>
      </c>
      <c r="U74" s="32">
        <f t="shared" si="230"/>
        <v>0.377</v>
      </c>
      <c r="V74" s="35">
        <v>-0.1</v>
      </c>
      <c r="W74" s="17"/>
      <c r="X74" s="32"/>
      <c r="Y74" s="31" t="s">
        <v>143</v>
      </c>
      <c r="Z74" s="32"/>
      <c r="AA74" s="32">
        <v>0.35</v>
      </c>
      <c r="AB74" s="32"/>
      <c r="AC74" s="32"/>
      <c r="AD74" s="32"/>
      <c r="AE74" s="32"/>
      <c r="AF74" s="31">
        <v>311</v>
      </c>
      <c r="AG74" s="32">
        <f>1*46.6%</f>
        <v>0.46600000000000003</v>
      </c>
      <c r="AH74" s="32">
        <f>1*46.6%</f>
        <v>0.46600000000000003</v>
      </c>
      <c r="AI74" s="32">
        <v>0.311</v>
      </c>
      <c r="AJ74" s="32"/>
      <c r="AK74" s="46" t="s">
        <v>198</v>
      </c>
      <c r="AL74" s="9">
        <v>595</v>
      </c>
      <c r="AM74" s="30">
        <f t="shared" si="229"/>
        <v>0.92999999999999994</v>
      </c>
      <c r="AN74" s="30"/>
      <c r="AO74" s="32"/>
      <c r="AP74" s="32">
        <v>0.2</v>
      </c>
      <c r="AQ74" s="31">
        <f t="shared" si="189"/>
        <v>744</v>
      </c>
      <c r="AR74" s="17">
        <f t="shared" si="190"/>
        <v>906</v>
      </c>
      <c r="AS74" s="32">
        <f t="shared" si="191"/>
        <v>1.7729999999999999</v>
      </c>
      <c r="AT74" s="17">
        <f t="shared" si="217"/>
        <v>2969.1119999999996</v>
      </c>
      <c r="AU74" s="32">
        <f t="shared" si="192"/>
        <v>0.24999999999999997</v>
      </c>
      <c r="AV74" s="32">
        <f t="shared" si="193"/>
        <v>0.66600000000000004</v>
      </c>
      <c r="AW74" s="32">
        <f t="shared" si="194"/>
        <v>0.56099999999999994</v>
      </c>
      <c r="AX74" s="32">
        <f t="shared" si="195"/>
        <v>0.78800000000000003</v>
      </c>
      <c r="AY74" s="9">
        <v>1</v>
      </c>
      <c r="AZ74" s="9">
        <f t="shared" si="196"/>
        <v>17476.050714623998</v>
      </c>
      <c r="BA74" s="17">
        <f t="shared" si="218"/>
        <v>31247.17867774771</v>
      </c>
      <c r="BB74" s="17">
        <f t="shared" si="219"/>
        <v>25201.653501936402</v>
      </c>
      <c r="BC74" s="17">
        <f t="shared" si="197"/>
        <v>17221.875725107195</v>
      </c>
      <c r="BD74" s="17">
        <f t="shared" si="220"/>
        <v>30792.713796491666</v>
      </c>
      <c r="BE74" s="17">
        <f t="shared" si="221"/>
        <v>24835.115883153881</v>
      </c>
      <c r="BF74" s="17">
        <f t="shared" si="198"/>
        <v>18282.414028031999</v>
      </c>
      <c r="BG74" s="17">
        <f t="shared" si="222"/>
        <v>32688.956282121213</v>
      </c>
      <c r="BH74" s="17">
        <f t="shared" si="223"/>
        <v>26364.484232576047</v>
      </c>
      <c r="BI74" s="17">
        <f t="shared" si="199"/>
        <v>4866.4066344095991</v>
      </c>
      <c r="BJ74" s="17">
        <f t="shared" si="224"/>
        <v>8701.1350623243634</v>
      </c>
      <c r="BK74" s="17">
        <f t="shared" si="225"/>
        <v>7017.6892824697816</v>
      </c>
      <c r="BL74" s="17">
        <f t="shared" si="226"/>
        <v>200147.07754036115</v>
      </c>
      <c r="BM74" s="15">
        <v>11</v>
      </c>
      <c r="BN74" s="27">
        <f t="shared" si="227"/>
        <v>20591.960161176106</v>
      </c>
      <c r="BO74" s="17">
        <f t="shared" si="200"/>
        <v>28070.757129879126</v>
      </c>
      <c r="BP74" s="17">
        <f t="shared" si="201"/>
        <v>1871.3838086586084</v>
      </c>
      <c r="BQ74" s="18">
        <f t="shared" si="228"/>
        <v>22463.343969834714</v>
      </c>
    </row>
    <row r="75" spans="2:69" s="15" customFormat="1" x14ac:dyDescent="0.35">
      <c r="B75" s="15" t="s">
        <v>9</v>
      </c>
      <c r="C75" s="23">
        <v>295</v>
      </c>
      <c r="D75" s="9">
        <v>8</v>
      </c>
      <c r="E75" s="30">
        <v>2.048</v>
      </c>
      <c r="F75" s="30">
        <v>3.4815999999999998</v>
      </c>
      <c r="G75" s="16">
        <v>2</v>
      </c>
      <c r="H75" s="9">
        <v>6</v>
      </c>
      <c r="I75" s="30">
        <f t="shared" si="0"/>
        <v>3.6960000000000002</v>
      </c>
      <c r="J75" s="9">
        <v>10</v>
      </c>
      <c r="K75" s="15">
        <v>6</v>
      </c>
      <c r="L75" s="30">
        <v>0.98380000000000001</v>
      </c>
      <c r="M75" s="9">
        <v>4</v>
      </c>
      <c r="N75" s="9">
        <v>15</v>
      </c>
      <c r="O75" s="30">
        <v>0.25</v>
      </c>
      <c r="P75" s="4">
        <v>0.78800000000000003</v>
      </c>
      <c r="Q75" s="15" t="s">
        <v>278</v>
      </c>
      <c r="R75" s="15">
        <v>1</v>
      </c>
      <c r="S75" s="15" t="s">
        <v>9</v>
      </c>
      <c r="T75" s="15">
        <v>532</v>
      </c>
      <c r="U75" s="30">
        <v>0.45300000000000001</v>
      </c>
      <c r="V75" s="33">
        <v>0.52</v>
      </c>
      <c r="W75" s="6"/>
      <c r="X75" s="30"/>
      <c r="Y75" s="37" t="s">
        <v>143</v>
      </c>
      <c r="Z75" s="30"/>
      <c r="AA75" s="30">
        <v>0.35</v>
      </c>
      <c r="AB75" s="30"/>
      <c r="AC75" s="30"/>
      <c r="AD75" s="30"/>
      <c r="AE75" s="30"/>
      <c r="AF75" s="15">
        <v>311</v>
      </c>
      <c r="AG75" s="30">
        <f>2*46.6%</f>
        <v>0.93200000000000005</v>
      </c>
      <c r="AH75" s="30"/>
      <c r="AI75" s="30"/>
      <c r="AJ75" s="30">
        <v>0.622</v>
      </c>
      <c r="AK75" s="46" t="s">
        <v>199</v>
      </c>
      <c r="AL75" s="9">
        <v>595</v>
      </c>
      <c r="AM75" s="30">
        <f>48%+20%</f>
        <v>0.67999999999999994</v>
      </c>
      <c r="AN75" s="30"/>
      <c r="AO75" s="30"/>
      <c r="AP75" s="30">
        <v>0.2</v>
      </c>
      <c r="AQ75" s="15">
        <f t="shared" ref="AQ75:AQ78" si="231">C75+T75</f>
        <v>827</v>
      </c>
      <c r="AR75" s="9">
        <f t="shared" ref="AR75:AR78" si="232">AF75+AL75</f>
        <v>906</v>
      </c>
      <c r="AS75" s="30">
        <f t="shared" ref="AS75:AS78" si="233">U75+Z75+AG75+AM75</f>
        <v>2.0649999999999999</v>
      </c>
      <c r="AT75" s="9">
        <f t="shared" si="217"/>
        <v>3440.7550000000001</v>
      </c>
      <c r="AU75" s="30">
        <f t="shared" ref="AU75:AU78" si="234">V75+AA75</f>
        <v>0.87</v>
      </c>
      <c r="AV75" s="30">
        <f t="shared" ref="AV75:AV78" si="235">AB75+AH75+AP75</f>
        <v>0.2</v>
      </c>
      <c r="AW75" s="30">
        <f t="shared" ref="AW75:AW78" si="236">O75+W75+AD75+AI75+AN75</f>
        <v>0.25</v>
      </c>
      <c r="AX75" s="30">
        <f t="shared" ref="AX75:AX78" si="237">P75+X75+AE75+AJ75+AO75</f>
        <v>1.4100000000000001</v>
      </c>
      <c r="AY75" s="9"/>
      <c r="AZ75" s="9">
        <f t="shared" ref="AZ75:AZ78" si="238">E75*(100%+AU75+AV75)*AT75*(100%+AY75*50%)</f>
        <v>14586.599116800002</v>
      </c>
      <c r="BA75" s="9">
        <f t="shared" si="218"/>
        <v>35153.703871488004</v>
      </c>
      <c r="BB75" s="9">
        <f t="shared" si="219"/>
        <v>19728.375305472</v>
      </c>
      <c r="BC75" s="9">
        <f t="shared" ref="BC75:BC78" si="239">F75*(100%+AV75)*AT75</f>
        <v>14375.199129599998</v>
      </c>
      <c r="BD75" s="9">
        <f t="shared" si="220"/>
        <v>34644.229902335996</v>
      </c>
      <c r="BE75" s="9">
        <f t="shared" si="221"/>
        <v>19442.456822783999</v>
      </c>
      <c r="BF75" s="9">
        <f t="shared" ref="BF75:BF78" si="240">I75*(100%+AV75)*AT75</f>
        <v>15260.436576</v>
      </c>
      <c r="BG75" s="9">
        <f t="shared" si="222"/>
        <v>36777.652148159999</v>
      </c>
      <c r="BH75" s="9">
        <f t="shared" si="223"/>
        <v>20639.74046904</v>
      </c>
      <c r="BI75" s="9">
        <f t="shared" ref="BI75:BI78" si="241">L75*(100%+AV75)*AT75</f>
        <v>4062.0177228000002</v>
      </c>
      <c r="BJ75" s="9">
        <f t="shared" si="224"/>
        <v>9789.462711948001</v>
      </c>
      <c r="BK75" s="9">
        <f t="shared" si="225"/>
        <v>5493.8789700870002</v>
      </c>
      <c r="BL75" s="9">
        <f t="shared" si="226"/>
        <v>156683.328513024</v>
      </c>
      <c r="BM75" s="15">
        <v>11</v>
      </c>
      <c r="BN75" s="25">
        <f t="shared" si="227"/>
        <v>16120.278998369455</v>
      </c>
      <c r="BO75" s="9">
        <f t="shared" ref="BO75:BO78" si="242">M75*BK75</f>
        <v>21975.515880348001</v>
      </c>
      <c r="BP75" s="9">
        <f t="shared" ref="BP75:BP78" si="243">BO75/N75</f>
        <v>1465.0343920232001</v>
      </c>
      <c r="BQ75" s="9">
        <f t="shared" si="228"/>
        <v>17585.313390392654</v>
      </c>
    </row>
    <row r="76" spans="2:69" s="37" customFormat="1" x14ac:dyDescent="0.35">
      <c r="B76" s="37" t="s">
        <v>9</v>
      </c>
      <c r="C76" s="23">
        <v>295</v>
      </c>
      <c r="D76" s="9">
        <v>8</v>
      </c>
      <c r="E76" s="30">
        <v>2.048</v>
      </c>
      <c r="F76" s="30">
        <v>3.4815999999999998</v>
      </c>
      <c r="G76" s="81">
        <v>2</v>
      </c>
      <c r="H76" s="25">
        <v>6</v>
      </c>
      <c r="I76" s="45">
        <f t="shared" si="0"/>
        <v>3.6960000000000002</v>
      </c>
      <c r="J76" s="25">
        <v>10</v>
      </c>
      <c r="K76" s="37">
        <v>6</v>
      </c>
      <c r="L76" s="45">
        <v>0.98380000000000001</v>
      </c>
      <c r="M76" s="25">
        <v>4</v>
      </c>
      <c r="N76" s="25">
        <v>15</v>
      </c>
      <c r="O76" s="45">
        <v>0.25</v>
      </c>
      <c r="P76" s="4">
        <v>0.78800000000000003</v>
      </c>
      <c r="Q76" s="15" t="s">
        <v>278</v>
      </c>
      <c r="R76" s="15">
        <v>1</v>
      </c>
      <c r="S76" s="15" t="s">
        <v>9</v>
      </c>
      <c r="T76" s="15">
        <v>532</v>
      </c>
      <c r="U76" s="30">
        <v>0.45300000000000001</v>
      </c>
      <c r="V76" s="33">
        <v>0.52</v>
      </c>
      <c r="W76" s="6"/>
      <c r="X76" s="45"/>
      <c r="Y76" s="37" t="s">
        <v>143</v>
      </c>
      <c r="Z76" s="45"/>
      <c r="AA76" s="45">
        <v>0.35</v>
      </c>
      <c r="AB76" s="45"/>
      <c r="AC76" s="45"/>
      <c r="AD76" s="45"/>
      <c r="AE76" s="45"/>
      <c r="AF76" s="37">
        <v>311</v>
      </c>
      <c r="AG76" s="45">
        <f>1*46.6%</f>
        <v>0.46600000000000003</v>
      </c>
      <c r="AH76" s="45">
        <f>1*46.6%</f>
        <v>0.46600000000000003</v>
      </c>
      <c r="AJ76" s="45">
        <v>0.622</v>
      </c>
      <c r="AK76" s="46" t="s">
        <v>199</v>
      </c>
      <c r="AL76" s="9">
        <v>595</v>
      </c>
      <c r="AM76" s="30">
        <f t="shared" ref="AM76:AM78" si="244">48%+20%</f>
        <v>0.67999999999999994</v>
      </c>
      <c r="AN76" s="30"/>
      <c r="AO76" s="45"/>
      <c r="AP76" s="45">
        <v>0.2</v>
      </c>
      <c r="AQ76" s="37">
        <f t="shared" si="231"/>
        <v>827</v>
      </c>
      <c r="AR76" s="25">
        <f t="shared" si="232"/>
        <v>906</v>
      </c>
      <c r="AS76" s="45">
        <f t="shared" si="233"/>
        <v>1.599</v>
      </c>
      <c r="AT76" s="25">
        <f t="shared" si="217"/>
        <v>3055.373</v>
      </c>
      <c r="AU76" s="45">
        <f t="shared" si="234"/>
        <v>0.87</v>
      </c>
      <c r="AV76" s="45">
        <f t="shared" si="235"/>
        <v>0.66600000000000004</v>
      </c>
      <c r="AW76" s="45">
        <f t="shared" si="236"/>
        <v>0.25</v>
      </c>
      <c r="AX76" s="45">
        <f t="shared" si="237"/>
        <v>1.4100000000000001</v>
      </c>
      <c r="AY76" s="9"/>
      <c r="AZ76" s="9">
        <f t="shared" si="238"/>
        <v>15868.776300544001</v>
      </c>
      <c r="BA76" s="25">
        <f t="shared" si="218"/>
        <v>38243.750884311048</v>
      </c>
      <c r="BB76" s="25">
        <f t="shared" si="219"/>
        <v>21462.519946485765</v>
      </c>
      <c r="BC76" s="25">
        <f t="shared" si="239"/>
        <v>17722.219336908798</v>
      </c>
      <c r="BD76" s="25">
        <f t="shared" si="220"/>
        <v>42710.548601950206</v>
      </c>
      <c r="BE76" s="25">
        <f t="shared" si="221"/>
        <v>23969.30165316915</v>
      </c>
      <c r="BF76" s="25">
        <f t="shared" si="240"/>
        <v>18813.569240928002</v>
      </c>
      <c r="BG76" s="25">
        <f t="shared" si="222"/>
        <v>45340.701870636491</v>
      </c>
      <c r="BH76" s="25">
        <f t="shared" si="223"/>
        <v>25445.352398355124</v>
      </c>
      <c r="BI76" s="25">
        <f t="shared" si="241"/>
        <v>5007.7893450284</v>
      </c>
      <c r="BJ76" s="25">
        <f t="shared" si="224"/>
        <v>12068.772321518445</v>
      </c>
      <c r="BK76" s="25">
        <f t="shared" si="225"/>
        <v>6773.0350891509115</v>
      </c>
      <c r="BL76" s="25">
        <f t="shared" si="226"/>
        <v>181727.28639861965</v>
      </c>
      <c r="BM76" s="15">
        <v>11</v>
      </c>
      <c r="BN76" s="27">
        <f t="shared" si="227"/>
        <v>18833.876254270432</v>
      </c>
      <c r="BO76" s="25">
        <f t="shared" si="242"/>
        <v>27092.140356603646</v>
      </c>
      <c r="BP76" s="25">
        <f t="shared" si="243"/>
        <v>1806.1426904402431</v>
      </c>
      <c r="BQ76" s="27">
        <f t="shared" si="228"/>
        <v>20640.018944710675</v>
      </c>
    </row>
    <row r="77" spans="2:69" s="15" customFormat="1" x14ac:dyDescent="0.35">
      <c r="B77" s="15" t="s">
        <v>9</v>
      </c>
      <c r="C77" s="23">
        <v>295</v>
      </c>
      <c r="D77" s="9">
        <v>8</v>
      </c>
      <c r="E77" s="30">
        <v>2.048</v>
      </c>
      <c r="F77" s="30">
        <v>3.4815999999999998</v>
      </c>
      <c r="G77" s="16">
        <v>2</v>
      </c>
      <c r="H77" s="9">
        <v>6</v>
      </c>
      <c r="I77" s="30">
        <f t="shared" si="0"/>
        <v>3.6960000000000002</v>
      </c>
      <c r="J77" s="9">
        <v>10</v>
      </c>
      <c r="K77" s="15">
        <v>6</v>
      </c>
      <c r="L77" s="30">
        <v>0.98380000000000001</v>
      </c>
      <c r="M77" s="9">
        <v>4</v>
      </c>
      <c r="N77" s="9">
        <v>15</v>
      </c>
      <c r="O77" s="30">
        <v>0.25</v>
      </c>
      <c r="P77" s="4">
        <v>0.78800000000000003</v>
      </c>
      <c r="Q77" s="15" t="s">
        <v>278</v>
      </c>
      <c r="R77" s="15">
        <v>1</v>
      </c>
      <c r="S77" s="15" t="s">
        <v>9</v>
      </c>
      <c r="T77" s="15">
        <v>532</v>
      </c>
      <c r="U77" s="30">
        <v>0.45300000000000001</v>
      </c>
      <c r="V77" s="33">
        <v>0.52</v>
      </c>
      <c r="W77" s="6"/>
      <c r="X77" s="30"/>
      <c r="Y77" s="37" t="s">
        <v>143</v>
      </c>
      <c r="Z77" s="30"/>
      <c r="AA77" s="30">
        <v>0.35</v>
      </c>
      <c r="AB77" s="30"/>
      <c r="AC77" s="30"/>
      <c r="AD77" s="30"/>
      <c r="AE77" s="30"/>
      <c r="AF77" s="15">
        <v>311</v>
      </c>
      <c r="AG77" s="30">
        <f>2*46.6%</f>
        <v>0.93200000000000005</v>
      </c>
      <c r="AH77" s="30"/>
      <c r="AI77" s="30">
        <v>0.311</v>
      </c>
      <c r="AJ77" s="30"/>
      <c r="AK77" s="46" t="s">
        <v>199</v>
      </c>
      <c r="AL77" s="9">
        <v>595</v>
      </c>
      <c r="AM77" s="30">
        <f t="shared" si="244"/>
        <v>0.67999999999999994</v>
      </c>
      <c r="AN77" s="30"/>
      <c r="AO77" s="30"/>
      <c r="AP77" s="30">
        <v>0.2</v>
      </c>
      <c r="AQ77" s="15">
        <f t="shared" si="231"/>
        <v>827</v>
      </c>
      <c r="AR77" s="9">
        <f t="shared" si="232"/>
        <v>906</v>
      </c>
      <c r="AS77" s="30">
        <f t="shared" si="233"/>
        <v>2.0649999999999999</v>
      </c>
      <c r="AT77" s="9">
        <f t="shared" si="217"/>
        <v>3440.7550000000001</v>
      </c>
      <c r="AU77" s="30">
        <f t="shared" si="234"/>
        <v>0.87</v>
      </c>
      <c r="AV77" s="30">
        <f t="shared" si="235"/>
        <v>0.2</v>
      </c>
      <c r="AW77" s="30">
        <f t="shared" si="236"/>
        <v>0.56099999999999994</v>
      </c>
      <c r="AX77" s="30">
        <f t="shared" si="237"/>
        <v>0.78800000000000003</v>
      </c>
      <c r="AY77" s="9"/>
      <c r="AZ77" s="9">
        <f t="shared" si="238"/>
        <v>14586.599116800002</v>
      </c>
      <c r="BA77" s="9">
        <f t="shared" si="218"/>
        <v>26080.839220838403</v>
      </c>
      <c r="BB77" s="9">
        <f t="shared" si="219"/>
        <v>21034.867815165544</v>
      </c>
      <c r="BC77" s="9">
        <f t="shared" si="239"/>
        <v>14375.199129599998</v>
      </c>
      <c r="BD77" s="9">
        <f t="shared" si="220"/>
        <v>25702.856043724798</v>
      </c>
      <c r="BE77" s="9">
        <f t="shared" si="221"/>
        <v>20730.01465842401</v>
      </c>
      <c r="BF77" s="9">
        <f t="shared" si="240"/>
        <v>15260.436576</v>
      </c>
      <c r="BG77" s="9">
        <f t="shared" si="222"/>
        <v>27285.660597888</v>
      </c>
      <c r="BH77" s="9">
        <f t="shared" si="223"/>
        <v>22006.587252279169</v>
      </c>
      <c r="BI77" s="9">
        <f t="shared" si="241"/>
        <v>4062.0177228000002</v>
      </c>
      <c r="BJ77" s="9">
        <f t="shared" si="224"/>
        <v>7262.8876883664007</v>
      </c>
      <c r="BK77" s="9">
        <f t="shared" si="225"/>
        <v>5857.7057734827504</v>
      </c>
      <c r="BL77" s="9">
        <f t="shared" si="226"/>
        <v>167059.52989435822</v>
      </c>
      <c r="BM77" s="15">
        <v>11</v>
      </c>
      <c r="BN77" s="25">
        <f t="shared" si="227"/>
        <v>17187.828831512488</v>
      </c>
      <c r="BO77" s="9">
        <f t="shared" si="242"/>
        <v>23430.823093931001</v>
      </c>
      <c r="BP77" s="9">
        <f t="shared" si="243"/>
        <v>1562.0548729287334</v>
      </c>
      <c r="BQ77" s="9">
        <f t="shared" si="228"/>
        <v>18749.883704441221</v>
      </c>
    </row>
    <row r="78" spans="2:69" s="63" customFormat="1" x14ac:dyDescent="0.35">
      <c r="B78" s="63" t="s">
        <v>9</v>
      </c>
      <c r="C78" s="23">
        <v>295</v>
      </c>
      <c r="D78" s="9">
        <v>8</v>
      </c>
      <c r="E78" s="30">
        <v>2.048</v>
      </c>
      <c r="F78" s="30">
        <v>3.4815999999999998</v>
      </c>
      <c r="G78" s="74">
        <v>2</v>
      </c>
      <c r="H78" s="72">
        <v>6</v>
      </c>
      <c r="I78" s="67">
        <f t="shared" si="0"/>
        <v>3.6960000000000002</v>
      </c>
      <c r="J78" s="72">
        <v>10</v>
      </c>
      <c r="K78" s="63">
        <v>6</v>
      </c>
      <c r="L78" s="67">
        <v>0.98380000000000001</v>
      </c>
      <c r="M78" s="72">
        <v>4</v>
      </c>
      <c r="N78" s="72">
        <v>15</v>
      </c>
      <c r="O78" s="67">
        <v>0.25</v>
      </c>
      <c r="P78" s="4">
        <v>0.78800000000000003</v>
      </c>
      <c r="Q78" s="63" t="s">
        <v>278</v>
      </c>
      <c r="R78" s="63">
        <v>1</v>
      </c>
      <c r="S78" s="63" t="s">
        <v>9</v>
      </c>
      <c r="T78" s="63">
        <v>532</v>
      </c>
      <c r="U78" s="67">
        <v>0.45300000000000001</v>
      </c>
      <c r="V78" s="64">
        <v>0.52</v>
      </c>
      <c r="W78" s="61"/>
      <c r="X78" s="67"/>
      <c r="Y78" s="63" t="s">
        <v>143</v>
      </c>
      <c r="Z78" s="67"/>
      <c r="AA78" s="67">
        <v>0.35</v>
      </c>
      <c r="AB78" s="67"/>
      <c r="AC78" s="67"/>
      <c r="AD78" s="67"/>
      <c r="AE78" s="67"/>
      <c r="AF78" s="63">
        <v>311</v>
      </c>
      <c r="AG78" s="67">
        <f>1*46.6%</f>
        <v>0.46600000000000003</v>
      </c>
      <c r="AH78" s="67">
        <f>1*46.6%</f>
        <v>0.46600000000000003</v>
      </c>
      <c r="AI78" s="67">
        <v>0.311</v>
      </c>
      <c r="AJ78" s="67"/>
      <c r="AK78" s="46" t="s">
        <v>199</v>
      </c>
      <c r="AL78" s="9">
        <v>595</v>
      </c>
      <c r="AM78" s="30">
        <f t="shared" si="244"/>
        <v>0.67999999999999994</v>
      </c>
      <c r="AN78" s="30"/>
      <c r="AO78" s="67"/>
      <c r="AP78" s="67">
        <v>0.2</v>
      </c>
      <c r="AQ78" s="63">
        <f t="shared" si="231"/>
        <v>827</v>
      </c>
      <c r="AR78" s="72">
        <f t="shared" si="232"/>
        <v>906</v>
      </c>
      <c r="AS78" s="67">
        <f t="shared" si="233"/>
        <v>1.599</v>
      </c>
      <c r="AT78" s="72">
        <f t="shared" si="217"/>
        <v>3055.373</v>
      </c>
      <c r="AU78" s="67">
        <f t="shared" si="234"/>
        <v>0.87</v>
      </c>
      <c r="AV78" s="67">
        <f t="shared" si="235"/>
        <v>0.66600000000000004</v>
      </c>
      <c r="AW78" s="67">
        <f t="shared" si="236"/>
        <v>0.56099999999999994</v>
      </c>
      <c r="AX78" s="67">
        <f t="shared" si="237"/>
        <v>0.78800000000000003</v>
      </c>
      <c r="AY78" s="9"/>
      <c r="AZ78" s="9">
        <f t="shared" si="238"/>
        <v>15868.776300544001</v>
      </c>
      <c r="BA78" s="72">
        <f t="shared" si="218"/>
        <v>28373.372025372675</v>
      </c>
      <c r="BB78" s="72">
        <f t="shared" si="219"/>
        <v>22883.854502172886</v>
      </c>
      <c r="BC78" s="72">
        <f t="shared" si="239"/>
        <v>17722.219336908798</v>
      </c>
      <c r="BD78" s="72">
        <f t="shared" si="220"/>
        <v>31687.328174392933</v>
      </c>
      <c r="BE78" s="72">
        <f t="shared" si="221"/>
        <v>25556.645394737396</v>
      </c>
      <c r="BF78" s="72">
        <f t="shared" si="240"/>
        <v>18813.569240928002</v>
      </c>
      <c r="BG78" s="72">
        <f t="shared" si="222"/>
        <v>33638.661802779265</v>
      </c>
      <c r="BH78" s="72">
        <f t="shared" si="223"/>
        <v>27130.44616812656</v>
      </c>
      <c r="BI78" s="72">
        <f t="shared" si="241"/>
        <v>5007.7893450284</v>
      </c>
      <c r="BJ78" s="72">
        <f t="shared" si="224"/>
        <v>8953.92734891078</v>
      </c>
      <c r="BK78" s="72">
        <f t="shared" si="225"/>
        <v>7221.5727652064152</v>
      </c>
      <c r="BL78" s="72">
        <f t="shared" si="226"/>
        <v>193761.99958764113</v>
      </c>
      <c r="BM78" s="15">
        <v>11</v>
      </c>
      <c r="BN78" s="27">
        <f t="shared" si="227"/>
        <v>20081.131432342518</v>
      </c>
      <c r="BO78" s="72">
        <f t="shared" si="242"/>
        <v>28886.291060825661</v>
      </c>
      <c r="BP78" s="72">
        <f t="shared" si="243"/>
        <v>1925.7527373883775</v>
      </c>
      <c r="BQ78" s="66">
        <f t="shared" si="228"/>
        <v>22006.884169730896</v>
      </c>
    </row>
    <row r="79" spans="2:69" s="15" customFormat="1" hidden="1" x14ac:dyDescent="0.35">
      <c r="B79" s="15" t="s">
        <v>9</v>
      </c>
      <c r="C79" s="23">
        <v>295</v>
      </c>
      <c r="D79" s="9">
        <v>8</v>
      </c>
      <c r="E79" s="30">
        <v>2.048</v>
      </c>
      <c r="F79" s="30">
        <v>3.4815999999999998</v>
      </c>
      <c r="G79" s="16">
        <v>2</v>
      </c>
      <c r="H79" s="9">
        <v>6</v>
      </c>
      <c r="I79" s="30">
        <f t="shared" si="0"/>
        <v>3.6960000000000002</v>
      </c>
      <c r="J79" s="9">
        <v>10</v>
      </c>
      <c r="K79" s="15">
        <v>6</v>
      </c>
      <c r="L79" s="30">
        <v>0.98380000000000001</v>
      </c>
      <c r="M79" s="9">
        <v>4</v>
      </c>
      <c r="N79" s="9">
        <v>15</v>
      </c>
      <c r="O79" s="30">
        <v>0.25</v>
      </c>
      <c r="P79" s="4">
        <v>0.78800000000000003</v>
      </c>
      <c r="Q79" s="15" t="s">
        <v>133</v>
      </c>
      <c r="R79" s="15">
        <v>1</v>
      </c>
      <c r="S79" s="15" t="s">
        <v>9</v>
      </c>
      <c r="T79" s="15">
        <v>449</v>
      </c>
      <c r="U79" s="30">
        <f t="shared" ref="U79:U82" si="245">37.7%+36%</f>
        <v>0.73699999999999999</v>
      </c>
      <c r="V79" s="33"/>
      <c r="W79" s="9"/>
      <c r="X79" s="30"/>
      <c r="Y79" s="37" t="s">
        <v>143</v>
      </c>
      <c r="Z79" s="30"/>
      <c r="AA79" s="30">
        <v>0.35</v>
      </c>
      <c r="AB79" s="30"/>
      <c r="AC79" s="30"/>
      <c r="AD79" s="30"/>
      <c r="AE79" s="30"/>
      <c r="AF79" s="15">
        <v>311</v>
      </c>
      <c r="AG79" s="30">
        <f>2*46.6%</f>
        <v>0.93200000000000005</v>
      </c>
      <c r="AH79" s="30"/>
      <c r="AI79" s="30"/>
      <c r="AJ79" s="30">
        <v>0.622</v>
      </c>
      <c r="AK79" s="46" t="s">
        <v>199</v>
      </c>
      <c r="AL79" s="9">
        <v>595</v>
      </c>
      <c r="AM79" s="30">
        <f>48%+20%</f>
        <v>0.67999999999999994</v>
      </c>
      <c r="AN79" s="30"/>
      <c r="AO79" s="30"/>
      <c r="AP79" s="30">
        <v>0.2</v>
      </c>
      <c r="AQ79" s="15">
        <f t="shared" si="189"/>
        <v>744</v>
      </c>
      <c r="AR79" s="9">
        <f t="shared" si="190"/>
        <v>906</v>
      </c>
      <c r="AS79" s="30">
        <f t="shared" si="191"/>
        <v>2.3490000000000002</v>
      </c>
      <c r="AT79" s="9">
        <f t="shared" ref="AT79:AT90" si="246">(100%+AS79)*AQ79+AR79</f>
        <v>3397.6559999999999</v>
      </c>
      <c r="AU79" s="30">
        <f t="shared" si="192"/>
        <v>0.35</v>
      </c>
      <c r="AV79" s="30">
        <f t="shared" si="193"/>
        <v>0.2</v>
      </c>
      <c r="AW79" s="30">
        <f t="shared" si="194"/>
        <v>0.25</v>
      </c>
      <c r="AX79" s="30">
        <f t="shared" si="195"/>
        <v>1.4100000000000001</v>
      </c>
      <c r="AY79" s="9"/>
      <c r="AZ79" s="9">
        <f t="shared" si="196"/>
        <v>10785.5192064</v>
      </c>
      <c r="BA79" s="9">
        <f t="shared" ref="BA79:BA90" si="247">(100%+$AX79)*AZ79</f>
        <v>25993.101287424</v>
      </c>
      <c r="BB79" s="9">
        <f t="shared" ref="BB79:BB90" si="248">MIN($AW79, 80%)*BA79+MAX(100%-$AW79, 20%)*AZ79</f>
        <v>14587.414726655999</v>
      </c>
      <c r="BC79" s="9">
        <f t="shared" si="197"/>
        <v>14195.134955519998</v>
      </c>
      <c r="BD79" s="9">
        <f t="shared" ref="BD79:BD90" si="249">(100%+$AX79)*BC79</f>
        <v>34210.275242803196</v>
      </c>
      <c r="BE79" s="9">
        <f t="shared" ref="BE79:BE90" si="250">MIN($AW79, 80%)*BD79+MAX(100%-$AW79, 20%)*BC79</f>
        <v>19198.920027340799</v>
      </c>
      <c r="BF79" s="9">
        <f t="shared" si="198"/>
        <v>15069.283891200001</v>
      </c>
      <c r="BG79" s="9">
        <f t="shared" ref="BG79:BG90" si="251">(100%+$AX79)*BF79</f>
        <v>36316.974177792006</v>
      </c>
      <c r="BH79" s="9">
        <f t="shared" ref="BH79:BH90" si="252">MIN($AW79, 80%)*BG79+MAX(100%-$AW79, 20%)*BF79</f>
        <v>20381.206462848</v>
      </c>
      <c r="BI79" s="9">
        <f t="shared" si="199"/>
        <v>4011.1367673600002</v>
      </c>
      <c r="BJ79" s="9">
        <f t="shared" ref="BJ79:BJ90" si="253">(100%+$AX79)*BI79</f>
        <v>9666.8396093376014</v>
      </c>
      <c r="BK79" s="9">
        <f t="shared" ref="BK79:BK90" si="254">MIN($AW79, 80%)*BJ79+MAX(100%-$AW79, 20%)*BI79</f>
        <v>5425.0624778544006</v>
      </c>
      <c r="BL79" s="9">
        <f t="shared" ref="BL79:BL90" si="255">4*(BB79+BE79)</f>
        <v>135145.33901598718</v>
      </c>
      <c r="BM79" s="15">
        <v>11</v>
      </c>
      <c r="BN79" s="25">
        <f t="shared" ref="BN79:BN90" si="256">(BL79+BH79)/BM79</f>
        <v>14138.776861712289</v>
      </c>
      <c r="BO79" s="9">
        <f t="shared" si="200"/>
        <v>21700.249911417603</v>
      </c>
      <c r="BP79" s="9">
        <f t="shared" si="201"/>
        <v>1446.6833274278401</v>
      </c>
      <c r="BQ79" s="9">
        <f t="shared" ref="BQ79:BQ90" si="257">BN79+BP79</f>
        <v>15585.460189140129</v>
      </c>
    </row>
    <row r="80" spans="2:69" s="37" customFormat="1" hidden="1" x14ac:dyDescent="0.35">
      <c r="B80" s="37" t="s">
        <v>9</v>
      </c>
      <c r="C80" s="23">
        <v>295</v>
      </c>
      <c r="D80" s="9">
        <v>8</v>
      </c>
      <c r="E80" s="30">
        <v>2.048</v>
      </c>
      <c r="F80" s="30">
        <v>3.4815999999999998</v>
      </c>
      <c r="G80" s="81">
        <v>2</v>
      </c>
      <c r="H80" s="25">
        <v>6</v>
      </c>
      <c r="I80" s="45">
        <f t="shared" si="0"/>
        <v>3.6960000000000002</v>
      </c>
      <c r="J80" s="25">
        <v>10</v>
      </c>
      <c r="K80" s="37">
        <v>6</v>
      </c>
      <c r="L80" s="45">
        <v>0.98380000000000001</v>
      </c>
      <c r="M80" s="25">
        <v>4</v>
      </c>
      <c r="N80" s="25">
        <v>15</v>
      </c>
      <c r="O80" s="45">
        <v>0.25</v>
      </c>
      <c r="P80" s="4">
        <v>0.78800000000000003</v>
      </c>
      <c r="Q80" s="37" t="s">
        <v>133</v>
      </c>
      <c r="R80" s="37">
        <v>1</v>
      </c>
      <c r="S80" s="37" t="s">
        <v>9</v>
      </c>
      <c r="T80" s="37">
        <v>449</v>
      </c>
      <c r="U80" s="30">
        <f t="shared" si="245"/>
        <v>0.73699999999999999</v>
      </c>
      <c r="V80" s="53"/>
      <c r="W80" s="25"/>
      <c r="X80" s="45"/>
      <c r="Y80" s="37" t="s">
        <v>143</v>
      </c>
      <c r="Z80" s="45"/>
      <c r="AA80" s="45">
        <v>0.35</v>
      </c>
      <c r="AB80" s="45"/>
      <c r="AC80" s="45"/>
      <c r="AD80" s="45"/>
      <c r="AE80" s="45"/>
      <c r="AF80" s="37">
        <v>311</v>
      </c>
      <c r="AG80" s="45">
        <f>1*46.6%</f>
        <v>0.46600000000000003</v>
      </c>
      <c r="AH80" s="45">
        <f>1*46.6%</f>
        <v>0.46600000000000003</v>
      </c>
      <c r="AJ80" s="45">
        <v>0.622</v>
      </c>
      <c r="AK80" s="46" t="s">
        <v>199</v>
      </c>
      <c r="AL80" s="9">
        <v>595</v>
      </c>
      <c r="AM80" s="30">
        <f t="shared" ref="AM80:AM90" si="258">48%+20%</f>
        <v>0.67999999999999994</v>
      </c>
      <c r="AN80" s="30"/>
      <c r="AO80" s="45"/>
      <c r="AP80" s="45">
        <v>0.2</v>
      </c>
      <c r="AQ80" s="37">
        <f t="shared" si="189"/>
        <v>744</v>
      </c>
      <c r="AR80" s="25">
        <f t="shared" si="190"/>
        <v>906</v>
      </c>
      <c r="AS80" s="45">
        <f t="shared" si="191"/>
        <v>1.883</v>
      </c>
      <c r="AT80" s="25">
        <f t="shared" si="246"/>
        <v>3050.9520000000002</v>
      </c>
      <c r="AU80" s="45">
        <f t="shared" si="192"/>
        <v>0.35</v>
      </c>
      <c r="AV80" s="45">
        <f t="shared" si="193"/>
        <v>0.66600000000000004</v>
      </c>
      <c r="AW80" s="45">
        <f t="shared" si="194"/>
        <v>0.25</v>
      </c>
      <c r="AX80" s="45">
        <f t="shared" si="195"/>
        <v>1.4100000000000001</v>
      </c>
      <c r="AY80" s="9"/>
      <c r="AZ80" s="9">
        <f t="shared" si="196"/>
        <v>12596.672987136</v>
      </c>
      <c r="BA80" s="25">
        <f t="shared" si="247"/>
        <v>30357.981898997761</v>
      </c>
      <c r="BB80" s="25">
        <f t="shared" si="248"/>
        <v>17037.000215101441</v>
      </c>
      <c r="BC80" s="25">
        <f t="shared" si="197"/>
        <v>17696.576009011198</v>
      </c>
      <c r="BD80" s="25">
        <f t="shared" si="249"/>
        <v>42648.74818171699</v>
      </c>
      <c r="BE80" s="25">
        <f t="shared" si="250"/>
        <v>23934.619052187645</v>
      </c>
      <c r="BF80" s="25">
        <f t="shared" si="198"/>
        <v>18786.346774272002</v>
      </c>
      <c r="BG80" s="25">
        <f t="shared" si="251"/>
        <v>45275.095725995525</v>
      </c>
      <c r="BH80" s="25">
        <f t="shared" si="252"/>
        <v>25408.534012202883</v>
      </c>
      <c r="BI80" s="25">
        <f t="shared" si="199"/>
        <v>5000.5432782815997</v>
      </c>
      <c r="BJ80" s="25">
        <f t="shared" si="253"/>
        <v>12051.309300658655</v>
      </c>
      <c r="BK80" s="25">
        <f t="shared" si="254"/>
        <v>6763.2347838758633</v>
      </c>
      <c r="BL80" s="25">
        <f t="shared" si="255"/>
        <v>163886.47706915636</v>
      </c>
      <c r="BM80" s="15">
        <v>11</v>
      </c>
      <c r="BN80" s="27">
        <f t="shared" si="256"/>
        <v>17208.637371032659</v>
      </c>
      <c r="BO80" s="25">
        <f t="shared" si="200"/>
        <v>27052.939135503453</v>
      </c>
      <c r="BP80" s="25">
        <f t="shared" si="201"/>
        <v>1803.5292757002303</v>
      </c>
      <c r="BQ80" s="27">
        <f t="shared" si="257"/>
        <v>19012.166646732891</v>
      </c>
    </row>
    <row r="81" spans="2:69" s="15" customFormat="1" hidden="1" x14ac:dyDescent="0.35">
      <c r="B81" s="15" t="s">
        <v>9</v>
      </c>
      <c r="C81" s="23">
        <v>295</v>
      </c>
      <c r="D81" s="9">
        <v>8</v>
      </c>
      <c r="E81" s="30">
        <v>2.048</v>
      </c>
      <c r="F81" s="30">
        <v>3.4815999999999998</v>
      </c>
      <c r="G81" s="16">
        <v>2</v>
      </c>
      <c r="H81" s="9">
        <v>6</v>
      </c>
      <c r="I81" s="30">
        <f t="shared" si="0"/>
        <v>3.6960000000000002</v>
      </c>
      <c r="J81" s="9">
        <v>10</v>
      </c>
      <c r="K81" s="15">
        <v>6</v>
      </c>
      <c r="L81" s="30">
        <v>0.98380000000000001</v>
      </c>
      <c r="M81" s="9">
        <v>4</v>
      </c>
      <c r="N81" s="9">
        <v>15</v>
      </c>
      <c r="O81" s="30">
        <v>0.25</v>
      </c>
      <c r="P81" s="4">
        <v>0.78800000000000003</v>
      </c>
      <c r="Q81" s="15" t="s">
        <v>133</v>
      </c>
      <c r="R81" s="15">
        <v>1</v>
      </c>
      <c r="S81" s="15" t="s">
        <v>9</v>
      </c>
      <c r="T81" s="15">
        <v>449</v>
      </c>
      <c r="U81" s="30">
        <f t="shared" si="245"/>
        <v>0.73699999999999999</v>
      </c>
      <c r="V81" s="33"/>
      <c r="W81" s="9"/>
      <c r="X81" s="30"/>
      <c r="Y81" s="37" t="s">
        <v>143</v>
      </c>
      <c r="Z81" s="30"/>
      <c r="AA81" s="30">
        <v>0.35</v>
      </c>
      <c r="AB81" s="30"/>
      <c r="AC81" s="30"/>
      <c r="AD81" s="30"/>
      <c r="AE81" s="30"/>
      <c r="AF81" s="15">
        <v>311</v>
      </c>
      <c r="AG81" s="30">
        <f>2*46.6%</f>
        <v>0.93200000000000005</v>
      </c>
      <c r="AH81" s="30"/>
      <c r="AI81" s="30">
        <v>0.311</v>
      </c>
      <c r="AJ81" s="30"/>
      <c r="AK81" s="46" t="s">
        <v>199</v>
      </c>
      <c r="AL81" s="9">
        <v>595</v>
      </c>
      <c r="AM81" s="30">
        <f t="shared" si="258"/>
        <v>0.67999999999999994</v>
      </c>
      <c r="AN81" s="30"/>
      <c r="AO81" s="30"/>
      <c r="AP81" s="30">
        <v>0.2</v>
      </c>
      <c r="AQ81" s="15">
        <f t="shared" si="189"/>
        <v>744</v>
      </c>
      <c r="AR81" s="9">
        <f t="shared" si="190"/>
        <v>906</v>
      </c>
      <c r="AS81" s="30">
        <f t="shared" si="191"/>
        <v>2.3490000000000002</v>
      </c>
      <c r="AT81" s="9">
        <f t="shared" si="246"/>
        <v>3397.6559999999999</v>
      </c>
      <c r="AU81" s="30">
        <f t="shared" si="192"/>
        <v>0.35</v>
      </c>
      <c r="AV81" s="30">
        <f t="shared" si="193"/>
        <v>0.2</v>
      </c>
      <c r="AW81" s="30">
        <f t="shared" si="194"/>
        <v>0.56099999999999994</v>
      </c>
      <c r="AX81" s="30">
        <f t="shared" si="195"/>
        <v>0.78800000000000003</v>
      </c>
      <c r="AY81" s="9"/>
      <c r="AZ81" s="9">
        <f t="shared" si="196"/>
        <v>10785.5192064</v>
      </c>
      <c r="BA81" s="9">
        <f t="shared" si="247"/>
        <v>19284.508341043202</v>
      </c>
      <c r="BB81" s="9">
        <f t="shared" si="248"/>
        <v>15553.452110934835</v>
      </c>
      <c r="BC81" s="9">
        <f t="shared" si="197"/>
        <v>14195.134955519998</v>
      </c>
      <c r="BD81" s="9">
        <f t="shared" si="249"/>
        <v>25380.901300469755</v>
      </c>
      <c r="BE81" s="9">
        <f t="shared" si="250"/>
        <v>20470.349875036813</v>
      </c>
      <c r="BF81" s="9">
        <f t="shared" si="198"/>
        <v>15069.283891200001</v>
      </c>
      <c r="BG81" s="9">
        <f t="shared" si="251"/>
        <v>26943.879597465602</v>
      </c>
      <c r="BH81" s="9">
        <f t="shared" si="252"/>
        <v>21730.932082415002</v>
      </c>
      <c r="BI81" s="9">
        <f t="shared" si="199"/>
        <v>4011.1367673600002</v>
      </c>
      <c r="BJ81" s="9">
        <f t="shared" si="253"/>
        <v>7171.9125400396806</v>
      </c>
      <c r="BK81" s="9">
        <f t="shared" si="254"/>
        <v>5784.3319758333009</v>
      </c>
      <c r="BL81" s="9">
        <f t="shared" si="255"/>
        <v>144095.20794388658</v>
      </c>
      <c r="BM81" s="15">
        <v>11</v>
      </c>
      <c r="BN81" s="25">
        <f t="shared" si="256"/>
        <v>15075.10363875469</v>
      </c>
      <c r="BO81" s="9">
        <f t="shared" si="200"/>
        <v>23137.327903333204</v>
      </c>
      <c r="BP81" s="9">
        <f t="shared" si="201"/>
        <v>1542.4885268888802</v>
      </c>
      <c r="BQ81" s="9">
        <f t="shared" si="257"/>
        <v>16617.592165643571</v>
      </c>
    </row>
    <row r="82" spans="2:69" s="63" customFormat="1" hidden="1" x14ac:dyDescent="0.35">
      <c r="B82" s="63" t="s">
        <v>9</v>
      </c>
      <c r="C82" s="23">
        <v>295</v>
      </c>
      <c r="D82" s="9">
        <v>8</v>
      </c>
      <c r="E82" s="30">
        <v>2.048</v>
      </c>
      <c r="F82" s="30">
        <v>3.4815999999999998</v>
      </c>
      <c r="G82" s="74">
        <v>2</v>
      </c>
      <c r="H82" s="72">
        <v>6</v>
      </c>
      <c r="I82" s="67">
        <f t="shared" si="0"/>
        <v>3.6960000000000002</v>
      </c>
      <c r="J82" s="72">
        <v>10</v>
      </c>
      <c r="K82" s="63">
        <v>6</v>
      </c>
      <c r="L82" s="67">
        <v>0.98380000000000001</v>
      </c>
      <c r="M82" s="72">
        <v>4</v>
      </c>
      <c r="N82" s="72">
        <v>15</v>
      </c>
      <c r="O82" s="67">
        <v>0.25</v>
      </c>
      <c r="P82" s="4">
        <v>0.78800000000000003</v>
      </c>
      <c r="Q82" s="63" t="s">
        <v>133</v>
      </c>
      <c r="R82" s="63">
        <v>1</v>
      </c>
      <c r="S82" s="63" t="s">
        <v>9</v>
      </c>
      <c r="T82" s="63">
        <v>449</v>
      </c>
      <c r="U82" s="67">
        <f t="shared" si="245"/>
        <v>0.73699999999999999</v>
      </c>
      <c r="V82" s="64"/>
      <c r="W82" s="72"/>
      <c r="X82" s="67"/>
      <c r="Y82" s="63" t="s">
        <v>143</v>
      </c>
      <c r="Z82" s="67"/>
      <c r="AA82" s="67">
        <v>0.35</v>
      </c>
      <c r="AB82" s="67"/>
      <c r="AC82" s="67"/>
      <c r="AD82" s="67"/>
      <c r="AE82" s="67"/>
      <c r="AF82" s="63">
        <v>311</v>
      </c>
      <c r="AG82" s="67">
        <f>1*46.6%</f>
        <v>0.46600000000000003</v>
      </c>
      <c r="AH82" s="67">
        <f>1*46.6%</f>
        <v>0.46600000000000003</v>
      </c>
      <c r="AI82" s="67">
        <v>0.311</v>
      </c>
      <c r="AJ82" s="67"/>
      <c r="AK82" s="46" t="s">
        <v>199</v>
      </c>
      <c r="AL82" s="9">
        <v>595</v>
      </c>
      <c r="AM82" s="30">
        <f t="shared" si="258"/>
        <v>0.67999999999999994</v>
      </c>
      <c r="AN82" s="30"/>
      <c r="AO82" s="67"/>
      <c r="AP82" s="67">
        <v>0.2</v>
      </c>
      <c r="AQ82" s="63">
        <f t="shared" si="189"/>
        <v>744</v>
      </c>
      <c r="AR82" s="72">
        <f t="shared" si="190"/>
        <v>906</v>
      </c>
      <c r="AS82" s="67">
        <f t="shared" si="191"/>
        <v>1.883</v>
      </c>
      <c r="AT82" s="72">
        <f t="shared" si="246"/>
        <v>3050.9520000000002</v>
      </c>
      <c r="AU82" s="67">
        <f t="shared" si="192"/>
        <v>0.35</v>
      </c>
      <c r="AV82" s="67">
        <f t="shared" si="193"/>
        <v>0.66600000000000004</v>
      </c>
      <c r="AW82" s="67">
        <f t="shared" si="194"/>
        <v>0.56099999999999994</v>
      </c>
      <c r="AX82" s="67">
        <f t="shared" si="195"/>
        <v>0.78800000000000003</v>
      </c>
      <c r="AY82" s="9"/>
      <c r="AZ82" s="9">
        <f t="shared" si="196"/>
        <v>12596.672987136</v>
      </c>
      <c r="BA82" s="72">
        <f t="shared" si="247"/>
        <v>22522.851300999169</v>
      </c>
      <c r="BB82" s="72">
        <f t="shared" si="248"/>
        <v>18165.259021213238</v>
      </c>
      <c r="BC82" s="72">
        <f t="shared" si="197"/>
        <v>17696.576009011198</v>
      </c>
      <c r="BD82" s="72">
        <f t="shared" si="249"/>
        <v>31641.477904112024</v>
      </c>
      <c r="BE82" s="72">
        <f t="shared" si="250"/>
        <v>25519.665972162758</v>
      </c>
      <c r="BF82" s="72">
        <f t="shared" si="198"/>
        <v>18786.346774272002</v>
      </c>
      <c r="BG82" s="72">
        <f t="shared" si="251"/>
        <v>33589.988032398338</v>
      </c>
      <c r="BH82" s="72">
        <f t="shared" si="252"/>
        <v>27091.189520080876</v>
      </c>
      <c r="BI82" s="72">
        <f t="shared" si="199"/>
        <v>5000.5432782815997</v>
      </c>
      <c r="BJ82" s="72">
        <f t="shared" si="253"/>
        <v>8940.9713815675004</v>
      </c>
      <c r="BK82" s="72">
        <f t="shared" si="254"/>
        <v>7211.1234442249897</v>
      </c>
      <c r="BL82" s="72">
        <f t="shared" si="255"/>
        <v>174739.699973504</v>
      </c>
      <c r="BM82" s="15">
        <v>11</v>
      </c>
      <c r="BN82" s="27">
        <f t="shared" si="256"/>
        <v>18348.262681234988</v>
      </c>
      <c r="BO82" s="72">
        <f t="shared" si="200"/>
        <v>28844.493776899959</v>
      </c>
      <c r="BP82" s="72">
        <f t="shared" si="201"/>
        <v>1922.9662517933307</v>
      </c>
      <c r="BQ82" s="66">
        <f t="shared" si="257"/>
        <v>20271.22893302832</v>
      </c>
    </row>
    <row r="83" spans="2:69" s="15" customFormat="1" hidden="1" x14ac:dyDescent="0.35">
      <c r="B83" s="15" t="s">
        <v>9</v>
      </c>
      <c r="C83" s="23">
        <v>295</v>
      </c>
      <c r="D83" s="9">
        <v>8</v>
      </c>
      <c r="E83" s="30">
        <v>2.048</v>
      </c>
      <c r="F83" s="30">
        <v>3.4815999999999998</v>
      </c>
      <c r="G83" s="16">
        <v>2</v>
      </c>
      <c r="H83" s="9">
        <v>6</v>
      </c>
      <c r="I83" s="30">
        <f t="shared" si="0"/>
        <v>3.6960000000000002</v>
      </c>
      <c r="J83" s="9">
        <v>10</v>
      </c>
      <c r="K83" s="15">
        <v>6</v>
      </c>
      <c r="L83" s="30">
        <v>0.98380000000000001</v>
      </c>
      <c r="M83" s="9">
        <v>4</v>
      </c>
      <c r="N83" s="9">
        <v>15</v>
      </c>
      <c r="O83" s="30">
        <v>0.25</v>
      </c>
      <c r="P83" s="4">
        <v>0.78800000000000003</v>
      </c>
      <c r="Q83" s="15" t="s">
        <v>145</v>
      </c>
      <c r="R83" s="15">
        <v>1</v>
      </c>
      <c r="S83" s="15" t="s">
        <v>9</v>
      </c>
      <c r="T83" s="37">
        <v>497</v>
      </c>
      <c r="U83" s="30"/>
      <c r="V83" s="33"/>
      <c r="W83" s="9"/>
      <c r="X83" s="30">
        <v>0.33500000000000002</v>
      </c>
      <c r="Y83" s="37" t="s">
        <v>143</v>
      </c>
      <c r="Z83" s="30"/>
      <c r="AA83" s="30">
        <v>0.35</v>
      </c>
      <c r="AB83" s="30"/>
      <c r="AC83" s="30"/>
      <c r="AD83" s="30"/>
      <c r="AE83" s="30"/>
      <c r="AF83" s="15">
        <v>311</v>
      </c>
      <c r="AG83" s="30">
        <f>2*46.6%</f>
        <v>0.93200000000000005</v>
      </c>
      <c r="AH83" s="30"/>
      <c r="AI83" s="30"/>
      <c r="AJ83" s="30">
        <v>0.622</v>
      </c>
      <c r="AK83" s="46" t="s">
        <v>199</v>
      </c>
      <c r="AL83" s="9">
        <v>595</v>
      </c>
      <c r="AM83" s="30">
        <f t="shared" si="258"/>
        <v>0.67999999999999994</v>
      </c>
      <c r="AN83" s="30"/>
      <c r="AO83" s="30"/>
      <c r="AP83" s="30">
        <v>0.2</v>
      </c>
      <c r="AQ83" s="15">
        <f t="shared" si="189"/>
        <v>792</v>
      </c>
      <c r="AR83" s="9">
        <f t="shared" si="190"/>
        <v>906</v>
      </c>
      <c r="AS83" s="30">
        <f t="shared" si="191"/>
        <v>1.6120000000000001</v>
      </c>
      <c r="AT83" s="9">
        <f t="shared" si="246"/>
        <v>2974.7040000000002</v>
      </c>
      <c r="AU83" s="30">
        <f t="shared" si="192"/>
        <v>0.35</v>
      </c>
      <c r="AV83" s="30">
        <f t="shared" si="193"/>
        <v>0.2</v>
      </c>
      <c r="AW83" s="30">
        <f t="shared" si="194"/>
        <v>0.25</v>
      </c>
      <c r="AX83" s="30">
        <f t="shared" si="195"/>
        <v>1.7450000000000001</v>
      </c>
      <c r="AY83" s="9"/>
      <c r="AZ83" s="9">
        <f t="shared" si="196"/>
        <v>9442.9003776000009</v>
      </c>
      <c r="BA83" s="9">
        <f t="shared" si="247"/>
        <v>25920.761536512004</v>
      </c>
      <c r="BB83" s="9">
        <f t="shared" si="248"/>
        <v>13562.365667328002</v>
      </c>
      <c r="BC83" s="9">
        <f t="shared" si="197"/>
        <v>12428.07533568</v>
      </c>
      <c r="BD83" s="9">
        <f t="shared" si="249"/>
        <v>34115.066796441599</v>
      </c>
      <c r="BE83" s="9">
        <f t="shared" si="250"/>
        <v>17849.8232008704</v>
      </c>
      <c r="BF83" s="9">
        <f t="shared" si="198"/>
        <v>13193.407180800001</v>
      </c>
      <c r="BG83" s="9">
        <f t="shared" si="251"/>
        <v>36215.902711296003</v>
      </c>
      <c r="BH83" s="9">
        <f t="shared" si="252"/>
        <v>18949.031063424001</v>
      </c>
      <c r="BI83" s="9">
        <f t="shared" si="199"/>
        <v>3511.8165542400002</v>
      </c>
      <c r="BJ83" s="9">
        <f t="shared" si="253"/>
        <v>9639.9364413888015</v>
      </c>
      <c r="BK83" s="9">
        <f t="shared" si="254"/>
        <v>5043.8465260272005</v>
      </c>
      <c r="BL83" s="9">
        <f t="shared" si="255"/>
        <v>125648.75547279361</v>
      </c>
      <c r="BM83" s="15">
        <v>11</v>
      </c>
      <c r="BN83" s="25">
        <f t="shared" si="256"/>
        <v>13145.253321474329</v>
      </c>
      <c r="BO83" s="9">
        <f t="shared" si="200"/>
        <v>20175.386104108802</v>
      </c>
      <c r="BP83" s="9">
        <f t="shared" si="201"/>
        <v>1345.0257402739201</v>
      </c>
      <c r="BQ83" s="9">
        <f t="shared" si="257"/>
        <v>14490.27906174825</v>
      </c>
    </row>
    <row r="84" spans="2:69" s="37" customFormat="1" hidden="1" x14ac:dyDescent="0.35">
      <c r="B84" s="37" t="s">
        <v>9</v>
      </c>
      <c r="C84" s="23">
        <v>295</v>
      </c>
      <c r="D84" s="9">
        <v>8</v>
      </c>
      <c r="E84" s="30">
        <v>2.048</v>
      </c>
      <c r="F84" s="30">
        <v>3.4815999999999998</v>
      </c>
      <c r="G84" s="81">
        <v>2</v>
      </c>
      <c r="H84" s="25">
        <v>6</v>
      </c>
      <c r="I84" s="45">
        <f t="shared" si="0"/>
        <v>3.6960000000000002</v>
      </c>
      <c r="J84" s="25">
        <v>10</v>
      </c>
      <c r="K84" s="37">
        <v>6</v>
      </c>
      <c r="L84" s="45">
        <v>0.98380000000000001</v>
      </c>
      <c r="M84" s="25">
        <v>4</v>
      </c>
      <c r="N84" s="25">
        <v>15</v>
      </c>
      <c r="O84" s="45">
        <v>0.25</v>
      </c>
      <c r="P84" s="4">
        <v>0.78800000000000003</v>
      </c>
      <c r="Q84" s="15" t="s">
        <v>145</v>
      </c>
      <c r="R84" s="15">
        <v>1</v>
      </c>
      <c r="S84" s="15" t="s">
        <v>9</v>
      </c>
      <c r="T84" s="37">
        <v>497</v>
      </c>
      <c r="U84" s="30"/>
      <c r="V84" s="33"/>
      <c r="W84" s="9"/>
      <c r="X84" s="30">
        <v>0.33500000000000002</v>
      </c>
      <c r="Y84" s="37" t="s">
        <v>143</v>
      </c>
      <c r="Z84" s="45"/>
      <c r="AA84" s="45">
        <v>0.35</v>
      </c>
      <c r="AB84" s="45"/>
      <c r="AC84" s="45"/>
      <c r="AD84" s="45"/>
      <c r="AE84" s="45"/>
      <c r="AF84" s="37">
        <v>311</v>
      </c>
      <c r="AG84" s="45">
        <f>1*46.6%</f>
        <v>0.46600000000000003</v>
      </c>
      <c r="AH84" s="45">
        <f>1*46.6%</f>
        <v>0.46600000000000003</v>
      </c>
      <c r="AJ84" s="45">
        <v>0.622</v>
      </c>
      <c r="AK84" s="46" t="s">
        <v>199</v>
      </c>
      <c r="AL84" s="9">
        <v>595</v>
      </c>
      <c r="AM84" s="30">
        <f t="shared" si="258"/>
        <v>0.67999999999999994</v>
      </c>
      <c r="AN84" s="30"/>
      <c r="AO84" s="45"/>
      <c r="AP84" s="45">
        <v>0.2</v>
      </c>
      <c r="AQ84" s="37">
        <f t="shared" si="189"/>
        <v>792</v>
      </c>
      <c r="AR84" s="25">
        <f t="shared" si="190"/>
        <v>906</v>
      </c>
      <c r="AS84" s="45">
        <f t="shared" si="191"/>
        <v>1.1459999999999999</v>
      </c>
      <c r="AT84" s="25">
        <f t="shared" si="246"/>
        <v>2605.6319999999996</v>
      </c>
      <c r="AU84" s="45">
        <f t="shared" si="192"/>
        <v>0.35</v>
      </c>
      <c r="AV84" s="45">
        <f t="shared" si="193"/>
        <v>0.66600000000000004</v>
      </c>
      <c r="AW84" s="45">
        <f t="shared" si="194"/>
        <v>0.25</v>
      </c>
      <c r="AX84" s="45">
        <f t="shared" si="195"/>
        <v>1.7450000000000001</v>
      </c>
      <c r="AY84" s="9"/>
      <c r="AZ84" s="9">
        <f t="shared" si="196"/>
        <v>10758.050021375999</v>
      </c>
      <c r="BA84" s="25">
        <f t="shared" si="247"/>
        <v>29530.847308677119</v>
      </c>
      <c r="BB84" s="25">
        <f t="shared" si="248"/>
        <v>15451.249343201278</v>
      </c>
      <c r="BC84" s="25">
        <f t="shared" si="197"/>
        <v>15113.566106419195</v>
      </c>
      <c r="BD84" s="25">
        <f t="shared" si="249"/>
        <v>41486.738962120697</v>
      </c>
      <c r="BE84" s="25">
        <f t="shared" si="250"/>
        <v>21706.859320344571</v>
      </c>
      <c r="BF84" s="25">
        <f t="shared" si="198"/>
        <v>16044.272842751998</v>
      </c>
      <c r="BG84" s="25">
        <f t="shared" si="251"/>
        <v>44041.528953354238</v>
      </c>
      <c r="BH84" s="25">
        <f t="shared" si="252"/>
        <v>23043.586870402556</v>
      </c>
      <c r="BI84" s="25">
        <f t="shared" si="199"/>
        <v>4270.6589888255994</v>
      </c>
      <c r="BJ84" s="25">
        <f t="shared" si="253"/>
        <v>11722.958924326271</v>
      </c>
      <c r="BK84" s="25">
        <f t="shared" si="254"/>
        <v>6133.7339727007675</v>
      </c>
      <c r="BL84" s="25">
        <f t="shared" si="255"/>
        <v>148632.43465418339</v>
      </c>
      <c r="BM84" s="15">
        <v>11</v>
      </c>
      <c r="BN84" s="25">
        <f t="shared" si="256"/>
        <v>15606.911047689633</v>
      </c>
      <c r="BO84" s="25">
        <f t="shared" si="200"/>
        <v>24534.93589080307</v>
      </c>
      <c r="BP84" s="25">
        <f t="shared" si="201"/>
        <v>1635.6623927202047</v>
      </c>
      <c r="BQ84" s="25">
        <f t="shared" si="257"/>
        <v>17242.573440409837</v>
      </c>
    </row>
    <row r="85" spans="2:69" s="15" customFormat="1" hidden="1" x14ac:dyDescent="0.35">
      <c r="B85" s="15" t="s">
        <v>9</v>
      </c>
      <c r="C85" s="23">
        <v>295</v>
      </c>
      <c r="D85" s="9">
        <v>8</v>
      </c>
      <c r="E85" s="30">
        <v>2.048</v>
      </c>
      <c r="F85" s="30">
        <v>3.4815999999999998</v>
      </c>
      <c r="G85" s="16">
        <v>2</v>
      </c>
      <c r="H85" s="9">
        <v>6</v>
      </c>
      <c r="I85" s="30">
        <f t="shared" si="0"/>
        <v>3.6960000000000002</v>
      </c>
      <c r="J85" s="9">
        <v>10</v>
      </c>
      <c r="K85" s="15">
        <v>6</v>
      </c>
      <c r="L85" s="30">
        <v>0.98380000000000001</v>
      </c>
      <c r="M85" s="9">
        <v>4</v>
      </c>
      <c r="N85" s="9">
        <v>15</v>
      </c>
      <c r="O85" s="30">
        <v>0.25</v>
      </c>
      <c r="P85" s="4">
        <v>0.78800000000000003</v>
      </c>
      <c r="Q85" s="15" t="s">
        <v>145</v>
      </c>
      <c r="R85" s="15">
        <v>1</v>
      </c>
      <c r="S85" s="15" t="s">
        <v>9</v>
      </c>
      <c r="T85" s="37">
        <v>497</v>
      </c>
      <c r="U85" s="30"/>
      <c r="V85" s="33"/>
      <c r="W85" s="9"/>
      <c r="X85" s="30">
        <v>0.33500000000000002</v>
      </c>
      <c r="Y85" s="37" t="s">
        <v>143</v>
      </c>
      <c r="Z85" s="30"/>
      <c r="AA85" s="30">
        <v>0.35</v>
      </c>
      <c r="AB85" s="30"/>
      <c r="AC85" s="30"/>
      <c r="AD85" s="30"/>
      <c r="AE85" s="30"/>
      <c r="AF85" s="15">
        <v>311</v>
      </c>
      <c r="AG85" s="30">
        <f>2*46.6%</f>
        <v>0.93200000000000005</v>
      </c>
      <c r="AH85" s="30"/>
      <c r="AI85" s="30">
        <v>0.311</v>
      </c>
      <c r="AJ85" s="30"/>
      <c r="AK85" s="46" t="s">
        <v>199</v>
      </c>
      <c r="AL85" s="9">
        <v>595</v>
      </c>
      <c r="AM85" s="30">
        <f t="shared" si="258"/>
        <v>0.67999999999999994</v>
      </c>
      <c r="AN85" s="30"/>
      <c r="AO85" s="30"/>
      <c r="AP85" s="30">
        <v>0.2</v>
      </c>
      <c r="AQ85" s="15">
        <f t="shared" si="189"/>
        <v>792</v>
      </c>
      <c r="AR85" s="9">
        <f t="shared" si="190"/>
        <v>906</v>
      </c>
      <c r="AS85" s="30">
        <f t="shared" si="191"/>
        <v>1.6120000000000001</v>
      </c>
      <c r="AT85" s="9">
        <f t="shared" si="246"/>
        <v>2974.7040000000002</v>
      </c>
      <c r="AU85" s="30">
        <f t="shared" si="192"/>
        <v>0.35</v>
      </c>
      <c r="AV85" s="30">
        <f t="shared" si="193"/>
        <v>0.2</v>
      </c>
      <c r="AW85" s="30">
        <f t="shared" si="194"/>
        <v>0.56099999999999994</v>
      </c>
      <c r="AX85" s="30">
        <f t="shared" si="195"/>
        <v>1.123</v>
      </c>
      <c r="AY85" s="9"/>
      <c r="AZ85" s="9">
        <f t="shared" si="196"/>
        <v>9442.9003776000009</v>
      </c>
      <c r="BA85" s="9">
        <f t="shared" si="247"/>
        <v>20047.277501644803</v>
      </c>
      <c r="BB85" s="9">
        <f t="shared" si="248"/>
        <v>15391.955944189136</v>
      </c>
      <c r="BC85" s="9">
        <f t="shared" si="197"/>
        <v>12428.07533568</v>
      </c>
      <c r="BD85" s="9">
        <f t="shared" si="249"/>
        <v>26384.803937648641</v>
      </c>
      <c r="BE85" s="9">
        <f t="shared" si="250"/>
        <v>20257.800081384408</v>
      </c>
      <c r="BF85" s="9">
        <f t="shared" si="198"/>
        <v>13193.407180800001</v>
      </c>
      <c r="BG85" s="9">
        <f t="shared" si="251"/>
        <v>28009.603444838405</v>
      </c>
      <c r="BH85" s="9">
        <f t="shared" si="252"/>
        <v>21505.293284925545</v>
      </c>
      <c r="BI85" s="9">
        <f t="shared" si="199"/>
        <v>3511.8165542400002</v>
      </c>
      <c r="BJ85" s="9">
        <f t="shared" si="253"/>
        <v>7455.5865446515209</v>
      </c>
      <c r="BK85" s="9">
        <f t="shared" si="254"/>
        <v>5724.2715188608636</v>
      </c>
      <c r="BL85" s="9">
        <f t="shared" si="255"/>
        <v>142599.02410229418</v>
      </c>
      <c r="BM85" s="15">
        <v>11</v>
      </c>
      <c r="BN85" s="25">
        <f t="shared" si="256"/>
        <v>14918.574307929066</v>
      </c>
      <c r="BO85" s="9">
        <f t="shared" si="200"/>
        <v>22897.086075443454</v>
      </c>
      <c r="BP85" s="9">
        <f t="shared" si="201"/>
        <v>1526.4724050295636</v>
      </c>
      <c r="BQ85" s="9">
        <f t="shared" si="257"/>
        <v>16445.046712958629</v>
      </c>
    </row>
    <row r="86" spans="2:69" s="63" customFormat="1" hidden="1" x14ac:dyDescent="0.35">
      <c r="B86" s="63" t="s">
        <v>9</v>
      </c>
      <c r="C86" s="23">
        <v>295</v>
      </c>
      <c r="D86" s="9">
        <v>8</v>
      </c>
      <c r="E86" s="30">
        <v>2.048</v>
      </c>
      <c r="F86" s="30">
        <v>3.4815999999999998</v>
      </c>
      <c r="G86" s="74">
        <v>2</v>
      </c>
      <c r="H86" s="72">
        <v>6</v>
      </c>
      <c r="I86" s="67">
        <f t="shared" si="0"/>
        <v>3.6960000000000002</v>
      </c>
      <c r="J86" s="72">
        <v>10</v>
      </c>
      <c r="K86" s="63">
        <v>6</v>
      </c>
      <c r="L86" s="67">
        <v>0.98380000000000001</v>
      </c>
      <c r="M86" s="72">
        <v>4</v>
      </c>
      <c r="N86" s="72">
        <v>15</v>
      </c>
      <c r="O86" s="67">
        <v>0.25</v>
      </c>
      <c r="P86" s="4">
        <v>0.78800000000000003</v>
      </c>
      <c r="Q86" s="63" t="s">
        <v>145</v>
      </c>
      <c r="R86" s="63">
        <v>1</v>
      </c>
      <c r="S86" s="63" t="s">
        <v>9</v>
      </c>
      <c r="T86" s="37">
        <v>497</v>
      </c>
      <c r="U86" s="67"/>
      <c r="V86" s="64"/>
      <c r="W86" s="72"/>
      <c r="X86" s="30">
        <v>0.33500000000000002</v>
      </c>
      <c r="Y86" s="63" t="s">
        <v>143</v>
      </c>
      <c r="Z86" s="67"/>
      <c r="AA86" s="67">
        <v>0.35</v>
      </c>
      <c r="AB86" s="67"/>
      <c r="AC86" s="67"/>
      <c r="AD86" s="67"/>
      <c r="AE86" s="67"/>
      <c r="AF86" s="63">
        <v>311</v>
      </c>
      <c r="AG86" s="67">
        <f>1*46.6%</f>
        <v>0.46600000000000003</v>
      </c>
      <c r="AH86" s="67">
        <f>1*46.6%</f>
        <v>0.46600000000000003</v>
      </c>
      <c r="AI86" s="67">
        <v>0.311</v>
      </c>
      <c r="AJ86" s="67"/>
      <c r="AK86" s="46" t="s">
        <v>199</v>
      </c>
      <c r="AL86" s="9">
        <v>595</v>
      </c>
      <c r="AM86" s="30">
        <f t="shared" si="258"/>
        <v>0.67999999999999994</v>
      </c>
      <c r="AN86" s="30"/>
      <c r="AO86" s="67"/>
      <c r="AP86" s="67">
        <v>0.2</v>
      </c>
      <c r="AQ86" s="63">
        <f t="shared" si="189"/>
        <v>792</v>
      </c>
      <c r="AR86" s="72">
        <f t="shared" si="190"/>
        <v>906</v>
      </c>
      <c r="AS86" s="67">
        <f t="shared" si="191"/>
        <v>1.1459999999999999</v>
      </c>
      <c r="AT86" s="72">
        <f t="shared" si="246"/>
        <v>2605.6319999999996</v>
      </c>
      <c r="AU86" s="67">
        <f t="shared" si="192"/>
        <v>0.35</v>
      </c>
      <c r="AV86" s="67">
        <f t="shared" si="193"/>
        <v>0.66600000000000004</v>
      </c>
      <c r="AW86" s="67">
        <f t="shared" si="194"/>
        <v>0.56099999999999994</v>
      </c>
      <c r="AX86" s="67">
        <f t="shared" si="195"/>
        <v>1.123</v>
      </c>
      <c r="AY86" s="9"/>
      <c r="AZ86" s="9">
        <f t="shared" si="196"/>
        <v>10758.050021375999</v>
      </c>
      <c r="BA86" s="72">
        <f t="shared" si="247"/>
        <v>22839.340195381246</v>
      </c>
      <c r="BB86" s="72">
        <f t="shared" si="248"/>
        <v>17535.653808992942</v>
      </c>
      <c r="BC86" s="72">
        <f t="shared" si="197"/>
        <v>15113.566106419195</v>
      </c>
      <c r="BD86" s="72">
        <f t="shared" si="249"/>
        <v>32086.100843927954</v>
      </c>
      <c r="BE86" s="72">
        <f t="shared" si="250"/>
        <v>24635.158094161608</v>
      </c>
      <c r="BF86" s="72">
        <f t="shared" si="198"/>
        <v>16044.272842751998</v>
      </c>
      <c r="BG86" s="72">
        <f t="shared" si="251"/>
        <v>34061.991245162491</v>
      </c>
      <c r="BH86" s="72">
        <f t="shared" si="252"/>
        <v>26152.212866504284</v>
      </c>
      <c r="BI86" s="72">
        <f t="shared" si="199"/>
        <v>4270.6589888255994</v>
      </c>
      <c r="BJ86" s="72">
        <f t="shared" si="253"/>
        <v>9066.609033276749</v>
      </c>
      <c r="BK86" s="72">
        <f t="shared" si="254"/>
        <v>6961.1869637626933</v>
      </c>
      <c r="BL86" s="72">
        <f t="shared" si="255"/>
        <v>168683.2476126182</v>
      </c>
      <c r="BM86" s="15">
        <v>11</v>
      </c>
      <c r="BN86" s="27">
        <f t="shared" si="256"/>
        <v>17712.314589011134</v>
      </c>
      <c r="BO86" s="72">
        <f t="shared" si="200"/>
        <v>27844.747855050773</v>
      </c>
      <c r="BP86" s="72">
        <f t="shared" si="201"/>
        <v>1856.3165236700515</v>
      </c>
      <c r="BQ86" s="66">
        <f t="shared" si="257"/>
        <v>19568.631112681185</v>
      </c>
    </row>
    <row r="87" spans="2:69" s="15" customFormat="1" hidden="1" x14ac:dyDescent="0.35">
      <c r="B87" s="15" t="s">
        <v>9</v>
      </c>
      <c r="C87" s="23">
        <v>295</v>
      </c>
      <c r="D87" s="9">
        <v>8</v>
      </c>
      <c r="E87" s="30">
        <v>2.048</v>
      </c>
      <c r="F87" s="30">
        <v>3.4815999999999998</v>
      </c>
      <c r="G87" s="16">
        <v>2</v>
      </c>
      <c r="H87" s="9">
        <v>6</v>
      </c>
      <c r="I87" s="30">
        <f t="shared" si="0"/>
        <v>3.6960000000000002</v>
      </c>
      <c r="J87" s="9">
        <v>10</v>
      </c>
      <c r="K87" s="15">
        <v>6</v>
      </c>
      <c r="L87" s="30">
        <v>0.98380000000000001</v>
      </c>
      <c r="M87" s="9">
        <v>4</v>
      </c>
      <c r="N87" s="9">
        <v>15</v>
      </c>
      <c r="O87" s="30">
        <v>0.25</v>
      </c>
      <c r="P87" s="4">
        <v>0.78800000000000003</v>
      </c>
      <c r="Q87" s="15" t="s">
        <v>11</v>
      </c>
      <c r="R87" s="15">
        <v>1</v>
      </c>
      <c r="S87" s="15" t="s">
        <v>9</v>
      </c>
      <c r="T87" s="15">
        <v>449</v>
      </c>
      <c r="U87" s="30">
        <f t="shared" ref="U87:U90" si="259">37.7%</f>
        <v>0.377</v>
      </c>
      <c r="V87" s="33">
        <v>-0.1</v>
      </c>
      <c r="W87" s="9"/>
      <c r="X87" s="30"/>
      <c r="Y87" s="37" t="s">
        <v>143</v>
      </c>
      <c r="Z87" s="30"/>
      <c r="AA87" s="30">
        <v>0.35</v>
      </c>
      <c r="AB87" s="30"/>
      <c r="AC87" s="30"/>
      <c r="AD87" s="30"/>
      <c r="AE87" s="30"/>
      <c r="AF87" s="15">
        <v>311</v>
      </c>
      <c r="AG87" s="30">
        <f>2*46.6%</f>
        <v>0.93200000000000005</v>
      </c>
      <c r="AH87" s="30"/>
      <c r="AI87" s="30"/>
      <c r="AJ87" s="30">
        <v>0.622</v>
      </c>
      <c r="AK87" s="46" t="s">
        <v>199</v>
      </c>
      <c r="AL87" s="9">
        <v>595</v>
      </c>
      <c r="AM87" s="30">
        <f t="shared" si="258"/>
        <v>0.67999999999999994</v>
      </c>
      <c r="AN87" s="30"/>
      <c r="AO87" s="30"/>
      <c r="AP87" s="30">
        <v>0.2</v>
      </c>
      <c r="AQ87" s="15">
        <f t="shared" si="189"/>
        <v>744</v>
      </c>
      <c r="AR87" s="9">
        <f t="shared" si="190"/>
        <v>906</v>
      </c>
      <c r="AS87" s="30">
        <f t="shared" si="191"/>
        <v>1.9890000000000001</v>
      </c>
      <c r="AT87" s="9">
        <f t="shared" si="246"/>
        <v>3129.8159999999998</v>
      </c>
      <c r="AU87" s="30">
        <f t="shared" si="192"/>
        <v>0.24999999999999997</v>
      </c>
      <c r="AV87" s="30">
        <f t="shared" si="193"/>
        <v>0.2</v>
      </c>
      <c r="AW87" s="30">
        <f t="shared" si="194"/>
        <v>0.25</v>
      </c>
      <c r="AX87" s="30">
        <f t="shared" si="195"/>
        <v>1.4100000000000001</v>
      </c>
      <c r="AY87" s="9"/>
      <c r="AZ87" s="9">
        <f t="shared" si="196"/>
        <v>9294.3015935999993</v>
      </c>
      <c r="BA87" s="9">
        <f t="shared" si="247"/>
        <v>22399.266840575998</v>
      </c>
      <c r="BB87" s="9">
        <f t="shared" si="248"/>
        <v>12570.542905343998</v>
      </c>
      <c r="BC87" s="9">
        <f t="shared" si="197"/>
        <v>13076.120862719998</v>
      </c>
      <c r="BD87" s="9">
        <f t="shared" si="249"/>
        <v>31513.451279155197</v>
      </c>
      <c r="BE87" s="9">
        <f t="shared" si="250"/>
        <v>17685.453466828796</v>
      </c>
      <c r="BF87" s="9">
        <f t="shared" si="198"/>
        <v>13881.3599232</v>
      </c>
      <c r="BG87" s="9">
        <f t="shared" si="251"/>
        <v>33454.077414912004</v>
      </c>
      <c r="BH87" s="9">
        <f t="shared" si="252"/>
        <v>18774.539296128001</v>
      </c>
      <c r="BI87" s="9">
        <f t="shared" si="199"/>
        <v>3694.9355769600002</v>
      </c>
      <c r="BJ87" s="9">
        <f t="shared" si="253"/>
        <v>8904.7947404736005</v>
      </c>
      <c r="BK87" s="9">
        <f t="shared" si="254"/>
        <v>4997.4003678383997</v>
      </c>
      <c r="BL87" s="9">
        <f t="shared" si="255"/>
        <v>121023.98548869118</v>
      </c>
      <c r="BM87" s="15">
        <v>11</v>
      </c>
      <c r="BN87" s="25">
        <f t="shared" si="256"/>
        <v>12708.956798619924</v>
      </c>
      <c r="BO87" s="9">
        <f t="shared" si="200"/>
        <v>19989.601471353599</v>
      </c>
      <c r="BP87" s="9">
        <f t="shared" si="201"/>
        <v>1332.6400980902399</v>
      </c>
      <c r="BQ87" s="9">
        <f t="shared" si="257"/>
        <v>14041.596896710163</v>
      </c>
    </row>
    <row r="88" spans="2:69" s="37" customFormat="1" hidden="1" x14ac:dyDescent="0.35">
      <c r="B88" s="37" t="s">
        <v>9</v>
      </c>
      <c r="C88" s="23">
        <v>295</v>
      </c>
      <c r="D88" s="9">
        <v>8</v>
      </c>
      <c r="E88" s="30">
        <v>2.048</v>
      </c>
      <c r="F88" s="30">
        <v>3.4815999999999998</v>
      </c>
      <c r="G88" s="81">
        <v>2</v>
      </c>
      <c r="H88" s="25">
        <v>6</v>
      </c>
      <c r="I88" s="45">
        <f t="shared" si="0"/>
        <v>3.6960000000000002</v>
      </c>
      <c r="J88" s="25">
        <v>10</v>
      </c>
      <c r="K88" s="37">
        <v>6</v>
      </c>
      <c r="L88" s="45">
        <v>0.98380000000000001</v>
      </c>
      <c r="M88" s="25">
        <v>4</v>
      </c>
      <c r="N88" s="25">
        <v>15</v>
      </c>
      <c r="O88" s="45">
        <v>0.25</v>
      </c>
      <c r="P88" s="4">
        <v>0.78800000000000003</v>
      </c>
      <c r="Q88" s="15" t="s">
        <v>11</v>
      </c>
      <c r="R88" s="15">
        <v>1</v>
      </c>
      <c r="S88" s="15" t="s">
        <v>9</v>
      </c>
      <c r="T88" s="15">
        <v>449</v>
      </c>
      <c r="U88" s="30">
        <f t="shared" si="259"/>
        <v>0.377</v>
      </c>
      <c r="V88" s="33">
        <v>-0.1</v>
      </c>
      <c r="W88" s="25"/>
      <c r="X88" s="45"/>
      <c r="Y88" s="37" t="s">
        <v>143</v>
      </c>
      <c r="Z88" s="45"/>
      <c r="AA88" s="45">
        <v>0.35</v>
      </c>
      <c r="AB88" s="45"/>
      <c r="AC88" s="45"/>
      <c r="AD88" s="45"/>
      <c r="AE88" s="45"/>
      <c r="AF88" s="37">
        <v>311</v>
      </c>
      <c r="AG88" s="45">
        <f>1*46.6%</f>
        <v>0.46600000000000003</v>
      </c>
      <c r="AH88" s="45">
        <f>1*46.6%</f>
        <v>0.46600000000000003</v>
      </c>
      <c r="AJ88" s="45">
        <v>0.622</v>
      </c>
      <c r="AK88" s="46" t="s">
        <v>199</v>
      </c>
      <c r="AL88" s="9">
        <v>595</v>
      </c>
      <c r="AM88" s="30">
        <f t="shared" si="258"/>
        <v>0.67999999999999994</v>
      </c>
      <c r="AN88" s="30"/>
      <c r="AO88" s="45"/>
      <c r="AP88" s="45">
        <v>0.2</v>
      </c>
      <c r="AQ88" s="37">
        <f t="shared" si="189"/>
        <v>744</v>
      </c>
      <c r="AR88" s="25">
        <f t="shared" si="190"/>
        <v>906</v>
      </c>
      <c r="AS88" s="45">
        <f t="shared" si="191"/>
        <v>1.5229999999999999</v>
      </c>
      <c r="AT88" s="25">
        <f t="shared" si="246"/>
        <v>2783.1120000000001</v>
      </c>
      <c r="AU88" s="45">
        <f t="shared" si="192"/>
        <v>0.24999999999999997</v>
      </c>
      <c r="AV88" s="45">
        <f t="shared" si="193"/>
        <v>0.66600000000000004</v>
      </c>
      <c r="AW88" s="45">
        <f t="shared" si="194"/>
        <v>0.25</v>
      </c>
      <c r="AX88" s="45">
        <f t="shared" si="195"/>
        <v>1.4100000000000001</v>
      </c>
      <c r="AY88" s="9"/>
      <c r="AZ88" s="9">
        <f t="shared" si="196"/>
        <v>10920.842428415999</v>
      </c>
      <c r="BA88" s="25">
        <f t="shared" si="247"/>
        <v>26319.230252482561</v>
      </c>
      <c r="BB88" s="25">
        <f t="shared" si="248"/>
        <v>14770.439384432641</v>
      </c>
      <c r="BC88" s="25">
        <f t="shared" si="197"/>
        <v>16143.011443507197</v>
      </c>
      <c r="BD88" s="25">
        <f t="shared" si="249"/>
        <v>38904.657578852348</v>
      </c>
      <c r="BE88" s="25">
        <f t="shared" si="250"/>
        <v>21833.422977343485</v>
      </c>
      <c r="BF88" s="25">
        <f t="shared" si="198"/>
        <v>17137.112332032</v>
      </c>
      <c r="BG88" s="25">
        <f t="shared" si="251"/>
        <v>41300.440720197126</v>
      </c>
      <c r="BH88" s="25">
        <f t="shared" si="252"/>
        <v>23177.944429073279</v>
      </c>
      <c r="BI88" s="25">
        <f t="shared" si="199"/>
        <v>4561.5506256095996</v>
      </c>
      <c r="BJ88" s="25">
        <f t="shared" si="253"/>
        <v>10993.337007719136</v>
      </c>
      <c r="BK88" s="25">
        <f t="shared" si="254"/>
        <v>6169.4972211369841</v>
      </c>
      <c r="BL88" s="25">
        <f t="shared" si="255"/>
        <v>146415.4494471045</v>
      </c>
      <c r="BM88" s="15">
        <v>11</v>
      </c>
      <c r="BN88" s="27">
        <f t="shared" si="256"/>
        <v>15417.581261470708</v>
      </c>
      <c r="BO88" s="25">
        <f t="shared" si="200"/>
        <v>24677.988884547936</v>
      </c>
      <c r="BP88" s="25">
        <f t="shared" si="201"/>
        <v>1645.1992589698625</v>
      </c>
      <c r="BQ88" s="27">
        <f t="shared" si="257"/>
        <v>17062.78052044057</v>
      </c>
    </row>
    <row r="89" spans="2:69" s="15" customFormat="1" hidden="1" x14ac:dyDescent="0.35">
      <c r="B89" s="15" t="s">
        <v>9</v>
      </c>
      <c r="C89" s="23">
        <v>295</v>
      </c>
      <c r="D89" s="9">
        <v>8</v>
      </c>
      <c r="E89" s="30">
        <v>2.048</v>
      </c>
      <c r="F89" s="30">
        <v>3.4815999999999998</v>
      </c>
      <c r="G89" s="16">
        <v>2</v>
      </c>
      <c r="H89" s="9">
        <v>6</v>
      </c>
      <c r="I89" s="30">
        <f t="shared" ref="I89:I90" si="260">2*184.8%</f>
        <v>3.6960000000000002</v>
      </c>
      <c r="J89" s="9">
        <v>10</v>
      </c>
      <c r="K89" s="15">
        <v>6</v>
      </c>
      <c r="L89" s="30">
        <v>0.98380000000000001</v>
      </c>
      <c r="M89" s="9">
        <v>4</v>
      </c>
      <c r="N89" s="9">
        <v>15</v>
      </c>
      <c r="O89" s="30">
        <v>0.25</v>
      </c>
      <c r="P89" s="4">
        <v>0.78800000000000003</v>
      </c>
      <c r="Q89" s="15" t="s">
        <v>11</v>
      </c>
      <c r="R89" s="15">
        <v>1</v>
      </c>
      <c r="S89" s="15" t="s">
        <v>9</v>
      </c>
      <c r="T89" s="15">
        <v>449</v>
      </c>
      <c r="U89" s="30">
        <f t="shared" si="259"/>
        <v>0.377</v>
      </c>
      <c r="V89" s="33">
        <v>-0.1</v>
      </c>
      <c r="W89" s="9"/>
      <c r="X89" s="30"/>
      <c r="Y89" s="37" t="s">
        <v>143</v>
      </c>
      <c r="Z89" s="30"/>
      <c r="AA89" s="30">
        <v>0.35</v>
      </c>
      <c r="AB89" s="30"/>
      <c r="AC89" s="30"/>
      <c r="AD89" s="30"/>
      <c r="AE89" s="30"/>
      <c r="AF89" s="15">
        <v>311</v>
      </c>
      <c r="AG89" s="30">
        <f>2*46.6%</f>
        <v>0.93200000000000005</v>
      </c>
      <c r="AH89" s="30"/>
      <c r="AI89" s="30">
        <v>0.311</v>
      </c>
      <c r="AJ89" s="30"/>
      <c r="AK89" s="46" t="s">
        <v>199</v>
      </c>
      <c r="AL89" s="9">
        <v>595</v>
      </c>
      <c r="AM89" s="30">
        <f t="shared" si="258"/>
        <v>0.67999999999999994</v>
      </c>
      <c r="AN89" s="30"/>
      <c r="AO89" s="30"/>
      <c r="AP89" s="30">
        <v>0.2</v>
      </c>
      <c r="AQ89" s="15">
        <f t="shared" si="189"/>
        <v>744</v>
      </c>
      <c r="AR89" s="9">
        <f t="shared" si="190"/>
        <v>906</v>
      </c>
      <c r="AS89" s="30">
        <f t="shared" si="191"/>
        <v>1.9890000000000001</v>
      </c>
      <c r="AT89" s="9">
        <f t="shared" si="246"/>
        <v>3129.8159999999998</v>
      </c>
      <c r="AU89" s="30">
        <f t="shared" si="192"/>
        <v>0.24999999999999997</v>
      </c>
      <c r="AV89" s="30">
        <f t="shared" si="193"/>
        <v>0.2</v>
      </c>
      <c r="AW89" s="30">
        <f t="shared" si="194"/>
        <v>0.56099999999999994</v>
      </c>
      <c r="AX89" s="30">
        <f t="shared" si="195"/>
        <v>0.78800000000000003</v>
      </c>
      <c r="AY89" s="9"/>
      <c r="AZ89" s="9">
        <f t="shared" ref="AZ89:AZ90" si="261">E89*(100%+AU89+AV89)*AT89*(100%+AY89*50%)</f>
        <v>9294.3015935999993</v>
      </c>
      <c r="BA89" s="9">
        <f t="shared" si="247"/>
        <v>16618.211249356798</v>
      </c>
      <c r="BB89" s="9">
        <f t="shared" si="248"/>
        <v>13403.014910479564</v>
      </c>
      <c r="BC89" s="9">
        <f t="shared" si="197"/>
        <v>13076.120862719998</v>
      </c>
      <c r="BD89" s="9">
        <f t="shared" si="249"/>
        <v>23380.104102543355</v>
      </c>
      <c r="BE89" s="9">
        <f t="shared" si="250"/>
        <v>18856.655460260903</v>
      </c>
      <c r="BF89" s="9">
        <f t="shared" si="198"/>
        <v>13881.3599232</v>
      </c>
      <c r="BG89" s="9">
        <f t="shared" si="251"/>
        <v>24819.871542681602</v>
      </c>
      <c r="BH89" s="9">
        <f t="shared" si="252"/>
        <v>20017.864941729178</v>
      </c>
      <c r="BI89" s="9">
        <f t="shared" si="199"/>
        <v>3694.9355769600002</v>
      </c>
      <c r="BJ89" s="9">
        <f t="shared" si="253"/>
        <v>6606.5448116044809</v>
      </c>
      <c r="BK89" s="9">
        <f t="shared" si="254"/>
        <v>5328.3483575955534</v>
      </c>
      <c r="BL89" s="9">
        <f t="shared" si="255"/>
        <v>129038.68148296187</v>
      </c>
      <c r="BM89" s="15">
        <v>11</v>
      </c>
      <c r="BN89" s="25">
        <f t="shared" si="256"/>
        <v>13550.595129517367</v>
      </c>
      <c r="BO89" s="9">
        <f t="shared" si="200"/>
        <v>21313.393430382213</v>
      </c>
      <c r="BP89" s="9">
        <f t="shared" ref="BP89:BP90" si="262">BO89/N89</f>
        <v>1420.8928953588143</v>
      </c>
      <c r="BQ89" s="9">
        <f t="shared" si="257"/>
        <v>14971.488024876182</v>
      </c>
    </row>
    <row r="90" spans="2:69" s="31" customFormat="1" hidden="1" x14ac:dyDescent="0.35">
      <c r="B90" s="31" t="s">
        <v>9</v>
      </c>
      <c r="C90" s="23">
        <v>295</v>
      </c>
      <c r="D90" s="9">
        <v>8</v>
      </c>
      <c r="E90" s="30">
        <v>2.048</v>
      </c>
      <c r="F90" s="30">
        <v>3.4815999999999998</v>
      </c>
      <c r="G90" s="20">
        <v>2</v>
      </c>
      <c r="H90" s="17">
        <v>6</v>
      </c>
      <c r="I90" s="32">
        <f t="shared" si="260"/>
        <v>3.6960000000000002</v>
      </c>
      <c r="J90" s="17">
        <v>10</v>
      </c>
      <c r="K90" s="31">
        <v>6</v>
      </c>
      <c r="L90" s="32">
        <v>0.98380000000000001</v>
      </c>
      <c r="M90" s="17">
        <v>4</v>
      </c>
      <c r="N90" s="17">
        <v>15</v>
      </c>
      <c r="O90" s="32">
        <v>0.25</v>
      </c>
      <c r="P90" s="4">
        <v>0.78800000000000003</v>
      </c>
      <c r="Q90" s="31" t="s">
        <v>11</v>
      </c>
      <c r="R90" s="31">
        <v>1</v>
      </c>
      <c r="S90" s="31" t="s">
        <v>9</v>
      </c>
      <c r="T90" s="31">
        <v>449</v>
      </c>
      <c r="U90" s="32">
        <f t="shared" si="259"/>
        <v>0.377</v>
      </c>
      <c r="V90" s="35">
        <v>-0.1</v>
      </c>
      <c r="W90" s="17"/>
      <c r="X90" s="32"/>
      <c r="Y90" s="31" t="s">
        <v>143</v>
      </c>
      <c r="Z90" s="32"/>
      <c r="AA90" s="32">
        <v>0.35</v>
      </c>
      <c r="AB90" s="32"/>
      <c r="AC90" s="32"/>
      <c r="AD90" s="32"/>
      <c r="AE90" s="32"/>
      <c r="AF90" s="31">
        <v>311</v>
      </c>
      <c r="AG90" s="32">
        <f>1*46.6%</f>
        <v>0.46600000000000003</v>
      </c>
      <c r="AH90" s="32">
        <f>1*46.6%</f>
        <v>0.46600000000000003</v>
      </c>
      <c r="AI90" s="32">
        <v>0.311</v>
      </c>
      <c r="AJ90" s="32"/>
      <c r="AK90" s="46" t="s">
        <v>199</v>
      </c>
      <c r="AL90" s="9">
        <v>595</v>
      </c>
      <c r="AM90" s="30">
        <f t="shared" si="258"/>
        <v>0.67999999999999994</v>
      </c>
      <c r="AN90" s="30"/>
      <c r="AO90" s="32"/>
      <c r="AP90" s="32">
        <v>0.2</v>
      </c>
      <c r="AQ90" s="31">
        <f t="shared" si="189"/>
        <v>744</v>
      </c>
      <c r="AR90" s="17">
        <f t="shared" si="190"/>
        <v>906</v>
      </c>
      <c r="AS90" s="32">
        <f t="shared" si="191"/>
        <v>1.5229999999999999</v>
      </c>
      <c r="AT90" s="17">
        <f t="shared" si="246"/>
        <v>2783.1120000000001</v>
      </c>
      <c r="AU90" s="32">
        <f t="shared" si="192"/>
        <v>0.24999999999999997</v>
      </c>
      <c r="AV90" s="32">
        <f t="shared" si="193"/>
        <v>0.66600000000000004</v>
      </c>
      <c r="AW90" s="32">
        <f t="shared" si="194"/>
        <v>0.56099999999999994</v>
      </c>
      <c r="AX90" s="32">
        <f t="shared" si="195"/>
        <v>0.78800000000000003</v>
      </c>
      <c r="AY90" s="9"/>
      <c r="AZ90" s="9">
        <f t="shared" si="261"/>
        <v>10920.842428415999</v>
      </c>
      <c r="BA90" s="17">
        <f t="shared" si="247"/>
        <v>19526.466262007805</v>
      </c>
      <c r="BB90" s="17">
        <f t="shared" si="248"/>
        <v>15748.597399061004</v>
      </c>
      <c r="BC90" s="17">
        <f t="shared" si="197"/>
        <v>16143.011443507197</v>
      </c>
      <c r="BD90" s="17">
        <f t="shared" si="249"/>
        <v>28863.70446099087</v>
      </c>
      <c r="BE90" s="17">
        <f t="shared" si="250"/>
        <v>23279.320226315536</v>
      </c>
      <c r="BF90" s="17">
        <f t="shared" si="198"/>
        <v>17137.112332032</v>
      </c>
      <c r="BG90" s="17">
        <f t="shared" si="251"/>
        <v>30641.156849673218</v>
      </c>
      <c r="BH90" s="17">
        <f t="shared" si="252"/>
        <v>24712.881306428724</v>
      </c>
      <c r="BI90" s="17">
        <f t="shared" si="199"/>
        <v>4561.5506256095996</v>
      </c>
      <c r="BJ90" s="17">
        <f t="shared" si="253"/>
        <v>8156.0525185899642</v>
      </c>
      <c r="BK90" s="17">
        <f t="shared" si="254"/>
        <v>6578.0661875715841</v>
      </c>
      <c r="BL90" s="17">
        <f t="shared" si="255"/>
        <v>156111.67050150616</v>
      </c>
      <c r="BM90" s="15">
        <v>11</v>
      </c>
      <c r="BN90" s="27">
        <f t="shared" si="256"/>
        <v>16438.595618903171</v>
      </c>
      <c r="BO90" s="17">
        <f t="shared" si="200"/>
        <v>26312.264750286336</v>
      </c>
      <c r="BP90" s="17">
        <f t="shared" si="262"/>
        <v>1754.1509833524224</v>
      </c>
      <c r="BQ90" s="18">
        <f t="shared" si="257"/>
        <v>18192.746602255593</v>
      </c>
    </row>
  </sheetData>
  <mergeCells count="8">
    <mergeCell ref="AZ1:BK1"/>
    <mergeCell ref="AK1:AP1"/>
    <mergeCell ref="BL1:BQ1"/>
    <mergeCell ref="B1:P1"/>
    <mergeCell ref="Q1:X1"/>
    <mergeCell ref="Y1:AE1"/>
    <mergeCell ref="AF1:AJ1"/>
    <mergeCell ref="AQ1:AX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U192"/>
  <sheetViews>
    <sheetView topLeftCell="BH1" zoomScaleNormal="100" workbookViewId="0">
      <pane ySplit="2" topLeftCell="A173" activePane="bottomLeft" state="frozen"/>
      <selection activeCell="AY1" sqref="AY1"/>
      <selection pane="bottomLeft" activeCell="BU2" sqref="BU1:BV1048576"/>
    </sheetView>
  </sheetViews>
  <sheetFormatPr defaultRowHeight="14.5" x14ac:dyDescent="0.35"/>
  <cols>
    <col min="1" max="1" width="8.54296875" bestFit="1" customWidth="1"/>
    <col min="2" max="2" width="5.7265625" customWidth="1"/>
    <col min="3" max="3" width="4.26953125" bestFit="1" customWidth="1"/>
    <col min="4" max="4" width="9" bestFit="1" customWidth="1"/>
    <col min="5" max="5" width="3.54296875" bestFit="1" customWidth="1"/>
    <col min="6" max="6" width="9.81640625" bestFit="1" customWidth="1"/>
    <col min="7" max="7" width="8.1796875" bestFit="1" customWidth="1"/>
    <col min="8" max="8" width="5.453125" style="7" bestFit="1" customWidth="1"/>
    <col min="9" max="9" width="2" bestFit="1" customWidth="1"/>
    <col min="10" max="10" width="8.1796875" bestFit="1" customWidth="1"/>
    <col min="11" max="11" width="3.453125" bestFit="1" customWidth="1"/>
    <col min="12" max="12" width="2.453125" bestFit="1" customWidth="1"/>
    <col min="13" max="13" width="7.1796875" bestFit="1" customWidth="1"/>
    <col min="14" max="14" width="3.54296875" bestFit="1" customWidth="1"/>
    <col min="15" max="15" width="3.453125" bestFit="1" customWidth="1"/>
    <col min="16" max="16" width="10.1796875" bestFit="1" customWidth="1"/>
    <col min="17" max="17" width="10.453125" bestFit="1" customWidth="1"/>
    <col min="18" max="18" width="28.26953125" bestFit="1" customWidth="1"/>
    <col min="19" max="19" width="2.1796875" bestFit="1" customWidth="1"/>
    <col min="20" max="20" width="5.81640625" bestFit="1" customWidth="1"/>
    <col min="21" max="21" width="9" bestFit="1" customWidth="1"/>
    <col min="22" max="22" width="6" bestFit="1" customWidth="1"/>
    <col min="23" max="23" width="16" bestFit="1" customWidth="1"/>
    <col min="24" max="24" width="10.1796875" style="4" bestFit="1" customWidth="1"/>
    <col min="25" max="25" width="10.453125" style="4" bestFit="1" customWidth="1"/>
    <col min="26" max="26" width="9.453125" style="4" bestFit="1" customWidth="1"/>
    <col min="27" max="27" width="3.54296875" style="55" bestFit="1" customWidth="1"/>
    <col min="28" max="28" width="16.7265625" bestFit="1" customWidth="1"/>
    <col min="29" max="29" width="6" bestFit="1" customWidth="1"/>
    <col min="30" max="30" width="16" bestFit="1" customWidth="1"/>
    <col min="31" max="31" width="11.26953125" bestFit="1" customWidth="1"/>
    <col min="32" max="32" width="14.1796875" bestFit="1" customWidth="1"/>
    <col min="33" max="33" width="10.1796875" bestFit="1" customWidth="1"/>
    <col min="34" max="34" width="10.453125" bestFit="1" customWidth="1"/>
    <col min="35" max="35" width="8.1796875" bestFit="1" customWidth="1"/>
    <col min="36" max="36" width="7.1796875" bestFit="1" customWidth="1"/>
    <col min="37" max="37" width="11.26953125" bestFit="1" customWidth="1"/>
    <col min="38" max="38" width="10.1796875" bestFit="1" customWidth="1"/>
    <col min="39" max="39" width="10.453125" bestFit="1" customWidth="1"/>
    <col min="40" max="40" width="8.1796875" style="6" bestFit="1" customWidth="1"/>
    <col min="41" max="41" width="6" bestFit="1" customWidth="1"/>
    <col min="42" max="42" width="10.1796875" bestFit="1" customWidth="1"/>
    <col min="43" max="43" width="10.453125" bestFit="1" customWidth="1"/>
    <col min="44" max="44" width="35.7265625" bestFit="1" customWidth="1"/>
    <col min="45" max="45" width="8.1796875" bestFit="1" customWidth="1"/>
    <col min="46" max="46" width="7.1796875" bestFit="1" customWidth="1"/>
    <col min="47" max="47" width="10.1796875" bestFit="1" customWidth="1"/>
    <col min="48" max="48" width="10.453125" bestFit="1" customWidth="1"/>
    <col min="49" max="49" width="11.26953125" bestFit="1" customWidth="1"/>
    <col min="50" max="50" width="9" bestFit="1" customWidth="1"/>
    <col min="51" max="51" width="8.1796875" bestFit="1" customWidth="1"/>
    <col min="52" max="52" width="8.1796875" style="4" bestFit="1" customWidth="1"/>
    <col min="53" max="53" width="9.26953125" style="6" bestFit="1" customWidth="1"/>
    <col min="54" max="54" width="16" bestFit="1" customWidth="1"/>
    <col min="55" max="55" width="11.26953125" bestFit="1" customWidth="1"/>
    <col min="56" max="56" width="10.1796875" bestFit="1" customWidth="1"/>
    <col min="57" max="57" width="10.453125" bestFit="1" customWidth="1"/>
    <col min="58" max="58" width="11" customWidth="1"/>
    <col min="59" max="59" width="5.1796875" style="6" customWidth="1"/>
    <col min="60" max="60" width="9.81640625" hidden="1" customWidth="1"/>
    <col min="61" max="61" width="13.54296875" hidden="1" customWidth="1"/>
    <col min="62" max="62" width="17.7265625" bestFit="1" customWidth="1"/>
    <col min="63" max="63" width="5.1796875" bestFit="1" customWidth="1"/>
    <col min="64" max="64" width="6.7265625" hidden="1" customWidth="1"/>
    <col min="65" max="65" width="10.26953125" hidden="1" customWidth="1"/>
    <col min="66" max="66" width="14.453125" bestFit="1" customWidth="1"/>
    <col min="67" max="68" width="6" hidden="1" customWidth="1"/>
    <col min="69" max="69" width="9.54296875" bestFit="1" customWidth="1"/>
    <col min="70" max="70" width="5" hidden="1" customWidth="1"/>
    <col min="71" max="71" width="6" hidden="1" customWidth="1"/>
    <col min="72" max="72" width="10" bestFit="1" customWidth="1"/>
    <col min="73" max="73" width="14.453125" hidden="1" customWidth="1"/>
    <col min="74" max="74" width="18.1796875" hidden="1" customWidth="1"/>
    <col min="75" max="75" width="22.26953125" bestFit="1" customWidth="1"/>
    <col min="76" max="76" width="7" style="6" bestFit="1" customWidth="1"/>
    <col min="77" max="77" width="5.453125" bestFit="1" customWidth="1"/>
    <col min="78" max="78" width="10.453125" bestFit="1" customWidth="1"/>
    <col min="79" max="79" width="7.26953125" style="15" bestFit="1" customWidth="1"/>
    <col min="80" max="80" width="6.26953125" bestFit="1" customWidth="1"/>
    <col min="81" max="81" width="18.453125" bestFit="1" customWidth="1"/>
    <col min="82" max="82" width="9.26953125" bestFit="1" customWidth="1"/>
    <col min="83" max="83" width="12.1796875" bestFit="1" customWidth="1"/>
    <col min="84" max="84" width="13.453125" style="4" bestFit="1" customWidth="1"/>
    <col min="85" max="85" width="10.453125" bestFit="1" customWidth="1"/>
    <col min="86" max="86" width="7.1796875" style="4" bestFit="1" customWidth="1"/>
    <col min="87" max="87" width="9.81640625" style="6" bestFit="1" customWidth="1"/>
    <col min="88" max="88" width="13.54296875" style="6" bestFit="1" customWidth="1"/>
    <col min="89" max="89" width="6.7265625" style="6" bestFit="1" customWidth="1"/>
    <col min="90" max="90" width="10.26953125" style="6" customWidth="1"/>
    <col min="91" max="91" width="5" style="6" bestFit="1" customWidth="1"/>
    <col min="92" max="92" width="6" style="6" bestFit="1" customWidth="1"/>
    <col min="93" max="93" width="5" style="6" bestFit="1" customWidth="1"/>
    <col min="94" max="94" width="6" style="6" bestFit="1" customWidth="1"/>
    <col min="95" max="95" width="14.453125" style="6" bestFit="1" customWidth="1"/>
    <col min="96" max="96" width="18.1796875" style="6" bestFit="1" customWidth="1"/>
    <col min="97" max="97" width="13.1796875" style="7" bestFit="1" customWidth="1"/>
    <col min="98" max="98" width="14" style="6" bestFit="1" customWidth="1"/>
    <col min="99" max="99" width="12.81640625" bestFit="1" customWidth="1"/>
  </cols>
  <sheetData>
    <row r="1" spans="1:99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 t="s">
        <v>3</v>
      </c>
      <c r="S1" s="120"/>
      <c r="T1" s="120"/>
      <c r="U1" s="120"/>
      <c r="V1" s="120"/>
      <c r="W1" s="120"/>
      <c r="X1" s="120"/>
      <c r="Y1" s="120"/>
      <c r="Z1" s="69"/>
      <c r="AA1" s="54"/>
      <c r="AB1" s="120" t="s">
        <v>13</v>
      </c>
      <c r="AC1" s="120"/>
      <c r="AD1" s="120"/>
      <c r="AE1" s="120"/>
      <c r="AF1" s="120"/>
      <c r="AG1" s="120"/>
      <c r="AH1" s="120"/>
      <c r="AI1" s="120" t="s">
        <v>24</v>
      </c>
      <c r="AJ1" s="120"/>
      <c r="AK1" s="120"/>
      <c r="AL1" s="120"/>
      <c r="AM1" s="120"/>
      <c r="AN1" s="120" t="s">
        <v>152</v>
      </c>
      <c r="AO1" s="120"/>
      <c r="AP1" s="120"/>
      <c r="AQ1" s="120"/>
      <c r="AR1" s="121" t="s">
        <v>25</v>
      </c>
      <c r="AS1" s="121"/>
      <c r="AT1" s="121"/>
      <c r="AU1" s="121"/>
      <c r="AV1" s="121"/>
      <c r="AW1" s="121"/>
      <c r="AX1" s="120" t="s">
        <v>18</v>
      </c>
      <c r="AY1" s="120"/>
      <c r="AZ1" s="120"/>
      <c r="BA1" s="120"/>
      <c r="BB1" s="120"/>
      <c r="BC1" s="120"/>
      <c r="BD1" s="120"/>
      <c r="BE1" s="120"/>
      <c r="BF1" s="69"/>
      <c r="BG1" s="68"/>
      <c r="BH1" s="119" t="s">
        <v>20</v>
      </c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20" t="s">
        <v>128</v>
      </c>
      <c r="BY1" s="120"/>
      <c r="BZ1" s="120"/>
      <c r="CA1" s="120"/>
      <c r="CB1" s="120"/>
      <c r="CC1" s="120"/>
      <c r="CD1" s="120"/>
      <c r="CE1" s="120" t="s">
        <v>160</v>
      </c>
      <c r="CF1" s="120"/>
      <c r="CG1" s="120"/>
      <c r="CH1" s="120"/>
      <c r="CI1" s="119" t="s">
        <v>166</v>
      </c>
      <c r="CJ1" s="119"/>
      <c r="CK1" s="119"/>
      <c r="CL1" s="119"/>
      <c r="CM1" s="119"/>
      <c r="CN1" s="119"/>
      <c r="CO1" s="119"/>
      <c r="CP1" s="119"/>
      <c r="CQ1" s="119"/>
      <c r="CR1" s="119"/>
      <c r="CS1" s="120" t="s">
        <v>168</v>
      </c>
      <c r="CT1" s="120"/>
    </row>
    <row r="2" spans="1:99" x14ac:dyDescent="0.35">
      <c r="B2" t="s">
        <v>7</v>
      </c>
      <c r="C2" t="s">
        <v>164</v>
      </c>
      <c r="D2" t="s">
        <v>1</v>
      </c>
      <c r="E2" s="6" t="s">
        <v>73</v>
      </c>
      <c r="F2" s="6" t="s">
        <v>135</v>
      </c>
      <c r="G2" s="6" t="s">
        <v>136</v>
      </c>
      <c r="H2" s="7" t="s">
        <v>137</v>
      </c>
      <c r="I2" s="6" t="s">
        <v>26</v>
      </c>
      <c r="J2" s="4" t="s">
        <v>124</v>
      </c>
      <c r="K2" s="6" t="s">
        <v>125</v>
      </c>
      <c r="L2" s="3" t="s">
        <v>29</v>
      </c>
      <c r="M2" s="14" t="s">
        <v>124</v>
      </c>
      <c r="N2" s="29" t="s">
        <v>73</v>
      </c>
      <c r="O2" s="29" t="s">
        <v>125</v>
      </c>
      <c r="P2" s="14" t="s">
        <v>40</v>
      </c>
      <c r="Q2" s="14" t="s">
        <v>39</v>
      </c>
      <c r="R2" t="s">
        <v>8</v>
      </c>
      <c r="S2" t="s">
        <v>17</v>
      </c>
      <c r="T2" t="s">
        <v>7</v>
      </c>
      <c r="U2" t="s">
        <v>1</v>
      </c>
      <c r="V2" s="4" t="s">
        <v>0</v>
      </c>
      <c r="W2" s="4" t="s">
        <v>134</v>
      </c>
      <c r="X2" s="4" t="s">
        <v>40</v>
      </c>
      <c r="Y2" s="4" t="s">
        <v>39</v>
      </c>
      <c r="Z2" s="4" t="s">
        <v>155</v>
      </c>
      <c r="AA2" s="55" t="s">
        <v>125</v>
      </c>
      <c r="AB2" t="s">
        <v>16</v>
      </c>
      <c r="AC2" s="4" t="s">
        <v>0</v>
      </c>
      <c r="AD2" s="4" t="s">
        <v>134</v>
      </c>
      <c r="AE2" s="4" t="s">
        <v>115</v>
      </c>
      <c r="AF2" s="4" t="s">
        <v>55</v>
      </c>
      <c r="AG2" s="4" t="s">
        <v>40</v>
      </c>
      <c r="AH2" s="4" t="s">
        <v>39</v>
      </c>
      <c r="AI2" t="s">
        <v>14</v>
      </c>
      <c r="AJ2" s="4" t="s">
        <v>0</v>
      </c>
      <c r="AK2" s="4" t="s">
        <v>115</v>
      </c>
      <c r="AL2" s="4" t="s">
        <v>40</v>
      </c>
      <c r="AM2" s="4" t="s">
        <v>39</v>
      </c>
      <c r="AN2" s="6" t="s">
        <v>14</v>
      </c>
      <c r="AO2" s="4" t="s">
        <v>0</v>
      </c>
      <c r="AP2" s="4" t="s">
        <v>40</v>
      </c>
      <c r="AQ2" s="4" t="s">
        <v>39</v>
      </c>
      <c r="AR2" s="48" t="s">
        <v>16</v>
      </c>
      <c r="AS2" s="6" t="s">
        <v>14</v>
      </c>
      <c r="AT2" s="4" t="s">
        <v>0</v>
      </c>
      <c r="AU2" s="4" t="s">
        <v>40</v>
      </c>
      <c r="AV2" s="4" t="s">
        <v>39</v>
      </c>
      <c r="AW2" s="4" t="s">
        <v>115</v>
      </c>
      <c r="AX2" t="s">
        <v>1</v>
      </c>
      <c r="AY2" s="6" t="s">
        <v>14</v>
      </c>
      <c r="AZ2" s="4" t="s">
        <v>0</v>
      </c>
      <c r="BA2" s="6" t="s">
        <v>19</v>
      </c>
      <c r="BB2" t="s">
        <v>134</v>
      </c>
      <c r="BC2" t="s">
        <v>115</v>
      </c>
      <c r="BD2" t="s">
        <v>40</v>
      </c>
      <c r="BE2" t="s">
        <v>39</v>
      </c>
      <c r="BF2" t="s">
        <v>167</v>
      </c>
      <c r="BG2" s="6" t="s">
        <v>110</v>
      </c>
      <c r="BH2" s="6" t="s">
        <v>135</v>
      </c>
      <c r="BI2" s="6" t="s">
        <v>138</v>
      </c>
      <c r="BJ2" s="6" t="s">
        <v>139</v>
      </c>
      <c r="BK2" s="6" t="s">
        <v>110</v>
      </c>
      <c r="BL2" s="6" t="s">
        <v>136</v>
      </c>
      <c r="BM2" s="6" t="s">
        <v>140</v>
      </c>
      <c r="BN2" s="6" t="s">
        <v>141</v>
      </c>
      <c r="BO2" s="6" t="s">
        <v>26</v>
      </c>
      <c r="BP2" s="6" t="s">
        <v>113</v>
      </c>
      <c r="BQ2" s="6" t="s">
        <v>114</v>
      </c>
      <c r="BR2" s="6" t="s">
        <v>29</v>
      </c>
      <c r="BS2" s="6" t="s">
        <v>126</v>
      </c>
      <c r="BT2" s="6" t="s">
        <v>127</v>
      </c>
      <c r="BU2" s="6" t="s">
        <v>86</v>
      </c>
      <c r="BV2" s="6" t="s">
        <v>156</v>
      </c>
      <c r="BW2" s="6" t="s">
        <v>157</v>
      </c>
      <c r="BX2" s="6" t="s">
        <v>31</v>
      </c>
      <c r="BY2" s="6" t="s">
        <v>137</v>
      </c>
      <c r="BZ2" s="6" t="s">
        <v>129</v>
      </c>
      <c r="CA2" s="9" t="s">
        <v>130</v>
      </c>
      <c r="CB2" s="6" t="s">
        <v>131</v>
      </c>
      <c r="CC2" s="6" t="s">
        <v>158</v>
      </c>
      <c r="CD2" s="6" t="s">
        <v>75</v>
      </c>
      <c r="CE2" s="6" t="s">
        <v>163</v>
      </c>
      <c r="CF2" s="4" t="s">
        <v>165</v>
      </c>
      <c r="CG2" s="6" t="s">
        <v>161</v>
      </c>
      <c r="CH2" s="4" t="s">
        <v>162</v>
      </c>
      <c r="CI2" s="6" t="s">
        <v>135</v>
      </c>
      <c r="CJ2" s="6" t="s">
        <v>138</v>
      </c>
      <c r="CK2" s="6" t="s">
        <v>136</v>
      </c>
      <c r="CL2" s="6" t="s">
        <v>140</v>
      </c>
      <c r="CM2" s="6" t="s">
        <v>26</v>
      </c>
      <c r="CN2" s="6" t="s">
        <v>113</v>
      </c>
      <c r="CO2" s="6" t="s">
        <v>29</v>
      </c>
      <c r="CP2" s="6" t="s">
        <v>126</v>
      </c>
      <c r="CQ2" s="6" t="s">
        <v>86</v>
      </c>
      <c r="CR2" s="6" t="s">
        <v>156</v>
      </c>
      <c r="CS2" s="7" t="s">
        <v>169</v>
      </c>
      <c r="CT2" s="6" t="s">
        <v>170</v>
      </c>
      <c r="CU2" s="6" t="s">
        <v>171</v>
      </c>
    </row>
    <row r="3" spans="1:99" x14ac:dyDescent="0.35">
      <c r="B3">
        <v>70</v>
      </c>
      <c r="C3">
        <v>70</v>
      </c>
      <c r="D3">
        <v>256</v>
      </c>
      <c r="E3" s="6">
        <v>6</v>
      </c>
      <c r="F3" s="4">
        <v>1.792</v>
      </c>
      <c r="G3" s="4">
        <v>3.0464000000000002</v>
      </c>
      <c r="H3" s="7">
        <v>2</v>
      </c>
      <c r="I3" s="6">
        <v>6</v>
      </c>
      <c r="J3" s="4">
        <f t="shared" ref="J3:J190" si="0">2*184.8%</f>
        <v>3.6960000000000002</v>
      </c>
      <c r="K3" s="6">
        <v>10</v>
      </c>
      <c r="L3">
        <v>6</v>
      </c>
      <c r="M3" s="4">
        <v>0.98380000000000001</v>
      </c>
      <c r="N3" s="6">
        <v>4</v>
      </c>
      <c r="O3" s="6">
        <v>15</v>
      </c>
      <c r="P3" s="4">
        <v>0.25</v>
      </c>
      <c r="Q3" s="4">
        <v>0.69199999999999995</v>
      </c>
      <c r="R3" s="15" t="s">
        <v>133</v>
      </c>
      <c r="S3" s="15">
        <v>2</v>
      </c>
      <c r="T3" s="15" t="s">
        <v>153</v>
      </c>
      <c r="U3" s="15">
        <v>510</v>
      </c>
      <c r="V3" s="33">
        <f>41.3%+45%</f>
        <v>0.86299999999999999</v>
      </c>
      <c r="W3" s="33"/>
      <c r="AA3" s="55">
        <v>1</v>
      </c>
      <c r="AB3" t="s">
        <v>122</v>
      </c>
      <c r="AC3" s="4"/>
      <c r="AD3" s="4"/>
      <c r="AE3" s="4">
        <v>0.15</v>
      </c>
      <c r="AF3" s="4"/>
      <c r="AG3" s="4">
        <v>0.2</v>
      </c>
      <c r="AH3" s="4"/>
      <c r="AI3">
        <v>311</v>
      </c>
      <c r="AJ3" s="4">
        <f>2*46.6%</f>
        <v>0.93200000000000005</v>
      </c>
      <c r="AK3" s="4"/>
      <c r="AL3" s="4"/>
      <c r="AM3" s="4">
        <v>0.622</v>
      </c>
      <c r="AN3" s="6">
        <f>14+49</f>
        <v>63</v>
      </c>
      <c r="AO3" s="4"/>
      <c r="AP3" s="4">
        <f>10.9%+7.4%</f>
        <v>0.183</v>
      </c>
      <c r="AQ3" s="4">
        <f>27.2%+13.2%+14.8%+7%</f>
        <v>0.62200000000000011</v>
      </c>
      <c r="AR3" s="48" t="s">
        <v>123</v>
      </c>
      <c r="AS3" s="6"/>
      <c r="AT3" s="4">
        <v>0.48</v>
      </c>
      <c r="AU3" s="4">
        <v>0.35</v>
      </c>
      <c r="AV3" s="4"/>
      <c r="AW3" s="4">
        <v>0.2</v>
      </c>
      <c r="AX3">
        <f t="shared" ref="AX3:AX34" si="1">D3+U3</f>
        <v>766</v>
      </c>
      <c r="AY3" s="6">
        <f>AI3+AS3+AN3</f>
        <v>374</v>
      </c>
      <c r="AZ3" s="4">
        <f>V3+AC3+AJ3+AT3+AO3</f>
        <v>2.2749999999999999</v>
      </c>
      <c r="BA3" s="6">
        <f t="shared" ref="BA3" si="2">(100%+AZ3)*AX3+AY3</f>
        <v>2882.65</v>
      </c>
      <c r="BB3" s="4">
        <f>W3+AD3</f>
        <v>0</v>
      </c>
      <c r="BC3" s="4">
        <f>AE3+AK3+AW3</f>
        <v>0.35</v>
      </c>
      <c r="BD3" s="4">
        <f>P3+X3+AG3+AL3+AU3+AP3</f>
        <v>0.9830000000000001</v>
      </c>
      <c r="BE3" s="4">
        <f>Q3+Y3+AH3+AM3+AV3+AQ3</f>
        <v>1.9360000000000002</v>
      </c>
      <c r="BF3" s="4">
        <v>0.435</v>
      </c>
      <c r="BH3" s="6">
        <f t="shared" ref="BH3:BH34" si="3">F3*(100%+BB3+BC3)*BA3*(100%+BG3*50%)*(100%+BG3*BF3)</f>
        <v>6973.7068800000006</v>
      </c>
      <c r="BI3" s="6">
        <f t="shared" ref="BI3:BI190" si="4">(100%+$BE3)*BH3</f>
        <v>20474.80339968</v>
      </c>
      <c r="BJ3" s="6">
        <f t="shared" ref="BJ3:BJ190" si="5">MIN($BD3, 80%)*BI3+MAX(100%-$BD3, 20%)*BH3</f>
        <v>17774.584095744001</v>
      </c>
      <c r="BK3" s="6"/>
      <c r="BL3" s="6">
        <f>G3*(100%+BC3)*BA3*(100%+BK3*50%)*(100%+BK3*BF3)</f>
        <v>11855.301696000002</v>
      </c>
      <c r="BM3" s="6">
        <f t="shared" ref="BM3:BM190" si="6">(100%+$BE3)*BL3</f>
        <v>34807.165779456009</v>
      </c>
      <c r="BN3" s="6">
        <f t="shared" ref="BN3:BN190" si="7">MIN($BD3, 80%)*BM3+MAX(100%-$BD3, 20%)*BL3</f>
        <v>30216.792962764808</v>
      </c>
      <c r="BO3" s="6">
        <f t="shared" ref="BO3:BO34" si="8">J3*(100%+BC3)*BA3</f>
        <v>14383.270440000002</v>
      </c>
      <c r="BP3" s="6">
        <f t="shared" ref="BP3:BP190" si="9">(100%+$BE3)*BO3</f>
        <v>42229.282011840005</v>
      </c>
      <c r="BQ3" s="6">
        <f t="shared" ref="BQ3:BQ190" si="10">MIN($BD3, 80%)*BP3+MAX(100%-$BD3, 20%)*BO3</f>
        <v>36660.079697472007</v>
      </c>
      <c r="BR3" s="6">
        <f t="shared" ref="BR3:BR34" si="11">M3*(100%+BC3)*BA3</f>
        <v>3828.5339445000004</v>
      </c>
      <c r="BS3" s="6">
        <f t="shared" ref="BS3:BS190" si="12">(100%+$BE3)*BR3</f>
        <v>11240.575661052</v>
      </c>
      <c r="BT3" s="6">
        <f t="shared" ref="BT3:BT190" si="13">MIN($BD3, 80%)*BS3+MAX(100%-$BD3, 20%)*BR3</f>
        <v>9758.1673177416014</v>
      </c>
      <c r="BU3" s="6">
        <f t="shared" ref="BU3:BU34" si="14">Z3*BA3</f>
        <v>0</v>
      </c>
      <c r="BV3" s="6">
        <f t="shared" ref="BV3" si="15">(100%+$BE3)*BU3</f>
        <v>0</v>
      </c>
      <c r="BW3" s="6">
        <f t="shared" ref="BW3" si="16">MIN($BD3, 80%)*BV3+MAX(100%-$BD3, 20%)*BU3</f>
        <v>0</v>
      </c>
      <c r="BX3" s="6">
        <f t="shared" ref="BX3:BX34" si="17">4*(BJ3+BN3)</f>
        <v>191965.50823403522</v>
      </c>
      <c r="BY3">
        <v>11</v>
      </c>
      <c r="BZ3" s="25">
        <f t="shared" ref="BZ3:BZ34" si="18">(BX3+BQ3)/BY3</f>
        <v>20784.14435740975</v>
      </c>
      <c r="CA3" s="9">
        <f t="shared" ref="CA3:CA34" si="19">N3*BT3</f>
        <v>39032.669270966406</v>
      </c>
      <c r="CB3" s="6">
        <f t="shared" ref="CB3:CB34" si="20">CA3/O3</f>
        <v>2602.1779513977604</v>
      </c>
      <c r="CC3" s="6">
        <f t="shared" ref="CC3:CC34" si="21">BW3/AA3</f>
        <v>0</v>
      </c>
      <c r="CD3" s="6">
        <f>BZ3+CB3+CC3</f>
        <v>23386.32230880751</v>
      </c>
      <c r="CE3">
        <v>85</v>
      </c>
      <c r="CF3" s="4">
        <f t="shared" ref="CF3:CF34" si="22">(100+B3)/((100+B3)+(100+CE3))</f>
        <v>0.47887323943661969</v>
      </c>
      <c r="CG3" s="1">
        <v>0.1</v>
      </c>
      <c r="CH3" s="4">
        <f>CF3*(100%-CG3)</f>
        <v>0.43098591549295773</v>
      </c>
      <c r="CI3" s="6">
        <f>BH3*$CH3</f>
        <v>3005.5694440563379</v>
      </c>
      <c r="CJ3" s="6">
        <f>BI3*$CH3</f>
        <v>8824.351887749408</v>
      </c>
      <c r="CK3" s="6">
        <f>BL3*$CH3</f>
        <v>5109.4680548957758</v>
      </c>
      <c r="CL3" s="6">
        <f>BM3*$CH3</f>
        <v>15001.398209173998</v>
      </c>
      <c r="CM3" s="6">
        <f>BO3*$CH3</f>
        <v>6198.9869783661979</v>
      </c>
      <c r="CN3" s="6">
        <f>BP3*$CH3</f>
        <v>18200.225768483157</v>
      </c>
      <c r="CO3" s="6">
        <f>BR3*$CH3</f>
        <v>1650.0442070661973</v>
      </c>
      <c r="CP3" s="6">
        <f>BS3*$CH3</f>
        <v>4844.5297919463546</v>
      </c>
      <c r="CQ3" s="6">
        <f>BU3*$CH3</f>
        <v>0</v>
      </c>
      <c r="CR3" s="6">
        <f>BV3*$CH3</f>
        <v>0</v>
      </c>
      <c r="CS3" s="7">
        <f>(100%+15%)/(100%-CG3)</f>
        <v>1.2777777777777777</v>
      </c>
      <c r="CT3" s="6">
        <f>(CD3-CC3)*CS3+CC3</f>
        <v>29882.522950142928</v>
      </c>
      <c r="CU3" s="6">
        <f>CD3</f>
        <v>23386.32230880751</v>
      </c>
    </row>
    <row r="4" spans="1:99" s="59" customFormat="1" x14ac:dyDescent="0.35">
      <c r="B4" s="59">
        <v>70</v>
      </c>
      <c r="C4" s="59">
        <v>70</v>
      </c>
      <c r="D4" s="59">
        <v>256</v>
      </c>
      <c r="E4" s="61">
        <v>6</v>
      </c>
      <c r="F4" s="60">
        <v>1.792</v>
      </c>
      <c r="G4" s="60">
        <v>3.0464000000000002</v>
      </c>
      <c r="H4" s="62">
        <v>2</v>
      </c>
      <c r="I4" s="61">
        <v>6</v>
      </c>
      <c r="J4" s="60">
        <f t="shared" si="0"/>
        <v>3.6960000000000002</v>
      </c>
      <c r="K4" s="61">
        <v>10</v>
      </c>
      <c r="L4" s="59">
        <v>6</v>
      </c>
      <c r="M4" s="60">
        <v>0.98380000000000001</v>
      </c>
      <c r="N4" s="61">
        <v>4</v>
      </c>
      <c r="O4" s="61">
        <v>15</v>
      </c>
      <c r="P4" s="60">
        <v>0.25</v>
      </c>
      <c r="Q4" s="60">
        <v>0.69199999999999995</v>
      </c>
      <c r="R4" s="63" t="s">
        <v>133</v>
      </c>
      <c r="S4" s="63">
        <v>2</v>
      </c>
      <c r="T4" s="63" t="s">
        <v>153</v>
      </c>
      <c r="U4" s="63">
        <v>510</v>
      </c>
      <c r="V4" s="64">
        <f>41.3%+45%</f>
        <v>0.86299999999999999</v>
      </c>
      <c r="W4" s="64"/>
      <c r="X4" s="60"/>
      <c r="Y4" s="60"/>
      <c r="Z4" s="60"/>
      <c r="AA4" s="80">
        <v>1</v>
      </c>
      <c r="AB4" s="59" t="s">
        <v>122</v>
      </c>
      <c r="AC4" s="60"/>
      <c r="AD4" s="60"/>
      <c r="AE4" s="60">
        <v>0.15</v>
      </c>
      <c r="AF4" s="60"/>
      <c r="AG4" s="60">
        <v>0.2</v>
      </c>
      <c r="AH4" s="60"/>
      <c r="AI4" s="59">
        <v>311</v>
      </c>
      <c r="AJ4" s="60">
        <f>1*46.6%</f>
        <v>0.46600000000000003</v>
      </c>
      <c r="AK4" s="60">
        <f>1*46.6%</f>
        <v>0.46600000000000003</v>
      </c>
      <c r="AM4" s="60">
        <v>0.622</v>
      </c>
      <c r="AN4" s="61">
        <f t="shared" ref="AN4:AN105" si="23">14+49</f>
        <v>63</v>
      </c>
      <c r="AO4" s="60"/>
      <c r="AP4" s="60">
        <f t="shared" ref="AP4:AP105" si="24">10.9%+7.4%</f>
        <v>0.183</v>
      </c>
      <c r="AQ4" s="60">
        <f t="shared" ref="AQ4:AQ105" si="25">27.2%+13.2%+14.8%+7%</f>
        <v>0.62200000000000011</v>
      </c>
      <c r="AR4" s="65" t="s">
        <v>123</v>
      </c>
      <c r="AS4" s="61"/>
      <c r="AT4" s="60">
        <v>0.48</v>
      </c>
      <c r="AU4" s="60">
        <v>0.35</v>
      </c>
      <c r="AV4" s="60"/>
      <c r="AW4" s="60">
        <v>0.2</v>
      </c>
      <c r="AX4" s="59">
        <f t="shared" si="1"/>
        <v>766</v>
      </c>
      <c r="AY4" s="61">
        <f t="shared" ref="AY4:AY105" si="26">AI4+AS4+AN4</f>
        <v>374</v>
      </c>
      <c r="AZ4" s="60">
        <f t="shared" ref="AZ4:AZ105" si="27">V4+AC4+AJ4+AT4+AO4</f>
        <v>1.8089999999999999</v>
      </c>
      <c r="BA4" s="61">
        <f t="shared" ref="BA4:BA105" si="28">(100%+AZ4)*AX4+AY4</f>
        <v>2525.694</v>
      </c>
      <c r="BB4" s="60">
        <f t="shared" ref="BB4:BB105" si="29">W4+AD4</f>
        <v>0</v>
      </c>
      <c r="BC4" s="60">
        <f t="shared" ref="BC4:BC105" si="30">AE4+AK4+AW4</f>
        <v>0.81600000000000006</v>
      </c>
      <c r="BD4" s="60">
        <f t="shared" ref="BD4:BD105" si="31">P4+X4+AG4+AL4+AU4+AP4</f>
        <v>0.9830000000000001</v>
      </c>
      <c r="BE4" s="60">
        <f t="shared" ref="BE4:BE105" si="32">Q4+Y4+AH4+AM4+AV4+AQ4</f>
        <v>1.9360000000000002</v>
      </c>
      <c r="BF4" s="4">
        <v>0.435</v>
      </c>
      <c r="BG4" s="61"/>
      <c r="BH4" s="6">
        <f t="shared" si="3"/>
        <v>8219.2952647680013</v>
      </c>
      <c r="BI4" s="61">
        <f t="shared" si="4"/>
        <v>24131.85089735885</v>
      </c>
      <c r="BJ4" s="61">
        <f t="shared" si="5"/>
        <v>20949.339770840681</v>
      </c>
      <c r="BK4" s="26"/>
      <c r="BL4" s="6">
        <f t="shared" ref="BL4:BL67" si="33">G4*(100%+BC4)*BA4*(100%+BK4*50%)*(100%+BK4*BF4)</f>
        <v>13972.801950105601</v>
      </c>
      <c r="BM4" s="61">
        <f t="shared" si="6"/>
        <v>41024.146525510041</v>
      </c>
      <c r="BN4" s="61">
        <f t="shared" si="7"/>
        <v>35613.877610429154</v>
      </c>
      <c r="BO4" s="61">
        <f t="shared" si="8"/>
        <v>16952.296483583999</v>
      </c>
      <c r="BP4" s="61">
        <f t="shared" si="9"/>
        <v>49771.942475802622</v>
      </c>
      <c r="BQ4" s="61">
        <f t="shared" si="10"/>
        <v>43208.013277358899</v>
      </c>
      <c r="BR4" s="61">
        <f t="shared" si="11"/>
        <v>4512.3564070752</v>
      </c>
      <c r="BS4" s="61">
        <f t="shared" si="12"/>
        <v>13248.278411172787</v>
      </c>
      <c r="BT4" s="61">
        <f t="shared" si="13"/>
        <v>11501.09401035327</v>
      </c>
      <c r="BU4" s="61">
        <f t="shared" si="14"/>
        <v>0</v>
      </c>
      <c r="BV4" s="61">
        <f t="shared" ref="BV4:BV105" si="34">(100%+$BE4)*BU4</f>
        <v>0</v>
      </c>
      <c r="BW4" s="61">
        <f t="shared" ref="BW4:BW105" si="35">MIN($BD4, 80%)*BV4+MAX(100%-$BD4, 20%)*BU4</f>
        <v>0</v>
      </c>
      <c r="BX4" s="61">
        <f t="shared" si="17"/>
        <v>226252.86952507932</v>
      </c>
      <c r="BY4" s="59">
        <v>11</v>
      </c>
      <c r="BZ4" s="66">
        <f t="shared" si="18"/>
        <v>24496.443891130748</v>
      </c>
      <c r="CA4" s="72">
        <f t="shared" si="19"/>
        <v>46004.376041413081</v>
      </c>
      <c r="CB4" s="61">
        <f t="shared" si="20"/>
        <v>3066.9584027608721</v>
      </c>
      <c r="CC4" s="61">
        <f t="shared" si="21"/>
        <v>0</v>
      </c>
      <c r="CD4" s="66">
        <f t="shared" ref="CD4:CD105" si="36">BZ4+CB4+CC4</f>
        <v>27563.402293891621</v>
      </c>
      <c r="CE4" s="59">
        <v>85</v>
      </c>
      <c r="CF4" s="60">
        <f t="shared" si="22"/>
        <v>0.47887323943661969</v>
      </c>
      <c r="CG4" s="71">
        <v>0.1</v>
      </c>
      <c r="CH4" s="60">
        <f t="shared" ref="CH4:CH67" si="37">CF4*(100%-CG4)</f>
        <v>0.43098591549295773</v>
      </c>
      <c r="CI4" s="61">
        <f t="shared" ref="CI4:CI67" si="38">BH4*$CH4</f>
        <v>3542.4004943929694</v>
      </c>
      <c r="CJ4" s="61">
        <f t="shared" ref="CJ4:CJ67" si="39">BI4*$CH4</f>
        <v>10400.487851537757</v>
      </c>
      <c r="CK4" s="61">
        <f t="shared" ref="CK4:CK67" si="40">BL4*$CH4</f>
        <v>6022.0808404680474</v>
      </c>
      <c r="CL4" s="61">
        <f t="shared" ref="CL4:CL67" si="41">BM4*$CH4</f>
        <v>17680.829347614184</v>
      </c>
      <c r="CM4" s="61">
        <f t="shared" ref="CM4:CM67" si="42">BO4*$CH4</f>
        <v>7306.2010196854981</v>
      </c>
      <c r="CN4" s="61">
        <f t="shared" ref="CN4:CN67" si="43">BP4*$CH4</f>
        <v>21451.00619379662</v>
      </c>
      <c r="CO4" s="61">
        <f t="shared" ref="CO4:CO67" si="44">BR4*$CH4</f>
        <v>1944.7620571338184</v>
      </c>
      <c r="CP4" s="61">
        <f t="shared" ref="CP4:CP67" si="45">BS4*$CH4</f>
        <v>5709.8213997448911</v>
      </c>
      <c r="CQ4" s="61">
        <f t="shared" ref="CQ4:CQ67" si="46">BU4*$CH4</f>
        <v>0</v>
      </c>
      <c r="CR4" s="61">
        <f t="shared" ref="CR4:CR67" si="47">BV4*$CH4</f>
        <v>0</v>
      </c>
      <c r="CS4" s="7">
        <f t="shared" ref="CS4:CS67" si="48">(100%+15%)/(100%-CG4)</f>
        <v>1.2777777777777777</v>
      </c>
      <c r="CT4" s="6">
        <f t="shared" ref="CT4:CT67" si="49">(CD4-CC4)*CS4+CC4</f>
        <v>35219.902931083736</v>
      </c>
      <c r="CU4" s="6">
        <f t="shared" ref="CU4:CU67" si="50">CD4</f>
        <v>27563.402293891621</v>
      </c>
    </row>
    <row r="5" spans="1:99" x14ac:dyDescent="0.35">
      <c r="B5">
        <v>70</v>
      </c>
      <c r="C5">
        <v>70</v>
      </c>
      <c r="D5">
        <v>256</v>
      </c>
      <c r="E5" s="6">
        <v>6</v>
      </c>
      <c r="F5" s="4">
        <v>1.792</v>
      </c>
      <c r="G5" s="4">
        <v>3.0464000000000002</v>
      </c>
      <c r="H5" s="7">
        <v>2</v>
      </c>
      <c r="I5" s="6">
        <v>6</v>
      </c>
      <c r="J5" s="4">
        <f t="shared" si="0"/>
        <v>3.6960000000000002</v>
      </c>
      <c r="K5" s="6">
        <v>10</v>
      </c>
      <c r="L5">
        <v>6</v>
      </c>
      <c r="M5" s="4">
        <v>0.98380000000000001</v>
      </c>
      <c r="N5" s="6">
        <v>4</v>
      </c>
      <c r="O5" s="6">
        <v>15</v>
      </c>
      <c r="P5" s="4">
        <v>0.25</v>
      </c>
      <c r="Q5" s="4">
        <v>0.69199999999999995</v>
      </c>
      <c r="R5" s="15" t="s">
        <v>159</v>
      </c>
      <c r="S5" s="15">
        <v>2</v>
      </c>
      <c r="T5" s="15" t="s">
        <v>153</v>
      </c>
      <c r="U5" s="15">
        <v>510</v>
      </c>
      <c r="V5" s="33">
        <v>0.41299999999999998</v>
      </c>
      <c r="W5" s="33"/>
      <c r="AA5" s="55">
        <v>1</v>
      </c>
      <c r="AB5" t="s">
        <v>122</v>
      </c>
      <c r="AC5" s="4"/>
      <c r="AD5" s="4"/>
      <c r="AE5" s="4">
        <v>0.15</v>
      </c>
      <c r="AF5" s="4"/>
      <c r="AG5" s="4">
        <v>0.2</v>
      </c>
      <c r="AH5" s="4"/>
      <c r="AI5">
        <v>311</v>
      </c>
      <c r="AJ5" s="4">
        <f>2*46.6%</f>
        <v>0.93200000000000005</v>
      </c>
      <c r="AK5" s="4"/>
      <c r="AL5" s="4"/>
      <c r="AM5" s="4">
        <v>0.622</v>
      </c>
      <c r="AN5" s="6">
        <f>14+49</f>
        <v>63</v>
      </c>
      <c r="AO5" s="4"/>
      <c r="AP5" s="4">
        <f>10.9%+7.4%</f>
        <v>0.183</v>
      </c>
      <c r="AQ5" s="4">
        <f>27.2%+13.2%+14.8%+7%</f>
        <v>0.62200000000000011</v>
      </c>
      <c r="AR5" s="48" t="s">
        <v>123</v>
      </c>
      <c r="AS5" s="6"/>
      <c r="AT5" s="4">
        <v>0.48</v>
      </c>
      <c r="AU5" s="4">
        <v>0.35</v>
      </c>
      <c r="AV5" s="4"/>
      <c r="AW5" s="4">
        <v>0.2</v>
      </c>
      <c r="AX5">
        <f t="shared" si="1"/>
        <v>766</v>
      </c>
      <c r="AY5" s="6">
        <f>AI5+AS5+AN5</f>
        <v>374</v>
      </c>
      <c r="AZ5" s="4">
        <f>V5+AC5+AJ5+AT5+AO5</f>
        <v>1.825</v>
      </c>
      <c r="BA5" s="6">
        <f t="shared" si="28"/>
        <v>2537.9500000000003</v>
      </c>
      <c r="BB5" s="4">
        <f>W5+AD5</f>
        <v>0</v>
      </c>
      <c r="BC5" s="4">
        <f>AE5+AK5+AW5</f>
        <v>0.35</v>
      </c>
      <c r="BD5" s="4">
        <f>P5+X5+AG5+AL5+AU5+AP5</f>
        <v>0.9830000000000001</v>
      </c>
      <c r="BE5" s="4">
        <f>Q5+Y5+AH5+AM5+AV5+AQ5</f>
        <v>1.9360000000000002</v>
      </c>
      <c r="BF5" s="4">
        <v>0.435</v>
      </c>
      <c r="BH5" s="6">
        <f t="shared" si="3"/>
        <v>6139.8086400000011</v>
      </c>
      <c r="BI5" s="6">
        <f t="shared" ref="BI5:BI6" si="51">(100%+$BE5)*BH5</f>
        <v>18026.478167040004</v>
      </c>
      <c r="BJ5" s="6">
        <f t="shared" ref="BJ5:BJ6" si="52">MIN($BD5, 80%)*BI5+MAX(100%-$BD5, 20%)*BH5</f>
        <v>15649.144261632004</v>
      </c>
      <c r="BK5" s="6"/>
      <c r="BL5" s="6">
        <f t="shared" si="33"/>
        <v>10437.674688000003</v>
      </c>
      <c r="BM5" s="6">
        <f t="shared" ref="BM5:BM6" si="53">(100%+$BE5)*BL5</f>
        <v>30645.012883968007</v>
      </c>
      <c r="BN5" s="6">
        <f t="shared" ref="BN5:BN6" si="54">MIN($BD5, 80%)*BM5+MAX(100%-$BD5, 20%)*BL5</f>
        <v>26603.54524477441</v>
      </c>
      <c r="BO5" s="6">
        <f t="shared" si="8"/>
        <v>12663.355320000002</v>
      </c>
      <c r="BP5" s="6">
        <f t="shared" ref="BP5:BP6" si="55">(100%+$BE5)*BO5</f>
        <v>37179.611219520004</v>
      </c>
      <c r="BQ5" s="6">
        <f t="shared" ref="BQ5:BQ6" si="56">MIN($BD5, 80%)*BP5+MAX(100%-$BD5, 20%)*BO5</f>
        <v>32276.360039616007</v>
      </c>
      <c r="BR5" s="6">
        <f t="shared" si="11"/>
        <v>3370.7275335000004</v>
      </c>
      <c r="BS5" s="6">
        <f t="shared" ref="BS5:BS6" si="57">(100%+$BE5)*BR5</f>
        <v>9896.4560383560001</v>
      </c>
      <c r="BT5" s="6">
        <f t="shared" ref="BT5:BT6" si="58">MIN($BD5, 80%)*BS5+MAX(100%-$BD5, 20%)*BR5</f>
        <v>8591.3103373848007</v>
      </c>
      <c r="BU5" s="6">
        <f t="shared" si="14"/>
        <v>0</v>
      </c>
      <c r="BV5" s="6">
        <f t="shared" si="34"/>
        <v>0</v>
      </c>
      <c r="BW5" s="6">
        <f t="shared" si="35"/>
        <v>0</v>
      </c>
      <c r="BX5" s="6">
        <f t="shared" si="17"/>
        <v>169010.75802562566</v>
      </c>
      <c r="BY5">
        <v>11</v>
      </c>
      <c r="BZ5" s="25">
        <f t="shared" si="18"/>
        <v>18298.828915021968</v>
      </c>
      <c r="CA5" s="9">
        <f t="shared" si="19"/>
        <v>34365.241349539203</v>
      </c>
      <c r="CB5" s="6">
        <f t="shared" si="20"/>
        <v>2291.0160899692801</v>
      </c>
      <c r="CC5" s="6">
        <f t="shared" si="21"/>
        <v>0</v>
      </c>
      <c r="CD5" s="6">
        <f>BZ5+CB5+CC5</f>
        <v>20589.84500499125</v>
      </c>
      <c r="CE5">
        <v>85</v>
      </c>
      <c r="CF5" s="4">
        <f t="shared" si="22"/>
        <v>0.47887323943661969</v>
      </c>
      <c r="CG5" s="1">
        <v>0.1</v>
      </c>
      <c r="CH5" s="4">
        <f t="shared" si="37"/>
        <v>0.43098591549295773</v>
      </c>
      <c r="CI5" s="6">
        <f t="shared" si="38"/>
        <v>2646.1710476619724</v>
      </c>
      <c r="CJ5" s="6">
        <f t="shared" si="39"/>
        <v>7769.1581959355508</v>
      </c>
      <c r="CK5" s="6">
        <f t="shared" si="40"/>
        <v>4498.4907810253535</v>
      </c>
      <c r="CL5" s="6">
        <f t="shared" si="41"/>
        <v>13207.568933090437</v>
      </c>
      <c r="CM5" s="6">
        <f t="shared" si="42"/>
        <v>5457.7277858028174</v>
      </c>
      <c r="CN5" s="6">
        <f t="shared" si="43"/>
        <v>16023.888779117071</v>
      </c>
      <c r="CO5" s="6">
        <f t="shared" si="44"/>
        <v>1452.736091902817</v>
      </c>
      <c r="CP5" s="6">
        <f t="shared" si="45"/>
        <v>4265.2331658266703</v>
      </c>
      <c r="CQ5" s="6">
        <f t="shared" si="46"/>
        <v>0</v>
      </c>
      <c r="CR5" s="6">
        <f t="shared" si="47"/>
        <v>0</v>
      </c>
      <c r="CS5" s="7">
        <f t="shared" si="48"/>
        <v>1.2777777777777777</v>
      </c>
      <c r="CT5" s="6">
        <f t="shared" si="49"/>
        <v>26309.246395266597</v>
      </c>
      <c r="CU5" s="6">
        <f t="shared" si="50"/>
        <v>20589.84500499125</v>
      </c>
    </row>
    <row r="6" spans="1:99" s="59" customFormat="1" x14ac:dyDescent="0.35">
      <c r="B6" s="59">
        <v>70</v>
      </c>
      <c r="C6" s="59">
        <v>70</v>
      </c>
      <c r="D6" s="59">
        <v>256</v>
      </c>
      <c r="E6" s="61">
        <v>6</v>
      </c>
      <c r="F6" s="60">
        <v>1.792</v>
      </c>
      <c r="G6" s="60">
        <v>3.0464000000000002</v>
      </c>
      <c r="H6" s="62">
        <v>2</v>
      </c>
      <c r="I6" s="61">
        <v>6</v>
      </c>
      <c r="J6" s="60">
        <f t="shared" si="0"/>
        <v>3.6960000000000002</v>
      </c>
      <c r="K6" s="61">
        <v>10</v>
      </c>
      <c r="L6" s="59">
        <v>6</v>
      </c>
      <c r="M6" s="60">
        <v>0.98380000000000001</v>
      </c>
      <c r="N6" s="61">
        <v>4</v>
      </c>
      <c r="O6" s="61">
        <v>15</v>
      </c>
      <c r="P6" s="60">
        <v>0.25</v>
      </c>
      <c r="Q6" s="60">
        <v>0.69199999999999995</v>
      </c>
      <c r="R6" s="63" t="s">
        <v>159</v>
      </c>
      <c r="S6" s="63">
        <v>2</v>
      </c>
      <c r="T6" s="63" t="s">
        <v>153</v>
      </c>
      <c r="U6" s="63">
        <v>510</v>
      </c>
      <c r="V6" s="64">
        <v>0.41299999999999998</v>
      </c>
      <c r="W6" s="64"/>
      <c r="X6" s="60"/>
      <c r="Y6" s="60"/>
      <c r="Z6" s="60"/>
      <c r="AA6" s="80">
        <v>1</v>
      </c>
      <c r="AB6" s="59" t="s">
        <v>122</v>
      </c>
      <c r="AC6" s="60"/>
      <c r="AD6" s="60"/>
      <c r="AE6" s="60">
        <v>0.15</v>
      </c>
      <c r="AF6" s="60"/>
      <c r="AG6" s="60">
        <v>0.2</v>
      </c>
      <c r="AH6" s="60"/>
      <c r="AI6" s="59">
        <v>311</v>
      </c>
      <c r="AJ6" s="60">
        <f>1*46.6%</f>
        <v>0.46600000000000003</v>
      </c>
      <c r="AK6" s="60">
        <f>1*46.6%</f>
        <v>0.46600000000000003</v>
      </c>
      <c r="AM6" s="60">
        <v>0.622</v>
      </c>
      <c r="AN6" s="61">
        <f t="shared" si="23"/>
        <v>63</v>
      </c>
      <c r="AO6" s="60"/>
      <c r="AP6" s="60">
        <f t="shared" si="24"/>
        <v>0.183</v>
      </c>
      <c r="AQ6" s="60">
        <f t="shared" si="25"/>
        <v>0.62200000000000011</v>
      </c>
      <c r="AR6" s="65" t="s">
        <v>123</v>
      </c>
      <c r="AS6" s="61"/>
      <c r="AT6" s="60">
        <v>0.48</v>
      </c>
      <c r="AU6" s="60">
        <v>0.35</v>
      </c>
      <c r="AV6" s="60"/>
      <c r="AW6" s="60">
        <v>0.2</v>
      </c>
      <c r="AX6" s="59">
        <f t="shared" si="1"/>
        <v>766</v>
      </c>
      <c r="AY6" s="61">
        <f t="shared" ref="AY6" si="59">AI6+AS6+AN6</f>
        <v>374</v>
      </c>
      <c r="AZ6" s="60">
        <f t="shared" ref="AZ6" si="60">V6+AC6+AJ6+AT6+AO6</f>
        <v>1.359</v>
      </c>
      <c r="BA6" s="61">
        <f t="shared" ref="BA6" si="61">(100%+AZ6)*AX6+AY6</f>
        <v>2180.9939999999997</v>
      </c>
      <c r="BB6" s="60">
        <f t="shared" ref="BB6" si="62">W6+AD6</f>
        <v>0</v>
      </c>
      <c r="BC6" s="60">
        <f t="shared" ref="BC6" si="63">AE6+AK6+AW6</f>
        <v>0.81600000000000006</v>
      </c>
      <c r="BD6" s="60">
        <f t="shared" ref="BD6" si="64">P6+X6+AG6+AL6+AU6+AP6</f>
        <v>0.9830000000000001</v>
      </c>
      <c r="BE6" s="60">
        <f t="shared" ref="BE6" si="65">Q6+Y6+AH6+AM6+AV6+AQ6</f>
        <v>1.9360000000000002</v>
      </c>
      <c r="BF6" s="4">
        <v>0.435</v>
      </c>
      <c r="BG6" s="61"/>
      <c r="BH6" s="6">
        <f t="shared" si="3"/>
        <v>7097.547706368</v>
      </c>
      <c r="BI6" s="61">
        <f t="shared" si="51"/>
        <v>20838.400065896447</v>
      </c>
      <c r="BJ6" s="61">
        <f t="shared" si="52"/>
        <v>18090.22959399076</v>
      </c>
      <c r="BK6" s="26"/>
      <c r="BL6" s="6">
        <f t="shared" si="33"/>
        <v>12065.831100825599</v>
      </c>
      <c r="BM6" s="61">
        <f t="shared" si="53"/>
        <v>35425.28011202396</v>
      </c>
      <c r="BN6" s="61">
        <f t="shared" si="54"/>
        <v>30753.390309784289</v>
      </c>
      <c r="BO6" s="61">
        <f t="shared" si="8"/>
        <v>14638.692144383998</v>
      </c>
      <c r="BP6" s="61">
        <f t="shared" si="55"/>
        <v>42979.200135911415</v>
      </c>
      <c r="BQ6" s="61">
        <f t="shared" si="56"/>
        <v>37311.098537605933</v>
      </c>
      <c r="BR6" s="61">
        <f t="shared" si="11"/>
        <v>3896.5220053151997</v>
      </c>
      <c r="BS6" s="61">
        <f t="shared" si="57"/>
        <v>11440.188607605427</v>
      </c>
      <c r="BT6" s="61">
        <f t="shared" si="58"/>
        <v>9931.4552871473825</v>
      </c>
      <c r="BU6" s="61">
        <f t="shared" si="14"/>
        <v>0</v>
      </c>
      <c r="BV6" s="61">
        <f t="shared" ref="BV6" si="66">(100%+$BE6)*BU6</f>
        <v>0</v>
      </c>
      <c r="BW6" s="61">
        <f t="shared" ref="BW6" si="67">MIN($BD6, 80%)*BV6+MAX(100%-$BD6, 20%)*BU6</f>
        <v>0</v>
      </c>
      <c r="BX6" s="61">
        <f t="shared" si="17"/>
        <v>195374.47961510019</v>
      </c>
      <c r="BY6" s="59">
        <v>11</v>
      </c>
      <c r="BZ6" s="66">
        <f t="shared" si="18"/>
        <v>21153.234377518736</v>
      </c>
      <c r="CA6" s="72">
        <f t="shared" si="19"/>
        <v>39725.82114858953</v>
      </c>
      <c r="CB6" s="61">
        <f t="shared" si="20"/>
        <v>2648.3880765726353</v>
      </c>
      <c r="CC6" s="61">
        <f t="shared" si="21"/>
        <v>0</v>
      </c>
      <c r="CD6" s="66">
        <f t="shared" ref="CD6" si="68">BZ6+CB6+CC6</f>
        <v>23801.622454091372</v>
      </c>
      <c r="CE6" s="59">
        <v>85</v>
      </c>
      <c r="CF6" s="60">
        <f t="shared" si="22"/>
        <v>0.47887323943661969</v>
      </c>
      <c r="CG6" s="71">
        <v>0.1</v>
      </c>
      <c r="CH6" s="60">
        <f t="shared" si="37"/>
        <v>0.43098591549295773</v>
      </c>
      <c r="CI6" s="61">
        <f t="shared" si="38"/>
        <v>3058.9430959839547</v>
      </c>
      <c r="CJ6" s="61">
        <f t="shared" si="39"/>
        <v>8981.0569298088903</v>
      </c>
      <c r="CK6" s="61">
        <f t="shared" si="40"/>
        <v>5200.2032631727225</v>
      </c>
      <c r="CL6" s="61">
        <f t="shared" si="41"/>
        <v>15267.796780675115</v>
      </c>
      <c r="CM6" s="61">
        <f t="shared" si="42"/>
        <v>6309.0701354669063</v>
      </c>
      <c r="CN6" s="61">
        <f t="shared" si="43"/>
        <v>18523.429917730835</v>
      </c>
      <c r="CO6" s="61">
        <f t="shared" si="44"/>
        <v>1679.3461036992269</v>
      </c>
      <c r="CP6" s="61">
        <f t="shared" si="45"/>
        <v>4930.5601604609301</v>
      </c>
      <c r="CQ6" s="61">
        <f t="shared" si="46"/>
        <v>0</v>
      </c>
      <c r="CR6" s="61">
        <f t="shared" si="47"/>
        <v>0</v>
      </c>
      <c r="CS6" s="7">
        <f t="shared" si="48"/>
        <v>1.2777777777777777</v>
      </c>
      <c r="CT6" s="6">
        <f t="shared" si="49"/>
        <v>30413.184246894529</v>
      </c>
      <c r="CU6" s="6">
        <f t="shared" si="50"/>
        <v>23801.622454091372</v>
      </c>
    </row>
    <row r="7" spans="1:99" x14ac:dyDescent="0.35">
      <c r="B7">
        <v>70</v>
      </c>
      <c r="C7">
        <v>70</v>
      </c>
      <c r="D7">
        <v>256</v>
      </c>
      <c r="E7" s="6">
        <v>6</v>
      </c>
      <c r="F7" s="4">
        <v>1.792</v>
      </c>
      <c r="G7" s="4">
        <v>3.0464000000000002</v>
      </c>
      <c r="H7" s="7">
        <v>2</v>
      </c>
      <c r="I7" s="6">
        <v>6</v>
      </c>
      <c r="J7" s="4">
        <f t="shared" si="0"/>
        <v>3.6960000000000002</v>
      </c>
      <c r="K7" s="6">
        <v>10</v>
      </c>
      <c r="L7">
        <v>6</v>
      </c>
      <c r="M7" s="4">
        <v>0.98380000000000001</v>
      </c>
      <c r="N7" s="6">
        <v>4</v>
      </c>
      <c r="O7" s="6">
        <v>15</v>
      </c>
      <c r="P7" s="4">
        <v>0.25</v>
      </c>
      <c r="Q7" s="4">
        <v>0.69199999999999995</v>
      </c>
      <c r="R7" s="15" t="s">
        <v>154</v>
      </c>
      <c r="S7" s="15">
        <v>1</v>
      </c>
      <c r="T7" s="15" t="s">
        <v>153</v>
      </c>
      <c r="U7" s="15">
        <v>674</v>
      </c>
      <c r="V7" s="33"/>
      <c r="W7" s="33"/>
      <c r="X7" s="4">
        <v>0.221</v>
      </c>
      <c r="Y7" s="4">
        <v>0.2</v>
      </c>
      <c r="Z7" s="4">
        <v>1.25</v>
      </c>
      <c r="AA7" s="55">
        <v>4</v>
      </c>
      <c r="AB7" t="s">
        <v>122</v>
      </c>
      <c r="AC7" s="4"/>
      <c r="AD7" s="4"/>
      <c r="AE7" s="4">
        <v>0.15</v>
      </c>
      <c r="AF7" s="4"/>
      <c r="AG7" s="4">
        <v>0.2</v>
      </c>
      <c r="AH7" s="4"/>
      <c r="AI7">
        <v>311</v>
      </c>
      <c r="AJ7" s="4">
        <f>2*46.6%</f>
        <v>0.93200000000000005</v>
      </c>
      <c r="AK7" s="4"/>
      <c r="AL7" s="4"/>
      <c r="AM7" s="4">
        <v>0.622</v>
      </c>
      <c r="AN7" s="6">
        <f t="shared" si="23"/>
        <v>63</v>
      </c>
      <c r="AO7" s="4"/>
      <c r="AP7" s="4">
        <f t="shared" si="24"/>
        <v>0.183</v>
      </c>
      <c r="AQ7" s="4">
        <f t="shared" si="25"/>
        <v>0.62200000000000011</v>
      </c>
      <c r="AR7" s="48" t="s">
        <v>123</v>
      </c>
      <c r="AS7" s="6"/>
      <c r="AT7" s="4">
        <v>0.48</v>
      </c>
      <c r="AU7" s="4">
        <v>0.35</v>
      </c>
      <c r="AV7" s="4"/>
      <c r="AW7" s="4">
        <v>0.2</v>
      </c>
      <c r="AX7">
        <f t="shared" si="1"/>
        <v>930</v>
      </c>
      <c r="AY7" s="6">
        <f t="shared" si="26"/>
        <v>374</v>
      </c>
      <c r="AZ7" s="4">
        <f t="shared" si="27"/>
        <v>1.4119999999999999</v>
      </c>
      <c r="BA7" s="6">
        <f t="shared" si="28"/>
        <v>2617.16</v>
      </c>
      <c r="BB7" s="4">
        <f t="shared" si="29"/>
        <v>0</v>
      </c>
      <c r="BC7" s="4">
        <f t="shared" si="30"/>
        <v>0.35</v>
      </c>
      <c r="BD7" s="4">
        <f t="shared" si="31"/>
        <v>1.204</v>
      </c>
      <c r="BE7" s="4">
        <f t="shared" si="32"/>
        <v>2.1360000000000001</v>
      </c>
      <c r="BF7" s="4">
        <v>0.435</v>
      </c>
      <c r="BH7" s="6">
        <f t="shared" si="3"/>
        <v>6331.4334719999997</v>
      </c>
      <c r="BI7" s="6">
        <f t="shared" ref="BI7:BI8" si="69">(100%+$BE7)*BH7</f>
        <v>19855.375368191999</v>
      </c>
      <c r="BJ7" s="6">
        <f t="shared" ref="BJ7:BJ8" si="70">MIN($BD7, 80%)*BI7+MAX(100%-$BD7, 20%)*BH7</f>
        <v>17150.586988953601</v>
      </c>
      <c r="BK7" s="6"/>
      <c r="BL7" s="6">
        <f t="shared" si="33"/>
        <v>10763.436902400001</v>
      </c>
      <c r="BM7" s="6">
        <f t="shared" ref="BM7:BM8" si="71">(100%+$BE7)*BL7</f>
        <v>33754.138125926402</v>
      </c>
      <c r="BN7" s="6">
        <f t="shared" ref="BN7:BN8" si="72">MIN($BD7, 80%)*BM7+MAX(100%-$BD7, 20%)*BL7</f>
        <v>29155.997881221123</v>
      </c>
      <c r="BO7" s="6">
        <f t="shared" si="8"/>
        <v>13058.581536</v>
      </c>
      <c r="BP7" s="6">
        <f t="shared" ref="BP7:BP8" si="73">(100%+$BE7)*BO7</f>
        <v>40951.711696896004</v>
      </c>
      <c r="BQ7" s="6">
        <f t="shared" ref="BQ7:BQ8" si="74">MIN($BD7, 80%)*BP7+MAX(100%-$BD7, 20%)*BO7</f>
        <v>35373.085664716804</v>
      </c>
      <c r="BR7" s="6">
        <f t="shared" si="11"/>
        <v>3475.9287107999999</v>
      </c>
      <c r="BS7" s="6">
        <f t="shared" ref="BS7:BS8" si="75">(100%+$BE7)*BR7</f>
        <v>10900.512437068801</v>
      </c>
      <c r="BT7" s="6">
        <f t="shared" ref="BT7:BT8" si="76">MIN($BD7, 80%)*BS7+MAX(100%-$BD7, 20%)*BR7</f>
        <v>9415.5956918150405</v>
      </c>
      <c r="BU7" s="6">
        <f t="shared" si="14"/>
        <v>3271.45</v>
      </c>
      <c r="BV7" s="6">
        <f t="shared" si="34"/>
        <v>10259.2672</v>
      </c>
      <c r="BW7" s="6">
        <f t="shared" si="35"/>
        <v>8861.7037600000003</v>
      </c>
      <c r="BX7" s="6">
        <f t="shared" si="17"/>
        <v>185226.33948069889</v>
      </c>
      <c r="BY7">
        <v>11</v>
      </c>
      <c r="BZ7" s="25">
        <f t="shared" si="18"/>
        <v>20054.49319503779</v>
      </c>
      <c r="CA7" s="9">
        <f t="shared" si="19"/>
        <v>37662.382767260162</v>
      </c>
      <c r="CB7" s="6">
        <f t="shared" si="20"/>
        <v>2510.825517817344</v>
      </c>
      <c r="CC7" s="6">
        <f t="shared" si="21"/>
        <v>2215.4259400000001</v>
      </c>
      <c r="CD7" s="6">
        <f t="shared" si="36"/>
        <v>24780.744652855137</v>
      </c>
      <c r="CE7">
        <v>85</v>
      </c>
      <c r="CF7" s="4">
        <f t="shared" si="22"/>
        <v>0.47887323943661969</v>
      </c>
      <c r="CG7" s="1">
        <v>0.1</v>
      </c>
      <c r="CH7" s="4">
        <f t="shared" si="37"/>
        <v>0.43098591549295773</v>
      </c>
      <c r="CI7" s="6">
        <f t="shared" si="38"/>
        <v>2728.7586513126757</v>
      </c>
      <c r="CJ7" s="6">
        <f t="shared" si="39"/>
        <v>8557.3871305165521</v>
      </c>
      <c r="CK7" s="6">
        <f t="shared" si="40"/>
        <v>4638.8897072315494</v>
      </c>
      <c r="CL7" s="6">
        <f t="shared" si="41"/>
        <v>14547.558121878139</v>
      </c>
      <c r="CM7" s="6">
        <f t="shared" si="42"/>
        <v>5628.0647183323936</v>
      </c>
      <c r="CN7" s="6">
        <f t="shared" si="43"/>
        <v>17649.610956690391</v>
      </c>
      <c r="CO7" s="6">
        <f t="shared" si="44"/>
        <v>1498.0763176123942</v>
      </c>
      <c r="CP7" s="6">
        <f t="shared" si="45"/>
        <v>4697.9673320324691</v>
      </c>
      <c r="CQ7" s="6">
        <f t="shared" si="46"/>
        <v>1409.9488732394366</v>
      </c>
      <c r="CR7" s="6">
        <f t="shared" si="47"/>
        <v>4421.5996664788736</v>
      </c>
      <c r="CS7" s="7">
        <f t="shared" si="48"/>
        <v>1.2777777777777777</v>
      </c>
      <c r="CT7" s="6">
        <f t="shared" si="49"/>
        <v>31048.888739759339</v>
      </c>
      <c r="CU7" s="6">
        <f t="shared" si="50"/>
        <v>24780.744652855137</v>
      </c>
    </row>
    <row r="8" spans="1:99" s="59" customFormat="1" x14ac:dyDescent="0.35">
      <c r="B8" s="59">
        <v>70</v>
      </c>
      <c r="C8" s="59">
        <v>70</v>
      </c>
      <c r="D8" s="59">
        <v>256</v>
      </c>
      <c r="E8" s="61">
        <v>6</v>
      </c>
      <c r="F8" s="60">
        <v>1.792</v>
      </c>
      <c r="G8" s="60">
        <v>3.0464000000000002</v>
      </c>
      <c r="H8" s="62">
        <v>2</v>
      </c>
      <c r="I8" s="61">
        <v>6</v>
      </c>
      <c r="J8" s="60">
        <f t="shared" si="0"/>
        <v>3.6960000000000002</v>
      </c>
      <c r="K8" s="61">
        <v>10</v>
      </c>
      <c r="L8" s="59">
        <v>6</v>
      </c>
      <c r="M8" s="60">
        <v>0.98380000000000001</v>
      </c>
      <c r="N8" s="61">
        <v>4</v>
      </c>
      <c r="O8" s="61">
        <v>15</v>
      </c>
      <c r="P8" s="60">
        <v>0.25</v>
      </c>
      <c r="Q8" s="60">
        <v>0.69199999999999995</v>
      </c>
      <c r="R8" s="63" t="s">
        <v>154</v>
      </c>
      <c r="S8" s="63">
        <v>1</v>
      </c>
      <c r="T8" s="63" t="s">
        <v>153</v>
      </c>
      <c r="U8" s="63">
        <v>674</v>
      </c>
      <c r="V8" s="64"/>
      <c r="W8" s="64"/>
      <c r="X8" s="60">
        <v>0.221</v>
      </c>
      <c r="Y8" s="60">
        <v>0.2</v>
      </c>
      <c r="Z8" s="60">
        <v>1.25</v>
      </c>
      <c r="AA8" s="80">
        <v>4</v>
      </c>
      <c r="AB8" s="59" t="s">
        <v>122</v>
      </c>
      <c r="AC8" s="60"/>
      <c r="AD8" s="60"/>
      <c r="AE8" s="60">
        <v>0.15</v>
      </c>
      <c r="AF8" s="60"/>
      <c r="AG8" s="60">
        <v>0.2</v>
      </c>
      <c r="AH8" s="60"/>
      <c r="AI8" s="59">
        <v>311</v>
      </c>
      <c r="AJ8" s="60">
        <f>1*46.6%</f>
        <v>0.46600000000000003</v>
      </c>
      <c r="AK8" s="60">
        <f>1*46.6%</f>
        <v>0.46600000000000003</v>
      </c>
      <c r="AM8" s="60">
        <v>0.622</v>
      </c>
      <c r="AN8" s="61">
        <f t="shared" si="23"/>
        <v>63</v>
      </c>
      <c r="AO8" s="60"/>
      <c r="AP8" s="60">
        <f t="shared" si="24"/>
        <v>0.183</v>
      </c>
      <c r="AQ8" s="60">
        <f t="shared" si="25"/>
        <v>0.62200000000000011</v>
      </c>
      <c r="AR8" s="65" t="s">
        <v>123</v>
      </c>
      <c r="AS8" s="61"/>
      <c r="AT8" s="60">
        <v>0.48</v>
      </c>
      <c r="AU8" s="60">
        <v>0.35</v>
      </c>
      <c r="AV8" s="60"/>
      <c r="AW8" s="60">
        <v>0.2</v>
      </c>
      <c r="AX8" s="59">
        <f t="shared" si="1"/>
        <v>930</v>
      </c>
      <c r="AY8" s="61">
        <f t="shared" si="26"/>
        <v>374</v>
      </c>
      <c r="AZ8" s="60">
        <f t="shared" si="27"/>
        <v>0.94599999999999995</v>
      </c>
      <c r="BA8" s="61">
        <f t="shared" si="28"/>
        <v>2183.7799999999997</v>
      </c>
      <c r="BB8" s="60">
        <f t="shared" si="29"/>
        <v>0</v>
      </c>
      <c r="BC8" s="60">
        <f t="shared" si="30"/>
        <v>0.81600000000000006</v>
      </c>
      <c r="BD8" s="60">
        <f t="shared" si="31"/>
        <v>1.204</v>
      </c>
      <c r="BE8" s="60">
        <f t="shared" si="32"/>
        <v>2.1360000000000001</v>
      </c>
      <c r="BF8" s="4">
        <v>0.435</v>
      </c>
      <c r="BG8" s="61"/>
      <c r="BH8" s="6">
        <f t="shared" si="3"/>
        <v>7106.6141081599999</v>
      </c>
      <c r="BI8" s="61">
        <f t="shared" si="69"/>
        <v>22286.341843189759</v>
      </c>
      <c r="BJ8" s="61">
        <f t="shared" si="70"/>
        <v>19250.396296183808</v>
      </c>
      <c r="BK8" s="26"/>
      <c r="BL8" s="6">
        <f t="shared" si="33"/>
        <v>12081.243983872</v>
      </c>
      <c r="BM8" s="61">
        <f t="shared" si="71"/>
        <v>37886.781133422592</v>
      </c>
      <c r="BN8" s="61">
        <f t="shared" si="72"/>
        <v>32725.673703512475</v>
      </c>
      <c r="BO8" s="61">
        <f t="shared" si="8"/>
        <v>14657.391598079999</v>
      </c>
      <c r="BP8" s="61">
        <f t="shared" si="73"/>
        <v>45965.58005157888</v>
      </c>
      <c r="BQ8" s="61">
        <f t="shared" si="74"/>
        <v>39703.942360879104</v>
      </c>
      <c r="BR8" s="61">
        <f t="shared" si="11"/>
        <v>3901.4994194239998</v>
      </c>
      <c r="BS8" s="61">
        <f t="shared" si="75"/>
        <v>12235.102179313664</v>
      </c>
      <c r="BT8" s="61">
        <f t="shared" si="76"/>
        <v>10568.381627335732</v>
      </c>
      <c r="BU8" s="61">
        <f t="shared" si="14"/>
        <v>2729.7249999999995</v>
      </c>
      <c r="BV8" s="61">
        <f t="shared" si="34"/>
        <v>8560.4175999999989</v>
      </c>
      <c r="BW8" s="61">
        <f t="shared" si="35"/>
        <v>7394.2790799999993</v>
      </c>
      <c r="BX8" s="61">
        <f t="shared" si="17"/>
        <v>207904.27999878512</v>
      </c>
      <c r="BY8" s="59">
        <v>11</v>
      </c>
      <c r="BZ8" s="66">
        <f t="shared" si="18"/>
        <v>22509.838396333111</v>
      </c>
      <c r="CA8" s="72">
        <f t="shared" si="19"/>
        <v>42273.526509342926</v>
      </c>
      <c r="CB8" s="61">
        <f t="shared" si="20"/>
        <v>2818.2351006228619</v>
      </c>
      <c r="CC8" s="61">
        <f t="shared" si="21"/>
        <v>1848.5697699999998</v>
      </c>
      <c r="CD8" s="66">
        <f t="shared" si="36"/>
        <v>27176.643266955969</v>
      </c>
      <c r="CE8" s="59">
        <v>85</v>
      </c>
      <c r="CF8" s="60">
        <f t="shared" si="22"/>
        <v>0.47887323943661969</v>
      </c>
      <c r="CG8" s="71">
        <v>0.1</v>
      </c>
      <c r="CH8" s="60">
        <f t="shared" si="37"/>
        <v>0.43098591549295773</v>
      </c>
      <c r="CI8" s="61">
        <f t="shared" si="38"/>
        <v>3062.8505874605066</v>
      </c>
      <c r="CJ8" s="61">
        <f t="shared" si="39"/>
        <v>9605.0994422761487</v>
      </c>
      <c r="CK8" s="61">
        <f t="shared" si="40"/>
        <v>5206.845998682862</v>
      </c>
      <c r="CL8" s="61">
        <f t="shared" si="41"/>
        <v>16328.669051869454</v>
      </c>
      <c r="CM8" s="61">
        <f t="shared" si="42"/>
        <v>6317.1293366372956</v>
      </c>
      <c r="CN8" s="61">
        <f t="shared" si="43"/>
        <v>19810.517599694558</v>
      </c>
      <c r="CO8" s="61">
        <f t="shared" si="44"/>
        <v>1681.4912990756957</v>
      </c>
      <c r="CP8" s="61">
        <f t="shared" si="45"/>
        <v>5273.1567139013814</v>
      </c>
      <c r="CQ8" s="61">
        <f t="shared" si="46"/>
        <v>1176.4730281690138</v>
      </c>
      <c r="CR8" s="61">
        <f t="shared" si="47"/>
        <v>3689.4194163380275</v>
      </c>
      <c r="CS8" s="7">
        <f t="shared" si="48"/>
        <v>1.2777777777777777</v>
      </c>
      <c r="CT8" s="6">
        <f t="shared" si="49"/>
        <v>34212.219238332626</v>
      </c>
      <c r="CU8" s="6">
        <f t="shared" si="50"/>
        <v>27176.643266955969</v>
      </c>
    </row>
    <row r="9" spans="1:99" x14ac:dyDescent="0.35">
      <c r="B9">
        <v>70</v>
      </c>
      <c r="C9">
        <v>70</v>
      </c>
      <c r="D9">
        <v>256</v>
      </c>
      <c r="E9" s="6">
        <v>6</v>
      </c>
      <c r="F9" s="4">
        <v>1.792</v>
      </c>
      <c r="G9" s="4">
        <v>3.0464000000000002</v>
      </c>
      <c r="H9" s="7">
        <v>2</v>
      </c>
      <c r="I9" s="6">
        <v>6</v>
      </c>
      <c r="J9" s="4">
        <f t="shared" si="0"/>
        <v>3.6960000000000002</v>
      </c>
      <c r="K9" s="6">
        <v>10</v>
      </c>
      <c r="L9">
        <v>6</v>
      </c>
      <c r="M9" s="4">
        <v>0.98380000000000001</v>
      </c>
      <c r="N9" s="6">
        <v>4</v>
      </c>
      <c r="O9" s="6">
        <v>15</v>
      </c>
      <c r="P9" s="4">
        <v>0.25</v>
      </c>
      <c r="Q9" s="4">
        <v>0.69199999999999995</v>
      </c>
      <c r="R9" s="15" t="s">
        <v>145</v>
      </c>
      <c r="S9" s="15">
        <v>1</v>
      </c>
      <c r="T9" s="15" t="s">
        <v>153</v>
      </c>
      <c r="U9" s="37">
        <v>565</v>
      </c>
      <c r="V9" s="33"/>
      <c r="W9" s="33"/>
      <c r="Y9" s="4">
        <v>0.36799999999999999</v>
      </c>
      <c r="AA9" s="55">
        <v>1</v>
      </c>
      <c r="AB9" t="s">
        <v>122</v>
      </c>
      <c r="AC9" s="4"/>
      <c r="AD9" s="4"/>
      <c r="AE9" s="4">
        <v>0.15</v>
      </c>
      <c r="AF9" s="4"/>
      <c r="AG9" s="4">
        <v>0.2</v>
      </c>
      <c r="AH9" s="4"/>
      <c r="AI9">
        <v>311</v>
      </c>
      <c r="AJ9" s="4">
        <f>2*46.6%</f>
        <v>0.93200000000000005</v>
      </c>
      <c r="AK9" s="4"/>
      <c r="AL9" s="4"/>
      <c r="AM9" s="4">
        <v>0.622</v>
      </c>
      <c r="AN9" s="6">
        <f t="shared" si="23"/>
        <v>63</v>
      </c>
      <c r="AO9" s="4"/>
      <c r="AP9" s="4">
        <f t="shared" si="24"/>
        <v>0.183</v>
      </c>
      <c r="AQ9" s="4">
        <f t="shared" si="25"/>
        <v>0.62200000000000011</v>
      </c>
      <c r="AR9" s="48" t="s">
        <v>123</v>
      </c>
      <c r="AS9" s="6"/>
      <c r="AT9" s="4">
        <v>0.48</v>
      </c>
      <c r="AU9" s="4">
        <v>0.35</v>
      </c>
      <c r="AV9" s="4"/>
      <c r="AW9" s="4">
        <v>0.2</v>
      </c>
      <c r="AX9">
        <f t="shared" si="1"/>
        <v>821</v>
      </c>
      <c r="AY9" s="6">
        <f t="shared" si="26"/>
        <v>374</v>
      </c>
      <c r="AZ9" s="4">
        <f t="shared" si="27"/>
        <v>1.4119999999999999</v>
      </c>
      <c r="BA9" s="6">
        <f t="shared" si="28"/>
        <v>2354.252</v>
      </c>
      <c r="BB9" s="4">
        <f t="shared" si="29"/>
        <v>0</v>
      </c>
      <c r="BC9" s="4">
        <f t="shared" si="30"/>
        <v>0.35</v>
      </c>
      <c r="BD9" s="4">
        <f t="shared" si="31"/>
        <v>0.9830000000000001</v>
      </c>
      <c r="BE9" s="4">
        <f t="shared" si="32"/>
        <v>2.3040000000000003</v>
      </c>
      <c r="BF9" s="4">
        <v>0.435</v>
      </c>
      <c r="BH9" s="6">
        <f t="shared" si="3"/>
        <v>5695.4064384000003</v>
      </c>
      <c r="BI9" s="6">
        <f t="shared" si="4"/>
        <v>18817.622872473603</v>
      </c>
      <c r="BJ9" s="6">
        <f t="shared" si="5"/>
        <v>16193.179585658883</v>
      </c>
      <c r="BK9" s="6"/>
      <c r="BL9" s="6">
        <f t="shared" si="33"/>
        <v>9682.190945280001</v>
      </c>
      <c r="BM9" s="6">
        <f t="shared" si="6"/>
        <v>31989.958883205127</v>
      </c>
      <c r="BN9" s="6">
        <f t="shared" si="7"/>
        <v>27528.405295620101</v>
      </c>
      <c r="BO9" s="6">
        <f t="shared" si="8"/>
        <v>11746.775779200001</v>
      </c>
      <c r="BP9" s="6">
        <f t="shared" si="9"/>
        <v>38811.34717447681</v>
      </c>
      <c r="BQ9" s="6">
        <f t="shared" si="10"/>
        <v>33398.432895421451</v>
      </c>
      <c r="BR9" s="6">
        <f t="shared" si="11"/>
        <v>3126.7527087600001</v>
      </c>
      <c r="BS9" s="6">
        <f t="shared" si="12"/>
        <v>10330.790949743041</v>
      </c>
      <c r="BT9" s="6">
        <f t="shared" si="13"/>
        <v>8889.9833015464319</v>
      </c>
      <c r="BU9" s="6">
        <f t="shared" si="14"/>
        <v>0</v>
      </c>
      <c r="BV9" s="6">
        <f t="shared" si="34"/>
        <v>0</v>
      </c>
      <c r="BW9" s="6">
        <f t="shared" si="35"/>
        <v>0</v>
      </c>
      <c r="BX9" s="6">
        <f t="shared" si="17"/>
        <v>174886.33952511594</v>
      </c>
      <c r="BY9">
        <v>11</v>
      </c>
      <c r="BZ9" s="25">
        <f t="shared" si="18"/>
        <v>18934.979310957944</v>
      </c>
      <c r="CA9" s="9">
        <f t="shared" si="19"/>
        <v>35559.933206185728</v>
      </c>
      <c r="CB9" s="6">
        <f t="shared" si="20"/>
        <v>2370.6622137457152</v>
      </c>
      <c r="CC9" s="6">
        <f t="shared" si="21"/>
        <v>0</v>
      </c>
      <c r="CD9" s="6">
        <f t="shared" si="36"/>
        <v>21305.64152470366</v>
      </c>
      <c r="CE9">
        <v>85</v>
      </c>
      <c r="CF9" s="4">
        <f t="shared" si="22"/>
        <v>0.47887323943661969</v>
      </c>
      <c r="CG9" s="1">
        <v>0.1</v>
      </c>
      <c r="CH9" s="4">
        <f t="shared" si="37"/>
        <v>0.43098591549295773</v>
      </c>
      <c r="CI9" s="6">
        <f t="shared" si="38"/>
        <v>2454.6399579583099</v>
      </c>
      <c r="CJ9" s="6">
        <f t="shared" si="39"/>
        <v>8110.1304210942562</v>
      </c>
      <c r="CK9" s="6">
        <f t="shared" si="40"/>
        <v>4172.8879285291268</v>
      </c>
      <c r="CL9" s="6">
        <f t="shared" si="41"/>
        <v>13787.221715860238</v>
      </c>
      <c r="CM9" s="6">
        <f t="shared" si="42"/>
        <v>5062.694913289014</v>
      </c>
      <c r="CN9" s="6">
        <f t="shared" si="43"/>
        <v>16727.143993506907</v>
      </c>
      <c r="CO9" s="6">
        <f t="shared" si="44"/>
        <v>1347.5863787050141</v>
      </c>
      <c r="CP9" s="6">
        <f t="shared" si="45"/>
        <v>4452.4253952413665</v>
      </c>
      <c r="CQ9" s="6">
        <f t="shared" si="46"/>
        <v>0</v>
      </c>
      <c r="CR9" s="6">
        <f t="shared" si="47"/>
        <v>0</v>
      </c>
      <c r="CS9" s="7">
        <f t="shared" si="48"/>
        <v>1.2777777777777777</v>
      </c>
      <c r="CT9" s="6">
        <f t="shared" si="49"/>
        <v>27223.875281565786</v>
      </c>
      <c r="CU9" s="6">
        <f t="shared" si="50"/>
        <v>21305.64152470366</v>
      </c>
    </row>
    <row r="10" spans="1:99" s="59" customFormat="1" x14ac:dyDescent="0.35">
      <c r="B10" s="59">
        <v>70</v>
      </c>
      <c r="C10" s="59">
        <v>70</v>
      </c>
      <c r="D10" s="59">
        <v>256</v>
      </c>
      <c r="E10" s="61">
        <v>6</v>
      </c>
      <c r="F10" s="60">
        <v>1.792</v>
      </c>
      <c r="G10" s="60">
        <v>3.0464000000000002</v>
      </c>
      <c r="H10" s="62">
        <v>2</v>
      </c>
      <c r="I10" s="61">
        <v>6</v>
      </c>
      <c r="J10" s="60">
        <f t="shared" si="0"/>
        <v>3.6960000000000002</v>
      </c>
      <c r="K10" s="61">
        <v>10</v>
      </c>
      <c r="L10" s="59">
        <v>6</v>
      </c>
      <c r="M10" s="60">
        <v>0.98380000000000001</v>
      </c>
      <c r="N10" s="61">
        <v>4</v>
      </c>
      <c r="O10" s="61">
        <v>15</v>
      </c>
      <c r="P10" s="60">
        <v>0.25</v>
      </c>
      <c r="Q10" s="60">
        <v>0.69199999999999995</v>
      </c>
      <c r="R10" s="63" t="s">
        <v>145</v>
      </c>
      <c r="S10" s="63">
        <v>1</v>
      </c>
      <c r="T10" s="63" t="s">
        <v>153</v>
      </c>
      <c r="U10" s="63">
        <v>565</v>
      </c>
      <c r="V10" s="64"/>
      <c r="W10" s="64"/>
      <c r="X10" s="60"/>
      <c r="Y10" s="60">
        <v>0.36799999999999999</v>
      </c>
      <c r="AA10" s="80">
        <v>1</v>
      </c>
      <c r="AB10" s="59" t="s">
        <v>122</v>
      </c>
      <c r="AC10" s="60"/>
      <c r="AD10" s="60"/>
      <c r="AE10" s="60">
        <v>0.15</v>
      </c>
      <c r="AF10" s="60"/>
      <c r="AG10" s="60">
        <v>0.2</v>
      </c>
      <c r="AH10" s="60"/>
      <c r="AI10" s="59">
        <v>311</v>
      </c>
      <c r="AJ10" s="60">
        <f>1*46.6%</f>
        <v>0.46600000000000003</v>
      </c>
      <c r="AK10" s="60">
        <f>1*46.6%</f>
        <v>0.46600000000000003</v>
      </c>
      <c r="AM10" s="60">
        <v>0.622</v>
      </c>
      <c r="AN10" s="61">
        <f t="shared" si="23"/>
        <v>63</v>
      </c>
      <c r="AO10" s="60"/>
      <c r="AP10" s="60">
        <f t="shared" si="24"/>
        <v>0.183</v>
      </c>
      <c r="AQ10" s="60">
        <f t="shared" si="25"/>
        <v>0.62200000000000011</v>
      </c>
      <c r="AR10" s="65" t="s">
        <v>123</v>
      </c>
      <c r="AS10" s="61"/>
      <c r="AT10" s="60">
        <v>0.48</v>
      </c>
      <c r="AU10" s="60">
        <v>0.35</v>
      </c>
      <c r="AV10" s="60"/>
      <c r="AW10" s="60">
        <v>0.2</v>
      </c>
      <c r="AX10" s="59">
        <f t="shared" si="1"/>
        <v>821</v>
      </c>
      <c r="AY10" s="61">
        <f t="shared" si="26"/>
        <v>374</v>
      </c>
      <c r="AZ10" s="60">
        <f t="shared" si="27"/>
        <v>0.94599999999999995</v>
      </c>
      <c r="BA10" s="61">
        <f t="shared" si="28"/>
        <v>1971.6659999999999</v>
      </c>
      <c r="BB10" s="60">
        <f t="shared" si="29"/>
        <v>0</v>
      </c>
      <c r="BC10" s="60">
        <f t="shared" si="30"/>
        <v>0.81600000000000006</v>
      </c>
      <c r="BD10" s="60">
        <f t="shared" si="31"/>
        <v>0.9830000000000001</v>
      </c>
      <c r="BE10" s="60">
        <f t="shared" si="32"/>
        <v>2.3040000000000003</v>
      </c>
      <c r="BF10" s="4">
        <v>0.435</v>
      </c>
      <c r="BG10" s="61"/>
      <c r="BH10" s="6">
        <f t="shared" si="3"/>
        <v>6416.3374571520008</v>
      </c>
      <c r="BI10" s="61">
        <f t="shared" si="4"/>
        <v>21199.578958430211</v>
      </c>
      <c r="BJ10" s="61">
        <f t="shared" si="5"/>
        <v>18242.93065817457</v>
      </c>
      <c r="BK10" s="26"/>
      <c r="BL10" s="6">
        <f t="shared" si="33"/>
        <v>10907.7736771584</v>
      </c>
      <c r="BM10" s="61">
        <f t="shared" si="6"/>
        <v>36039.284229331359</v>
      </c>
      <c r="BN10" s="61">
        <f t="shared" si="7"/>
        <v>31012.982118896769</v>
      </c>
      <c r="BO10" s="61">
        <f t="shared" si="8"/>
        <v>13233.696005376001</v>
      </c>
      <c r="BP10" s="61">
        <f t="shared" si="9"/>
        <v>43724.13160176231</v>
      </c>
      <c r="BQ10" s="61">
        <f t="shared" si="10"/>
        <v>37626.044482485049</v>
      </c>
      <c r="BR10" s="61">
        <f t="shared" si="11"/>
        <v>3522.5406196128001</v>
      </c>
      <c r="BS10" s="61">
        <f t="shared" si="12"/>
        <v>11638.474207200692</v>
      </c>
      <c r="BT10" s="61">
        <f t="shared" si="13"/>
        <v>10015.287489683114</v>
      </c>
      <c r="BU10" s="61">
        <f t="shared" si="14"/>
        <v>0</v>
      </c>
      <c r="BV10" s="61">
        <f t="shared" si="34"/>
        <v>0</v>
      </c>
      <c r="BW10" s="61">
        <f t="shared" si="35"/>
        <v>0</v>
      </c>
      <c r="BX10" s="61">
        <f t="shared" si="17"/>
        <v>197023.65110828535</v>
      </c>
      <c r="BY10" s="59">
        <v>11</v>
      </c>
      <c r="BZ10" s="66">
        <f t="shared" si="18"/>
        <v>21331.790508251855</v>
      </c>
      <c r="CA10" s="72">
        <f t="shared" si="19"/>
        <v>40061.149958732458</v>
      </c>
      <c r="CB10" s="61">
        <f t="shared" si="20"/>
        <v>2670.7433305821637</v>
      </c>
      <c r="CC10" s="61">
        <f t="shared" si="21"/>
        <v>0</v>
      </c>
      <c r="CD10" s="66">
        <f t="shared" si="36"/>
        <v>24002.533838834021</v>
      </c>
      <c r="CE10" s="59">
        <v>85</v>
      </c>
      <c r="CF10" s="60">
        <f t="shared" si="22"/>
        <v>0.47887323943661969</v>
      </c>
      <c r="CG10" s="71">
        <v>0.1</v>
      </c>
      <c r="CH10" s="60">
        <f t="shared" si="37"/>
        <v>0.43098591549295773</v>
      </c>
      <c r="CI10" s="61">
        <f t="shared" si="38"/>
        <v>2765.3510730824114</v>
      </c>
      <c r="CJ10" s="61">
        <f t="shared" si="39"/>
        <v>9136.7199454642869</v>
      </c>
      <c r="CK10" s="61">
        <f t="shared" si="40"/>
        <v>4701.0968242400995</v>
      </c>
      <c r="CL10" s="61">
        <f t="shared" si="41"/>
        <v>15532.423907289289</v>
      </c>
      <c r="CM10" s="61">
        <f t="shared" si="42"/>
        <v>5703.5365882324732</v>
      </c>
      <c r="CN10" s="61">
        <f t="shared" si="43"/>
        <v>18844.484887520095</v>
      </c>
      <c r="CO10" s="61">
        <f t="shared" si="44"/>
        <v>1518.1653938049533</v>
      </c>
      <c r="CP10" s="61">
        <f t="shared" si="45"/>
        <v>5016.0184611315653</v>
      </c>
      <c r="CQ10" s="61">
        <f t="shared" si="46"/>
        <v>0</v>
      </c>
      <c r="CR10" s="61">
        <f t="shared" si="47"/>
        <v>0</v>
      </c>
      <c r="CS10" s="7">
        <f t="shared" si="48"/>
        <v>1.2777777777777777</v>
      </c>
      <c r="CT10" s="6">
        <f t="shared" si="49"/>
        <v>30669.904349621247</v>
      </c>
      <c r="CU10" s="6">
        <f t="shared" si="50"/>
        <v>24002.533838834021</v>
      </c>
    </row>
    <row r="11" spans="1:99" x14ac:dyDescent="0.35">
      <c r="B11">
        <v>70</v>
      </c>
      <c r="C11">
        <v>70</v>
      </c>
      <c r="D11">
        <v>256</v>
      </c>
      <c r="E11" s="6">
        <v>6</v>
      </c>
      <c r="F11" s="4">
        <v>1.792</v>
      </c>
      <c r="G11" s="4">
        <v>3.0464000000000002</v>
      </c>
      <c r="H11" s="7">
        <v>2</v>
      </c>
      <c r="I11" s="6">
        <v>6</v>
      </c>
      <c r="J11" s="4">
        <f t="shared" si="0"/>
        <v>3.6960000000000002</v>
      </c>
      <c r="K11" s="6">
        <v>10</v>
      </c>
      <c r="L11">
        <v>6</v>
      </c>
      <c r="M11" s="4">
        <v>0.98380000000000001</v>
      </c>
      <c r="N11" s="6">
        <v>4</v>
      </c>
      <c r="O11" s="6">
        <v>15</v>
      </c>
      <c r="P11" s="4">
        <v>0.25</v>
      </c>
      <c r="Q11" s="4">
        <v>0.69199999999999995</v>
      </c>
      <c r="R11" s="15" t="s">
        <v>11</v>
      </c>
      <c r="S11" s="15">
        <v>1</v>
      </c>
      <c r="T11" s="15" t="s">
        <v>153</v>
      </c>
      <c r="U11" s="37">
        <v>510</v>
      </c>
      <c r="V11" s="33">
        <v>0.41299999999999998</v>
      </c>
      <c r="W11" s="33">
        <v>-0.1</v>
      </c>
      <c r="AA11" s="55">
        <v>1</v>
      </c>
      <c r="AB11" t="s">
        <v>122</v>
      </c>
      <c r="AC11" s="4"/>
      <c r="AD11" s="4"/>
      <c r="AE11" s="4">
        <v>0.15</v>
      </c>
      <c r="AF11" s="4"/>
      <c r="AG11" s="4">
        <v>0.2</v>
      </c>
      <c r="AH11" s="4"/>
      <c r="AI11">
        <v>311</v>
      </c>
      <c r="AJ11" s="4">
        <f>2*46.6%</f>
        <v>0.93200000000000005</v>
      </c>
      <c r="AK11" s="4"/>
      <c r="AL11" s="4"/>
      <c r="AM11" s="4">
        <v>0.622</v>
      </c>
      <c r="AN11" s="6">
        <f t="shared" si="23"/>
        <v>63</v>
      </c>
      <c r="AO11" s="4"/>
      <c r="AP11" s="4">
        <f t="shared" si="24"/>
        <v>0.183</v>
      </c>
      <c r="AQ11" s="4">
        <f t="shared" si="25"/>
        <v>0.62200000000000011</v>
      </c>
      <c r="AR11" s="48" t="s">
        <v>123</v>
      </c>
      <c r="AS11" s="6"/>
      <c r="AT11" s="4">
        <v>0.48</v>
      </c>
      <c r="AU11" s="4">
        <v>0.35</v>
      </c>
      <c r="AV11" s="4"/>
      <c r="AW11" s="4">
        <v>0.2</v>
      </c>
      <c r="AX11">
        <f t="shared" si="1"/>
        <v>766</v>
      </c>
      <c r="AY11" s="6">
        <f t="shared" si="26"/>
        <v>374</v>
      </c>
      <c r="AZ11" s="4">
        <f t="shared" si="27"/>
        <v>1.825</v>
      </c>
      <c r="BA11" s="6">
        <f t="shared" si="28"/>
        <v>2537.9500000000003</v>
      </c>
      <c r="BB11" s="4">
        <f t="shared" si="29"/>
        <v>-0.1</v>
      </c>
      <c r="BC11" s="4">
        <f t="shared" si="30"/>
        <v>0.35</v>
      </c>
      <c r="BD11" s="4">
        <f t="shared" si="31"/>
        <v>0.9830000000000001</v>
      </c>
      <c r="BE11" s="4">
        <f t="shared" si="32"/>
        <v>1.9360000000000002</v>
      </c>
      <c r="BF11" s="4">
        <v>0.435</v>
      </c>
      <c r="BH11" s="6">
        <f t="shared" si="3"/>
        <v>5685.0080000000007</v>
      </c>
      <c r="BI11" s="6">
        <f t="shared" si="4"/>
        <v>16691.183488000002</v>
      </c>
      <c r="BJ11" s="6">
        <f t="shared" si="5"/>
        <v>14489.948390400003</v>
      </c>
      <c r="BK11" s="6"/>
      <c r="BL11" s="6">
        <f t="shared" si="33"/>
        <v>10437.674688000003</v>
      </c>
      <c r="BM11" s="6">
        <f t="shared" si="6"/>
        <v>30645.012883968007</v>
      </c>
      <c r="BN11" s="6">
        <f t="shared" si="7"/>
        <v>26603.54524477441</v>
      </c>
      <c r="BO11" s="6">
        <f t="shared" si="8"/>
        <v>12663.355320000002</v>
      </c>
      <c r="BP11" s="6">
        <f t="shared" si="9"/>
        <v>37179.611219520004</v>
      </c>
      <c r="BQ11" s="6">
        <f t="shared" si="10"/>
        <v>32276.360039616007</v>
      </c>
      <c r="BR11" s="6">
        <f t="shared" si="11"/>
        <v>3370.7275335000004</v>
      </c>
      <c r="BS11" s="6">
        <f t="shared" si="12"/>
        <v>9896.4560383560001</v>
      </c>
      <c r="BT11" s="6">
        <f t="shared" si="13"/>
        <v>8591.3103373848007</v>
      </c>
      <c r="BU11" s="6">
        <f t="shared" si="14"/>
        <v>0</v>
      </c>
      <c r="BV11" s="6">
        <f t="shared" si="34"/>
        <v>0</v>
      </c>
      <c r="BW11" s="6">
        <f t="shared" si="35"/>
        <v>0</v>
      </c>
      <c r="BX11" s="6">
        <f t="shared" si="17"/>
        <v>164373.97454069764</v>
      </c>
      <c r="BY11">
        <v>11</v>
      </c>
      <c r="BZ11" s="25">
        <f t="shared" si="18"/>
        <v>17877.303143664878</v>
      </c>
      <c r="CA11" s="9">
        <f t="shared" si="19"/>
        <v>34365.241349539203</v>
      </c>
      <c r="CB11" s="6">
        <f t="shared" si="20"/>
        <v>2291.0160899692801</v>
      </c>
      <c r="CC11" s="6">
        <f t="shared" si="21"/>
        <v>0</v>
      </c>
      <c r="CD11" s="6">
        <f t="shared" si="36"/>
        <v>20168.31923363416</v>
      </c>
      <c r="CE11">
        <v>85</v>
      </c>
      <c r="CF11" s="4">
        <f t="shared" si="22"/>
        <v>0.47887323943661969</v>
      </c>
      <c r="CG11" s="1">
        <v>0.1</v>
      </c>
      <c r="CH11" s="4">
        <f t="shared" si="37"/>
        <v>0.43098591549295773</v>
      </c>
      <c r="CI11" s="6">
        <f t="shared" si="38"/>
        <v>2450.1583774647888</v>
      </c>
      <c r="CJ11" s="6">
        <f t="shared" si="39"/>
        <v>7193.66499623662</v>
      </c>
      <c r="CK11" s="6">
        <f t="shared" si="40"/>
        <v>4498.4907810253535</v>
      </c>
      <c r="CL11" s="6">
        <f t="shared" si="41"/>
        <v>13207.568933090437</v>
      </c>
      <c r="CM11" s="6">
        <f t="shared" si="42"/>
        <v>5457.7277858028174</v>
      </c>
      <c r="CN11" s="6">
        <f t="shared" si="43"/>
        <v>16023.888779117071</v>
      </c>
      <c r="CO11" s="6">
        <f t="shared" si="44"/>
        <v>1452.736091902817</v>
      </c>
      <c r="CP11" s="6">
        <f t="shared" si="45"/>
        <v>4265.2331658266703</v>
      </c>
      <c r="CQ11" s="6">
        <f t="shared" si="46"/>
        <v>0</v>
      </c>
      <c r="CR11" s="6">
        <f t="shared" si="47"/>
        <v>0</v>
      </c>
      <c r="CS11" s="7">
        <f t="shared" si="48"/>
        <v>1.2777777777777777</v>
      </c>
      <c r="CT11" s="6">
        <f t="shared" si="49"/>
        <v>25770.63013186587</v>
      </c>
      <c r="CU11" s="6">
        <f t="shared" si="50"/>
        <v>20168.31923363416</v>
      </c>
    </row>
    <row r="12" spans="1:99" s="10" customFormat="1" x14ac:dyDescent="0.35">
      <c r="B12" s="10">
        <v>70</v>
      </c>
      <c r="C12" s="10">
        <v>70</v>
      </c>
      <c r="D12" s="10">
        <v>256</v>
      </c>
      <c r="E12" s="13">
        <v>6</v>
      </c>
      <c r="F12" s="12">
        <v>1.792</v>
      </c>
      <c r="G12" s="12">
        <v>3.0464000000000002</v>
      </c>
      <c r="H12" s="28">
        <v>2</v>
      </c>
      <c r="I12" s="13">
        <v>6</v>
      </c>
      <c r="J12" s="12">
        <f t="shared" si="0"/>
        <v>3.6960000000000002</v>
      </c>
      <c r="K12" s="13">
        <v>10</v>
      </c>
      <c r="L12" s="10">
        <v>6</v>
      </c>
      <c r="M12" s="12">
        <v>0.98380000000000001</v>
      </c>
      <c r="N12" s="13">
        <v>4</v>
      </c>
      <c r="O12" s="13">
        <v>15</v>
      </c>
      <c r="P12" s="12">
        <v>0.25</v>
      </c>
      <c r="Q12" s="12">
        <v>0.69199999999999995</v>
      </c>
      <c r="R12" s="31" t="s">
        <v>11</v>
      </c>
      <c r="S12" s="31">
        <v>1</v>
      </c>
      <c r="T12" s="31" t="s">
        <v>153</v>
      </c>
      <c r="U12" s="31">
        <v>510</v>
      </c>
      <c r="V12" s="35">
        <v>0.41299999999999998</v>
      </c>
      <c r="W12" s="35">
        <v>-0.1</v>
      </c>
      <c r="X12" s="12"/>
      <c r="Y12" s="12"/>
      <c r="Z12" s="12"/>
      <c r="AA12" s="56">
        <v>1</v>
      </c>
      <c r="AB12" s="10" t="s">
        <v>122</v>
      </c>
      <c r="AC12" s="12"/>
      <c r="AD12" s="12"/>
      <c r="AE12" s="12">
        <v>0.15</v>
      </c>
      <c r="AF12" s="12"/>
      <c r="AG12" s="12">
        <v>0.2</v>
      </c>
      <c r="AH12" s="12"/>
      <c r="AI12" s="10">
        <v>311</v>
      </c>
      <c r="AJ12" s="12">
        <f>1*46.6%</f>
        <v>0.46600000000000003</v>
      </c>
      <c r="AK12" s="12">
        <f>1*46.6%</f>
        <v>0.46600000000000003</v>
      </c>
      <c r="AM12" s="12">
        <v>0.622</v>
      </c>
      <c r="AN12" s="13">
        <f t="shared" si="23"/>
        <v>63</v>
      </c>
      <c r="AO12" s="12"/>
      <c r="AP12" s="12">
        <f t="shared" si="24"/>
        <v>0.183</v>
      </c>
      <c r="AQ12" s="12">
        <f t="shared" si="25"/>
        <v>0.62200000000000011</v>
      </c>
      <c r="AR12" s="49" t="s">
        <v>123</v>
      </c>
      <c r="AS12" s="13"/>
      <c r="AT12" s="12">
        <v>0.48</v>
      </c>
      <c r="AU12" s="12">
        <v>0.35</v>
      </c>
      <c r="AV12" s="12"/>
      <c r="AW12" s="12">
        <v>0.2</v>
      </c>
      <c r="AX12" s="10">
        <f t="shared" si="1"/>
        <v>766</v>
      </c>
      <c r="AY12" s="13">
        <f t="shared" si="26"/>
        <v>374</v>
      </c>
      <c r="AZ12" s="12">
        <f t="shared" si="27"/>
        <v>1.359</v>
      </c>
      <c r="BA12" s="13">
        <f t="shared" si="28"/>
        <v>2180.9939999999997</v>
      </c>
      <c r="BB12" s="12">
        <f t="shared" si="29"/>
        <v>-0.1</v>
      </c>
      <c r="BC12" s="12">
        <f t="shared" si="30"/>
        <v>0.81600000000000006</v>
      </c>
      <c r="BD12" s="12">
        <f t="shared" si="31"/>
        <v>0.9830000000000001</v>
      </c>
      <c r="BE12" s="12">
        <f t="shared" si="32"/>
        <v>1.9360000000000002</v>
      </c>
      <c r="BF12" s="4">
        <v>0.435</v>
      </c>
      <c r="BG12" s="13"/>
      <c r="BH12" s="6">
        <f t="shared" si="3"/>
        <v>6706.7135815680003</v>
      </c>
      <c r="BI12" s="13">
        <f t="shared" si="4"/>
        <v>19690.911075483647</v>
      </c>
      <c r="BJ12" s="13">
        <f t="shared" si="5"/>
        <v>17094.071576700517</v>
      </c>
      <c r="BK12" s="26"/>
      <c r="BL12" s="6">
        <f t="shared" si="33"/>
        <v>12065.831100825599</v>
      </c>
      <c r="BM12" s="13">
        <f t="shared" si="6"/>
        <v>35425.28011202396</v>
      </c>
      <c r="BN12" s="13">
        <f t="shared" si="7"/>
        <v>30753.390309784289</v>
      </c>
      <c r="BO12" s="13">
        <f t="shared" si="8"/>
        <v>14638.692144383998</v>
      </c>
      <c r="BP12" s="13">
        <f t="shared" si="9"/>
        <v>42979.200135911415</v>
      </c>
      <c r="BQ12" s="13">
        <f t="shared" si="10"/>
        <v>37311.098537605933</v>
      </c>
      <c r="BR12" s="13">
        <f t="shared" si="11"/>
        <v>3896.5220053151997</v>
      </c>
      <c r="BS12" s="13">
        <f t="shared" si="12"/>
        <v>11440.188607605427</v>
      </c>
      <c r="BT12" s="13">
        <f t="shared" si="13"/>
        <v>9931.4552871473825</v>
      </c>
      <c r="BU12" s="13">
        <f t="shared" si="14"/>
        <v>0</v>
      </c>
      <c r="BV12" s="13">
        <f t="shared" si="34"/>
        <v>0</v>
      </c>
      <c r="BW12" s="13">
        <f t="shared" si="35"/>
        <v>0</v>
      </c>
      <c r="BX12" s="13">
        <f t="shared" si="17"/>
        <v>191389.84754593921</v>
      </c>
      <c r="BY12" s="10">
        <v>11</v>
      </c>
      <c r="BZ12" s="18">
        <f t="shared" si="18"/>
        <v>20790.995098504103</v>
      </c>
      <c r="CA12" s="17">
        <f t="shared" si="19"/>
        <v>39725.82114858953</v>
      </c>
      <c r="CB12" s="13">
        <f t="shared" si="20"/>
        <v>2648.3880765726353</v>
      </c>
      <c r="CC12" s="13">
        <f t="shared" si="21"/>
        <v>0</v>
      </c>
      <c r="CD12" s="18">
        <f t="shared" si="36"/>
        <v>23439.383175076739</v>
      </c>
      <c r="CE12" s="10">
        <v>85</v>
      </c>
      <c r="CF12" s="12">
        <f t="shared" si="22"/>
        <v>0.47887323943661969</v>
      </c>
      <c r="CG12" s="11">
        <v>0.1</v>
      </c>
      <c r="CH12" s="12">
        <f t="shared" si="37"/>
        <v>0.43098591549295773</v>
      </c>
      <c r="CI12" s="13">
        <f t="shared" si="38"/>
        <v>2890.4990929011378</v>
      </c>
      <c r="CJ12" s="13">
        <f t="shared" si="39"/>
        <v>8486.5053367577402</v>
      </c>
      <c r="CK12" s="13">
        <f t="shared" si="40"/>
        <v>5200.2032631727225</v>
      </c>
      <c r="CL12" s="13">
        <f t="shared" si="41"/>
        <v>15267.796780675115</v>
      </c>
      <c r="CM12" s="13">
        <f t="shared" si="42"/>
        <v>6309.0701354669063</v>
      </c>
      <c r="CN12" s="13">
        <f t="shared" si="43"/>
        <v>18523.429917730835</v>
      </c>
      <c r="CO12" s="13">
        <f t="shared" si="44"/>
        <v>1679.3461036992269</v>
      </c>
      <c r="CP12" s="13">
        <f t="shared" si="45"/>
        <v>4930.5601604609301</v>
      </c>
      <c r="CQ12" s="13">
        <f t="shared" si="46"/>
        <v>0</v>
      </c>
      <c r="CR12" s="13">
        <f t="shared" si="47"/>
        <v>0</v>
      </c>
      <c r="CS12" s="7">
        <f t="shared" si="48"/>
        <v>1.2777777777777777</v>
      </c>
      <c r="CT12" s="6">
        <f t="shared" si="49"/>
        <v>29950.322945931384</v>
      </c>
      <c r="CU12" s="6">
        <f t="shared" si="50"/>
        <v>23439.383175076739</v>
      </c>
    </row>
    <row r="13" spans="1:99" x14ac:dyDescent="0.35">
      <c r="B13">
        <v>70</v>
      </c>
      <c r="C13">
        <v>70</v>
      </c>
      <c r="D13">
        <v>256</v>
      </c>
      <c r="E13" s="6">
        <v>6</v>
      </c>
      <c r="F13" s="4">
        <v>1.792</v>
      </c>
      <c r="G13" s="4">
        <v>3.0464000000000002</v>
      </c>
      <c r="H13" s="7">
        <v>2</v>
      </c>
      <c r="I13" s="6">
        <v>6</v>
      </c>
      <c r="J13" s="4">
        <f t="shared" si="0"/>
        <v>3.6960000000000002</v>
      </c>
      <c r="K13" s="6">
        <v>10</v>
      </c>
      <c r="L13">
        <v>6</v>
      </c>
      <c r="M13" s="4">
        <v>0.98380000000000001</v>
      </c>
      <c r="N13" s="6">
        <v>4</v>
      </c>
      <c r="O13" s="6">
        <v>15</v>
      </c>
      <c r="P13" s="4">
        <v>0.25</v>
      </c>
      <c r="Q13" s="4">
        <v>0.69199999999999995</v>
      </c>
      <c r="R13" s="15" t="s">
        <v>133</v>
      </c>
      <c r="S13" s="15">
        <v>2</v>
      </c>
      <c r="T13" s="15" t="s">
        <v>153</v>
      </c>
      <c r="U13" s="15">
        <v>510</v>
      </c>
      <c r="V13" s="33">
        <f>41.3%+45%</f>
        <v>0.86299999999999999</v>
      </c>
      <c r="W13" s="33"/>
      <c r="AA13" s="55">
        <v>1</v>
      </c>
      <c r="AB13" t="s">
        <v>122</v>
      </c>
      <c r="AC13" s="4"/>
      <c r="AD13" s="4"/>
      <c r="AE13" s="4">
        <v>0.15</v>
      </c>
      <c r="AF13" s="4"/>
      <c r="AG13" s="4">
        <v>0.2</v>
      </c>
      <c r="AH13" s="4"/>
      <c r="AI13">
        <v>311</v>
      </c>
      <c r="AJ13" s="4">
        <f>2*46.6%</f>
        <v>0.93200000000000005</v>
      </c>
      <c r="AK13" s="4"/>
      <c r="AL13" s="4"/>
      <c r="AM13" s="4">
        <v>0.622</v>
      </c>
      <c r="AN13" s="6">
        <f t="shared" si="23"/>
        <v>63</v>
      </c>
      <c r="AO13" s="4"/>
      <c r="AP13" s="4">
        <f t="shared" si="24"/>
        <v>0.183</v>
      </c>
      <c r="AQ13" s="4">
        <f t="shared" si="25"/>
        <v>0.62200000000000011</v>
      </c>
      <c r="AR13" s="48" t="s">
        <v>142</v>
      </c>
      <c r="AS13" s="6"/>
      <c r="AT13" s="4">
        <v>0.48</v>
      </c>
      <c r="AU13" s="4">
        <v>0.2</v>
      </c>
      <c r="AV13" s="4"/>
      <c r="AW13" s="4">
        <v>0.2</v>
      </c>
      <c r="AX13">
        <f t="shared" si="1"/>
        <v>766</v>
      </c>
      <c r="AY13" s="6">
        <f t="shared" si="26"/>
        <v>374</v>
      </c>
      <c r="AZ13" s="4">
        <f t="shared" si="27"/>
        <v>2.2749999999999999</v>
      </c>
      <c r="BA13" s="6">
        <f t="shared" si="28"/>
        <v>2882.65</v>
      </c>
      <c r="BB13" s="4">
        <f t="shared" si="29"/>
        <v>0</v>
      </c>
      <c r="BC13" s="4">
        <f t="shared" si="30"/>
        <v>0.35</v>
      </c>
      <c r="BD13" s="4">
        <f t="shared" si="31"/>
        <v>0.83299999999999996</v>
      </c>
      <c r="BE13" s="4">
        <f t="shared" si="32"/>
        <v>1.9360000000000002</v>
      </c>
      <c r="BF13" s="4">
        <v>0.435</v>
      </c>
      <c r="BH13" s="6">
        <f t="shared" si="3"/>
        <v>6973.7068800000006</v>
      </c>
      <c r="BI13" s="6">
        <f t="shared" si="4"/>
        <v>20474.80339968</v>
      </c>
      <c r="BJ13" s="6">
        <f t="shared" si="5"/>
        <v>17774.584095744001</v>
      </c>
      <c r="BK13" s="6"/>
      <c r="BL13" s="6">
        <f t="shared" si="33"/>
        <v>11855.301696000002</v>
      </c>
      <c r="BM13" s="6">
        <f t="shared" si="6"/>
        <v>34807.165779456009</v>
      </c>
      <c r="BN13" s="6">
        <f t="shared" si="7"/>
        <v>30216.792962764808</v>
      </c>
      <c r="BO13" s="6">
        <f t="shared" si="8"/>
        <v>14383.270440000002</v>
      </c>
      <c r="BP13" s="6">
        <f t="shared" si="9"/>
        <v>42229.282011840005</v>
      </c>
      <c r="BQ13" s="6">
        <f t="shared" si="10"/>
        <v>36660.079697472007</v>
      </c>
      <c r="BR13" s="6">
        <f t="shared" si="11"/>
        <v>3828.5339445000004</v>
      </c>
      <c r="BS13" s="6">
        <f t="shared" si="12"/>
        <v>11240.575661052</v>
      </c>
      <c r="BT13" s="6">
        <f t="shared" si="13"/>
        <v>9758.1673177416014</v>
      </c>
      <c r="BU13" s="6">
        <f t="shared" si="14"/>
        <v>0</v>
      </c>
      <c r="BV13" s="6">
        <f t="shared" si="34"/>
        <v>0</v>
      </c>
      <c r="BW13" s="6">
        <f t="shared" si="35"/>
        <v>0</v>
      </c>
      <c r="BX13" s="6">
        <f t="shared" si="17"/>
        <v>191965.50823403522</v>
      </c>
      <c r="BY13">
        <v>11</v>
      </c>
      <c r="BZ13" s="25">
        <f t="shared" si="18"/>
        <v>20784.14435740975</v>
      </c>
      <c r="CA13" s="9">
        <f t="shared" si="19"/>
        <v>39032.669270966406</v>
      </c>
      <c r="CB13" s="6">
        <f t="shared" si="20"/>
        <v>2602.1779513977604</v>
      </c>
      <c r="CC13" s="6">
        <f t="shared" si="21"/>
        <v>0</v>
      </c>
      <c r="CD13" s="6">
        <f t="shared" si="36"/>
        <v>23386.32230880751</v>
      </c>
      <c r="CE13">
        <v>85</v>
      </c>
      <c r="CF13" s="4">
        <f t="shared" si="22"/>
        <v>0.47887323943661969</v>
      </c>
      <c r="CG13" s="1">
        <v>0.1</v>
      </c>
      <c r="CH13" s="4">
        <f t="shared" si="37"/>
        <v>0.43098591549295773</v>
      </c>
      <c r="CI13" s="6">
        <f t="shared" si="38"/>
        <v>3005.5694440563379</v>
      </c>
      <c r="CJ13" s="6">
        <f t="shared" si="39"/>
        <v>8824.351887749408</v>
      </c>
      <c r="CK13" s="6">
        <f t="shared" si="40"/>
        <v>5109.4680548957758</v>
      </c>
      <c r="CL13" s="6">
        <f t="shared" si="41"/>
        <v>15001.398209173998</v>
      </c>
      <c r="CM13" s="6">
        <f t="shared" si="42"/>
        <v>6198.9869783661979</v>
      </c>
      <c r="CN13" s="6">
        <f t="shared" si="43"/>
        <v>18200.225768483157</v>
      </c>
      <c r="CO13" s="6">
        <f t="shared" si="44"/>
        <v>1650.0442070661973</v>
      </c>
      <c r="CP13" s="6">
        <f t="shared" si="45"/>
        <v>4844.5297919463546</v>
      </c>
      <c r="CQ13" s="6">
        <f t="shared" si="46"/>
        <v>0</v>
      </c>
      <c r="CR13" s="6">
        <f t="shared" si="47"/>
        <v>0</v>
      </c>
      <c r="CS13" s="7">
        <f t="shared" si="48"/>
        <v>1.2777777777777777</v>
      </c>
      <c r="CT13" s="6">
        <f t="shared" si="49"/>
        <v>29882.522950142928</v>
      </c>
      <c r="CU13" s="6">
        <f t="shared" si="50"/>
        <v>23386.32230880751</v>
      </c>
    </row>
    <row r="14" spans="1:99" s="59" customFormat="1" x14ac:dyDescent="0.35">
      <c r="B14" s="59">
        <v>70</v>
      </c>
      <c r="C14" s="59">
        <v>70</v>
      </c>
      <c r="D14" s="59">
        <v>256</v>
      </c>
      <c r="E14" s="61">
        <v>6</v>
      </c>
      <c r="F14" s="60">
        <v>1.792</v>
      </c>
      <c r="G14" s="60">
        <v>3.0464000000000002</v>
      </c>
      <c r="H14" s="62">
        <v>2</v>
      </c>
      <c r="I14" s="61">
        <v>6</v>
      </c>
      <c r="J14" s="60">
        <f t="shared" si="0"/>
        <v>3.6960000000000002</v>
      </c>
      <c r="K14" s="61">
        <v>10</v>
      </c>
      <c r="L14" s="59">
        <v>6</v>
      </c>
      <c r="M14" s="60">
        <v>0.98380000000000001</v>
      </c>
      <c r="N14" s="61">
        <v>4</v>
      </c>
      <c r="O14" s="61">
        <v>15</v>
      </c>
      <c r="P14" s="60">
        <v>0.25</v>
      </c>
      <c r="Q14" s="60">
        <v>0.69199999999999995</v>
      </c>
      <c r="R14" s="63" t="s">
        <v>133</v>
      </c>
      <c r="S14" s="63">
        <v>2</v>
      </c>
      <c r="T14" s="63" t="s">
        <v>153</v>
      </c>
      <c r="U14" s="63">
        <v>510</v>
      </c>
      <c r="V14" s="64">
        <f>41.3%+45%</f>
        <v>0.86299999999999999</v>
      </c>
      <c r="W14" s="64"/>
      <c r="X14" s="60"/>
      <c r="Y14" s="60"/>
      <c r="Z14" s="60"/>
      <c r="AA14" s="80">
        <v>1</v>
      </c>
      <c r="AB14" s="59" t="s">
        <v>122</v>
      </c>
      <c r="AC14" s="60"/>
      <c r="AD14" s="60"/>
      <c r="AE14" s="60">
        <v>0.15</v>
      </c>
      <c r="AF14" s="60"/>
      <c r="AG14" s="60">
        <v>0.2</v>
      </c>
      <c r="AH14" s="60"/>
      <c r="AI14" s="59">
        <v>311</v>
      </c>
      <c r="AJ14" s="60">
        <f>1*46.6%</f>
        <v>0.46600000000000003</v>
      </c>
      <c r="AK14" s="60">
        <f>1*46.6%</f>
        <v>0.46600000000000003</v>
      </c>
      <c r="AM14" s="60">
        <v>0.622</v>
      </c>
      <c r="AN14" s="61">
        <f t="shared" si="23"/>
        <v>63</v>
      </c>
      <c r="AO14" s="60"/>
      <c r="AP14" s="60">
        <f t="shared" si="24"/>
        <v>0.183</v>
      </c>
      <c r="AQ14" s="60">
        <f t="shared" si="25"/>
        <v>0.62200000000000011</v>
      </c>
      <c r="AR14" s="65" t="s">
        <v>142</v>
      </c>
      <c r="AS14" s="61"/>
      <c r="AT14" s="60">
        <v>0.48</v>
      </c>
      <c r="AU14" s="60">
        <v>0.2</v>
      </c>
      <c r="AV14" s="60"/>
      <c r="AW14" s="60">
        <v>0.2</v>
      </c>
      <c r="AX14" s="59">
        <f t="shared" si="1"/>
        <v>766</v>
      </c>
      <c r="AY14" s="61">
        <f t="shared" si="26"/>
        <v>374</v>
      </c>
      <c r="AZ14" s="60">
        <f t="shared" si="27"/>
        <v>1.8089999999999999</v>
      </c>
      <c r="BA14" s="61">
        <f t="shared" si="28"/>
        <v>2525.694</v>
      </c>
      <c r="BB14" s="60">
        <f t="shared" si="29"/>
        <v>0</v>
      </c>
      <c r="BC14" s="60">
        <f t="shared" si="30"/>
        <v>0.81600000000000006</v>
      </c>
      <c r="BD14" s="60">
        <f t="shared" si="31"/>
        <v>0.83299999999999996</v>
      </c>
      <c r="BE14" s="60">
        <f t="shared" si="32"/>
        <v>1.9360000000000002</v>
      </c>
      <c r="BF14" s="4">
        <v>0.435</v>
      </c>
      <c r="BG14" s="61"/>
      <c r="BH14" s="6">
        <f t="shared" si="3"/>
        <v>8219.2952647680013</v>
      </c>
      <c r="BI14" s="61">
        <f t="shared" si="4"/>
        <v>24131.85089735885</v>
      </c>
      <c r="BJ14" s="61">
        <f t="shared" si="5"/>
        <v>20949.339770840681</v>
      </c>
      <c r="BK14" s="26"/>
      <c r="BL14" s="6">
        <f t="shared" si="33"/>
        <v>13972.801950105601</v>
      </c>
      <c r="BM14" s="61">
        <f t="shared" si="6"/>
        <v>41024.146525510041</v>
      </c>
      <c r="BN14" s="61">
        <f t="shared" si="7"/>
        <v>35613.877610429154</v>
      </c>
      <c r="BO14" s="61">
        <f t="shared" si="8"/>
        <v>16952.296483583999</v>
      </c>
      <c r="BP14" s="61">
        <f t="shared" si="9"/>
        <v>49771.942475802622</v>
      </c>
      <c r="BQ14" s="61">
        <f t="shared" si="10"/>
        <v>43208.013277358899</v>
      </c>
      <c r="BR14" s="61">
        <f t="shared" si="11"/>
        <v>4512.3564070752</v>
      </c>
      <c r="BS14" s="61">
        <f t="shared" si="12"/>
        <v>13248.278411172787</v>
      </c>
      <c r="BT14" s="61">
        <f t="shared" si="13"/>
        <v>11501.09401035327</v>
      </c>
      <c r="BU14" s="61">
        <f t="shared" si="14"/>
        <v>0</v>
      </c>
      <c r="BV14" s="61">
        <f t="shared" si="34"/>
        <v>0</v>
      </c>
      <c r="BW14" s="61">
        <f t="shared" si="35"/>
        <v>0</v>
      </c>
      <c r="BX14" s="61">
        <f t="shared" si="17"/>
        <v>226252.86952507932</v>
      </c>
      <c r="BY14" s="59">
        <v>11</v>
      </c>
      <c r="BZ14" s="66">
        <f t="shared" si="18"/>
        <v>24496.443891130748</v>
      </c>
      <c r="CA14" s="72">
        <f t="shared" si="19"/>
        <v>46004.376041413081</v>
      </c>
      <c r="CB14" s="61">
        <f t="shared" si="20"/>
        <v>3066.9584027608721</v>
      </c>
      <c r="CC14" s="61">
        <f t="shared" si="21"/>
        <v>0</v>
      </c>
      <c r="CD14" s="66">
        <f t="shared" si="36"/>
        <v>27563.402293891621</v>
      </c>
      <c r="CE14" s="59">
        <v>85</v>
      </c>
      <c r="CF14" s="60">
        <f t="shared" si="22"/>
        <v>0.47887323943661969</v>
      </c>
      <c r="CG14" s="71">
        <v>0.1</v>
      </c>
      <c r="CH14" s="60">
        <f t="shared" si="37"/>
        <v>0.43098591549295773</v>
      </c>
      <c r="CI14" s="61">
        <f t="shared" si="38"/>
        <v>3542.4004943929694</v>
      </c>
      <c r="CJ14" s="61">
        <f t="shared" si="39"/>
        <v>10400.487851537757</v>
      </c>
      <c r="CK14" s="61">
        <f t="shared" si="40"/>
        <v>6022.0808404680474</v>
      </c>
      <c r="CL14" s="61">
        <f t="shared" si="41"/>
        <v>17680.829347614184</v>
      </c>
      <c r="CM14" s="61">
        <f t="shared" si="42"/>
        <v>7306.2010196854981</v>
      </c>
      <c r="CN14" s="61">
        <f t="shared" si="43"/>
        <v>21451.00619379662</v>
      </c>
      <c r="CO14" s="61">
        <f t="shared" si="44"/>
        <v>1944.7620571338184</v>
      </c>
      <c r="CP14" s="61">
        <f t="shared" si="45"/>
        <v>5709.8213997448911</v>
      </c>
      <c r="CQ14" s="61">
        <f t="shared" si="46"/>
        <v>0</v>
      </c>
      <c r="CR14" s="61">
        <f t="shared" si="47"/>
        <v>0</v>
      </c>
      <c r="CS14" s="7">
        <f t="shared" si="48"/>
        <v>1.2777777777777777</v>
      </c>
      <c r="CT14" s="6">
        <f t="shared" si="49"/>
        <v>35219.902931083736</v>
      </c>
      <c r="CU14" s="6">
        <f t="shared" si="50"/>
        <v>27563.402293891621</v>
      </c>
    </row>
    <row r="15" spans="1:99" x14ac:dyDescent="0.35">
      <c r="B15">
        <v>70</v>
      </c>
      <c r="C15">
        <v>70</v>
      </c>
      <c r="D15">
        <v>256</v>
      </c>
      <c r="E15" s="6">
        <v>6</v>
      </c>
      <c r="F15" s="4">
        <v>1.792</v>
      </c>
      <c r="G15" s="4">
        <v>3.0464000000000002</v>
      </c>
      <c r="H15" s="7">
        <v>2</v>
      </c>
      <c r="I15" s="6">
        <v>6</v>
      </c>
      <c r="J15" s="4">
        <f t="shared" si="0"/>
        <v>3.6960000000000002</v>
      </c>
      <c r="K15" s="6">
        <v>10</v>
      </c>
      <c r="L15">
        <v>6</v>
      </c>
      <c r="M15" s="4">
        <v>0.98380000000000001</v>
      </c>
      <c r="N15" s="6">
        <v>4</v>
      </c>
      <c r="O15" s="6">
        <v>15</v>
      </c>
      <c r="P15" s="4">
        <v>0.25</v>
      </c>
      <c r="Q15" s="4">
        <v>0.69199999999999995</v>
      </c>
      <c r="R15" s="15" t="s">
        <v>159</v>
      </c>
      <c r="S15" s="15">
        <v>2</v>
      </c>
      <c r="T15" s="15" t="s">
        <v>153</v>
      </c>
      <c r="U15" s="15">
        <v>510</v>
      </c>
      <c r="V15" s="33">
        <v>0.41299999999999998</v>
      </c>
      <c r="W15" s="33"/>
      <c r="AA15" s="55">
        <v>1</v>
      </c>
      <c r="AB15" t="s">
        <v>122</v>
      </c>
      <c r="AC15" s="4"/>
      <c r="AD15" s="4"/>
      <c r="AE15" s="4">
        <v>0.15</v>
      </c>
      <c r="AF15" s="4"/>
      <c r="AG15" s="4">
        <v>0.2</v>
      </c>
      <c r="AH15" s="4"/>
      <c r="AI15">
        <v>311</v>
      </c>
      <c r="AJ15" s="4">
        <f>2*46.6%</f>
        <v>0.93200000000000005</v>
      </c>
      <c r="AK15" s="4"/>
      <c r="AL15" s="4"/>
      <c r="AM15" s="4">
        <v>0.622</v>
      </c>
      <c r="AN15" s="6">
        <f t="shared" si="23"/>
        <v>63</v>
      </c>
      <c r="AO15" s="4"/>
      <c r="AP15" s="4">
        <f t="shared" si="24"/>
        <v>0.183</v>
      </c>
      <c r="AQ15" s="4">
        <f t="shared" si="25"/>
        <v>0.62200000000000011</v>
      </c>
      <c r="AR15" s="48" t="s">
        <v>142</v>
      </c>
      <c r="AS15" s="6"/>
      <c r="AT15" s="4">
        <v>0.48</v>
      </c>
      <c r="AU15" s="4">
        <v>0.2</v>
      </c>
      <c r="AV15" s="4"/>
      <c r="AW15" s="4">
        <v>0.2</v>
      </c>
      <c r="AX15">
        <f t="shared" si="1"/>
        <v>766</v>
      </c>
      <c r="AY15" s="6">
        <f t="shared" ref="AY15:AY16" si="77">AI15+AS15+AN15</f>
        <v>374</v>
      </c>
      <c r="AZ15" s="4">
        <f t="shared" ref="AZ15:AZ16" si="78">V15+AC15+AJ15+AT15+AO15</f>
        <v>1.825</v>
      </c>
      <c r="BA15" s="6">
        <f t="shared" ref="BA15:BA16" si="79">(100%+AZ15)*AX15+AY15</f>
        <v>2537.9500000000003</v>
      </c>
      <c r="BB15" s="4">
        <f t="shared" ref="BB15:BB16" si="80">W15+AD15</f>
        <v>0</v>
      </c>
      <c r="BC15" s="4">
        <f t="shared" ref="BC15:BC16" si="81">AE15+AK15+AW15</f>
        <v>0.35</v>
      </c>
      <c r="BD15" s="4">
        <f t="shared" ref="BD15:BD16" si="82">P15+X15+AG15+AL15+AU15+AP15</f>
        <v>0.83299999999999996</v>
      </c>
      <c r="BE15" s="4">
        <f t="shared" ref="BE15:BE16" si="83">Q15+Y15+AH15+AM15+AV15+AQ15</f>
        <v>1.9360000000000002</v>
      </c>
      <c r="BF15" s="4">
        <v>0.435</v>
      </c>
      <c r="BH15" s="6">
        <f t="shared" si="3"/>
        <v>6139.8086400000011</v>
      </c>
      <c r="BI15" s="6">
        <f t="shared" ref="BI15:BI16" si="84">(100%+$BE15)*BH15</f>
        <v>18026.478167040004</v>
      </c>
      <c r="BJ15" s="6">
        <f t="shared" ref="BJ15:BJ16" si="85">MIN($BD15, 80%)*BI15+MAX(100%-$BD15, 20%)*BH15</f>
        <v>15649.144261632004</v>
      </c>
      <c r="BK15" s="6"/>
      <c r="BL15" s="6">
        <f t="shared" si="33"/>
        <v>10437.674688000003</v>
      </c>
      <c r="BM15" s="6">
        <f t="shared" ref="BM15:BM16" si="86">(100%+$BE15)*BL15</f>
        <v>30645.012883968007</v>
      </c>
      <c r="BN15" s="6">
        <f t="shared" ref="BN15:BN16" si="87">MIN($BD15, 80%)*BM15+MAX(100%-$BD15, 20%)*BL15</f>
        <v>26603.54524477441</v>
      </c>
      <c r="BO15" s="6">
        <f t="shared" si="8"/>
        <v>12663.355320000002</v>
      </c>
      <c r="BP15" s="6">
        <f t="shared" ref="BP15:BP16" si="88">(100%+$BE15)*BO15</f>
        <v>37179.611219520004</v>
      </c>
      <c r="BQ15" s="6">
        <f t="shared" ref="BQ15:BQ16" si="89">MIN($BD15, 80%)*BP15+MAX(100%-$BD15, 20%)*BO15</f>
        <v>32276.360039616007</v>
      </c>
      <c r="BR15" s="6">
        <f t="shared" si="11"/>
        <v>3370.7275335000004</v>
      </c>
      <c r="BS15" s="6">
        <f t="shared" ref="BS15:BS16" si="90">(100%+$BE15)*BR15</f>
        <v>9896.4560383560001</v>
      </c>
      <c r="BT15" s="6">
        <f t="shared" ref="BT15:BT16" si="91">MIN($BD15, 80%)*BS15+MAX(100%-$BD15, 20%)*BR15</f>
        <v>8591.3103373848007</v>
      </c>
      <c r="BU15" s="6">
        <f t="shared" si="14"/>
        <v>0</v>
      </c>
      <c r="BV15" s="6">
        <f t="shared" ref="BV15:BV16" si="92">(100%+$BE15)*BU15</f>
        <v>0</v>
      </c>
      <c r="BW15" s="6">
        <f t="shared" ref="BW15:BW16" si="93">MIN($BD15, 80%)*BV15+MAX(100%-$BD15, 20%)*BU15</f>
        <v>0</v>
      </c>
      <c r="BX15" s="6">
        <f t="shared" si="17"/>
        <v>169010.75802562566</v>
      </c>
      <c r="BY15">
        <v>11</v>
      </c>
      <c r="BZ15" s="25">
        <f t="shared" si="18"/>
        <v>18298.828915021968</v>
      </c>
      <c r="CA15" s="9">
        <f t="shared" si="19"/>
        <v>34365.241349539203</v>
      </c>
      <c r="CB15" s="6">
        <f t="shared" si="20"/>
        <v>2291.0160899692801</v>
      </c>
      <c r="CC15" s="6">
        <f t="shared" si="21"/>
        <v>0</v>
      </c>
      <c r="CD15" s="6">
        <f t="shared" ref="CD15:CD16" si="94">BZ15+CB15+CC15</f>
        <v>20589.84500499125</v>
      </c>
      <c r="CE15">
        <v>85</v>
      </c>
      <c r="CF15" s="4">
        <f t="shared" si="22"/>
        <v>0.47887323943661969</v>
      </c>
      <c r="CG15" s="1">
        <v>0.1</v>
      </c>
      <c r="CH15" s="4">
        <f t="shared" si="37"/>
        <v>0.43098591549295773</v>
      </c>
      <c r="CI15" s="6">
        <f t="shared" si="38"/>
        <v>2646.1710476619724</v>
      </c>
      <c r="CJ15" s="6">
        <f t="shared" si="39"/>
        <v>7769.1581959355508</v>
      </c>
      <c r="CK15" s="6">
        <f t="shared" si="40"/>
        <v>4498.4907810253535</v>
      </c>
      <c r="CL15" s="6">
        <f t="shared" si="41"/>
        <v>13207.568933090437</v>
      </c>
      <c r="CM15" s="6">
        <f t="shared" si="42"/>
        <v>5457.7277858028174</v>
      </c>
      <c r="CN15" s="6">
        <f t="shared" si="43"/>
        <v>16023.888779117071</v>
      </c>
      <c r="CO15" s="6">
        <f t="shared" si="44"/>
        <v>1452.736091902817</v>
      </c>
      <c r="CP15" s="6">
        <f t="shared" si="45"/>
        <v>4265.2331658266703</v>
      </c>
      <c r="CQ15" s="6">
        <f t="shared" si="46"/>
        <v>0</v>
      </c>
      <c r="CR15" s="6">
        <f t="shared" si="47"/>
        <v>0</v>
      </c>
      <c r="CS15" s="7">
        <f t="shared" si="48"/>
        <v>1.2777777777777777</v>
      </c>
      <c r="CT15" s="6">
        <f t="shared" si="49"/>
        <v>26309.246395266597</v>
      </c>
      <c r="CU15" s="6">
        <f t="shared" si="50"/>
        <v>20589.84500499125</v>
      </c>
    </row>
    <row r="16" spans="1:99" s="59" customFormat="1" x14ac:dyDescent="0.35">
      <c r="B16" s="59">
        <v>70</v>
      </c>
      <c r="C16" s="59">
        <v>70</v>
      </c>
      <c r="D16" s="59">
        <v>256</v>
      </c>
      <c r="E16" s="61">
        <v>6</v>
      </c>
      <c r="F16" s="60">
        <v>1.792</v>
      </c>
      <c r="G16" s="60">
        <v>3.0464000000000002</v>
      </c>
      <c r="H16" s="62">
        <v>2</v>
      </c>
      <c r="I16" s="61">
        <v>6</v>
      </c>
      <c r="J16" s="60">
        <f t="shared" si="0"/>
        <v>3.6960000000000002</v>
      </c>
      <c r="K16" s="61">
        <v>10</v>
      </c>
      <c r="L16" s="59">
        <v>6</v>
      </c>
      <c r="M16" s="60">
        <v>0.98380000000000001</v>
      </c>
      <c r="N16" s="61">
        <v>4</v>
      </c>
      <c r="O16" s="61">
        <v>15</v>
      </c>
      <c r="P16" s="60">
        <v>0.25</v>
      </c>
      <c r="Q16" s="60">
        <v>0.69199999999999995</v>
      </c>
      <c r="R16" s="63" t="s">
        <v>159</v>
      </c>
      <c r="S16" s="63">
        <v>2</v>
      </c>
      <c r="T16" s="63" t="s">
        <v>153</v>
      </c>
      <c r="U16" s="63">
        <v>510</v>
      </c>
      <c r="V16" s="64">
        <v>0.41299999999999998</v>
      </c>
      <c r="W16" s="64"/>
      <c r="X16" s="60"/>
      <c r="Y16" s="60"/>
      <c r="Z16" s="60"/>
      <c r="AA16" s="80">
        <v>1</v>
      </c>
      <c r="AB16" s="59" t="s">
        <v>122</v>
      </c>
      <c r="AC16" s="60"/>
      <c r="AD16" s="60"/>
      <c r="AE16" s="60">
        <v>0.15</v>
      </c>
      <c r="AF16" s="60"/>
      <c r="AG16" s="60">
        <v>0.2</v>
      </c>
      <c r="AH16" s="60"/>
      <c r="AI16" s="59">
        <v>311</v>
      </c>
      <c r="AJ16" s="60">
        <f>1*46.6%</f>
        <v>0.46600000000000003</v>
      </c>
      <c r="AK16" s="60">
        <f>1*46.6%</f>
        <v>0.46600000000000003</v>
      </c>
      <c r="AM16" s="60">
        <v>0.622</v>
      </c>
      <c r="AN16" s="61">
        <f t="shared" si="23"/>
        <v>63</v>
      </c>
      <c r="AO16" s="60"/>
      <c r="AP16" s="60">
        <f t="shared" si="24"/>
        <v>0.183</v>
      </c>
      <c r="AQ16" s="60">
        <f t="shared" si="25"/>
        <v>0.62200000000000011</v>
      </c>
      <c r="AR16" s="65" t="s">
        <v>142</v>
      </c>
      <c r="AS16" s="61"/>
      <c r="AT16" s="60">
        <v>0.48</v>
      </c>
      <c r="AU16" s="60">
        <v>0.2</v>
      </c>
      <c r="AV16" s="60"/>
      <c r="AW16" s="60">
        <v>0.2</v>
      </c>
      <c r="AX16" s="59">
        <f t="shared" si="1"/>
        <v>766</v>
      </c>
      <c r="AY16" s="61">
        <f t="shared" si="77"/>
        <v>374</v>
      </c>
      <c r="AZ16" s="60">
        <f t="shared" si="78"/>
        <v>1.359</v>
      </c>
      <c r="BA16" s="61">
        <f t="shared" si="79"/>
        <v>2180.9939999999997</v>
      </c>
      <c r="BB16" s="60">
        <f t="shared" si="80"/>
        <v>0</v>
      </c>
      <c r="BC16" s="60">
        <f t="shared" si="81"/>
        <v>0.81600000000000006</v>
      </c>
      <c r="BD16" s="60">
        <f t="shared" si="82"/>
        <v>0.83299999999999996</v>
      </c>
      <c r="BE16" s="60">
        <f t="shared" si="83"/>
        <v>1.9360000000000002</v>
      </c>
      <c r="BF16" s="4">
        <v>0.435</v>
      </c>
      <c r="BG16" s="61"/>
      <c r="BH16" s="6">
        <f t="shared" si="3"/>
        <v>7097.547706368</v>
      </c>
      <c r="BI16" s="61">
        <f t="shared" si="84"/>
        <v>20838.400065896447</v>
      </c>
      <c r="BJ16" s="61">
        <f t="shared" si="85"/>
        <v>18090.22959399076</v>
      </c>
      <c r="BK16" s="26"/>
      <c r="BL16" s="6">
        <f t="shared" si="33"/>
        <v>12065.831100825599</v>
      </c>
      <c r="BM16" s="61">
        <f t="shared" si="86"/>
        <v>35425.28011202396</v>
      </c>
      <c r="BN16" s="61">
        <f t="shared" si="87"/>
        <v>30753.390309784289</v>
      </c>
      <c r="BO16" s="61">
        <f t="shared" si="8"/>
        <v>14638.692144383998</v>
      </c>
      <c r="BP16" s="61">
        <f t="shared" si="88"/>
        <v>42979.200135911415</v>
      </c>
      <c r="BQ16" s="61">
        <f t="shared" si="89"/>
        <v>37311.098537605933</v>
      </c>
      <c r="BR16" s="61">
        <f t="shared" si="11"/>
        <v>3896.5220053151997</v>
      </c>
      <c r="BS16" s="61">
        <f t="shared" si="90"/>
        <v>11440.188607605427</v>
      </c>
      <c r="BT16" s="61">
        <f t="shared" si="91"/>
        <v>9931.4552871473825</v>
      </c>
      <c r="BU16" s="61">
        <f t="shared" si="14"/>
        <v>0</v>
      </c>
      <c r="BV16" s="61">
        <f t="shared" si="92"/>
        <v>0</v>
      </c>
      <c r="BW16" s="61">
        <f t="shared" si="93"/>
        <v>0</v>
      </c>
      <c r="BX16" s="61">
        <f t="shared" si="17"/>
        <v>195374.47961510019</v>
      </c>
      <c r="BY16" s="59">
        <v>11</v>
      </c>
      <c r="BZ16" s="66">
        <f t="shared" si="18"/>
        <v>21153.234377518736</v>
      </c>
      <c r="CA16" s="72">
        <f t="shared" si="19"/>
        <v>39725.82114858953</v>
      </c>
      <c r="CB16" s="61">
        <f t="shared" si="20"/>
        <v>2648.3880765726353</v>
      </c>
      <c r="CC16" s="61">
        <f t="shared" si="21"/>
        <v>0</v>
      </c>
      <c r="CD16" s="66">
        <f t="shared" si="94"/>
        <v>23801.622454091372</v>
      </c>
      <c r="CE16" s="59">
        <v>85</v>
      </c>
      <c r="CF16" s="60">
        <f t="shared" si="22"/>
        <v>0.47887323943661969</v>
      </c>
      <c r="CG16" s="71">
        <v>0.1</v>
      </c>
      <c r="CH16" s="60">
        <f t="shared" si="37"/>
        <v>0.43098591549295773</v>
      </c>
      <c r="CI16" s="61">
        <f t="shared" si="38"/>
        <v>3058.9430959839547</v>
      </c>
      <c r="CJ16" s="61">
        <f t="shared" si="39"/>
        <v>8981.0569298088903</v>
      </c>
      <c r="CK16" s="61">
        <f t="shared" si="40"/>
        <v>5200.2032631727225</v>
      </c>
      <c r="CL16" s="61">
        <f t="shared" si="41"/>
        <v>15267.796780675115</v>
      </c>
      <c r="CM16" s="61">
        <f t="shared" si="42"/>
        <v>6309.0701354669063</v>
      </c>
      <c r="CN16" s="61">
        <f t="shared" si="43"/>
        <v>18523.429917730835</v>
      </c>
      <c r="CO16" s="61">
        <f t="shared" si="44"/>
        <v>1679.3461036992269</v>
      </c>
      <c r="CP16" s="61">
        <f t="shared" si="45"/>
        <v>4930.5601604609301</v>
      </c>
      <c r="CQ16" s="61">
        <f t="shared" si="46"/>
        <v>0</v>
      </c>
      <c r="CR16" s="61">
        <f t="shared" si="47"/>
        <v>0</v>
      </c>
      <c r="CS16" s="7">
        <f t="shared" si="48"/>
        <v>1.2777777777777777</v>
      </c>
      <c r="CT16" s="6">
        <f t="shared" si="49"/>
        <v>30413.184246894529</v>
      </c>
      <c r="CU16" s="6">
        <f t="shared" si="50"/>
        <v>23801.622454091372</v>
      </c>
    </row>
    <row r="17" spans="2:99" x14ac:dyDescent="0.35">
      <c r="B17">
        <v>70</v>
      </c>
      <c r="C17">
        <v>70</v>
      </c>
      <c r="D17">
        <v>256</v>
      </c>
      <c r="E17" s="6">
        <v>6</v>
      </c>
      <c r="F17" s="4">
        <v>1.792</v>
      </c>
      <c r="G17" s="4">
        <v>3.0464000000000002</v>
      </c>
      <c r="H17" s="7">
        <v>2</v>
      </c>
      <c r="I17" s="6">
        <v>6</v>
      </c>
      <c r="J17" s="4">
        <f t="shared" si="0"/>
        <v>3.6960000000000002</v>
      </c>
      <c r="K17" s="6">
        <v>10</v>
      </c>
      <c r="L17">
        <v>6</v>
      </c>
      <c r="M17" s="4">
        <v>0.98380000000000001</v>
      </c>
      <c r="N17" s="6">
        <v>4</v>
      </c>
      <c r="O17" s="6">
        <v>15</v>
      </c>
      <c r="P17" s="4">
        <v>0.25</v>
      </c>
      <c r="Q17" s="4">
        <v>0.69199999999999995</v>
      </c>
      <c r="R17" s="15" t="s">
        <v>154</v>
      </c>
      <c r="S17" s="15">
        <v>1</v>
      </c>
      <c r="T17" s="15" t="s">
        <v>153</v>
      </c>
      <c r="U17" s="15">
        <v>674</v>
      </c>
      <c r="V17" s="33"/>
      <c r="W17" s="33"/>
      <c r="X17" s="4">
        <v>0.221</v>
      </c>
      <c r="Y17" s="4">
        <v>0.2</v>
      </c>
      <c r="Z17" s="4">
        <v>1.25</v>
      </c>
      <c r="AA17" s="55">
        <v>4</v>
      </c>
      <c r="AB17" t="s">
        <v>122</v>
      </c>
      <c r="AC17" s="4"/>
      <c r="AD17" s="4"/>
      <c r="AE17" s="4">
        <v>0.15</v>
      </c>
      <c r="AF17" s="4"/>
      <c r="AG17" s="4">
        <v>0.2</v>
      </c>
      <c r="AH17" s="4"/>
      <c r="AI17">
        <v>311</v>
      </c>
      <c r="AJ17" s="4">
        <f>2*46.6%</f>
        <v>0.93200000000000005</v>
      </c>
      <c r="AK17" s="4"/>
      <c r="AL17" s="4"/>
      <c r="AM17" s="4">
        <v>0.622</v>
      </c>
      <c r="AN17" s="6">
        <f t="shared" si="23"/>
        <v>63</v>
      </c>
      <c r="AO17" s="4"/>
      <c r="AP17" s="4">
        <f t="shared" si="24"/>
        <v>0.183</v>
      </c>
      <c r="AQ17" s="4">
        <f t="shared" si="25"/>
        <v>0.62200000000000011</v>
      </c>
      <c r="AR17" s="48" t="s">
        <v>142</v>
      </c>
      <c r="AS17" s="6"/>
      <c r="AT17" s="4">
        <v>0.48</v>
      </c>
      <c r="AU17" s="4">
        <v>0.2</v>
      </c>
      <c r="AV17" s="4"/>
      <c r="AW17" s="4">
        <v>0.2</v>
      </c>
      <c r="AX17">
        <f t="shared" si="1"/>
        <v>930</v>
      </c>
      <c r="AY17" s="6">
        <f t="shared" si="26"/>
        <v>374</v>
      </c>
      <c r="AZ17" s="4">
        <f t="shared" si="27"/>
        <v>1.4119999999999999</v>
      </c>
      <c r="BA17" s="6">
        <f t="shared" si="28"/>
        <v>2617.16</v>
      </c>
      <c r="BB17" s="4">
        <f t="shared" si="29"/>
        <v>0</v>
      </c>
      <c r="BC17" s="4">
        <f t="shared" si="30"/>
        <v>0.35</v>
      </c>
      <c r="BD17" s="4">
        <f t="shared" si="31"/>
        <v>1.054</v>
      </c>
      <c r="BE17" s="4">
        <f t="shared" si="32"/>
        <v>2.1360000000000001</v>
      </c>
      <c r="BF17" s="4">
        <v>0.435</v>
      </c>
      <c r="BH17" s="6">
        <f t="shared" si="3"/>
        <v>6331.4334719999997</v>
      </c>
      <c r="BI17" s="6">
        <f t="shared" ref="BI17:BI18" si="95">(100%+$BE17)*BH17</f>
        <v>19855.375368191999</v>
      </c>
      <c r="BJ17" s="6">
        <f t="shared" ref="BJ17:BJ18" si="96">MIN($BD17, 80%)*BI17+MAX(100%-$BD17, 20%)*BH17</f>
        <v>17150.586988953601</v>
      </c>
      <c r="BK17" s="6"/>
      <c r="BL17" s="6">
        <f t="shared" si="33"/>
        <v>10763.436902400001</v>
      </c>
      <c r="BM17" s="6">
        <f t="shared" ref="BM17:BM18" si="97">(100%+$BE17)*BL17</f>
        <v>33754.138125926402</v>
      </c>
      <c r="BN17" s="6">
        <f t="shared" ref="BN17:BN18" si="98">MIN($BD17, 80%)*BM17+MAX(100%-$BD17, 20%)*BL17</f>
        <v>29155.997881221123</v>
      </c>
      <c r="BO17" s="6">
        <f t="shared" si="8"/>
        <v>13058.581536</v>
      </c>
      <c r="BP17" s="6">
        <f t="shared" ref="BP17:BP18" si="99">(100%+$BE17)*BO17</f>
        <v>40951.711696896004</v>
      </c>
      <c r="BQ17" s="6">
        <f t="shared" ref="BQ17:BQ18" si="100">MIN($BD17, 80%)*BP17+MAX(100%-$BD17, 20%)*BO17</f>
        <v>35373.085664716804</v>
      </c>
      <c r="BR17" s="6">
        <f t="shared" si="11"/>
        <v>3475.9287107999999</v>
      </c>
      <c r="BS17" s="6">
        <f t="shared" ref="BS17:BS18" si="101">(100%+$BE17)*BR17</f>
        <v>10900.512437068801</v>
      </c>
      <c r="BT17" s="6">
        <f t="shared" ref="BT17:BT18" si="102">MIN($BD17, 80%)*BS17+MAX(100%-$BD17, 20%)*BR17</f>
        <v>9415.5956918150405</v>
      </c>
      <c r="BU17" s="6">
        <f t="shared" si="14"/>
        <v>3271.45</v>
      </c>
      <c r="BV17" s="6">
        <f t="shared" si="34"/>
        <v>10259.2672</v>
      </c>
      <c r="BW17" s="6">
        <f t="shared" si="35"/>
        <v>8861.7037600000003</v>
      </c>
      <c r="BX17" s="6">
        <f t="shared" si="17"/>
        <v>185226.33948069889</v>
      </c>
      <c r="BY17">
        <v>11</v>
      </c>
      <c r="BZ17" s="25">
        <f t="shared" si="18"/>
        <v>20054.49319503779</v>
      </c>
      <c r="CA17" s="9">
        <f t="shared" si="19"/>
        <v>37662.382767260162</v>
      </c>
      <c r="CB17" s="6">
        <f t="shared" si="20"/>
        <v>2510.825517817344</v>
      </c>
      <c r="CC17" s="6">
        <f t="shared" si="21"/>
        <v>2215.4259400000001</v>
      </c>
      <c r="CD17" s="6">
        <f t="shared" si="36"/>
        <v>24780.744652855137</v>
      </c>
      <c r="CE17">
        <v>85</v>
      </c>
      <c r="CF17" s="4">
        <f t="shared" si="22"/>
        <v>0.47887323943661969</v>
      </c>
      <c r="CG17" s="1">
        <v>0.1</v>
      </c>
      <c r="CH17" s="4">
        <f t="shared" si="37"/>
        <v>0.43098591549295773</v>
      </c>
      <c r="CI17" s="6">
        <f t="shared" si="38"/>
        <v>2728.7586513126757</v>
      </c>
      <c r="CJ17" s="6">
        <f t="shared" si="39"/>
        <v>8557.3871305165521</v>
      </c>
      <c r="CK17" s="6">
        <f t="shared" si="40"/>
        <v>4638.8897072315494</v>
      </c>
      <c r="CL17" s="6">
        <f t="shared" si="41"/>
        <v>14547.558121878139</v>
      </c>
      <c r="CM17" s="6">
        <f t="shared" si="42"/>
        <v>5628.0647183323936</v>
      </c>
      <c r="CN17" s="6">
        <f t="shared" si="43"/>
        <v>17649.610956690391</v>
      </c>
      <c r="CO17" s="6">
        <f t="shared" si="44"/>
        <v>1498.0763176123942</v>
      </c>
      <c r="CP17" s="6">
        <f t="shared" si="45"/>
        <v>4697.9673320324691</v>
      </c>
      <c r="CQ17" s="6">
        <f t="shared" si="46"/>
        <v>1409.9488732394366</v>
      </c>
      <c r="CR17" s="6">
        <f t="shared" si="47"/>
        <v>4421.5996664788736</v>
      </c>
      <c r="CS17" s="7">
        <f t="shared" si="48"/>
        <v>1.2777777777777777</v>
      </c>
      <c r="CT17" s="6">
        <f t="shared" si="49"/>
        <v>31048.888739759339</v>
      </c>
      <c r="CU17" s="6">
        <f t="shared" si="50"/>
        <v>24780.744652855137</v>
      </c>
    </row>
    <row r="18" spans="2:99" s="59" customFormat="1" x14ac:dyDescent="0.35">
      <c r="B18" s="59">
        <v>70</v>
      </c>
      <c r="C18" s="59">
        <v>70</v>
      </c>
      <c r="D18" s="59">
        <v>256</v>
      </c>
      <c r="E18" s="61">
        <v>6</v>
      </c>
      <c r="F18" s="60">
        <v>1.792</v>
      </c>
      <c r="G18" s="60">
        <v>3.0464000000000002</v>
      </c>
      <c r="H18" s="62">
        <v>2</v>
      </c>
      <c r="I18" s="61">
        <v>6</v>
      </c>
      <c r="J18" s="60">
        <f t="shared" si="0"/>
        <v>3.6960000000000002</v>
      </c>
      <c r="K18" s="61">
        <v>10</v>
      </c>
      <c r="L18" s="59">
        <v>6</v>
      </c>
      <c r="M18" s="60">
        <v>0.98380000000000001</v>
      </c>
      <c r="N18" s="61">
        <v>4</v>
      </c>
      <c r="O18" s="61">
        <v>15</v>
      </c>
      <c r="P18" s="60">
        <v>0.25</v>
      </c>
      <c r="Q18" s="60">
        <v>0.69199999999999995</v>
      </c>
      <c r="R18" s="63" t="s">
        <v>154</v>
      </c>
      <c r="S18" s="63">
        <v>1</v>
      </c>
      <c r="T18" s="63" t="s">
        <v>153</v>
      </c>
      <c r="U18" s="63">
        <v>674</v>
      </c>
      <c r="V18" s="64"/>
      <c r="W18" s="64"/>
      <c r="X18" s="60">
        <v>0.221</v>
      </c>
      <c r="Y18" s="60">
        <v>0.2</v>
      </c>
      <c r="Z18" s="60">
        <v>1.25</v>
      </c>
      <c r="AA18" s="80">
        <v>4</v>
      </c>
      <c r="AB18" s="59" t="s">
        <v>122</v>
      </c>
      <c r="AC18" s="60"/>
      <c r="AD18" s="60"/>
      <c r="AE18" s="60">
        <v>0.15</v>
      </c>
      <c r="AF18" s="60"/>
      <c r="AG18" s="60">
        <v>0.2</v>
      </c>
      <c r="AH18" s="60"/>
      <c r="AI18" s="59">
        <v>311</v>
      </c>
      <c r="AJ18" s="60">
        <f>1*46.6%</f>
        <v>0.46600000000000003</v>
      </c>
      <c r="AK18" s="60">
        <f>1*46.6%</f>
        <v>0.46600000000000003</v>
      </c>
      <c r="AM18" s="60">
        <v>0.622</v>
      </c>
      <c r="AN18" s="61">
        <f t="shared" si="23"/>
        <v>63</v>
      </c>
      <c r="AO18" s="60"/>
      <c r="AP18" s="60">
        <f t="shared" si="24"/>
        <v>0.183</v>
      </c>
      <c r="AQ18" s="60">
        <f t="shared" si="25"/>
        <v>0.62200000000000011</v>
      </c>
      <c r="AR18" s="65" t="s">
        <v>142</v>
      </c>
      <c r="AS18" s="61"/>
      <c r="AT18" s="60">
        <v>0.48</v>
      </c>
      <c r="AU18" s="60">
        <v>0.2</v>
      </c>
      <c r="AV18" s="60"/>
      <c r="AW18" s="60">
        <v>0.2</v>
      </c>
      <c r="AX18" s="59">
        <f t="shared" si="1"/>
        <v>930</v>
      </c>
      <c r="AY18" s="61">
        <f t="shared" si="26"/>
        <v>374</v>
      </c>
      <c r="AZ18" s="60">
        <f t="shared" si="27"/>
        <v>0.94599999999999995</v>
      </c>
      <c r="BA18" s="61">
        <f t="shared" si="28"/>
        <v>2183.7799999999997</v>
      </c>
      <c r="BB18" s="60">
        <f t="shared" si="29"/>
        <v>0</v>
      </c>
      <c r="BC18" s="60">
        <f t="shared" si="30"/>
        <v>0.81600000000000006</v>
      </c>
      <c r="BD18" s="60">
        <f t="shared" si="31"/>
        <v>1.054</v>
      </c>
      <c r="BE18" s="60">
        <f t="shared" si="32"/>
        <v>2.1360000000000001</v>
      </c>
      <c r="BF18" s="4">
        <v>0.435</v>
      </c>
      <c r="BG18" s="61"/>
      <c r="BH18" s="6">
        <f t="shared" si="3"/>
        <v>7106.6141081599999</v>
      </c>
      <c r="BI18" s="61">
        <f t="shared" si="95"/>
        <v>22286.341843189759</v>
      </c>
      <c r="BJ18" s="61">
        <f t="shared" si="96"/>
        <v>19250.396296183808</v>
      </c>
      <c r="BK18" s="26"/>
      <c r="BL18" s="6">
        <f t="shared" si="33"/>
        <v>12081.243983872</v>
      </c>
      <c r="BM18" s="61">
        <f t="shared" si="97"/>
        <v>37886.781133422592</v>
      </c>
      <c r="BN18" s="61">
        <f t="shared" si="98"/>
        <v>32725.673703512475</v>
      </c>
      <c r="BO18" s="61">
        <f t="shared" si="8"/>
        <v>14657.391598079999</v>
      </c>
      <c r="BP18" s="61">
        <f t="shared" si="99"/>
        <v>45965.58005157888</v>
      </c>
      <c r="BQ18" s="61">
        <f t="shared" si="100"/>
        <v>39703.942360879104</v>
      </c>
      <c r="BR18" s="61">
        <f t="shared" si="11"/>
        <v>3901.4994194239998</v>
      </c>
      <c r="BS18" s="61">
        <f t="shared" si="101"/>
        <v>12235.102179313664</v>
      </c>
      <c r="BT18" s="61">
        <f t="shared" si="102"/>
        <v>10568.381627335732</v>
      </c>
      <c r="BU18" s="61">
        <f t="shared" si="14"/>
        <v>2729.7249999999995</v>
      </c>
      <c r="BV18" s="61">
        <f t="shared" si="34"/>
        <v>8560.4175999999989</v>
      </c>
      <c r="BW18" s="61">
        <f t="shared" si="35"/>
        <v>7394.2790799999993</v>
      </c>
      <c r="BX18" s="61">
        <f t="shared" si="17"/>
        <v>207904.27999878512</v>
      </c>
      <c r="BY18" s="59">
        <v>11</v>
      </c>
      <c r="BZ18" s="66">
        <f t="shared" si="18"/>
        <v>22509.838396333111</v>
      </c>
      <c r="CA18" s="72">
        <f t="shared" si="19"/>
        <v>42273.526509342926</v>
      </c>
      <c r="CB18" s="61">
        <f t="shared" si="20"/>
        <v>2818.2351006228619</v>
      </c>
      <c r="CC18" s="61">
        <f t="shared" si="21"/>
        <v>1848.5697699999998</v>
      </c>
      <c r="CD18" s="66">
        <f t="shared" si="36"/>
        <v>27176.643266955969</v>
      </c>
      <c r="CE18" s="59">
        <v>85</v>
      </c>
      <c r="CF18" s="60">
        <f t="shared" si="22"/>
        <v>0.47887323943661969</v>
      </c>
      <c r="CG18" s="71">
        <v>0.1</v>
      </c>
      <c r="CH18" s="60">
        <f t="shared" si="37"/>
        <v>0.43098591549295773</v>
      </c>
      <c r="CI18" s="61">
        <f t="shared" si="38"/>
        <v>3062.8505874605066</v>
      </c>
      <c r="CJ18" s="61">
        <f t="shared" si="39"/>
        <v>9605.0994422761487</v>
      </c>
      <c r="CK18" s="61">
        <f t="shared" si="40"/>
        <v>5206.845998682862</v>
      </c>
      <c r="CL18" s="61">
        <f t="shared" si="41"/>
        <v>16328.669051869454</v>
      </c>
      <c r="CM18" s="61">
        <f t="shared" si="42"/>
        <v>6317.1293366372956</v>
      </c>
      <c r="CN18" s="61">
        <f t="shared" si="43"/>
        <v>19810.517599694558</v>
      </c>
      <c r="CO18" s="61">
        <f t="shared" si="44"/>
        <v>1681.4912990756957</v>
      </c>
      <c r="CP18" s="61">
        <f t="shared" si="45"/>
        <v>5273.1567139013814</v>
      </c>
      <c r="CQ18" s="61">
        <f t="shared" si="46"/>
        <v>1176.4730281690138</v>
      </c>
      <c r="CR18" s="61">
        <f t="shared" si="47"/>
        <v>3689.4194163380275</v>
      </c>
      <c r="CS18" s="7">
        <f t="shared" si="48"/>
        <v>1.2777777777777777</v>
      </c>
      <c r="CT18" s="6">
        <f t="shared" si="49"/>
        <v>34212.219238332626</v>
      </c>
      <c r="CU18" s="6">
        <f t="shared" si="50"/>
        <v>27176.643266955969</v>
      </c>
    </row>
    <row r="19" spans="2:99" x14ac:dyDescent="0.35">
      <c r="B19">
        <v>70</v>
      </c>
      <c r="C19">
        <v>70</v>
      </c>
      <c r="D19">
        <v>256</v>
      </c>
      <c r="E19" s="6">
        <v>6</v>
      </c>
      <c r="F19" s="4">
        <v>1.792</v>
      </c>
      <c r="G19" s="4">
        <v>3.0464000000000002</v>
      </c>
      <c r="H19" s="7">
        <v>2</v>
      </c>
      <c r="I19" s="6">
        <v>6</v>
      </c>
      <c r="J19" s="4">
        <f t="shared" si="0"/>
        <v>3.6960000000000002</v>
      </c>
      <c r="K19" s="6">
        <v>10</v>
      </c>
      <c r="L19">
        <v>6</v>
      </c>
      <c r="M19" s="4">
        <v>0.98380000000000001</v>
      </c>
      <c r="N19" s="6">
        <v>4</v>
      </c>
      <c r="O19" s="6">
        <v>15</v>
      </c>
      <c r="P19" s="4">
        <v>0.25</v>
      </c>
      <c r="Q19" s="4">
        <v>0.69199999999999995</v>
      </c>
      <c r="R19" s="15" t="s">
        <v>145</v>
      </c>
      <c r="S19" s="15">
        <v>1</v>
      </c>
      <c r="T19" s="15" t="s">
        <v>153</v>
      </c>
      <c r="U19" s="37">
        <v>565</v>
      </c>
      <c r="V19" s="33"/>
      <c r="W19" s="33"/>
      <c r="Y19" s="4">
        <v>0.36799999999999999</v>
      </c>
      <c r="AA19" s="55">
        <v>1</v>
      </c>
      <c r="AB19" t="s">
        <v>122</v>
      </c>
      <c r="AC19" s="4"/>
      <c r="AD19" s="4"/>
      <c r="AE19" s="4">
        <v>0.15</v>
      </c>
      <c r="AF19" s="4"/>
      <c r="AG19" s="4">
        <v>0.2</v>
      </c>
      <c r="AH19" s="4"/>
      <c r="AI19">
        <v>311</v>
      </c>
      <c r="AJ19" s="4">
        <f>2*46.6%</f>
        <v>0.93200000000000005</v>
      </c>
      <c r="AK19" s="4"/>
      <c r="AL19" s="4"/>
      <c r="AM19" s="4">
        <v>0.622</v>
      </c>
      <c r="AN19" s="6">
        <f t="shared" si="23"/>
        <v>63</v>
      </c>
      <c r="AO19" s="4"/>
      <c r="AP19" s="4">
        <f t="shared" si="24"/>
        <v>0.183</v>
      </c>
      <c r="AQ19" s="4">
        <f t="shared" si="25"/>
        <v>0.62200000000000011</v>
      </c>
      <c r="AR19" s="48" t="s">
        <v>142</v>
      </c>
      <c r="AS19" s="6"/>
      <c r="AT19" s="4">
        <v>0.48</v>
      </c>
      <c r="AU19" s="4">
        <v>0.2</v>
      </c>
      <c r="AV19" s="4"/>
      <c r="AW19" s="4">
        <v>0.2</v>
      </c>
      <c r="AX19">
        <f t="shared" si="1"/>
        <v>821</v>
      </c>
      <c r="AY19" s="6">
        <f t="shared" si="26"/>
        <v>374</v>
      </c>
      <c r="AZ19" s="4">
        <f t="shared" si="27"/>
        <v>1.4119999999999999</v>
      </c>
      <c r="BA19" s="6">
        <f t="shared" si="28"/>
        <v>2354.252</v>
      </c>
      <c r="BB19" s="4">
        <f t="shared" si="29"/>
        <v>0</v>
      </c>
      <c r="BC19" s="4">
        <f t="shared" si="30"/>
        <v>0.35</v>
      </c>
      <c r="BD19" s="4">
        <f t="shared" si="31"/>
        <v>0.83299999999999996</v>
      </c>
      <c r="BE19" s="4">
        <f t="shared" si="32"/>
        <v>2.3040000000000003</v>
      </c>
      <c r="BF19" s="4">
        <v>0.435</v>
      </c>
      <c r="BH19" s="6">
        <f t="shared" si="3"/>
        <v>5695.4064384000003</v>
      </c>
      <c r="BI19" s="6">
        <f t="shared" si="4"/>
        <v>18817.622872473603</v>
      </c>
      <c r="BJ19" s="6">
        <f t="shared" si="5"/>
        <v>16193.179585658883</v>
      </c>
      <c r="BK19" s="6"/>
      <c r="BL19" s="6">
        <f t="shared" si="33"/>
        <v>9682.190945280001</v>
      </c>
      <c r="BM19" s="6">
        <f t="shared" si="6"/>
        <v>31989.958883205127</v>
      </c>
      <c r="BN19" s="6">
        <f t="shared" si="7"/>
        <v>27528.405295620101</v>
      </c>
      <c r="BO19" s="6">
        <f t="shared" si="8"/>
        <v>11746.775779200001</v>
      </c>
      <c r="BP19" s="6">
        <f t="shared" si="9"/>
        <v>38811.34717447681</v>
      </c>
      <c r="BQ19" s="6">
        <f t="shared" si="10"/>
        <v>33398.432895421451</v>
      </c>
      <c r="BR19" s="6">
        <f t="shared" si="11"/>
        <v>3126.7527087600001</v>
      </c>
      <c r="BS19" s="6">
        <f t="shared" si="12"/>
        <v>10330.790949743041</v>
      </c>
      <c r="BT19" s="6">
        <f t="shared" si="13"/>
        <v>8889.9833015464319</v>
      </c>
      <c r="BU19" s="6">
        <f t="shared" si="14"/>
        <v>0</v>
      </c>
      <c r="BV19" s="6">
        <f t="shared" si="34"/>
        <v>0</v>
      </c>
      <c r="BW19" s="6">
        <f t="shared" si="35"/>
        <v>0</v>
      </c>
      <c r="BX19" s="6">
        <f t="shared" si="17"/>
        <v>174886.33952511594</v>
      </c>
      <c r="BY19">
        <v>11</v>
      </c>
      <c r="BZ19" s="25">
        <f t="shared" si="18"/>
        <v>18934.979310957944</v>
      </c>
      <c r="CA19" s="9">
        <f t="shared" si="19"/>
        <v>35559.933206185728</v>
      </c>
      <c r="CB19" s="6">
        <f t="shared" si="20"/>
        <v>2370.6622137457152</v>
      </c>
      <c r="CC19" s="6">
        <f t="shared" si="21"/>
        <v>0</v>
      </c>
      <c r="CD19" s="6">
        <f t="shared" si="36"/>
        <v>21305.64152470366</v>
      </c>
      <c r="CE19">
        <v>85</v>
      </c>
      <c r="CF19" s="4">
        <f t="shared" si="22"/>
        <v>0.47887323943661969</v>
      </c>
      <c r="CG19" s="1">
        <v>0.1</v>
      </c>
      <c r="CH19" s="4">
        <f t="shared" si="37"/>
        <v>0.43098591549295773</v>
      </c>
      <c r="CI19" s="6">
        <f t="shared" si="38"/>
        <v>2454.6399579583099</v>
      </c>
      <c r="CJ19" s="6">
        <f t="shared" si="39"/>
        <v>8110.1304210942562</v>
      </c>
      <c r="CK19" s="6">
        <f t="shared" si="40"/>
        <v>4172.8879285291268</v>
      </c>
      <c r="CL19" s="6">
        <f t="shared" si="41"/>
        <v>13787.221715860238</v>
      </c>
      <c r="CM19" s="6">
        <f t="shared" si="42"/>
        <v>5062.694913289014</v>
      </c>
      <c r="CN19" s="6">
        <f t="shared" si="43"/>
        <v>16727.143993506907</v>
      </c>
      <c r="CO19" s="6">
        <f t="shared" si="44"/>
        <v>1347.5863787050141</v>
      </c>
      <c r="CP19" s="6">
        <f t="shared" si="45"/>
        <v>4452.4253952413665</v>
      </c>
      <c r="CQ19" s="6">
        <f t="shared" si="46"/>
        <v>0</v>
      </c>
      <c r="CR19" s="6">
        <f t="shared" si="47"/>
        <v>0</v>
      </c>
      <c r="CS19" s="7">
        <f t="shared" si="48"/>
        <v>1.2777777777777777</v>
      </c>
      <c r="CT19" s="6">
        <f t="shared" si="49"/>
        <v>27223.875281565786</v>
      </c>
      <c r="CU19" s="6">
        <f t="shared" si="50"/>
        <v>21305.64152470366</v>
      </c>
    </row>
    <row r="20" spans="2:99" s="59" customFormat="1" x14ac:dyDescent="0.35">
      <c r="B20" s="59">
        <v>70</v>
      </c>
      <c r="C20" s="59">
        <v>70</v>
      </c>
      <c r="D20" s="59">
        <v>256</v>
      </c>
      <c r="E20" s="61">
        <v>6</v>
      </c>
      <c r="F20" s="60">
        <v>1.792</v>
      </c>
      <c r="G20" s="60">
        <v>3.0464000000000002</v>
      </c>
      <c r="H20" s="62">
        <v>2</v>
      </c>
      <c r="I20" s="61">
        <v>6</v>
      </c>
      <c r="J20" s="60">
        <f t="shared" si="0"/>
        <v>3.6960000000000002</v>
      </c>
      <c r="K20" s="61">
        <v>10</v>
      </c>
      <c r="L20" s="59">
        <v>6</v>
      </c>
      <c r="M20" s="60">
        <v>0.98380000000000001</v>
      </c>
      <c r="N20" s="61">
        <v>4</v>
      </c>
      <c r="O20" s="61">
        <v>15</v>
      </c>
      <c r="P20" s="60">
        <v>0.25</v>
      </c>
      <c r="Q20" s="60">
        <v>0.69199999999999995</v>
      </c>
      <c r="R20" s="63" t="s">
        <v>145</v>
      </c>
      <c r="S20" s="63">
        <v>1</v>
      </c>
      <c r="T20" s="63" t="s">
        <v>153</v>
      </c>
      <c r="U20" s="63">
        <v>565</v>
      </c>
      <c r="V20" s="64"/>
      <c r="W20" s="64"/>
      <c r="X20" s="60"/>
      <c r="Y20" s="60">
        <v>0.36799999999999999</v>
      </c>
      <c r="AA20" s="80">
        <v>1</v>
      </c>
      <c r="AB20" s="59" t="s">
        <v>122</v>
      </c>
      <c r="AC20" s="60"/>
      <c r="AD20" s="60"/>
      <c r="AE20" s="60">
        <v>0.15</v>
      </c>
      <c r="AF20" s="60"/>
      <c r="AG20" s="60">
        <v>0.2</v>
      </c>
      <c r="AH20" s="60"/>
      <c r="AI20" s="59">
        <v>311</v>
      </c>
      <c r="AJ20" s="60">
        <f>1*46.6%</f>
        <v>0.46600000000000003</v>
      </c>
      <c r="AK20" s="60">
        <f>1*46.6%</f>
        <v>0.46600000000000003</v>
      </c>
      <c r="AM20" s="60">
        <v>0.622</v>
      </c>
      <c r="AN20" s="61">
        <f t="shared" si="23"/>
        <v>63</v>
      </c>
      <c r="AO20" s="60"/>
      <c r="AP20" s="60">
        <f t="shared" si="24"/>
        <v>0.183</v>
      </c>
      <c r="AQ20" s="60">
        <f t="shared" si="25"/>
        <v>0.62200000000000011</v>
      </c>
      <c r="AR20" s="65" t="s">
        <v>142</v>
      </c>
      <c r="AS20" s="61"/>
      <c r="AT20" s="60">
        <v>0.48</v>
      </c>
      <c r="AU20" s="60">
        <v>0.2</v>
      </c>
      <c r="AV20" s="60"/>
      <c r="AW20" s="60">
        <v>0.2</v>
      </c>
      <c r="AX20" s="59">
        <f t="shared" si="1"/>
        <v>821</v>
      </c>
      <c r="AY20" s="61">
        <f t="shared" si="26"/>
        <v>374</v>
      </c>
      <c r="AZ20" s="60">
        <f t="shared" si="27"/>
        <v>0.94599999999999995</v>
      </c>
      <c r="BA20" s="61">
        <f t="shared" si="28"/>
        <v>1971.6659999999999</v>
      </c>
      <c r="BB20" s="60">
        <f t="shared" si="29"/>
        <v>0</v>
      </c>
      <c r="BC20" s="60">
        <f t="shared" si="30"/>
        <v>0.81600000000000006</v>
      </c>
      <c r="BD20" s="60">
        <f t="shared" si="31"/>
        <v>0.83299999999999996</v>
      </c>
      <c r="BE20" s="60">
        <f t="shared" si="32"/>
        <v>2.3040000000000003</v>
      </c>
      <c r="BF20" s="4">
        <v>0.435</v>
      </c>
      <c r="BG20" s="61"/>
      <c r="BH20" s="6">
        <f t="shared" si="3"/>
        <v>6416.3374571520008</v>
      </c>
      <c r="BI20" s="61">
        <f t="shared" si="4"/>
        <v>21199.578958430211</v>
      </c>
      <c r="BJ20" s="61">
        <f t="shared" si="5"/>
        <v>18242.93065817457</v>
      </c>
      <c r="BK20" s="26"/>
      <c r="BL20" s="6">
        <f t="shared" si="33"/>
        <v>10907.7736771584</v>
      </c>
      <c r="BM20" s="61">
        <f t="shared" si="6"/>
        <v>36039.284229331359</v>
      </c>
      <c r="BN20" s="61">
        <f t="shared" si="7"/>
        <v>31012.982118896769</v>
      </c>
      <c r="BO20" s="61">
        <f t="shared" si="8"/>
        <v>13233.696005376001</v>
      </c>
      <c r="BP20" s="61">
        <f t="shared" si="9"/>
        <v>43724.13160176231</v>
      </c>
      <c r="BQ20" s="61">
        <f t="shared" si="10"/>
        <v>37626.044482485049</v>
      </c>
      <c r="BR20" s="61">
        <f t="shared" si="11"/>
        <v>3522.5406196128001</v>
      </c>
      <c r="BS20" s="61">
        <f t="shared" si="12"/>
        <v>11638.474207200692</v>
      </c>
      <c r="BT20" s="61">
        <f t="shared" si="13"/>
        <v>10015.287489683114</v>
      </c>
      <c r="BU20" s="61">
        <f t="shared" si="14"/>
        <v>0</v>
      </c>
      <c r="BV20" s="61">
        <f t="shared" si="34"/>
        <v>0</v>
      </c>
      <c r="BW20" s="61">
        <f t="shared" si="35"/>
        <v>0</v>
      </c>
      <c r="BX20" s="61">
        <f t="shared" si="17"/>
        <v>197023.65110828535</v>
      </c>
      <c r="BY20" s="59">
        <v>11</v>
      </c>
      <c r="BZ20" s="66">
        <f t="shared" si="18"/>
        <v>21331.790508251855</v>
      </c>
      <c r="CA20" s="72">
        <f t="shared" si="19"/>
        <v>40061.149958732458</v>
      </c>
      <c r="CB20" s="61">
        <f t="shared" si="20"/>
        <v>2670.7433305821637</v>
      </c>
      <c r="CC20" s="61">
        <f t="shared" si="21"/>
        <v>0</v>
      </c>
      <c r="CD20" s="66">
        <f t="shared" si="36"/>
        <v>24002.533838834021</v>
      </c>
      <c r="CE20" s="59">
        <v>85</v>
      </c>
      <c r="CF20" s="60">
        <f t="shared" si="22"/>
        <v>0.47887323943661969</v>
      </c>
      <c r="CG20" s="71">
        <v>0.1</v>
      </c>
      <c r="CH20" s="60">
        <f t="shared" si="37"/>
        <v>0.43098591549295773</v>
      </c>
      <c r="CI20" s="61">
        <f t="shared" si="38"/>
        <v>2765.3510730824114</v>
      </c>
      <c r="CJ20" s="61">
        <f t="shared" si="39"/>
        <v>9136.7199454642869</v>
      </c>
      <c r="CK20" s="61">
        <f t="shared" si="40"/>
        <v>4701.0968242400995</v>
      </c>
      <c r="CL20" s="61">
        <f t="shared" si="41"/>
        <v>15532.423907289289</v>
      </c>
      <c r="CM20" s="61">
        <f t="shared" si="42"/>
        <v>5703.5365882324732</v>
      </c>
      <c r="CN20" s="61">
        <f t="shared" si="43"/>
        <v>18844.484887520095</v>
      </c>
      <c r="CO20" s="61">
        <f t="shared" si="44"/>
        <v>1518.1653938049533</v>
      </c>
      <c r="CP20" s="61">
        <f t="shared" si="45"/>
        <v>5016.0184611315653</v>
      </c>
      <c r="CQ20" s="61">
        <f t="shared" si="46"/>
        <v>0</v>
      </c>
      <c r="CR20" s="61">
        <f t="shared" si="47"/>
        <v>0</v>
      </c>
      <c r="CS20" s="7">
        <f t="shared" si="48"/>
        <v>1.2777777777777777</v>
      </c>
      <c r="CT20" s="6">
        <f t="shared" si="49"/>
        <v>30669.904349621247</v>
      </c>
      <c r="CU20" s="6">
        <f t="shared" si="50"/>
        <v>24002.533838834021</v>
      </c>
    </row>
    <row r="21" spans="2:99" x14ac:dyDescent="0.35">
      <c r="B21">
        <v>70</v>
      </c>
      <c r="C21">
        <v>70</v>
      </c>
      <c r="D21">
        <v>256</v>
      </c>
      <c r="E21" s="6">
        <v>6</v>
      </c>
      <c r="F21" s="4">
        <v>1.792</v>
      </c>
      <c r="G21" s="4">
        <v>3.0464000000000002</v>
      </c>
      <c r="H21" s="7">
        <v>2</v>
      </c>
      <c r="I21" s="6">
        <v>6</v>
      </c>
      <c r="J21" s="4">
        <f t="shared" si="0"/>
        <v>3.6960000000000002</v>
      </c>
      <c r="K21" s="6">
        <v>10</v>
      </c>
      <c r="L21">
        <v>6</v>
      </c>
      <c r="M21" s="4">
        <v>0.98380000000000001</v>
      </c>
      <c r="N21" s="6">
        <v>4</v>
      </c>
      <c r="O21" s="6">
        <v>15</v>
      </c>
      <c r="P21" s="4">
        <v>0.25</v>
      </c>
      <c r="Q21" s="4">
        <v>0.69199999999999995</v>
      </c>
      <c r="R21" s="15" t="s">
        <v>11</v>
      </c>
      <c r="S21" s="15">
        <v>1</v>
      </c>
      <c r="T21" s="15" t="s">
        <v>153</v>
      </c>
      <c r="U21" s="37">
        <v>510</v>
      </c>
      <c r="V21" s="33">
        <v>0.41299999999999998</v>
      </c>
      <c r="W21" s="33">
        <v>-0.1</v>
      </c>
      <c r="AA21" s="55">
        <v>1</v>
      </c>
      <c r="AB21" t="s">
        <v>122</v>
      </c>
      <c r="AC21" s="4"/>
      <c r="AD21" s="4"/>
      <c r="AE21" s="4">
        <v>0.15</v>
      </c>
      <c r="AF21" s="4"/>
      <c r="AG21" s="4">
        <v>0.2</v>
      </c>
      <c r="AH21" s="4"/>
      <c r="AI21">
        <v>311</v>
      </c>
      <c r="AJ21" s="4">
        <f>2*46.6%</f>
        <v>0.93200000000000005</v>
      </c>
      <c r="AK21" s="4"/>
      <c r="AL21" s="4"/>
      <c r="AM21" s="4">
        <v>0.622</v>
      </c>
      <c r="AN21" s="6">
        <f t="shared" si="23"/>
        <v>63</v>
      </c>
      <c r="AO21" s="4"/>
      <c r="AP21" s="4">
        <f t="shared" si="24"/>
        <v>0.183</v>
      </c>
      <c r="AQ21" s="4">
        <f t="shared" si="25"/>
        <v>0.62200000000000011</v>
      </c>
      <c r="AR21" s="48" t="s">
        <v>142</v>
      </c>
      <c r="AS21" s="6"/>
      <c r="AT21" s="4">
        <v>0.48</v>
      </c>
      <c r="AU21" s="4">
        <v>0.2</v>
      </c>
      <c r="AV21" s="4"/>
      <c r="AW21" s="4">
        <v>0.2</v>
      </c>
      <c r="AX21">
        <f t="shared" si="1"/>
        <v>766</v>
      </c>
      <c r="AY21" s="6">
        <f t="shared" si="26"/>
        <v>374</v>
      </c>
      <c r="AZ21" s="4">
        <f t="shared" si="27"/>
        <v>1.825</v>
      </c>
      <c r="BA21" s="6">
        <f t="shared" si="28"/>
        <v>2537.9500000000003</v>
      </c>
      <c r="BB21" s="4">
        <f t="shared" si="29"/>
        <v>-0.1</v>
      </c>
      <c r="BC21" s="4">
        <f t="shared" si="30"/>
        <v>0.35</v>
      </c>
      <c r="BD21" s="4">
        <f t="shared" si="31"/>
        <v>0.83299999999999996</v>
      </c>
      <c r="BE21" s="4">
        <f t="shared" si="32"/>
        <v>1.9360000000000002</v>
      </c>
      <c r="BF21" s="4">
        <v>0.435</v>
      </c>
      <c r="BH21" s="6">
        <f t="shared" si="3"/>
        <v>5685.0080000000007</v>
      </c>
      <c r="BI21" s="6">
        <f t="shared" si="4"/>
        <v>16691.183488000002</v>
      </c>
      <c r="BJ21" s="6">
        <f t="shared" si="5"/>
        <v>14489.948390400003</v>
      </c>
      <c r="BK21" s="6"/>
      <c r="BL21" s="6">
        <f t="shared" si="33"/>
        <v>10437.674688000003</v>
      </c>
      <c r="BM21" s="6">
        <f t="shared" si="6"/>
        <v>30645.012883968007</v>
      </c>
      <c r="BN21" s="6">
        <f t="shared" si="7"/>
        <v>26603.54524477441</v>
      </c>
      <c r="BO21" s="6">
        <f t="shared" si="8"/>
        <v>12663.355320000002</v>
      </c>
      <c r="BP21" s="6">
        <f t="shared" si="9"/>
        <v>37179.611219520004</v>
      </c>
      <c r="BQ21" s="6">
        <f t="shared" si="10"/>
        <v>32276.360039616007</v>
      </c>
      <c r="BR21" s="6">
        <f t="shared" si="11"/>
        <v>3370.7275335000004</v>
      </c>
      <c r="BS21" s="6">
        <f t="shared" si="12"/>
        <v>9896.4560383560001</v>
      </c>
      <c r="BT21" s="6">
        <f t="shared" si="13"/>
        <v>8591.3103373848007</v>
      </c>
      <c r="BU21" s="6">
        <f t="shared" si="14"/>
        <v>0</v>
      </c>
      <c r="BV21" s="6">
        <f t="shared" si="34"/>
        <v>0</v>
      </c>
      <c r="BW21" s="6">
        <f t="shared" si="35"/>
        <v>0</v>
      </c>
      <c r="BX21" s="6">
        <f t="shared" si="17"/>
        <v>164373.97454069764</v>
      </c>
      <c r="BY21">
        <v>11</v>
      </c>
      <c r="BZ21" s="25">
        <f t="shared" si="18"/>
        <v>17877.303143664878</v>
      </c>
      <c r="CA21" s="9">
        <f t="shared" si="19"/>
        <v>34365.241349539203</v>
      </c>
      <c r="CB21" s="6">
        <f t="shared" si="20"/>
        <v>2291.0160899692801</v>
      </c>
      <c r="CC21" s="6">
        <f t="shared" si="21"/>
        <v>0</v>
      </c>
      <c r="CD21" s="6">
        <f t="shared" si="36"/>
        <v>20168.31923363416</v>
      </c>
      <c r="CE21">
        <v>85</v>
      </c>
      <c r="CF21" s="4">
        <f t="shared" si="22"/>
        <v>0.47887323943661969</v>
      </c>
      <c r="CG21" s="1">
        <v>0.1</v>
      </c>
      <c r="CH21" s="4">
        <f t="shared" si="37"/>
        <v>0.43098591549295773</v>
      </c>
      <c r="CI21" s="6">
        <f t="shared" si="38"/>
        <v>2450.1583774647888</v>
      </c>
      <c r="CJ21" s="6">
        <f t="shared" si="39"/>
        <v>7193.66499623662</v>
      </c>
      <c r="CK21" s="6">
        <f t="shared" si="40"/>
        <v>4498.4907810253535</v>
      </c>
      <c r="CL21" s="6">
        <f t="shared" si="41"/>
        <v>13207.568933090437</v>
      </c>
      <c r="CM21" s="6">
        <f t="shared" si="42"/>
        <v>5457.7277858028174</v>
      </c>
      <c r="CN21" s="6">
        <f t="shared" si="43"/>
        <v>16023.888779117071</v>
      </c>
      <c r="CO21" s="6">
        <f t="shared" si="44"/>
        <v>1452.736091902817</v>
      </c>
      <c r="CP21" s="6">
        <f t="shared" si="45"/>
        <v>4265.2331658266703</v>
      </c>
      <c r="CQ21" s="6">
        <f t="shared" si="46"/>
        <v>0</v>
      </c>
      <c r="CR21" s="6">
        <f t="shared" si="47"/>
        <v>0</v>
      </c>
      <c r="CS21" s="7">
        <f t="shared" si="48"/>
        <v>1.2777777777777777</v>
      </c>
      <c r="CT21" s="6">
        <f t="shared" si="49"/>
        <v>25770.63013186587</v>
      </c>
      <c r="CU21" s="6">
        <f t="shared" si="50"/>
        <v>20168.31923363416</v>
      </c>
    </row>
    <row r="22" spans="2:99" s="10" customFormat="1" x14ac:dyDescent="0.35">
      <c r="B22" s="10">
        <v>70</v>
      </c>
      <c r="C22" s="10">
        <v>70</v>
      </c>
      <c r="D22" s="10">
        <v>256</v>
      </c>
      <c r="E22" s="13">
        <v>6</v>
      </c>
      <c r="F22" s="12">
        <v>1.792</v>
      </c>
      <c r="G22" s="12">
        <v>3.0464000000000002</v>
      </c>
      <c r="H22" s="28">
        <v>2</v>
      </c>
      <c r="I22" s="13">
        <v>6</v>
      </c>
      <c r="J22" s="12">
        <f t="shared" si="0"/>
        <v>3.6960000000000002</v>
      </c>
      <c r="K22" s="13">
        <v>10</v>
      </c>
      <c r="L22" s="10">
        <v>6</v>
      </c>
      <c r="M22" s="12">
        <v>0.98380000000000001</v>
      </c>
      <c r="N22" s="13">
        <v>4</v>
      </c>
      <c r="O22" s="13">
        <v>15</v>
      </c>
      <c r="P22" s="12">
        <v>0.25</v>
      </c>
      <c r="Q22" s="12">
        <v>0.69199999999999995</v>
      </c>
      <c r="R22" s="31" t="s">
        <v>11</v>
      </c>
      <c r="S22" s="31">
        <v>1</v>
      </c>
      <c r="T22" s="31" t="s">
        <v>153</v>
      </c>
      <c r="U22" s="31">
        <v>510</v>
      </c>
      <c r="V22" s="35">
        <v>0.41299999999999998</v>
      </c>
      <c r="W22" s="35">
        <v>-0.1</v>
      </c>
      <c r="X22" s="12"/>
      <c r="Y22" s="12"/>
      <c r="Z22" s="12"/>
      <c r="AA22" s="56">
        <v>1</v>
      </c>
      <c r="AB22" s="10" t="s">
        <v>122</v>
      </c>
      <c r="AC22" s="12"/>
      <c r="AD22" s="12"/>
      <c r="AE22" s="12">
        <v>0.15</v>
      </c>
      <c r="AF22" s="12"/>
      <c r="AG22" s="12">
        <v>0.2</v>
      </c>
      <c r="AH22" s="12"/>
      <c r="AI22" s="10">
        <v>311</v>
      </c>
      <c r="AJ22" s="12">
        <f>1*46.6%</f>
        <v>0.46600000000000003</v>
      </c>
      <c r="AK22" s="12">
        <f>1*46.6%</f>
        <v>0.46600000000000003</v>
      </c>
      <c r="AM22" s="12">
        <v>0.622</v>
      </c>
      <c r="AN22" s="13">
        <f t="shared" si="23"/>
        <v>63</v>
      </c>
      <c r="AO22" s="12"/>
      <c r="AP22" s="12">
        <f t="shared" si="24"/>
        <v>0.183</v>
      </c>
      <c r="AQ22" s="12">
        <f t="shared" si="25"/>
        <v>0.62200000000000011</v>
      </c>
      <c r="AR22" s="49" t="s">
        <v>142</v>
      </c>
      <c r="AS22" s="13"/>
      <c r="AT22" s="12">
        <v>0.48</v>
      </c>
      <c r="AU22" s="12">
        <v>0.2</v>
      </c>
      <c r="AV22" s="12"/>
      <c r="AW22" s="12">
        <v>0.2</v>
      </c>
      <c r="AX22" s="10">
        <f t="shared" si="1"/>
        <v>766</v>
      </c>
      <c r="AY22" s="13">
        <f t="shared" si="26"/>
        <v>374</v>
      </c>
      <c r="AZ22" s="12">
        <f t="shared" si="27"/>
        <v>1.359</v>
      </c>
      <c r="BA22" s="13">
        <f t="shared" si="28"/>
        <v>2180.9939999999997</v>
      </c>
      <c r="BB22" s="12">
        <f t="shared" si="29"/>
        <v>-0.1</v>
      </c>
      <c r="BC22" s="12">
        <f t="shared" si="30"/>
        <v>0.81600000000000006</v>
      </c>
      <c r="BD22" s="12">
        <f t="shared" si="31"/>
        <v>0.83299999999999996</v>
      </c>
      <c r="BE22" s="12">
        <f t="shared" si="32"/>
        <v>1.9360000000000002</v>
      </c>
      <c r="BF22" s="4">
        <v>0.435</v>
      </c>
      <c r="BG22" s="13"/>
      <c r="BH22" s="6">
        <f t="shared" si="3"/>
        <v>6706.7135815680003</v>
      </c>
      <c r="BI22" s="13">
        <f t="shared" si="4"/>
        <v>19690.911075483647</v>
      </c>
      <c r="BJ22" s="13">
        <f t="shared" si="5"/>
        <v>17094.071576700517</v>
      </c>
      <c r="BK22" s="26"/>
      <c r="BL22" s="6">
        <f t="shared" si="33"/>
        <v>12065.831100825599</v>
      </c>
      <c r="BM22" s="13">
        <f t="shared" si="6"/>
        <v>35425.28011202396</v>
      </c>
      <c r="BN22" s="13">
        <f t="shared" si="7"/>
        <v>30753.390309784289</v>
      </c>
      <c r="BO22" s="13">
        <f t="shared" si="8"/>
        <v>14638.692144383998</v>
      </c>
      <c r="BP22" s="13">
        <f t="shared" si="9"/>
        <v>42979.200135911415</v>
      </c>
      <c r="BQ22" s="13">
        <f t="shared" si="10"/>
        <v>37311.098537605933</v>
      </c>
      <c r="BR22" s="13">
        <f t="shared" si="11"/>
        <v>3896.5220053151997</v>
      </c>
      <c r="BS22" s="13">
        <f t="shared" si="12"/>
        <v>11440.188607605427</v>
      </c>
      <c r="BT22" s="13">
        <f t="shared" si="13"/>
        <v>9931.4552871473825</v>
      </c>
      <c r="BU22" s="13">
        <f t="shared" si="14"/>
        <v>0</v>
      </c>
      <c r="BV22" s="13">
        <f t="shared" si="34"/>
        <v>0</v>
      </c>
      <c r="BW22" s="13">
        <f t="shared" si="35"/>
        <v>0</v>
      </c>
      <c r="BX22" s="13">
        <f t="shared" si="17"/>
        <v>191389.84754593921</v>
      </c>
      <c r="BY22" s="10">
        <v>11</v>
      </c>
      <c r="BZ22" s="18">
        <f t="shared" si="18"/>
        <v>20790.995098504103</v>
      </c>
      <c r="CA22" s="17">
        <f t="shared" si="19"/>
        <v>39725.82114858953</v>
      </c>
      <c r="CB22" s="13">
        <f t="shared" si="20"/>
        <v>2648.3880765726353</v>
      </c>
      <c r="CC22" s="13">
        <f t="shared" si="21"/>
        <v>0</v>
      </c>
      <c r="CD22" s="18">
        <f t="shared" si="36"/>
        <v>23439.383175076739</v>
      </c>
      <c r="CE22" s="10">
        <v>85</v>
      </c>
      <c r="CF22" s="12">
        <f t="shared" si="22"/>
        <v>0.47887323943661969</v>
      </c>
      <c r="CG22" s="11">
        <v>0.1</v>
      </c>
      <c r="CH22" s="12">
        <f t="shared" si="37"/>
        <v>0.43098591549295773</v>
      </c>
      <c r="CI22" s="13">
        <f t="shared" si="38"/>
        <v>2890.4990929011378</v>
      </c>
      <c r="CJ22" s="13">
        <f t="shared" si="39"/>
        <v>8486.5053367577402</v>
      </c>
      <c r="CK22" s="13">
        <f t="shared" si="40"/>
        <v>5200.2032631727225</v>
      </c>
      <c r="CL22" s="13">
        <f t="shared" si="41"/>
        <v>15267.796780675115</v>
      </c>
      <c r="CM22" s="13">
        <f t="shared" si="42"/>
        <v>6309.0701354669063</v>
      </c>
      <c r="CN22" s="13">
        <f t="shared" si="43"/>
        <v>18523.429917730835</v>
      </c>
      <c r="CO22" s="13">
        <f t="shared" si="44"/>
        <v>1679.3461036992269</v>
      </c>
      <c r="CP22" s="13">
        <f t="shared" si="45"/>
        <v>4930.5601604609301</v>
      </c>
      <c r="CQ22" s="13">
        <f t="shared" si="46"/>
        <v>0</v>
      </c>
      <c r="CR22" s="13">
        <f t="shared" si="47"/>
        <v>0</v>
      </c>
      <c r="CS22" s="7">
        <f t="shared" si="48"/>
        <v>1.2777777777777777</v>
      </c>
      <c r="CT22" s="6">
        <f t="shared" si="49"/>
        <v>29950.322945931384</v>
      </c>
      <c r="CU22" s="6">
        <f t="shared" si="50"/>
        <v>23439.383175076739</v>
      </c>
    </row>
    <row r="23" spans="2:99" x14ac:dyDescent="0.35">
      <c r="B23">
        <v>70</v>
      </c>
      <c r="C23">
        <v>70</v>
      </c>
      <c r="D23">
        <v>256</v>
      </c>
      <c r="E23" s="6">
        <v>6</v>
      </c>
      <c r="F23" s="4">
        <v>1.792</v>
      </c>
      <c r="G23" s="4">
        <v>3.0464000000000002</v>
      </c>
      <c r="H23" s="7">
        <v>2</v>
      </c>
      <c r="I23" s="6">
        <v>6</v>
      </c>
      <c r="J23" s="4">
        <f t="shared" si="0"/>
        <v>3.6960000000000002</v>
      </c>
      <c r="K23" s="6">
        <v>10</v>
      </c>
      <c r="L23">
        <v>6</v>
      </c>
      <c r="M23" s="4">
        <v>0.98380000000000001</v>
      </c>
      <c r="N23" s="6">
        <v>4</v>
      </c>
      <c r="O23" s="6">
        <v>15</v>
      </c>
      <c r="P23" s="4">
        <v>0.25</v>
      </c>
      <c r="Q23" s="4">
        <v>0.69199999999999995</v>
      </c>
      <c r="R23" s="15" t="s">
        <v>133</v>
      </c>
      <c r="S23" s="15">
        <v>2</v>
      </c>
      <c r="T23" s="15" t="s">
        <v>153</v>
      </c>
      <c r="U23" s="15">
        <v>510</v>
      </c>
      <c r="V23" s="33">
        <f>41.3%+45%</f>
        <v>0.86299999999999999</v>
      </c>
      <c r="W23" s="33"/>
      <c r="AA23" s="55">
        <v>1</v>
      </c>
      <c r="AB23" t="s">
        <v>122</v>
      </c>
      <c r="AC23" s="4"/>
      <c r="AD23" s="4"/>
      <c r="AE23" s="4">
        <v>0.15</v>
      </c>
      <c r="AF23" s="4"/>
      <c r="AG23" s="4">
        <v>0.2</v>
      </c>
      <c r="AH23" s="4"/>
      <c r="AI23">
        <v>311</v>
      </c>
      <c r="AJ23" s="4">
        <f>2*46.6%</f>
        <v>0.93200000000000005</v>
      </c>
      <c r="AK23" s="4"/>
      <c r="AL23" s="4"/>
      <c r="AM23" s="4">
        <v>0.622</v>
      </c>
      <c r="AN23" s="6">
        <f t="shared" si="23"/>
        <v>63</v>
      </c>
      <c r="AO23" s="4"/>
      <c r="AP23" s="4">
        <f t="shared" si="24"/>
        <v>0.183</v>
      </c>
      <c r="AQ23" s="4">
        <f t="shared" si="25"/>
        <v>0.62200000000000011</v>
      </c>
      <c r="AR23" s="48" t="s">
        <v>132</v>
      </c>
      <c r="AS23" s="6"/>
      <c r="AT23" s="4"/>
      <c r="AU23" s="4">
        <v>0.35</v>
      </c>
      <c r="AV23" s="4"/>
      <c r="AW23" s="4">
        <v>0.2</v>
      </c>
      <c r="AX23">
        <f t="shared" si="1"/>
        <v>766</v>
      </c>
      <c r="AY23" s="6">
        <f t="shared" si="26"/>
        <v>374</v>
      </c>
      <c r="AZ23" s="4">
        <f t="shared" si="27"/>
        <v>1.7949999999999999</v>
      </c>
      <c r="BA23" s="6">
        <f t="shared" si="28"/>
        <v>2514.9699999999998</v>
      </c>
      <c r="BB23" s="4">
        <f t="shared" si="29"/>
        <v>0</v>
      </c>
      <c r="BC23" s="4">
        <f t="shared" si="30"/>
        <v>0.35</v>
      </c>
      <c r="BD23" s="4">
        <f t="shared" si="31"/>
        <v>0.9830000000000001</v>
      </c>
      <c r="BE23" s="4">
        <f t="shared" si="32"/>
        <v>1.9360000000000002</v>
      </c>
      <c r="BF23" s="4">
        <v>0.435</v>
      </c>
      <c r="BH23" s="6">
        <f t="shared" si="3"/>
        <v>6084.215424</v>
      </c>
      <c r="BI23" s="6">
        <f t="shared" si="4"/>
        <v>17863.256484864</v>
      </c>
      <c r="BJ23" s="6">
        <f t="shared" si="5"/>
        <v>15507.448272691201</v>
      </c>
      <c r="BK23" s="6"/>
      <c r="BL23" s="6">
        <f t="shared" si="33"/>
        <v>10343.166220800002</v>
      </c>
      <c r="BM23" s="6">
        <f t="shared" si="6"/>
        <v>30367.536024268804</v>
      </c>
      <c r="BN23" s="6">
        <f t="shared" si="7"/>
        <v>26362.662063575044</v>
      </c>
      <c r="BO23" s="6">
        <f t="shared" si="8"/>
        <v>12548.694312</v>
      </c>
      <c r="BP23" s="6">
        <f t="shared" si="9"/>
        <v>36842.966500031995</v>
      </c>
      <c r="BQ23" s="6">
        <f t="shared" si="10"/>
        <v>31984.1120624256</v>
      </c>
      <c r="BR23" s="6">
        <f t="shared" si="11"/>
        <v>3340.2071060999997</v>
      </c>
      <c r="BS23" s="6">
        <f t="shared" si="12"/>
        <v>9806.8480635095984</v>
      </c>
      <c r="BT23" s="6">
        <f t="shared" si="13"/>
        <v>8513.5198720276785</v>
      </c>
      <c r="BU23" s="6">
        <f t="shared" si="14"/>
        <v>0</v>
      </c>
      <c r="BV23" s="6">
        <f t="shared" si="34"/>
        <v>0</v>
      </c>
      <c r="BW23" s="6">
        <f t="shared" si="35"/>
        <v>0</v>
      </c>
      <c r="BX23" s="6">
        <f t="shared" si="17"/>
        <v>167480.44134506499</v>
      </c>
      <c r="BY23">
        <v>11</v>
      </c>
      <c r="BZ23" s="25">
        <f t="shared" si="18"/>
        <v>18133.141218862784</v>
      </c>
      <c r="CA23" s="9">
        <f t="shared" si="19"/>
        <v>34054.079488110714</v>
      </c>
      <c r="CB23" s="6">
        <f t="shared" si="20"/>
        <v>2270.2719658740475</v>
      </c>
      <c r="CC23" s="6">
        <f t="shared" si="21"/>
        <v>0</v>
      </c>
      <c r="CD23" s="6">
        <f t="shared" si="36"/>
        <v>20403.41318473683</v>
      </c>
      <c r="CE23">
        <v>85</v>
      </c>
      <c r="CF23" s="4">
        <f t="shared" si="22"/>
        <v>0.47887323943661969</v>
      </c>
      <c r="CG23" s="1">
        <v>0.1</v>
      </c>
      <c r="CH23" s="4">
        <f t="shared" si="37"/>
        <v>0.43098591549295773</v>
      </c>
      <c r="CI23" s="6">
        <f t="shared" si="38"/>
        <v>2622.2111545690141</v>
      </c>
      <c r="CJ23" s="6">
        <f t="shared" si="39"/>
        <v>7698.8119498146252</v>
      </c>
      <c r="CK23" s="6">
        <f t="shared" si="40"/>
        <v>4457.7589627673242</v>
      </c>
      <c r="CL23" s="6">
        <f t="shared" si="41"/>
        <v>13087.980314684864</v>
      </c>
      <c r="CM23" s="6">
        <f t="shared" si="42"/>
        <v>5408.3105062985915</v>
      </c>
      <c r="CN23" s="6">
        <f t="shared" si="43"/>
        <v>15878.799646492662</v>
      </c>
      <c r="CO23" s="6">
        <f t="shared" si="44"/>
        <v>1439.5822175585913</v>
      </c>
      <c r="CP23" s="6">
        <f t="shared" si="45"/>
        <v>4226.6133907520243</v>
      </c>
      <c r="CQ23" s="6">
        <f t="shared" si="46"/>
        <v>0</v>
      </c>
      <c r="CR23" s="6">
        <f t="shared" si="47"/>
        <v>0</v>
      </c>
      <c r="CS23" s="7">
        <f t="shared" si="48"/>
        <v>1.2777777777777777</v>
      </c>
      <c r="CT23" s="6">
        <f t="shared" si="49"/>
        <v>26071.027958274837</v>
      </c>
      <c r="CU23" s="6">
        <f t="shared" si="50"/>
        <v>20403.41318473683</v>
      </c>
    </row>
    <row r="24" spans="2:99" s="59" customFormat="1" x14ac:dyDescent="0.35">
      <c r="B24" s="59">
        <v>70</v>
      </c>
      <c r="C24" s="59">
        <v>70</v>
      </c>
      <c r="D24" s="59">
        <v>256</v>
      </c>
      <c r="E24" s="61">
        <v>6</v>
      </c>
      <c r="F24" s="60">
        <v>1.792</v>
      </c>
      <c r="G24" s="60">
        <v>3.0464000000000002</v>
      </c>
      <c r="H24" s="62">
        <v>2</v>
      </c>
      <c r="I24" s="61">
        <v>6</v>
      </c>
      <c r="J24" s="60">
        <f t="shared" si="0"/>
        <v>3.6960000000000002</v>
      </c>
      <c r="K24" s="61">
        <v>10</v>
      </c>
      <c r="L24" s="59">
        <v>6</v>
      </c>
      <c r="M24" s="60">
        <v>0.98380000000000001</v>
      </c>
      <c r="N24" s="61">
        <v>4</v>
      </c>
      <c r="O24" s="61">
        <v>15</v>
      </c>
      <c r="P24" s="60">
        <v>0.25</v>
      </c>
      <c r="Q24" s="60">
        <v>0.69199999999999995</v>
      </c>
      <c r="R24" s="63" t="s">
        <v>133</v>
      </c>
      <c r="S24" s="63">
        <v>2</v>
      </c>
      <c r="T24" s="63" t="s">
        <v>153</v>
      </c>
      <c r="U24" s="63">
        <v>510</v>
      </c>
      <c r="V24" s="64">
        <f>41.3%+45%</f>
        <v>0.86299999999999999</v>
      </c>
      <c r="W24" s="64"/>
      <c r="X24" s="60"/>
      <c r="Y24" s="60"/>
      <c r="Z24" s="60"/>
      <c r="AA24" s="80">
        <v>1</v>
      </c>
      <c r="AB24" s="59" t="s">
        <v>122</v>
      </c>
      <c r="AC24" s="60"/>
      <c r="AD24" s="60"/>
      <c r="AE24" s="60">
        <v>0.15</v>
      </c>
      <c r="AF24" s="60"/>
      <c r="AG24" s="60">
        <v>0.2</v>
      </c>
      <c r="AH24" s="60"/>
      <c r="AI24" s="59">
        <v>311</v>
      </c>
      <c r="AJ24" s="60">
        <f>1*46.6%</f>
        <v>0.46600000000000003</v>
      </c>
      <c r="AK24" s="60">
        <f>1*46.6%</f>
        <v>0.46600000000000003</v>
      </c>
      <c r="AM24" s="60">
        <v>0.622</v>
      </c>
      <c r="AN24" s="61">
        <f t="shared" si="23"/>
        <v>63</v>
      </c>
      <c r="AO24" s="60"/>
      <c r="AP24" s="60">
        <f t="shared" si="24"/>
        <v>0.183</v>
      </c>
      <c r="AQ24" s="60">
        <f t="shared" si="25"/>
        <v>0.62200000000000011</v>
      </c>
      <c r="AR24" s="65" t="s">
        <v>132</v>
      </c>
      <c r="AS24" s="61"/>
      <c r="AT24" s="60"/>
      <c r="AU24" s="60">
        <v>0.35</v>
      </c>
      <c r="AV24" s="60"/>
      <c r="AW24" s="60">
        <v>0.2</v>
      </c>
      <c r="AX24" s="59">
        <f t="shared" si="1"/>
        <v>766</v>
      </c>
      <c r="AY24" s="61">
        <f t="shared" si="26"/>
        <v>374</v>
      </c>
      <c r="AZ24" s="60">
        <f t="shared" si="27"/>
        <v>1.329</v>
      </c>
      <c r="BA24" s="61">
        <f t="shared" si="28"/>
        <v>2158.0140000000001</v>
      </c>
      <c r="BB24" s="60">
        <f t="shared" si="29"/>
        <v>0</v>
      </c>
      <c r="BC24" s="60">
        <f t="shared" si="30"/>
        <v>0.81600000000000006</v>
      </c>
      <c r="BD24" s="60">
        <f t="shared" si="31"/>
        <v>0.9830000000000001</v>
      </c>
      <c r="BE24" s="60">
        <f t="shared" si="32"/>
        <v>1.9360000000000002</v>
      </c>
      <c r="BF24" s="4">
        <v>0.435</v>
      </c>
      <c r="BG24" s="61"/>
      <c r="BH24" s="6">
        <f t="shared" si="3"/>
        <v>7022.7645358080008</v>
      </c>
      <c r="BI24" s="61">
        <f t="shared" si="4"/>
        <v>20618.836677132291</v>
      </c>
      <c r="BJ24" s="61">
        <f t="shared" si="5"/>
        <v>17899.622248867432</v>
      </c>
      <c r="BK24" s="26"/>
      <c r="BL24" s="6">
        <f t="shared" si="33"/>
        <v>11938.699710873601</v>
      </c>
      <c r="BM24" s="61">
        <f t="shared" si="6"/>
        <v>35052.022351124891</v>
      </c>
      <c r="BN24" s="61">
        <f t="shared" si="7"/>
        <v>30429.357823074635</v>
      </c>
      <c r="BO24" s="61">
        <f t="shared" si="8"/>
        <v>14484.451855104002</v>
      </c>
      <c r="BP24" s="61">
        <f t="shared" si="9"/>
        <v>42526.35064658535</v>
      </c>
      <c r="BQ24" s="61">
        <f t="shared" si="10"/>
        <v>36917.970888289085</v>
      </c>
      <c r="BR24" s="61">
        <f t="shared" si="11"/>
        <v>3855.4663785312005</v>
      </c>
      <c r="BS24" s="61">
        <f t="shared" si="12"/>
        <v>11319.649287367605</v>
      </c>
      <c r="BT24" s="61">
        <f t="shared" si="13"/>
        <v>9826.812705600325</v>
      </c>
      <c r="BU24" s="61">
        <f t="shared" si="14"/>
        <v>0</v>
      </c>
      <c r="BV24" s="61">
        <f t="shared" si="34"/>
        <v>0</v>
      </c>
      <c r="BW24" s="61">
        <f t="shared" si="35"/>
        <v>0</v>
      </c>
      <c r="BX24" s="61">
        <f t="shared" si="17"/>
        <v>193315.92028776827</v>
      </c>
      <c r="BY24" s="59">
        <v>11</v>
      </c>
      <c r="BZ24" s="66">
        <f t="shared" si="18"/>
        <v>20930.353743277941</v>
      </c>
      <c r="CA24" s="72">
        <f t="shared" si="19"/>
        <v>39307.2508224013</v>
      </c>
      <c r="CB24" s="61">
        <f t="shared" si="20"/>
        <v>2620.4833881600866</v>
      </c>
      <c r="CC24" s="61">
        <f t="shared" si="21"/>
        <v>0</v>
      </c>
      <c r="CD24" s="66">
        <f t="shared" si="36"/>
        <v>23550.837131438027</v>
      </c>
      <c r="CE24" s="59">
        <v>85</v>
      </c>
      <c r="CF24" s="60">
        <f t="shared" si="22"/>
        <v>0.47887323943661969</v>
      </c>
      <c r="CG24" s="71">
        <v>0.1</v>
      </c>
      <c r="CH24" s="60">
        <f t="shared" si="37"/>
        <v>0.43098591549295773</v>
      </c>
      <c r="CI24" s="61">
        <f t="shared" si="38"/>
        <v>3026.7126027566874</v>
      </c>
      <c r="CJ24" s="61">
        <f t="shared" si="39"/>
        <v>8886.428201693634</v>
      </c>
      <c r="CK24" s="61">
        <f t="shared" si="40"/>
        <v>5145.4114246863692</v>
      </c>
      <c r="CL24" s="61">
        <f t="shared" si="41"/>
        <v>15106.927942879178</v>
      </c>
      <c r="CM24" s="61">
        <f t="shared" si="42"/>
        <v>6242.5947431856684</v>
      </c>
      <c r="CN24" s="61">
        <f t="shared" si="43"/>
        <v>18328.25816599312</v>
      </c>
      <c r="CO24" s="61">
        <f t="shared" si="44"/>
        <v>1661.6517068035878</v>
      </c>
      <c r="CP24" s="61">
        <f t="shared" si="45"/>
        <v>4878.6094111753337</v>
      </c>
      <c r="CQ24" s="61">
        <f t="shared" si="46"/>
        <v>0</v>
      </c>
      <c r="CR24" s="61">
        <f t="shared" si="47"/>
        <v>0</v>
      </c>
      <c r="CS24" s="7">
        <f t="shared" si="48"/>
        <v>1.2777777777777777</v>
      </c>
      <c r="CT24" s="6">
        <f t="shared" si="49"/>
        <v>30092.736334615256</v>
      </c>
      <c r="CU24" s="6">
        <f t="shared" si="50"/>
        <v>23550.837131438027</v>
      </c>
    </row>
    <row r="25" spans="2:99" x14ac:dyDescent="0.35">
      <c r="B25">
        <v>70</v>
      </c>
      <c r="C25">
        <v>70</v>
      </c>
      <c r="D25">
        <v>256</v>
      </c>
      <c r="E25" s="6">
        <v>6</v>
      </c>
      <c r="F25" s="4">
        <v>1.792</v>
      </c>
      <c r="G25" s="4">
        <v>3.0464000000000002</v>
      </c>
      <c r="H25" s="7">
        <v>2</v>
      </c>
      <c r="I25" s="6">
        <v>6</v>
      </c>
      <c r="J25" s="4">
        <f t="shared" si="0"/>
        <v>3.6960000000000002</v>
      </c>
      <c r="K25" s="6">
        <v>10</v>
      </c>
      <c r="L25">
        <v>6</v>
      </c>
      <c r="M25" s="4">
        <v>0.98380000000000001</v>
      </c>
      <c r="N25" s="6">
        <v>4</v>
      </c>
      <c r="O25" s="6">
        <v>15</v>
      </c>
      <c r="P25" s="4">
        <v>0.25</v>
      </c>
      <c r="Q25" s="4">
        <v>0.69199999999999995</v>
      </c>
      <c r="R25" s="15" t="s">
        <v>159</v>
      </c>
      <c r="S25" s="15">
        <v>2</v>
      </c>
      <c r="T25" s="15" t="s">
        <v>153</v>
      </c>
      <c r="U25" s="15">
        <v>510</v>
      </c>
      <c r="V25" s="33">
        <v>0.41299999999999998</v>
      </c>
      <c r="W25" s="33"/>
      <c r="AA25" s="55">
        <v>1</v>
      </c>
      <c r="AB25" t="s">
        <v>122</v>
      </c>
      <c r="AC25" s="4"/>
      <c r="AD25" s="4"/>
      <c r="AE25" s="4">
        <v>0.15</v>
      </c>
      <c r="AF25" s="4"/>
      <c r="AG25" s="4">
        <v>0.2</v>
      </c>
      <c r="AH25" s="4"/>
      <c r="AI25">
        <v>311</v>
      </c>
      <c r="AJ25" s="4">
        <f>2*46.6%</f>
        <v>0.93200000000000005</v>
      </c>
      <c r="AK25" s="4"/>
      <c r="AL25" s="4"/>
      <c r="AM25" s="4">
        <v>0.622</v>
      </c>
      <c r="AN25" s="6">
        <f t="shared" si="23"/>
        <v>63</v>
      </c>
      <c r="AO25" s="4"/>
      <c r="AP25" s="4">
        <f t="shared" si="24"/>
        <v>0.183</v>
      </c>
      <c r="AQ25" s="4">
        <f t="shared" si="25"/>
        <v>0.62200000000000011</v>
      </c>
      <c r="AR25" s="48" t="s">
        <v>132</v>
      </c>
      <c r="AS25" s="6"/>
      <c r="AT25" s="4"/>
      <c r="AU25" s="4">
        <v>0.35</v>
      </c>
      <c r="AV25" s="4"/>
      <c r="AW25" s="4">
        <v>0.2</v>
      </c>
      <c r="AX25">
        <f t="shared" si="1"/>
        <v>766</v>
      </c>
      <c r="AY25" s="6">
        <f t="shared" ref="AY25:AY26" si="103">AI25+AS25+AN25</f>
        <v>374</v>
      </c>
      <c r="AZ25" s="4">
        <f t="shared" ref="AZ25:AZ26" si="104">V25+AC25+AJ25+AT25+AO25</f>
        <v>1.345</v>
      </c>
      <c r="BA25" s="6">
        <f t="shared" ref="BA25:BA26" si="105">(100%+AZ25)*AX25+AY25</f>
        <v>2170.2699999999995</v>
      </c>
      <c r="BB25" s="4">
        <f t="shared" ref="BB25:BB26" si="106">W25+AD25</f>
        <v>0</v>
      </c>
      <c r="BC25" s="4">
        <f t="shared" ref="BC25:BC26" si="107">AE25+AK25+AW25</f>
        <v>0.35</v>
      </c>
      <c r="BD25" s="4">
        <f t="shared" ref="BD25:BD26" si="108">P25+X25+AG25+AL25+AU25+AP25</f>
        <v>0.9830000000000001</v>
      </c>
      <c r="BE25" s="4">
        <f t="shared" ref="BE25:BE26" si="109">Q25+Y25+AH25+AM25+AV25+AQ25</f>
        <v>1.9360000000000002</v>
      </c>
      <c r="BF25" s="4">
        <v>0.435</v>
      </c>
      <c r="BH25" s="6">
        <f t="shared" si="3"/>
        <v>5250.3171839999986</v>
      </c>
      <c r="BI25" s="6">
        <f t="shared" ref="BI25:BI26" si="110">(100%+$BE25)*BH25</f>
        <v>15414.931252223996</v>
      </c>
      <c r="BJ25" s="6">
        <f t="shared" ref="BJ25:BJ26" si="111">MIN($BD25, 80%)*BI25+MAX(100%-$BD25, 20%)*BH25</f>
        <v>13382.008438579196</v>
      </c>
      <c r="BK25" s="6"/>
      <c r="BL25" s="6">
        <f t="shared" si="33"/>
        <v>8925.5392128000003</v>
      </c>
      <c r="BM25" s="6">
        <f t="shared" ref="BM25:BM26" si="112">(100%+$BE25)*BL25</f>
        <v>26205.383128780799</v>
      </c>
      <c r="BN25" s="6">
        <f t="shared" ref="BN25:BN26" si="113">MIN($BD25, 80%)*BM25+MAX(100%-$BD25, 20%)*BL25</f>
        <v>22749.414345584639</v>
      </c>
      <c r="BO25" s="6">
        <f t="shared" si="8"/>
        <v>10828.779191999998</v>
      </c>
      <c r="BP25" s="6">
        <f t="shared" ref="BP25:BP26" si="114">(100%+$BE25)*BO25</f>
        <v>31793.295707711994</v>
      </c>
      <c r="BQ25" s="6">
        <f t="shared" ref="BQ25:BQ26" si="115">MIN($BD25, 80%)*BP25+MAX(100%-$BD25, 20%)*BO25</f>
        <v>27600.392404569597</v>
      </c>
      <c r="BR25" s="6">
        <f t="shared" si="11"/>
        <v>2882.4006950999997</v>
      </c>
      <c r="BS25" s="6">
        <f t="shared" ref="BS25:BS26" si="116">(100%+$BE25)*BR25</f>
        <v>8462.7284408135984</v>
      </c>
      <c r="BT25" s="6">
        <f t="shared" ref="BT25:BT26" si="117">MIN($BD25, 80%)*BS25+MAX(100%-$BD25, 20%)*BR25</f>
        <v>7346.6628916708787</v>
      </c>
      <c r="BU25" s="6">
        <f t="shared" si="14"/>
        <v>0</v>
      </c>
      <c r="BV25" s="6">
        <f t="shared" ref="BV25:BV26" si="118">(100%+$BE25)*BU25</f>
        <v>0</v>
      </c>
      <c r="BW25" s="6">
        <f t="shared" ref="BW25:BW26" si="119">MIN($BD25, 80%)*BV25+MAX(100%-$BD25, 20%)*BU25</f>
        <v>0</v>
      </c>
      <c r="BX25" s="6">
        <f t="shared" si="17"/>
        <v>144525.69113665534</v>
      </c>
      <c r="BY25">
        <v>11</v>
      </c>
      <c r="BZ25" s="25">
        <f t="shared" si="18"/>
        <v>15647.825776474994</v>
      </c>
      <c r="CA25" s="9">
        <f t="shared" si="19"/>
        <v>29386.651566683515</v>
      </c>
      <c r="CB25" s="6">
        <f t="shared" si="20"/>
        <v>1959.1101044455677</v>
      </c>
      <c r="CC25" s="6">
        <f t="shared" si="21"/>
        <v>0</v>
      </c>
      <c r="CD25" s="6">
        <f t="shared" ref="CD25:CD26" si="120">BZ25+CB25+CC25</f>
        <v>17606.935880920562</v>
      </c>
      <c r="CE25">
        <v>85</v>
      </c>
      <c r="CF25" s="4">
        <f t="shared" si="22"/>
        <v>0.47887323943661969</v>
      </c>
      <c r="CG25" s="1">
        <v>0.1</v>
      </c>
      <c r="CH25" s="4">
        <f t="shared" si="37"/>
        <v>0.43098591549295773</v>
      </c>
      <c r="CI25" s="6">
        <f t="shared" si="38"/>
        <v>2262.8127581746471</v>
      </c>
      <c r="CJ25" s="6">
        <f t="shared" si="39"/>
        <v>6643.6182580007644</v>
      </c>
      <c r="CK25" s="6">
        <f t="shared" si="40"/>
        <v>3846.7816888969014</v>
      </c>
      <c r="CL25" s="6">
        <f t="shared" si="41"/>
        <v>11294.151038601301</v>
      </c>
      <c r="CM25" s="6">
        <f t="shared" si="42"/>
        <v>4667.05131373521</v>
      </c>
      <c r="CN25" s="6">
        <f t="shared" si="43"/>
        <v>13702.462657126576</v>
      </c>
      <c r="CO25" s="6">
        <f t="shared" si="44"/>
        <v>1242.274102395211</v>
      </c>
      <c r="CP25" s="6">
        <f t="shared" si="45"/>
        <v>3647.3167646323395</v>
      </c>
      <c r="CQ25" s="6">
        <f t="shared" si="46"/>
        <v>0</v>
      </c>
      <c r="CR25" s="6">
        <f t="shared" si="47"/>
        <v>0</v>
      </c>
      <c r="CS25" s="7">
        <f t="shared" si="48"/>
        <v>1.2777777777777777</v>
      </c>
      <c r="CT25" s="6">
        <f t="shared" si="49"/>
        <v>22497.751403398495</v>
      </c>
      <c r="CU25" s="6">
        <f t="shared" si="50"/>
        <v>17606.935880920562</v>
      </c>
    </row>
    <row r="26" spans="2:99" s="59" customFormat="1" x14ac:dyDescent="0.35">
      <c r="B26" s="59">
        <v>70</v>
      </c>
      <c r="C26" s="59">
        <v>70</v>
      </c>
      <c r="D26" s="59">
        <v>256</v>
      </c>
      <c r="E26" s="61">
        <v>6</v>
      </c>
      <c r="F26" s="60">
        <v>1.792</v>
      </c>
      <c r="G26" s="60">
        <v>3.0464000000000002</v>
      </c>
      <c r="H26" s="62">
        <v>2</v>
      </c>
      <c r="I26" s="61">
        <v>6</v>
      </c>
      <c r="J26" s="60">
        <f t="shared" si="0"/>
        <v>3.6960000000000002</v>
      </c>
      <c r="K26" s="61">
        <v>10</v>
      </c>
      <c r="L26" s="59">
        <v>6</v>
      </c>
      <c r="M26" s="60">
        <v>0.98380000000000001</v>
      </c>
      <c r="N26" s="61">
        <v>4</v>
      </c>
      <c r="O26" s="61">
        <v>15</v>
      </c>
      <c r="P26" s="60">
        <v>0.25</v>
      </c>
      <c r="Q26" s="60">
        <v>0.69199999999999995</v>
      </c>
      <c r="R26" s="63" t="s">
        <v>159</v>
      </c>
      <c r="S26" s="63">
        <v>2</v>
      </c>
      <c r="T26" s="63" t="s">
        <v>153</v>
      </c>
      <c r="U26" s="63">
        <v>510</v>
      </c>
      <c r="V26" s="64">
        <v>0.41299999999999998</v>
      </c>
      <c r="W26" s="64"/>
      <c r="X26" s="60"/>
      <c r="Y26" s="60"/>
      <c r="Z26" s="60"/>
      <c r="AA26" s="80">
        <v>1</v>
      </c>
      <c r="AB26" s="59" t="s">
        <v>122</v>
      </c>
      <c r="AC26" s="60"/>
      <c r="AD26" s="60"/>
      <c r="AE26" s="60">
        <v>0.15</v>
      </c>
      <c r="AF26" s="60"/>
      <c r="AG26" s="60">
        <v>0.2</v>
      </c>
      <c r="AH26" s="60"/>
      <c r="AI26" s="59">
        <v>311</v>
      </c>
      <c r="AJ26" s="60">
        <f>1*46.6%</f>
        <v>0.46600000000000003</v>
      </c>
      <c r="AK26" s="60">
        <f>1*46.6%</f>
        <v>0.46600000000000003</v>
      </c>
      <c r="AM26" s="60">
        <v>0.622</v>
      </c>
      <c r="AN26" s="61">
        <f t="shared" si="23"/>
        <v>63</v>
      </c>
      <c r="AO26" s="60"/>
      <c r="AP26" s="60">
        <f t="shared" si="24"/>
        <v>0.183</v>
      </c>
      <c r="AQ26" s="60">
        <f t="shared" si="25"/>
        <v>0.62200000000000011</v>
      </c>
      <c r="AR26" s="65" t="s">
        <v>132</v>
      </c>
      <c r="AS26" s="61"/>
      <c r="AT26" s="60"/>
      <c r="AU26" s="60">
        <v>0.35</v>
      </c>
      <c r="AV26" s="60"/>
      <c r="AW26" s="60">
        <v>0.2</v>
      </c>
      <c r="AX26" s="59">
        <f t="shared" si="1"/>
        <v>766</v>
      </c>
      <c r="AY26" s="61">
        <f t="shared" si="103"/>
        <v>374</v>
      </c>
      <c r="AZ26" s="60">
        <f t="shared" si="104"/>
        <v>0.879</v>
      </c>
      <c r="BA26" s="61">
        <f t="shared" si="105"/>
        <v>1813.3140000000001</v>
      </c>
      <c r="BB26" s="60">
        <f t="shared" si="106"/>
        <v>0</v>
      </c>
      <c r="BC26" s="60">
        <f t="shared" si="107"/>
        <v>0.81600000000000006</v>
      </c>
      <c r="BD26" s="60">
        <f t="shared" si="108"/>
        <v>0.9830000000000001</v>
      </c>
      <c r="BE26" s="60">
        <f t="shared" si="109"/>
        <v>1.9360000000000002</v>
      </c>
      <c r="BF26" s="4">
        <v>0.435</v>
      </c>
      <c r="BG26" s="61"/>
      <c r="BH26" s="6">
        <f t="shared" si="3"/>
        <v>5901.0169774080005</v>
      </c>
      <c r="BI26" s="61">
        <f t="shared" si="110"/>
        <v>17325.385845669887</v>
      </c>
      <c r="BJ26" s="61">
        <f t="shared" si="111"/>
        <v>15040.512072017511</v>
      </c>
      <c r="BK26" s="26"/>
      <c r="BL26" s="6">
        <f t="shared" si="33"/>
        <v>10031.728861593601</v>
      </c>
      <c r="BM26" s="61">
        <f t="shared" si="112"/>
        <v>29453.155937638814</v>
      </c>
      <c r="BN26" s="61">
        <f t="shared" si="113"/>
        <v>25568.870522429774</v>
      </c>
      <c r="BO26" s="61">
        <f t="shared" si="8"/>
        <v>12170.847515904001</v>
      </c>
      <c r="BP26" s="61">
        <f t="shared" si="114"/>
        <v>35733.608306694143</v>
      </c>
      <c r="BQ26" s="61">
        <f t="shared" si="115"/>
        <v>31021.056148536118</v>
      </c>
      <c r="BR26" s="61">
        <f t="shared" si="11"/>
        <v>3239.6319767712002</v>
      </c>
      <c r="BS26" s="61">
        <f t="shared" si="116"/>
        <v>9511.5594838002435</v>
      </c>
      <c r="BT26" s="61">
        <f t="shared" si="117"/>
        <v>8257.1739823944354</v>
      </c>
      <c r="BU26" s="61">
        <f t="shared" si="14"/>
        <v>0</v>
      </c>
      <c r="BV26" s="61">
        <f t="shared" si="118"/>
        <v>0</v>
      </c>
      <c r="BW26" s="61">
        <f t="shared" si="119"/>
        <v>0</v>
      </c>
      <c r="BX26" s="61">
        <f t="shared" si="17"/>
        <v>162437.53037778914</v>
      </c>
      <c r="BY26" s="59">
        <v>11</v>
      </c>
      <c r="BZ26" s="66">
        <f t="shared" si="18"/>
        <v>17587.144229665933</v>
      </c>
      <c r="CA26" s="72">
        <f t="shared" si="19"/>
        <v>33028.695929577741</v>
      </c>
      <c r="CB26" s="61">
        <f t="shared" si="20"/>
        <v>2201.9130619718494</v>
      </c>
      <c r="CC26" s="61">
        <f t="shared" si="21"/>
        <v>0</v>
      </c>
      <c r="CD26" s="66">
        <f t="shared" si="120"/>
        <v>19789.057291637782</v>
      </c>
      <c r="CE26" s="59">
        <v>85</v>
      </c>
      <c r="CF26" s="60">
        <f t="shared" si="22"/>
        <v>0.47887323943661969</v>
      </c>
      <c r="CG26" s="71">
        <v>0.1</v>
      </c>
      <c r="CH26" s="60">
        <f t="shared" si="37"/>
        <v>0.43098591549295773</v>
      </c>
      <c r="CI26" s="61">
        <f t="shared" si="38"/>
        <v>2543.2552043476735</v>
      </c>
      <c r="CJ26" s="61">
        <f t="shared" si="39"/>
        <v>7466.9972799647676</v>
      </c>
      <c r="CK26" s="61">
        <f t="shared" si="40"/>
        <v>4323.5338473910451</v>
      </c>
      <c r="CL26" s="61">
        <f t="shared" si="41"/>
        <v>12693.895375940108</v>
      </c>
      <c r="CM26" s="61">
        <f t="shared" si="42"/>
        <v>5245.4638589670758</v>
      </c>
      <c r="CN26" s="61">
        <f t="shared" si="43"/>
        <v>15400.681889927335</v>
      </c>
      <c r="CO26" s="61">
        <f t="shared" si="44"/>
        <v>1396.235753368996</v>
      </c>
      <c r="CP26" s="61">
        <f t="shared" si="45"/>
        <v>4099.3481718913727</v>
      </c>
      <c r="CQ26" s="61">
        <f t="shared" si="46"/>
        <v>0</v>
      </c>
      <c r="CR26" s="61">
        <f t="shared" si="47"/>
        <v>0</v>
      </c>
      <c r="CS26" s="7">
        <f t="shared" si="48"/>
        <v>1.2777777777777777</v>
      </c>
      <c r="CT26" s="6">
        <f t="shared" si="49"/>
        <v>25286.017650426053</v>
      </c>
      <c r="CU26" s="6">
        <f t="shared" si="50"/>
        <v>19789.057291637782</v>
      </c>
    </row>
    <row r="27" spans="2:99" x14ac:dyDescent="0.35">
      <c r="B27">
        <v>70</v>
      </c>
      <c r="C27">
        <v>70</v>
      </c>
      <c r="D27">
        <v>256</v>
      </c>
      <c r="E27" s="6">
        <v>6</v>
      </c>
      <c r="F27" s="4">
        <v>1.792</v>
      </c>
      <c r="G27" s="4">
        <v>3.0464000000000002</v>
      </c>
      <c r="H27" s="7">
        <v>2</v>
      </c>
      <c r="I27" s="6">
        <v>6</v>
      </c>
      <c r="J27" s="4">
        <f t="shared" si="0"/>
        <v>3.6960000000000002</v>
      </c>
      <c r="K27" s="6">
        <v>10</v>
      </c>
      <c r="L27">
        <v>6</v>
      </c>
      <c r="M27" s="4">
        <v>0.98380000000000001</v>
      </c>
      <c r="N27" s="6">
        <v>4</v>
      </c>
      <c r="O27" s="6">
        <v>15</v>
      </c>
      <c r="P27" s="4">
        <v>0.25</v>
      </c>
      <c r="Q27" s="4">
        <v>0.69199999999999995</v>
      </c>
      <c r="R27" s="15" t="s">
        <v>154</v>
      </c>
      <c r="S27" s="15">
        <v>1</v>
      </c>
      <c r="T27" s="15" t="s">
        <v>153</v>
      </c>
      <c r="U27" s="15">
        <v>674</v>
      </c>
      <c r="V27" s="33"/>
      <c r="W27" s="33"/>
      <c r="X27" s="4">
        <v>0.221</v>
      </c>
      <c r="Y27" s="4">
        <v>0.2</v>
      </c>
      <c r="Z27" s="4">
        <v>1.25</v>
      </c>
      <c r="AA27" s="55">
        <v>4</v>
      </c>
      <c r="AB27" t="s">
        <v>122</v>
      </c>
      <c r="AC27" s="4"/>
      <c r="AD27" s="4"/>
      <c r="AE27" s="4">
        <v>0.15</v>
      </c>
      <c r="AF27" s="4"/>
      <c r="AG27" s="4">
        <v>0.2</v>
      </c>
      <c r="AH27" s="4"/>
      <c r="AI27">
        <v>311</v>
      </c>
      <c r="AJ27" s="4">
        <f>2*46.6%</f>
        <v>0.93200000000000005</v>
      </c>
      <c r="AK27" s="4"/>
      <c r="AL27" s="4"/>
      <c r="AM27" s="4">
        <v>0.622</v>
      </c>
      <c r="AN27" s="6">
        <f t="shared" si="23"/>
        <v>63</v>
      </c>
      <c r="AO27" s="4"/>
      <c r="AP27" s="4">
        <f t="shared" si="24"/>
        <v>0.183</v>
      </c>
      <c r="AQ27" s="4">
        <f t="shared" si="25"/>
        <v>0.62200000000000011</v>
      </c>
      <c r="AR27" s="48" t="s">
        <v>132</v>
      </c>
      <c r="AS27" s="6"/>
      <c r="AT27" s="4"/>
      <c r="AU27" s="4">
        <v>0.35</v>
      </c>
      <c r="AV27" s="4"/>
      <c r="AW27" s="4">
        <v>0.2</v>
      </c>
      <c r="AX27">
        <f t="shared" si="1"/>
        <v>930</v>
      </c>
      <c r="AY27" s="6">
        <f t="shared" si="26"/>
        <v>374</v>
      </c>
      <c r="AZ27" s="4">
        <f t="shared" si="27"/>
        <v>0.93200000000000005</v>
      </c>
      <c r="BA27" s="6">
        <f t="shared" si="28"/>
        <v>2170.7600000000002</v>
      </c>
      <c r="BB27" s="4">
        <f t="shared" si="29"/>
        <v>0</v>
      </c>
      <c r="BC27" s="4">
        <f t="shared" si="30"/>
        <v>0.35</v>
      </c>
      <c r="BD27" s="4">
        <f t="shared" si="31"/>
        <v>1.204</v>
      </c>
      <c r="BE27" s="4">
        <f t="shared" si="32"/>
        <v>2.1360000000000001</v>
      </c>
      <c r="BF27" s="4">
        <v>0.435</v>
      </c>
      <c r="BH27" s="6">
        <f t="shared" si="3"/>
        <v>5251.5025920000007</v>
      </c>
      <c r="BI27" s="6">
        <f t="shared" ref="BI27:BI28" si="121">(100%+$BE27)*BH27</f>
        <v>16468.712128512005</v>
      </c>
      <c r="BJ27" s="6">
        <f t="shared" ref="BJ27:BJ28" si="122">MIN($BD27, 80%)*BI27+MAX(100%-$BD27, 20%)*BH27</f>
        <v>14225.270221209605</v>
      </c>
      <c r="BK27" s="6"/>
      <c r="BL27" s="6">
        <f t="shared" si="33"/>
        <v>8927.5544064000023</v>
      </c>
      <c r="BM27" s="6">
        <f t="shared" ref="BM27:BM28" si="123">(100%+$BE27)*BL27</f>
        <v>27996.810618470408</v>
      </c>
      <c r="BN27" s="6">
        <f t="shared" ref="BN27:BN28" si="124">MIN($BD27, 80%)*BM27+MAX(100%-$BD27, 20%)*BL27</f>
        <v>24182.959376056326</v>
      </c>
      <c r="BO27" s="6">
        <f t="shared" si="8"/>
        <v>10831.224096000002</v>
      </c>
      <c r="BP27" s="6">
        <f t="shared" ref="BP27:BP28" si="125">(100%+$BE27)*BO27</f>
        <v>33966.718765056008</v>
      </c>
      <c r="BQ27" s="6">
        <f t="shared" ref="BQ27:BQ28" si="126">MIN($BD27, 80%)*BP27+MAX(100%-$BD27, 20%)*BO27</f>
        <v>29339.61983124481</v>
      </c>
      <c r="BR27" s="6">
        <f t="shared" si="11"/>
        <v>2883.0514788000005</v>
      </c>
      <c r="BS27" s="6">
        <f t="shared" ref="BS27:BS28" si="127">(100%+$BE27)*BR27</f>
        <v>9041.2494375168026</v>
      </c>
      <c r="BT27" s="6">
        <f t="shared" ref="BT27:BT28" si="128">MIN($BD27, 80%)*BS27+MAX(100%-$BD27, 20%)*BR27</f>
        <v>7809.6098457734424</v>
      </c>
      <c r="BU27" s="6">
        <f t="shared" si="14"/>
        <v>2713.4500000000003</v>
      </c>
      <c r="BV27" s="6">
        <f t="shared" si="34"/>
        <v>8509.3792000000012</v>
      </c>
      <c r="BW27" s="6">
        <f t="shared" si="35"/>
        <v>7350.1933600000011</v>
      </c>
      <c r="BX27" s="6">
        <f t="shared" si="17"/>
        <v>153632.91838906374</v>
      </c>
      <c r="BY27">
        <v>11</v>
      </c>
      <c r="BZ27" s="25">
        <f t="shared" si="18"/>
        <v>16633.867110937139</v>
      </c>
      <c r="CA27" s="9">
        <f t="shared" si="19"/>
        <v>31238.43938309377</v>
      </c>
      <c r="CB27" s="6">
        <f t="shared" si="20"/>
        <v>2082.5626255395846</v>
      </c>
      <c r="CC27" s="6">
        <f t="shared" si="21"/>
        <v>1837.5483400000003</v>
      </c>
      <c r="CD27" s="6">
        <f t="shared" si="36"/>
        <v>20553.978076476724</v>
      </c>
      <c r="CE27">
        <v>85</v>
      </c>
      <c r="CF27" s="4">
        <f t="shared" si="22"/>
        <v>0.47887323943661969</v>
      </c>
      <c r="CG27" s="1">
        <v>0.1</v>
      </c>
      <c r="CH27" s="4">
        <f t="shared" si="37"/>
        <v>0.43098591549295773</v>
      </c>
      <c r="CI27" s="6">
        <f t="shared" si="38"/>
        <v>2263.3236523267606</v>
      </c>
      <c r="CJ27" s="6">
        <f t="shared" si="39"/>
        <v>7097.7829736967233</v>
      </c>
      <c r="CK27" s="6">
        <f t="shared" si="40"/>
        <v>3847.6502089554938</v>
      </c>
      <c r="CL27" s="6">
        <f t="shared" si="41"/>
        <v>12066.231055284428</v>
      </c>
      <c r="CM27" s="6">
        <f t="shared" si="42"/>
        <v>4668.1050329239442</v>
      </c>
      <c r="CN27" s="6">
        <f t="shared" si="43"/>
        <v>14639.177383249491</v>
      </c>
      <c r="CO27" s="6">
        <f t="shared" si="44"/>
        <v>1242.5545810039439</v>
      </c>
      <c r="CP27" s="6">
        <f t="shared" si="45"/>
        <v>3896.6511660283682</v>
      </c>
      <c r="CQ27" s="6">
        <f t="shared" si="46"/>
        <v>1169.4587323943663</v>
      </c>
      <c r="CR27" s="6">
        <f t="shared" si="47"/>
        <v>3667.4225847887328</v>
      </c>
      <c r="CS27" s="7">
        <f t="shared" si="48"/>
        <v>1.2777777777777777</v>
      </c>
      <c r="CT27" s="6">
        <f t="shared" si="49"/>
        <v>25752.986336609145</v>
      </c>
      <c r="CU27" s="6">
        <f t="shared" si="50"/>
        <v>20553.978076476724</v>
      </c>
    </row>
    <row r="28" spans="2:99" s="59" customFormat="1" x14ac:dyDescent="0.35">
      <c r="B28" s="59">
        <v>70</v>
      </c>
      <c r="C28" s="59">
        <v>70</v>
      </c>
      <c r="D28" s="59">
        <v>256</v>
      </c>
      <c r="E28" s="61">
        <v>6</v>
      </c>
      <c r="F28" s="60">
        <v>1.792</v>
      </c>
      <c r="G28" s="60">
        <v>3.0464000000000002</v>
      </c>
      <c r="H28" s="62">
        <v>2</v>
      </c>
      <c r="I28" s="61">
        <v>6</v>
      </c>
      <c r="J28" s="60">
        <f t="shared" si="0"/>
        <v>3.6960000000000002</v>
      </c>
      <c r="K28" s="61">
        <v>10</v>
      </c>
      <c r="L28" s="59">
        <v>6</v>
      </c>
      <c r="M28" s="60">
        <v>0.98380000000000001</v>
      </c>
      <c r="N28" s="61">
        <v>4</v>
      </c>
      <c r="O28" s="61">
        <v>15</v>
      </c>
      <c r="P28" s="60">
        <v>0.25</v>
      </c>
      <c r="Q28" s="60">
        <v>0.69199999999999995</v>
      </c>
      <c r="R28" s="63" t="s">
        <v>154</v>
      </c>
      <c r="S28" s="63">
        <v>1</v>
      </c>
      <c r="T28" s="63" t="s">
        <v>153</v>
      </c>
      <c r="U28" s="63">
        <v>674</v>
      </c>
      <c r="V28" s="64"/>
      <c r="W28" s="64"/>
      <c r="X28" s="60">
        <v>0.221</v>
      </c>
      <c r="Y28" s="60">
        <v>0.2</v>
      </c>
      <c r="Z28" s="60">
        <v>1.25</v>
      </c>
      <c r="AA28" s="80">
        <v>4</v>
      </c>
      <c r="AB28" s="59" t="s">
        <v>122</v>
      </c>
      <c r="AC28" s="60"/>
      <c r="AD28" s="60"/>
      <c r="AE28" s="60">
        <v>0.15</v>
      </c>
      <c r="AF28" s="60"/>
      <c r="AG28" s="60">
        <v>0.2</v>
      </c>
      <c r="AH28" s="60"/>
      <c r="AI28" s="59">
        <v>311</v>
      </c>
      <c r="AJ28" s="60">
        <f>1*46.6%</f>
        <v>0.46600000000000003</v>
      </c>
      <c r="AK28" s="60">
        <f>1*46.6%</f>
        <v>0.46600000000000003</v>
      </c>
      <c r="AM28" s="60">
        <v>0.622</v>
      </c>
      <c r="AN28" s="61">
        <f t="shared" si="23"/>
        <v>63</v>
      </c>
      <c r="AO28" s="60"/>
      <c r="AP28" s="60">
        <f t="shared" si="24"/>
        <v>0.183</v>
      </c>
      <c r="AQ28" s="60">
        <f t="shared" si="25"/>
        <v>0.62200000000000011</v>
      </c>
      <c r="AR28" s="65" t="s">
        <v>132</v>
      </c>
      <c r="AS28" s="61"/>
      <c r="AT28" s="60"/>
      <c r="AU28" s="60">
        <v>0.35</v>
      </c>
      <c r="AV28" s="60"/>
      <c r="AW28" s="60">
        <v>0.2</v>
      </c>
      <c r="AX28" s="59">
        <f t="shared" si="1"/>
        <v>930</v>
      </c>
      <c r="AY28" s="61">
        <f t="shared" si="26"/>
        <v>374</v>
      </c>
      <c r="AZ28" s="60">
        <f t="shared" si="27"/>
        <v>0.46600000000000003</v>
      </c>
      <c r="BA28" s="61">
        <f t="shared" si="28"/>
        <v>1737.3799999999999</v>
      </c>
      <c r="BB28" s="60">
        <f t="shared" si="29"/>
        <v>0</v>
      </c>
      <c r="BC28" s="60">
        <f t="shared" si="30"/>
        <v>0.81600000000000006</v>
      </c>
      <c r="BD28" s="60">
        <f t="shared" si="31"/>
        <v>1.204</v>
      </c>
      <c r="BE28" s="60">
        <f t="shared" si="32"/>
        <v>2.1360000000000001</v>
      </c>
      <c r="BF28" s="4">
        <v>0.435</v>
      </c>
      <c r="BG28" s="61"/>
      <c r="BH28" s="6">
        <f t="shared" si="3"/>
        <v>5653.9070873600003</v>
      </c>
      <c r="BI28" s="61">
        <f t="shared" si="121"/>
        <v>17730.65262596096</v>
      </c>
      <c r="BJ28" s="61">
        <f t="shared" si="122"/>
        <v>15315.303518240769</v>
      </c>
      <c r="BK28" s="26"/>
      <c r="BL28" s="6">
        <f t="shared" si="33"/>
        <v>9611.6420485119997</v>
      </c>
      <c r="BM28" s="61">
        <f t="shared" si="123"/>
        <v>30142.109464133631</v>
      </c>
      <c r="BN28" s="61">
        <f t="shared" si="124"/>
        <v>26036.015981009306</v>
      </c>
      <c r="BO28" s="61">
        <f t="shared" si="8"/>
        <v>11661.18336768</v>
      </c>
      <c r="BP28" s="61">
        <f t="shared" si="125"/>
        <v>36569.471041044482</v>
      </c>
      <c r="BQ28" s="61">
        <f t="shared" si="126"/>
        <v>31587.813506371589</v>
      </c>
      <c r="BR28" s="61">
        <f t="shared" si="11"/>
        <v>3103.9697503039997</v>
      </c>
      <c r="BS28" s="61">
        <f t="shared" si="127"/>
        <v>9734.0491369533429</v>
      </c>
      <c r="BT28" s="61">
        <f t="shared" si="128"/>
        <v>8408.0332596234748</v>
      </c>
      <c r="BU28" s="61">
        <f t="shared" si="14"/>
        <v>2171.7249999999999</v>
      </c>
      <c r="BV28" s="61">
        <f t="shared" si="34"/>
        <v>6810.5295999999998</v>
      </c>
      <c r="BW28" s="61">
        <f t="shared" si="35"/>
        <v>5882.7686800000001</v>
      </c>
      <c r="BX28" s="61">
        <f t="shared" si="17"/>
        <v>165405.27799700032</v>
      </c>
      <c r="BY28" s="59">
        <v>11</v>
      </c>
      <c r="BZ28" s="66">
        <f t="shared" si="18"/>
        <v>17908.462863942899</v>
      </c>
      <c r="CA28" s="72">
        <f t="shared" si="19"/>
        <v>33632.133038493899</v>
      </c>
      <c r="CB28" s="61">
        <f t="shared" si="20"/>
        <v>2242.14220256626</v>
      </c>
      <c r="CC28" s="61">
        <f t="shared" si="21"/>
        <v>1470.69217</v>
      </c>
      <c r="CD28" s="66">
        <f t="shared" si="36"/>
        <v>21621.297236509159</v>
      </c>
      <c r="CE28" s="59">
        <v>85</v>
      </c>
      <c r="CF28" s="60">
        <f t="shared" si="22"/>
        <v>0.47887323943661969</v>
      </c>
      <c r="CG28" s="71">
        <v>0.1</v>
      </c>
      <c r="CH28" s="60">
        <f t="shared" si="37"/>
        <v>0.43098591549295773</v>
      </c>
      <c r="CI28" s="61">
        <f t="shared" si="38"/>
        <v>2436.7543221579717</v>
      </c>
      <c r="CJ28" s="61">
        <f t="shared" si="39"/>
        <v>7641.6615542873997</v>
      </c>
      <c r="CK28" s="61">
        <f t="shared" si="40"/>
        <v>4142.4823476685515</v>
      </c>
      <c r="CL28" s="61">
        <f t="shared" si="41"/>
        <v>12990.824642288579</v>
      </c>
      <c r="CM28" s="61">
        <f t="shared" si="42"/>
        <v>5025.8057894508165</v>
      </c>
      <c r="CN28" s="61">
        <f t="shared" si="43"/>
        <v>15760.926955717761</v>
      </c>
      <c r="CO28" s="61">
        <f t="shared" si="44"/>
        <v>1337.7672444972168</v>
      </c>
      <c r="CP28" s="61">
        <f t="shared" si="45"/>
        <v>4195.2380787432712</v>
      </c>
      <c r="CQ28" s="61">
        <f t="shared" si="46"/>
        <v>935.9828873239436</v>
      </c>
      <c r="CR28" s="61">
        <f t="shared" si="47"/>
        <v>2935.2423346478872</v>
      </c>
      <c r="CS28" s="7">
        <f t="shared" si="48"/>
        <v>1.2777777777777777</v>
      </c>
      <c r="CT28" s="6">
        <f t="shared" si="49"/>
        <v>27218.687532761702</v>
      </c>
      <c r="CU28" s="6">
        <f t="shared" si="50"/>
        <v>21621.297236509159</v>
      </c>
    </row>
    <row r="29" spans="2:99" x14ac:dyDescent="0.35">
      <c r="B29">
        <v>70</v>
      </c>
      <c r="C29">
        <v>70</v>
      </c>
      <c r="D29">
        <v>256</v>
      </c>
      <c r="E29" s="6">
        <v>6</v>
      </c>
      <c r="F29" s="4">
        <v>1.792</v>
      </c>
      <c r="G29" s="4">
        <v>3.0464000000000002</v>
      </c>
      <c r="H29" s="7">
        <v>2</v>
      </c>
      <c r="I29" s="6">
        <v>6</v>
      </c>
      <c r="J29" s="4">
        <f t="shared" si="0"/>
        <v>3.6960000000000002</v>
      </c>
      <c r="K29" s="6">
        <v>10</v>
      </c>
      <c r="L29">
        <v>6</v>
      </c>
      <c r="M29" s="4">
        <v>0.98380000000000001</v>
      </c>
      <c r="N29" s="6">
        <v>4</v>
      </c>
      <c r="O29" s="6">
        <v>15</v>
      </c>
      <c r="P29" s="4">
        <v>0.25</v>
      </c>
      <c r="Q29" s="4">
        <v>0.69199999999999995</v>
      </c>
      <c r="R29" s="15" t="s">
        <v>145</v>
      </c>
      <c r="S29" s="15">
        <v>1</v>
      </c>
      <c r="T29" s="15" t="s">
        <v>153</v>
      </c>
      <c r="U29" s="37">
        <v>565</v>
      </c>
      <c r="V29" s="33"/>
      <c r="W29" s="33"/>
      <c r="Y29" s="4">
        <v>0.36799999999999999</v>
      </c>
      <c r="AA29" s="55">
        <v>1</v>
      </c>
      <c r="AB29" t="s">
        <v>122</v>
      </c>
      <c r="AC29" s="4"/>
      <c r="AD29" s="4"/>
      <c r="AE29" s="4">
        <v>0.15</v>
      </c>
      <c r="AF29" s="4"/>
      <c r="AG29" s="4">
        <v>0.2</v>
      </c>
      <c r="AH29" s="4"/>
      <c r="AI29">
        <v>311</v>
      </c>
      <c r="AJ29" s="4">
        <f>2*46.6%</f>
        <v>0.93200000000000005</v>
      </c>
      <c r="AK29" s="4"/>
      <c r="AL29" s="4"/>
      <c r="AM29" s="4">
        <v>0.622</v>
      </c>
      <c r="AN29" s="6">
        <f t="shared" si="23"/>
        <v>63</v>
      </c>
      <c r="AO29" s="4"/>
      <c r="AP29" s="4">
        <f t="shared" si="24"/>
        <v>0.183</v>
      </c>
      <c r="AQ29" s="4">
        <f t="shared" si="25"/>
        <v>0.62200000000000011</v>
      </c>
      <c r="AR29" s="48" t="s">
        <v>132</v>
      </c>
      <c r="AS29" s="6"/>
      <c r="AT29" s="4"/>
      <c r="AU29" s="4">
        <v>0.35</v>
      </c>
      <c r="AV29" s="4"/>
      <c r="AW29" s="4">
        <v>0.2</v>
      </c>
      <c r="AX29">
        <f t="shared" si="1"/>
        <v>821</v>
      </c>
      <c r="AY29" s="6">
        <f t="shared" si="26"/>
        <v>374</v>
      </c>
      <c r="AZ29" s="4">
        <f t="shared" si="27"/>
        <v>0.93200000000000005</v>
      </c>
      <c r="BA29" s="6">
        <f t="shared" si="28"/>
        <v>1960.172</v>
      </c>
      <c r="BB29" s="4">
        <f t="shared" si="29"/>
        <v>0</v>
      </c>
      <c r="BC29" s="4">
        <f t="shared" si="30"/>
        <v>0.35</v>
      </c>
      <c r="BD29" s="4">
        <f t="shared" si="31"/>
        <v>0.9830000000000001</v>
      </c>
      <c r="BE29" s="4">
        <f t="shared" si="32"/>
        <v>2.3040000000000003</v>
      </c>
      <c r="BF29" s="4">
        <v>0.435</v>
      </c>
      <c r="BH29" s="6">
        <f t="shared" si="3"/>
        <v>4742.0481024000001</v>
      </c>
      <c r="BI29" s="6">
        <f t="shared" si="4"/>
        <v>15667.726930329602</v>
      </c>
      <c r="BJ29" s="6">
        <f t="shared" si="5"/>
        <v>13482.591164743682</v>
      </c>
      <c r="BK29" s="6"/>
      <c r="BL29" s="6">
        <f t="shared" si="33"/>
        <v>8061.4817740800017</v>
      </c>
      <c r="BM29" s="6">
        <f t="shared" si="6"/>
        <v>26635.13578156033</v>
      </c>
      <c r="BN29" s="6">
        <f t="shared" si="7"/>
        <v>22920.404980064264</v>
      </c>
      <c r="BO29" s="6">
        <f t="shared" si="8"/>
        <v>9780.4742112000004</v>
      </c>
      <c r="BP29" s="6">
        <f t="shared" si="9"/>
        <v>32314.686793804805</v>
      </c>
      <c r="BQ29" s="6">
        <f t="shared" si="10"/>
        <v>27807.844277283846</v>
      </c>
      <c r="BR29" s="6">
        <f t="shared" si="11"/>
        <v>2603.3632383600002</v>
      </c>
      <c r="BS29" s="6">
        <f t="shared" si="12"/>
        <v>8601.5121395414408</v>
      </c>
      <c r="BT29" s="6">
        <f t="shared" si="13"/>
        <v>7401.8823593051529</v>
      </c>
      <c r="BU29" s="6">
        <f t="shared" si="14"/>
        <v>0</v>
      </c>
      <c r="BV29" s="6">
        <f t="shared" si="34"/>
        <v>0</v>
      </c>
      <c r="BW29" s="6">
        <f t="shared" si="35"/>
        <v>0</v>
      </c>
      <c r="BX29" s="6">
        <f t="shared" si="17"/>
        <v>145611.98457923179</v>
      </c>
      <c r="BY29">
        <v>11</v>
      </c>
      <c r="BZ29" s="25">
        <f t="shared" si="18"/>
        <v>15765.438986955967</v>
      </c>
      <c r="CA29" s="9">
        <f t="shared" si="19"/>
        <v>29607.529437220612</v>
      </c>
      <c r="CB29" s="6">
        <f t="shared" si="20"/>
        <v>1973.8352958147075</v>
      </c>
      <c r="CC29" s="6">
        <f t="shared" si="21"/>
        <v>0</v>
      </c>
      <c r="CD29" s="6">
        <f t="shared" si="36"/>
        <v>17739.274282770675</v>
      </c>
      <c r="CE29">
        <v>85</v>
      </c>
      <c r="CF29" s="4">
        <f t="shared" si="22"/>
        <v>0.47887323943661969</v>
      </c>
      <c r="CG29" s="1">
        <v>0.1</v>
      </c>
      <c r="CH29" s="4">
        <f t="shared" si="37"/>
        <v>0.43098591549295773</v>
      </c>
      <c r="CI29" s="6">
        <f t="shared" si="38"/>
        <v>2043.7559427245069</v>
      </c>
      <c r="CJ29" s="6">
        <f t="shared" si="39"/>
        <v>6752.5696347617713</v>
      </c>
      <c r="CK29" s="6">
        <f t="shared" si="40"/>
        <v>3474.3851026316624</v>
      </c>
      <c r="CL29" s="6">
        <f t="shared" si="41"/>
        <v>11479.368379095014</v>
      </c>
      <c r="CM29" s="6">
        <f t="shared" si="42"/>
        <v>4215.2466318692959</v>
      </c>
      <c r="CN29" s="6">
        <f t="shared" si="43"/>
        <v>13927.174871696156</v>
      </c>
      <c r="CO29" s="6">
        <f t="shared" si="44"/>
        <v>1122.0128886452958</v>
      </c>
      <c r="CP29" s="6">
        <f t="shared" si="45"/>
        <v>3707.1305840840573</v>
      </c>
      <c r="CQ29" s="6">
        <f t="shared" si="46"/>
        <v>0</v>
      </c>
      <c r="CR29" s="6">
        <f t="shared" si="47"/>
        <v>0</v>
      </c>
      <c r="CS29" s="7">
        <f t="shared" si="48"/>
        <v>1.2777777777777777</v>
      </c>
      <c r="CT29" s="6">
        <f t="shared" si="49"/>
        <v>22666.850472429196</v>
      </c>
      <c r="CU29" s="6">
        <f t="shared" si="50"/>
        <v>17739.274282770675</v>
      </c>
    </row>
    <row r="30" spans="2:99" s="59" customFormat="1" x14ac:dyDescent="0.35">
      <c r="B30" s="59">
        <v>70</v>
      </c>
      <c r="C30" s="59">
        <v>70</v>
      </c>
      <c r="D30" s="59">
        <v>256</v>
      </c>
      <c r="E30" s="61">
        <v>6</v>
      </c>
      <c r="F30" s="60">
        <v>1.792</v>
      </c>
      <c r="G30" s="60">
        <v>3.0464000000000002</v>
      </c>
      <c r="H30" s="62">
        <v>2</v>
      </c>
      <c r="I30" s="61">
        <v>6</v>
      </c>
      <c r="J30" s="60">
        <f t="shared" si="0"/>
        <v>3.6960000000000002</v>
      </c>
      <c r="K30" s="61">
        <v>10</v>
      </c>
      <c r="L30" s="59">
        <v>6</v>
      </c>
      <c r="M30" s="60">
        <v>0.98380000000000001</v>
      </c>
      <c r="N30" s="61">
        <v>4</v>
      </c>
      <c r="O30" s="61">
        <v>15</v>
      </c>
      <c r="P30" s="60">
        <v>0.25</v>
      </c>
      <c r="Q30" s="60">
        <v>0.69199999999999995</v>
      </c>
      <c r="R30" s="63" t="s">
        <v>145</v>
      </c>
      <c r="S30" s="63">
        <v>1</v>
      </c>
      <c r="T30" s="63" t="s">
        <v>153</v>
      </c>
      <c r="U30" s="63">
        <v>565</v>
      </c>
      <c r="V30" s="64"/>
      <c r="W30" s="64"/>
      <c r="X30" s="60"/>
      <c r="Y30" s="60">
        <v>0.36799999999999999</v>
      </c>
      <c r="AA30" s="80">
        <v>1</v>
      </c>
      <c r="AB30" s="59" t="s">
        <v>122</v>
      </c>
      <c r="AC30" s="60"/>
      <c r="AD30" s="60"/>
      <c r="AE30" s="60">
        <v>0.15</v>
      </c>
      <c r="AF30" s="60"/>
      <c r="AG30" s="60">
        <v>0.2</v>
      </c>
      <c r="AH30" s="60"/>
      <c r="AI30" s="59">
        <v>311</v>
      </c>
      <c r="AJ30" s="60">
        <f>1*46.6%</f>
        <v>0.46600000000000003</v>
      </c>
      <c r="AK30" s="60">
        <f>1*46.6%</f>
        <v>0.46600000000000003</v>
      </c>
      <c r="AM30" s="60">
        <v>0.622</v>
      </c>
      <c r="AN30" s="61">
        <f t="shared" si="23"/>
        <v>63</v>
      </c>
      <c r="AO30" s="60"/>
      <c r="AP30" s="60">
        <f t="shared" si="24"/>
        <v>0.183</v>
      </c>
      <c r="AQ30" s="60">
        <f t="shared" si="25"/>
        <v>0.62200000000000011</v>
      </c>
      <c r="AR30" s="65" t="s">
        <v>132</v>
      </c>
      <c r="AS30" s="61"/>
      <c r="AT30" s="60"/>
      <c r="AU30" s="60">
        <v>0.35</v>
      </c>
      <c r="AV30" s="60"/>
      <c r="AW30" s="60">
        <v>0.2</v>
      </c>
      <c r="AX30" s="59">
        <f t="shared" si="1"/>
        <v>821</v>
      </c>
      <c r="AY30" s="61">
        <f t="shared" si="26"/>
        <v>374</v>
      </c>
      <c r="AZ30" s="60">
        <f t="shared" si="27"/>
        <v>0.46600000000000003</v>
      </c>
      <c r="BA30" s="61">
        <f t="shared" si="28"/>
        <v>1577.586</v>
      </c>
      <c r="BB30" s="60">
        <f t="shared" si="29"/>
        <v>0</v>
      </c>
      <c r="BC30" s="60">
        <f t="shared" si="30"/>
        <v>0.81600000000000006</v>
      </c>
      <c r="BD30" s="60">
        <f t="shared" si="31"/>
        <v>0.9830000000000001</v>
      </c>
      <c r="BE30" s="60">
        <f t="shared" si="32"/>
        <v>2.3040000000000003</v>
      </c>
      <c r="BF30" s="4">
        <v>0.435</v>
      </c>
      <c r="BG30" s="61"/>
      <c r="BH30" s="6">
        <f t="shared" si="3"/>
        <v>5133.8939473920009</v>
      </c>
      <c r="BI30" s="61">
        <f t="shared" si="4"/>
        <v>16962.385602183171</v>
      </c>
      <c r="BJ30" s="61">
        <f t="shared" si="5"/>
        <v>14596.687271224937</v>
      </c>
      <c r="BK30" s="26"/>
      <c r="BL30" s="6">
        <f t="shared" si="33"/>
        <v>8727.6197105664014</v>
      </c>
      <c r="BM30" s="61">
        <f t="shared" si="6"/>
        <v>28836.055523711391</v>
      </c>
      <c r="BN30" s="61">
        <f t="shared" si="7"/>
        <v>24814.368361082394</v>
      </c>
      <c r="BO30" s="61">
        <f t="shared" si="8"/>
        <v>10588.656266496</v>
      </c>
      <c r="BP30" s="61">
        <f t="shared" si="9"/>
        <v>34984.92030450279</v>
      </c>
      <c r="BQ30" s="61">
        <f t="shared" si="10"/>
        <v>30105.667496901435</v>
      </c>
      <c r="BR30" s="61">
        <f t="shared" si="11"/>
        <v>2818.4848579488003</v>
      </c>
      <c r="BS30" s="61">
        <f t="shared" si="12"/>
        <v>9312.2739706628363</v>
      </c>
      <c r="BT30" s="61">
        <f t="shared" si="13"/>
        <v>8013.5161481200294</v>
      </c>
      <c r="BU30" s="61">
        <f t="shared" si="14"/>
        <v>0</v>
      </c>
      <c r="BV30" s="61">
        <f t="shared" si="34"/>
        <v>0</v>
      </c>
      <c r="BW30" s="61">
        <f t="shared" si="35"/>
        <v>0</v>
      </c>
      <c r="BX30" s="61">
        <f t="shared" si="17"/>
        <v>157644.22252922933</v>
      </c>
      <c r="BY30" s="59">
        <v>11</v>
      </c>
      <c r="BZ30" s="66">
        <f t="shared" si="18"/>
        <v>17068.171820557342</v>
      </c>
      <c r="CA30" s="72">
        <f t="shared" si="19"/>
        <v>32054.064592480117</v>
      </c>
      <c r="CB30" s="61">
        <f t="shared" si="20"/>
        <v>2136.9376394986743</v>
      </c>
      <c r="CC30" s="61">
        <f t="shared" si="21"/>
        <v>0</v>
      </c>
      <c r="CD30" s="66">
        <f t="shared" si="36"/>
        <v>19205.109460056017</v>
      </c>
      <c r="CE30" s="59">
        <v>85</v>
      </c>
      <c r="CF30" s="60">
        <f t="shared" si="22"/>
        <v>0.47887323943661969</v>
      </c>
      <c r="CG30" s="71">
        <v>0.1</v>
      </c>
      <c r="CH30" s="60">
        <f t="shared" si="37"/>
        <v>0.43098591549295773</v>
      </c>
      <c r="CI30" s="61">
        <f t="shared" si="38"/>
        <v>2212.6359829604962</v>
      </c>
      <c r="CJ30" s="61">
        <f t="shared" si="39"/>
        <v>7310.5492877014785</v>
      </c>
      <c r="CK30" s="61">
        <f t="shared" si="40"/>
        <v>3761.4811710328431</v>
      </c>
      <c r="CL30" s="61">
        <f t="shared" si="41"/>
        <v>12427.933789092514</v>
      </c>
      <c r="CM30" s="61">
        <f t="shared" si="42"/>
        <v>4563.5617148560223</v>
      </c>
      <c r="CN30" s="61">
        <f t="shared" si="43"/>
        <v>15078.0079058843</v>
      </c>
      <c r="CO30" s="61">
        <f t="shared" si="44"/>
        <v>1214.7272768061025</v>
      </c>
      <c r="CP30" s="61">
        <f t="shared" si="45"/>
        <v>4013.4589225673631</v>
      </c>
      <c r="CQ30" s="61">
        <f t="shared" si="46"/>
        <v>0</v>
      </c>
      <c r="CR30" s="61">
        <f t="shared" si="47"/>
        <v>0</v>
      </c>
      <c r="CS30" s="7">
        <f t="shared" si="48"/>
        <v>1.2777777777777777</v>
      </c>
      <c r="CT30" s="6">
        <f t="shared" si="49"/>
        <v>24539.862087849353</v>
      </c>
      <c r="CU30" s="6">
        <f t="shared" si="50"/>
        <v>19205.109460056017</v>
      </c>
    </row>
    <row r="31" spans="2:99" x14ac:dyDescent="0.35">
      <c r="B31">
        <v>70</v>
      </c>
      <c r="C31">
        <v>70</v>
      </c>
      <c r="D31">
        <v>256</v>
      </c>
      <c r="E31" s="6">
        <v>6</v>
      </c>
      <c r="F31" s="4">
        <v>1.792</v>
      </c>
      <c r="G31" s="4">
        <v>3.0464000000000002</v>
      </c>
      <c r="H31" s="7">
        <v>2</v>
      </c>
      <c r="I31" s="6">
        <v>6</v>
      </c>
      <c r="J31" s="4">
        <f t="shared" si="0"/>
        <v>3.6960000000000002</v>
      </c>
      <c r="K31" s="6">
        <v>10</v>
      </c>
      <c r="L31">
        <v>6</v>
      </c>
      <c r="M31" s="4">
        <v>0.98380000000000001</v>
      </c>
      <c r="N31" s="6">
        <v>4</v>
      </c>
      <c r="O31" s="6">
        <v>15</v>
      </c>
      <c r="P31" s="4">
        <v>0.25</v>
      </c>
      <c r="Q31" s="4">
        <v>0.69199999999999995</v>
      </c>
      <c r="R31" s="15" t="s">
        <v>11</v>
      </c>
      <c r="S31" s="15">
        <v>1</v>
      </c>
      <c r="T31" s="15" t="s">
        <v>153</v>
      </c>
      <c r="U31" s="37">
        <v>510</v>
      </c>
      <c r="V31" s="33">
        <v>0.41299999999999998</v>
      </c>
      <c r="W31" s="33">
        <v>-0.1</v>
      </c>
      <c r="AA31" s="55">
        <v>1</v>
      </c>
      <c r="AB31" t="s">
        <v>122</v>
      </c>
      <c r="AC31" s="4"/>
      <c r="AD31" s="4"/>
      <c r="AE31" s="4">
        <v>0.15</v>
      </c>
      <c r="AF31" s="4"/>
      <c r="AG31" s="4">
        <v>0.2</v>
      </c>
      <c r="AH31" s="4"/>
      <c r="AI31">
        <v>311</v>
      </c>
      <c r="AJ31" s="4">
        <f>2*46.6%</f>
        <v>0.93200000000000005</v>
      </c>
      <c r="AK31" s="4"/>
      <c r="AL31" s="4"/>
      <c r="AM31" s="4">
        <v>0.622</v>
      </c>
      <c r="AN31" s="6">
        <f t="shared" si="23"/>
        <v>63</v>
      </c>
      <c r="AO31" s="4"/>
      <c r="AP31" s="4">
        <f t="shared" si="24"/>
        <v>0.183</v>
      </c>
      <c r="AQ31" s="4">
        <f t="shared" si="25"/>
        <v>0.62200000000000011</v>
      </c>
      <c r="AR31" s="48" t="s">
        <v>132</v>
      </c>
      <c r="AS31" s="6"/>
      <c r="AT31" s="4"/>
      <c r="AU31" s="4">
        <v>0.35</v>
      </c>
      <c r="AV31" s="4"/>
      <c r="AW31" s="4">
        <v>0.2</v>
      </c>
      <c r="AX31">
        <f t="shared" si="1"/>
        <v>766</v>
      </c>
      <c r="AY31" s="6">
        <f t="shared" si="26"/>
        <v>374</v>
      </c>
      <c r="AZ31" s="4">
        <f t="shared" si="27"/>
        <v>1.345</v>
      </c>
      <c r="BA31" s="6">
        <f t="shared" si="28"/>
        <v>2170.2699999999995</v>
      </c>
      <c r="BB31" s="4">
        <f t="shared" si="29"/>
        <v>-0.1</v>
      </c>
      <c r="BC31" s="4">
        <f t="shared" si="30"/>
        <v>0.35</v>
      </c>
      <c r="BD31" s="4">
        <f t="shared" si="31"/>
        <v>0.9830000000000001</v>
      </c>
      <c r="BE31" s="4">
        <f t="shared" si="32"/>
        <v>1.9360000000000002</v>
      </c>
      <c r="BF31" s="4">
        <v>0.435</v>
      </c>
      <c r="BH31" s="6">
        <f t="shared" si="3"/>
        <v>4861.4047999999993</v>
      </c>
      <c r="BI31" s="6">
        <f t="shared" si="4"/>
        <v>14273.084492799997</v>
      </c>
      <c r="BJ31" s="6">
        <f t="shared" si="5"/>
        <v>12390.748554239999</v>
      </c>
      <c r="BK31" s="6"/>
      <c r="BL31" s="6">
        <f t="shared" si="33"/>
        <v>8925.5392128000003</v>
      </c>
      <c r="BM31" s="6">
        <f t="shared" si="6"/>
        <v>26205.383128780799</v>
      </c>
      <c r="BN31" s="6">
        <f t="shared" si="7"/>
        <v>22749.414345584639</v>
      </c>
      <c r="BO31" s="6">
        <f t="shared" si="8"/>
        <v>10828.779191999998</v>
      </c>
      <c r="BP31" s="6">
        <f t="shared" si="9"/>
        <v>31793.295707711994</v>
      </c>
      <c r="BQ31" s="6">
        <f t="shared" si="10"/>
        <v>27600.392404569597</v>
      </c>
      <c r="BR31" s="6">
        <f t="shared" si="11"/>
        <v>2882.4006950999997</v>
      </c>
      <c r="BS31" s="6">
        <f t="shared" si="12"/>
        <v>8462.7284408135984</v>
      </c>
      <c r="BT31" s="6">
        <f t="shared" si="13"/>
        <v>7346.6628916708787</v>
      </c>
      <c r="BU31" s="6">
        <f t="shared" si="14"/>
        <v>0</v>
      </c>
      <c r="BV31" s="6">
        <f t="shared" si="34"/>
        <v>0</v>
      </c>
      <c r="BW31" s="6">
        <f t="shared" si="35"/>
        <v>0</v>
      </c>
      <c r="BX31" s="6">
        <f t="shared" si="17"/>
        <v>140560.65159929855</v>
      </c>
      <c r="BY31">
        <v>11</v>
      </c>
      <c r="BZ31" s="25">
        <f t="shared" si="18"/>
        <v>15287.367636715288</v>
      </c>
      <c r="CA31" s="9">
        <f t="shared" si="19"/>
        <v>29386.651566683515</v>
      </c>
      <c r="CB31" s="6">
        <f t="shared" si="20"/>
        <v>1959.1101044455677</v>
      </c>
      <c r="CC31" s="6">
        <f t="shared" si="21"/>
        <v>0</v>
      </c>
      <c r="CD31" s="6">
        <f t="shared" si="36"/>
        <v>17246.477741160856</v>
      </c>
      <c r="CE31">
        <v>85</v>
      </c>
      <c r="CF31" s="4">
        <f t="shared" si="22"/>
        <v>0.47887323943661969</v>
      </c>
      <c r="CG31" s="1">
        <v>0.1</v>
      </c>
      <c r="CH31" s="4">
        <f t="shared" si="37"/>
        <v>0.43098591549295773</v>
      </c>
      <c r="CI31" s="6">
        <f t="shared" si="38"/>
        <v>2095.1969983098588</v>
      </c>
      <c r="CJ31" s="6">
        <f t="shared" si="39"/>
        <v>6151.4983870377446</v>
      </c>
      <c r="CK31" s="6">
        <f t="shared" si="40"/>
        <v>3846.7816888969014</v>
      </c>
      <c r="CL31" s="6">
        <f t="shared" si="41"/>
        <v>11294.151038601301</v>
      </c>
      <c r="CM31" s="6">
        <f t="shared" si="42"/>
        <v>4667.05131373521</v>
      </c>
      <c r="CN31" s="6">
        <f t="shared" si="43"/>
        <v>13702.462657126576</v>
      </c>
      <c r="CO31" s="6">
        <f t="shared" si="44"/>
        <v>1242.274102395211</v>
      </c>
      <c r="CP31" s="6">
        <f t="shared" si="45"/>
        <v>3647.3167646323395</v>
      </c>
      <c r="CQ31" s="6">
        <f t="shared" si="46"/>
        <v>0</v>
      </c>
      <c r="CR31" s="6">
        <f t="shared" si="47"/>
        <v>0</v>
      </c>
      <c r="CS31" s="7">
        <f t="shared" si="48"/>
        <v>1.2777777777777777</v>
      </c>
      <c r="CT31" s="6">
        <f t="shared" si="49"/>
        <v>22037.166002594426</v>
      </c>
      <c r="CU31" s="6">
        <f t="shared" si="50"/>
        <v>17246.477741160856</v>
      </c>
    </row>
    <row r="32" spans="2:99" s="10" customFormat="1" x14ac:dyDescent="0.35">
      <c r="B32" s="10">
        <v>70</v>
      </c>
      <c r="C32" s="10">
        <v>70</v>
      </c>
      <c r="D32" s="10">
        <v>256</v>
      </c>
      <c r="E32" s="13">
        <v>6</v>
      </c>
      <c r="F32" s="12">
        <v>1.792</v>
      </c>
      <c r="G32" s="12">
        <v>3.0464000000000002</v>
      </c>
      <c r="H32" s="28">
        <v>2</v>
      </c>
      <c r="I32" s="13">
        <v>6</v>
      </c>
      <c r="J32" s="12">
        <f t="shared" si="0"/>
        <v>3.6960000000000002</v>
      </c>
      <c r="K32" s="13">
        <v>10</v>
      </c>
      <c r="L32" s="10">
        <v>6</v>
      </c>
      <c r="M32" s="12">
        <v>0.98380000000000001</v>
      </c>
      <c r="N32" s="13">
        <v>4</v>
      </c>
      <c r="O32" s="13">
        <v>15</v>
      </c>
      <c r="P32" s="12">
        <v>0.25</v>
      </c>
      <c r="Q32" s="12">
        <v>0.69199999999999995</v>
      </c>
      <c r="R32" s="31" t="s">
        <v>11</v>
      </c>
      <c r="S32" s="31">
        <v>1</v>
      </c>
      <c r="T32" s="31" t="s">
        <v>153</v>
      </c>
      <c r="U32" s="31">
        <v>510</v>
      </c>
      <c r="V32" s="35">
        <v>0.41299999999999998</v>
      </c>
      <c r="W32" s="35">
        <v>-0.1</v>
      </c>
      <c r="X32" s="12"/>
      <c r="Y32" s="12"/>
      <c r="Z32" s="12"/>
      <c r="AA32" s="56">
        <v>1</v>
      </c>
      <c r="AB32" s="10" t="s">
        <v>122</v>
      </c>
      <c r="AC32" s="12"/>
      <c r="AD32" s="12"/>
      <c r="AE32" s="12">
        <v>0.15</v>
      </c>
      <c r="AF32" s="12"/>
      <c r="AG32" s="12">
        <v>0.2</v>
      </c>
      <c r="AH32" s="12"/>
      <c r="AI32" s="10">
        <v>311</v>
      </c>
      <c r="AJ32" s="12">
        <f>1*46.6%</f>
        <v>0.46600000000000003</v>
      </c>
      <c r="AK32" s="12">
        <f>1*46.6%</f>
        <v>0.46600000000000003</v>
      </c>
      <c r="AM32" s="12">
        <v>0.622</v>
      </c>
      <c r="AN32" s="13">
        <f t="shared" si="23"/>
        <v>63</v>
      </c>
      <c r="AO32" s="12"/>
      <c r="AP32" s="12">
        <f t="shared" si="24"/>
        <v>0.183</v>
      </c>
      <c r="AQ32" s="12">
        <f t="shared" si="25"/>
        <v>0.62200000000000011</v>
      </c>
      <c r="AR32" s="49" t="s">
        <v>132</v>
      </c>
      <c r="AS32" s="13"/>
      <c r="AT32" s="12"/>
      <c r="AU32" s="12">
        <v>0.35</v>
      </c>
      <c r="AV32" s="12"/>
      <c r="AW32" s="12">
        <v>0.2</v>
      </c>
      <c r="AX32" s="10">
        <f t="shared" si="1"/>
        <v>766</v>
      </c>
      <c r="AY32" s="13">
        <f t="shared" si="26"/>
        <v>374</v>
      </c>
      <c r="AZ32" s="12">
        <f t="shared" si="27"/>
        <v>0.879</v>
      </c>
      <c r="BA32" s="13">
        <f t="shared" si="28"/>
        <v>1813.3140000000001</v>
      </c>
      <c r="BB32" s="12">
        <f t="shared" si="29"/>
        <v>-0.1</v>
      </c>
      <c r="BC32" s="12">
        <f t="shared" si="30"/>
        <v>0.81600000000000006</v>
      </c>
      <c r="BD32" s="12">
        <f t="shared" si="31"/>
        <v>0.9830000000000001</v>
      </c>
      <c r="BE32" s="12">
        <f t="shared" si="32"/>
        <v>1.9360000000000002</v>
      </c>
      <c r="BF32" s="4">
        <v>0.435</v>
      </c>
      <c r="BG32" s="13"/>
      <c r="BH32" s="6">
        <f t="shared" si="3"/>
        <v>5576.0711086080009</v>
      </c>
      <c r="BI32" s="13">
        <f t="shared" si="4"/>
        <v>16371.344774873091</v>
      </c>
      <c r="BJ32" s="13">
        <f t="shared" si="5"/>
        <v>14212.290041620074</v>
      </c>
      <c r="BK32" s="26"/>
      <c r="BL32" s="6">
        <f t="shared" si="33"/>
        <v>10031.728861593601</v>
      </c>
      <c r="BM32" s="13">
        <f t="shared" si="6"/>
        <v>29453.155937638814</v>
      </c>
      <c r="BN32" s="13">
        <f t="shared" si="7"/>
        <v>25568.870522429774</v>
      </c>
      <c r="BO32" s="13">
        <f t="shared" si="8"/>
        <v>12170.847515904001</v>
      </c>
      <c r="BP32" s="13">
        <f t="shared" si="9"/>
        <v>35733.608306694143</v>
      </c>
      <c r="BQ32" s="13">
        <f t="shared" si="10"/>
        <v>31021.056148536118</v>
      </c>
      <c r="BR32" s="13">
        <f t="shared" si="11"/>
        <v>3239.6319767712002</v>
      </c>
      <c r="BS32" s="13">
        <f t="shared" si="12"/>
        <v>9511.5594838002435</v>
      </c>
      <c r="BT32" s="13">
        <f t="shared" si="13"/>
        <v>8257.1739823944354</v>
      </c>
      <c r="BU32" s="13">
        <f t="shared" si="14"/>
        <v>0</v>
      </c>
      <c r="BV32" s="13">
        <f t="shared" si="34"/>
        <v>0</v>
      </c>
      <c r="BW32" s="13">
        <f t="shared" si="35"/>
        <v>0</v>
      </c>
      <c r="BX32" s="13">
        <f t="shared" si="17"/>
        <v>159124.64225619938</v>
      </c>
      <c r="BY32" s="10">
        <v>11</v>
      </c>
      <c r="BZ32" s="18">
        <f t="shared" si="18"/>
        <v>17285.972582248683</v>
      </c>
      <c r="CA32" s="17">
        <f t="shared" si="19"/>
        <v>33028.695929577741</v>
      </c>
      <c r="CB32" s="13">
        <f t="shared" si="20"/>
        <v>2201.9130619718494</v>
      </c>
      <c r="CC32" s="13">
        <f t="shared" si="21"/>
        <v>0</v>
      </c>
      <c r="CD32" s="18">
        <f t="shared" si="36"/>
        <v>19487.885644220532</v>
      </c>
      <c r="CE32" s="10">
        <v>85</v>
      </c>
      <c r="CF32" s="12">
        <f t="shared" si="22"/>
        <v>0.47887323943661969</v>
      </c>
      <c r="CG32" s="11">
        <v>0.1</v>
      </c>
      <c r="CH32" s="12">
        <f t="shared" si="37"/>
        <v>0.43098591549295773</v>
      </c>
      <c r="CI32" s="13">
        <f t="shared" si="38"/>
        <v>2403.208111597251</v>
      </c>
      <c r="CJ32" s="13">
        <f t="shared" si="39"/>
        <v>7055.8190156495284</v>
      </c>
      <c r="CK32" s="13">
        <f t="shared" si="40"/>
        <v>4323.5338473910451</v>
      </c>
      <c r="CL32" s="13">
        <f t="shared" si="41"/>
        <v>12693.895375940108</v>
      </c>
      <c r="CM32" s="13">
        <f t="shared" si="42"/>
        <v>5245.4638589670758</v>
      </c>
      <c r="CN32" s="13">
        <f t="shared" si="43"/>
        <v>15400.681889927335</v>
      </c>
      <c r="CO32" s="13">
        <f t="shared" si="44"/>
        <v>1396.235753368996</v>
      </c>
      <c r="CP32" s="13">
        <f t="shared" si="45"/>
        <v>4099.3481718913727</v>
      </c>
      <c r="CQ32" s="13">
        <f t="shared" si="46"/>
        <v>0</v>
      </c>
      <c r="CR32" s="13">
        <f t="shared" si="47"/>
        <v>0</v>
      </c>
      <c r="CS32" s="7">
        <f t="shared" si="48"/>
        <v>1.2777777777777777</v>
      </c>
      <c r="CT32" s="6">
        <f t="shared" si="49"/>
        <v>24901.187212059569</v>
      </c>
      <c r="CU32" s="6">
        <f t="shared" si="50"/>
        <v>19487.885644220532</v>
      </c>
    </row>
    <row r="33" spans="2:99" x14ac:dyDescent="0.35">
      <c r="B33">
        <v>70</v>
      </c>
      <c r="C33">
        <v>70</v>
      </c>
      <c r="D33">
        <v>256</v>
      </c>
      <c r="E33" s="6">
        <v>6</v>
      </c>
      <c r="F33" s="4">
        <v>1.792</v>
      </c>
      <c r="G33" s="4">
        <v>3.0464000000000002</v>
      </c>
      <c r="H33" s="7">
        <v>2</v>
      </c>
      <c r="I33" s="6">
        <v>6</v>
      </c>
      <c r="J33" s="4">
        <f t="shared" si="0"/>
        <v>3.6960000000000002</v>
      </c>
      <c r="K33" s="6">
        <v>10</v>
      </c>
      <c r="L33">
        <v>6</v>
      </c>
      <c r="M33" s="4">
        <v>0.98380000000000001</v>
      </c>
      <c r="N33" s="6">
        <v>4</v>
      </c>
      <c r="O33" s="6">
        <v>15</v>
      </c>
      <c r="P33" s="4">
        <v>0.25</v>
      </c>
      <c r="Q33" s="4">
        <v>0.69199999999999995</v>
      </c>
      <c r="R33" s="15" t="s">
        <v>133</v>
      </c>
      <c r="S33" s="15">
        <v>2</v>
      </c>
      <c r="T33" s="15" t="s">
        <v>153</v>
      </c>
      <c r="U33" s="15">
        <v>510</v>
      </c>
      <c r="V33" s="33">
        <f t="shared" ref="V33:V35" si="129">41.3%+45%</f>
        <v>0.86299999999999999</v>
      </c>
      <c r="W33" s="33"/>
      <c r="AA33" s="55">
        <v>1</v>
      </c>
      <c r="AB33" s="37" t="s">
        <v>143</v>
      </c>
      <c r="AC33" s="4"/>
      <c r="AD33" s="4">
        <v>0.35</v>
      </c>
      <c r="AE33" s="4"/>
      <c r="AF33" s="4"/>
      <c r="AG33" s="4"/>
      <c r="AH33" s="4"/>
      <c r="AI33">
        <v>311</v>
      </c>
      <c r="AJ33" s="4">
        <f>2*46.6%</f>
        <v>0.93200000000000005</v>
      </c>
      <c r="AK33" s="4"/>
      <c r="AL33" s="4"/>
      <c r="AM33" s="4">
        <v>0.622</v>
      </c>
      <c r="AN33" s="6">
        <f t="shared" si="23"/>
        <v>63</v>
      </c>
      <c r="AO33" s="4"/>
      <c r="AP33" s="4">
        <f t="shared" si="24"/>
        <v>0.183</v>
      </c>
      <c r="AQ33" s="4">
        <f t="shared" si="25"/>
        <v>0.62200000000000011</v>
      </c>
      <c r="AR33" s="48" t="s">
        <v>147</v>
      </c>
      <c r="AS33" s="6"/>
      <c r="AT33" s="4">
        <v>0.48</v>
      </c>
      <c r="AU33" s="4">
        <v>0.15</v>
      </c>
      <c r="AV33" s="4"/>
      <c r="AW33" s="4">
        <v>0.2</v>
      </c>
      <c r="AX33">
        <f t="shared" si="1"/>
        <v>766</v>
      </c>
      <c r="AY33" s="6">
        <f t="shared" si="26"/>
        <v>374</v>
      </c>
      <c r="AZ33" s="4">
        <f t="shared" si="27"/>
        <v>2.2749999999999999</v>
      </c>
      <c r="BA33" s="6">
        <f t="shared" si="28"/>
        <v>2882.65</v>
      </c>
      <c r="BB33" s="4">
        <f t="shared" si="29"/>
        <v>0.35</v>
      </c>
      <c r="BC33" s="4">
        <f t="shared" si="30"/>
        <v>0.2</v>
      </c>
      <c r="BD33" s="4">
        <f t="shared" si="31"/>
        <v>0.58299999999999996</v>
      </c>
      <c r="BE33" s="4">
        <f t="shared" si="32"/>
        <v>1.9360000000000002</v>
      </c>
      <c r="BF33" s="4">
        <v>0.435</v>
      </c>
      <c r="BH33" s="6">
        <f t="shared" si="3"/>
        <v>8006.8486400000002</v>
      </c>
      <c r="BI33" s="6">
        <f t="shared" si="4"/>
        <v>23508.107607040001</v>
      </c>
      <c r="BJ33" s="6">
        <f t="shared" si="5"/>
        <v>17044.082617784319</v>
      </c>
      <c r="BK33" s="6"/>
      <c r="BL33" s="6">
        <f t="shared" si="33"/>
        <v>10538.045952</v>
      </c>
      <c r="BM33" s="6">
        <f t="shared" si="6"/>
        <v>30939.702915072001</v>
      </c>
      <c r="BN33" s="6">
        <f t="shared" si="7"/>
        <v>22432.211961470974</v>
      </c>
      <c r="BO33" s="6">
        <f t="shared" si="8"/>
        <v>12785.129280000001</v>
      </c>
      <c r="BP33" s="6">
        <f t="shared" si="9"/>
        <v>37537.139566080004</v>
      </c>
      <c r="BQ33" s="6">
        <f t="shared" si="10"/>
        <v>27215.551276784645</v>
      </c>
      <c r="BR33" s="6">
        <f t="shared" si="11"/>
        <v>3403.1412840000003</v>
      </c>
      <c r="BS33" s="6">
        <f t="shared" si="12"/>
        <v>9991.6228098240008</v>
      </c>
      <c r="BT33" s="6">
        <f t="shared" si="13"/>
        <v>7244.2260135553925</v>
      </c>
      <c r="BU33" s="6">
        <f t="shared" si="14"/>
        <v>0</v>
      </c>
      <c r="BV33" s="6">
        <f t="shared" si="34"/>
        <v>0</v>
      </c>
      <c r="BW33" s="6">
        <f t="shared" si="35"/>
        <v>0</v>
      </c>
      <c r="BX33" s="6">
        <f t="shared" si="17"/>
        <v>157905.17831702117</v>
      </c>
      <c r="BY33">
        <v>11</v>
      </c>
      <c r="BZ33" s="25">
        <f t="shared" si="18"/>
        <v>16829.157235800529</v>
      </c>
      <c r="CA33" s="9">
        <f t="shared" si="19"/>
        <v>28976.90405422157</v>
      </c>
      <c r="CB33" s="6">
        <f t="shared" si="20"/>
        <v>1931.7936036147714</v>
      </c>
      <c r="CC33" s="6">
        <f t="shared" si="21"/>
        <v>0</v>
      </c>
      <c r="CD33" s="6">
        <f t="shared" si="36"/>
        <v>18760.950839415302</v>
      </c>
      <c r="CE33">
        <v>85</v>
      </c>
      <c r="CF33" s="4">
        <f t="shared" si="22"/>
        <v>0.47887323943661969</v>
      </c>
      <c r="CG33" s="1">
        <v>0.1</v>
      </c>
      <c r="CH33" s="4">
        <f t="shared" si="37"/>
        <v>0.43098591549295773</v>
      </c>
      <c r="CI33" s="6">
        <f t="shared" si="38"/>
        <v>3450.8389913239434</v>
      </c>
      <c r="CJ33" s="6">
        <f t="shared" si="39"/>
        <v>10131.663278527099</v>
      </c>
      <c r="CK33" s="6">
        <f t="shared" si="40"/>
        <v>4541.7493821295775</v>
      </c>
      <c r="CL33" s="6">
        <f t="shared" si="41"/>
        <v>13334.576185932439</v>
      </c>
      <c r="CM33" s="6">
        <f t="shared" si="42"/>
        <v>5510.2106474366201</v>
      </c>
      <c r="CN33" s="6">
        <f t="shared" si="43"/>
        <v>16177.978460873917</v>
      </c>
      <c r="CO33" s="6">
        <f t="shared" si="44"/>
        <v>1466.7059618366197</v>
      </c>
      <c r="CP33" s="6">
        <f t="shared" si="45"/>
        <v>4306.2487039523157</v>
      </c>
      <c r="CQ33" s="6">
        <f t="shared" si="46"/>
        <v>0</v>
      </c>
      <c r="CR33" s="6">
        <f t="shared" si="47"/>
        <v>0</v>
      </c>
      <c r="CS33" s="7">
        <f t="shared" si="48"/>
        <v>1.2777777777777777</v>
      </c>
      <c r="CT33" s="6">
        <f t="shared" si="49"/>
        <v>23972.326072586216</v>
      </c>
      <c r="CU33" s="6">
        <f t="shared" si="50"/>
        <v>18760.950839415302</v>
      </c>
    </row>
    <row r="34" spans="2:99" s="23" customFormat="1" x14ac:dyDescent="0.35">
      <c r="B34">
        <v>70</v>
      </c>
      <c r="C34">
        <v>70</v>
      </c>
      <c r="D34">
        <v>256</v>
      </c>
      <c r="E34" s="6">
        <v>6</v>
      </c>
      <c r="F34" s="4">
        <v>1.792</v>
      </c>
      <c r="G34" s="4">
        <v>3.0464000000000002</v>
      </c>
      <c r="H34" s="50">
        <v>2</v>
      </c>
      <c r="I34" s="26">
        <v>6</v>
      </c>
      <c r="J34" s="24">
        <f t="shared" si="0"/>
        <v>3.6960000000000002</v>
      </c>
      <c r="K34" s="26">
        <v>10</v>
      </c>
      <c r="L34" s="23">
        <v>6</v>
      </c>
      <c r="M34" s="24">
        <v>0.98380000000000001</v>
      </c>
      <c r="N34" s="26">
        <v>4</v>
      </c>
      <c r="O34" s="26">
        <v>15</v>
      </c>
      <c r="P34" s="24">
        <v>0.25</v>
      </c>
      <c r="Q34" s="4">
        <v>0.69199999999999995</v>
      </c>
      <c r="R34" s="15" t="s">
        <v>133</v>
      </c>
      <c r="S34" s="15">
        <v>2</v>
      </c>
      <c r="T34" s="15" t="s">
        <v>153</v>
      </c>
      <c r="U34" s="15">
        <v>510</v>
      </c>
      <c r="V34" s="33">
        <f t="shared" si="129"/>
        <v>0.86299999999999999</v>
      </c>
      <c r="W34" s="33"/>
      <c r="X34" s="4"/>
      <c r="Y34" s="4"/>
      <c r="Z34" s="4"/>
      <c r="AA34" s="55">
        <v>1</v>
      </c>
      <c r="AB34" s="37" t="s">
        <v>143</v>
      </c>
      <c r="AC34" s="24"/>
      <c r="AD34" s="24">
        <v>0.35</v>
      </c>
      <c r="AE34" s="24"/>
      <c r="AF34" s="24"/>
      <c r="AG34" s="24"/>
      <c r="AH34" s="24"/>
      <c r="AI34" s="23">
        <v>311</v>
      </c>
      <c r="AJ34" s="24">
        <f>1*46.6%</f>
        <v>0.46600000000000003</v>
      </c>
      <c r="AK34" s="24">
        <f>1*46.6%</f>
        <v>0.46600000000000003</v>
      </c>
      <c r="AM34" s="24">
        <v>0.622</v>
      </c>
      <c r="AN34" s="6">
        <f t="shared" si="23"/>
        <v>63</v>
      </c>
      <c r="AO34" s="4"/>
      <c r="AP34" s="4">
        <f t="shared" si="24"/>
        <v>0.183</v>
      </c>
      <c r="AQ34" s="4">
        <f t="shared" si="25"/>
        <v>0.62200000000000011</v>
      </c>
      <c r="AR34" s="48" t="s">
        <v>147</v>
      </c>
      <c r="AS34" s="26"/>
      <c r="AT34" s="24">
        <v>0.48</v>
      </c>
      <c r="AU34" s="4">
        <v>0.15</v>
      </c>
      <c r="AV34" s="24"/>
      <c r="AW34" s="24">
        <v>0.2</v>
      </c>
      <c r="AX34" s="23">
        <f t="shared" si="1"/>
        <v>766</v>
      </c>
      <c r="AY34" s="6">
        <f t="shared" si="26"/>
        <v>374</v>
      </c>
      <c r="AZ34" s="4">
        <f t="shared" si="27"/>
        <v>1.8089999999999999</v>
      </c>
      <c r="BA34" s="6">
        <f t="shared" si="28"/>
        <v>2525.694</v>
      </c>
      <c r="BB34" s="4">
        <f t="shared" si="29"/>
        <v>0.35</v>
      </c>
      <c r="BC34" s="4">
        <f t="shared" si="30"/>
        <v>0.66600000000000004</v>
      </c>
      <c r="BD34" s="4">
        <f t="shared" si="31"/>
        <v>0.58299999999999996</v>
      </c>
      <c r="BE34" s="4">
        <f t="shared" si="32"/>
        <v>1.9360000000000002</v>
      </c>
      <c r="BF34" s="4">
        <v>0.435</v>
      </c>
      <c r="BG34" s="26"/>
      <c r="BH34" s="6">
        <f t="shared" si="3"/>
        <v>9124.5039943680003</v>
      </c>
      <c r="BI34" s="26">
        <f t="shared" si="4"/>
        <v>26789.54372746445</v>
      </c>
      <c r="BJ34" s="26">
        <f t="shared" si="5"/>
        <v>19423.22215876323</v>
      </c>
      <c r="BK34" s="26"/>
      <c r="BL34" s="6">
        <f t="shared" si="33"/>
        <v>12818.660819865599</v>
      </c>
      <c r="BM34" s="26">
        <f t="shared" si="6"/>
        <v>37635.588167125403</v>
      </c>
      <c r="BN34" s="26">
        <f t="shared" si="7"/>
        <v>27286.929463318062</v>
      </c>
      <c r="BO34" s="26">
        <f t="shared" si="8"/>
        <v>15552.051729984001</v>
      </c>
      <c r="BP34" s="26">
        <f t="shared" si="9"/>
        <v>45660.82387923303</v>
      </c>
      <c r="BQ34" s="26">
        <f t="shared" si="10"/>
        <v>33105.465892996181</v>
      </c>
      <c r="BR34" s="26">
        <f t="shared" si="11"/>
        <v>4139.6397434951996</v>
      </c>
      <c r="BS34" s="26">
        <f t="shared" si="12"/>
        <v>12153.982286901906</v>
      </c>
      <c r="BT34" s="26">
        <f t="shared" si="13"/>
        <v>8812.0014463013104</v>
      </c>
      <c r="BU34" s="6">
        <f t="shared" si="14"/>
        <v>0</v>
      </c>
      <c r="BV34" s="6">
        <f t="shared" si="34"/>
        <v>0</v>
      </c>
      <c r="BW34" s="6">
        <f t="shared" si="35"/>
        <v>0</v>
      </c>
      <c r="BX34" s="26">
        <f t="shared" si="17"/>
        <v>186840.60648832517</v>
      </c>
      <c r="BY34">
        <v>11</v>
      </c>
      <c r="BZ34" s="27">
        <f t="shared" si="18"/>
        <v>19995.097489211032</v>
      </c>
      <c r="CA34" s="25">
        <f t="shared" si="19"/>
        <v>35248.005785205241</v>
      </c>
      <c r="CB34" s="26">
        <f t="shared" si="20"/>
        <v>2349.8670523470159</v>
      </c>
      <c r="CC34" s="6">
        <f t="shared" si="21"/>
        <v>0</v>
      </c>
      <c r="CD34" s="8">
        <f t="shared" si="36"/>
        <v>22344.964541558049</v>
      </c>
      <c r="CE34">
        <v>85</v>
      </c>
      <c r="CF34" s="4">
        <f t="shared" si="22"/>
        <v>0.47887323943661969</v>
      </c>
      <c r="CG34" s="1">
        <v>0.1</v>
      </c>
      <c r="CH34" s="4">
        <f t="shared" si="37"/>
        <v>0.43098591549295773</v>
      </c>
      <c r="CI34" s="6">
        <f t="shared" si="38"/>
        <v>3932.532707431842</v>
      </c>
      <c r="CJ34" s="6">
        <f t="shared" si="39"/>
        <v>11545.916029019889</v>
      </c>
      <c r="CK34" s="6">
        <f t="shared" si="40"/>
        <v>5524.6622688434836</v>
      </c>
      <c r="CL34" s="6">
        <f t="shared" si="41"/>
        <v>16220.408421324468</v>
      </c>
      <c r="CM34" s="6">
        <f t="shared" si="42"/>
        <v>6702.7152526409918</v>
      </c>
      <c r="CN34" s="6">
        <f t="shared" si="43"/>
        <v>19679.171981753952</v>
      </c>
      <c r="CO34" s="6">
        <f t="shared" si="44"/>
        <v>1784.1264246613114</v>
      </c>
      <c r="CP34" s="6">
        <f t="shared" si="45"/>
        <v>5238.1951828056099</v>
      </c>
      <c r="CQ34" s="6">
        <f t="shared" si="46"/>
        <v>0</v>
      </c>
      <c r="CR34" s="6">
        <f t="shared" si="47"/>
        <v>0</v>
      </c>
      <c r="CS34" s="7">
        <f t="shared" si="48"/>
        <v>1.2777777777777777</v>
      </c>
      <c r="CT34" s="6">
        <f t="shared" si="49"/>
        <v>28551.899136435284</v>
      </c>
      <c r="CU34" s="6">
        <f t="shared" si="50"/>
        <v>22344.964541558049</v>
      </c>
    </row>
    <row r="35" spans="2:99" x14ac:dyDescent="0.35">
      <c r="B35">
        <v>70</v>
      </c>
      <c r="C35">
        <v>70</v>
      </c>
      <c r="D35">
        <v>256</v>
      </c>
      <c r="E35" s="6">
        <v>6</v>
      </c>
      <c r="F35" s="4">
        <v>1.792</v>
      </c>
      <c r="G35" s="4">
        <v>3.0464000000000002</v>
      </c>
      <c r="H35" s="7">
        <v>2</v>
      </c>
      <c r="I35" s="6">
        <v>6</v>
      </c>
      <c r="J35" s="4">
        <f t="shared" si="0"/>
        <v>3.6960000000000002</v>
      </c>
      <c r="K35" s="6">
        <v>10</v>
      </c>
      <c r="L35">
        <v>6</v>
      </c>
      <c r="M35" s="4">
        <v>0.98380000000000001</v>
      </c>
      <c r="N35" s="6">
        <v>4</v>
      </c>
      <c r="O35" s="6">
        <v>15</v>
      </c>
      <c r="P35" s="4">
        <v>0.25</v>
      </c>
      <c r="Q35" s="4">
        <v>0.69199999999999995</v>
      </c>
      <c r="R35" s="15" t="s">
        <v>133</v>
      </c>
      <c r="S35" s="15">
        <v>2</v>
      </c>
      <c r="T35" s="15" t="s">
        <v>153</v>
      </c>
      <c r="U35" s="15">
        <v>510</v>
      </c>
      <c r="V35" s="33">
        <f t="shared" si="129"/>
        <v>0.86299999999999999</v>
      </c>
      <c r="W35" s="33"/>
      <c r="AA35" s="55">
        <v>1</v>
      </c>
      <c r="AB35" s="37" t="s">
        <v>143</v>
      </c>
      <c r="AC35" s="4"/>
      <c r="AD35" s="4">
        <v>0.35</v>
      </c>
      <c r="AE35" s="4"/>
      <c r="AF35" s="4"/>
      <c r="AG35" s="4"/>
      <c r="AH35" s="4"/>
      <c r="AI35">
        <v>311</v>
      </c>
      <c r="AJ35" s="4">
        <f>2*46.6%</f>
        <v>0.93200000000000005</v>
      </c>
      <c r="AK35" s="4"/>
      <c r="AL35" s="30">
        <v>0.311</v>
      </c>
      <c r="AM35" s="4"/>
      <c r="AN35" s="6">
        <f t="shared" si="23"/>
        <v>63</v>
      </c>
      <c r="AO35" s="4"/>
      <c r="AP35" s="4">
        <f t="shared" si="24"/>
        <v>0.183</v>
      </c>
      <c r="AQ35" s="4">
        <f t="shared" si="25"/>
        <v>0.62200000000000011</v>
      </c>
      <c r="AR35" s="48" t="s">
        <v>147</v>
      </c>
      <c r="AS35" s="6"/>
      <c r="AT35" s="4">
        <v>0.48</v>
      </c>
      <c r="AU35" s="4">
        <v>0.15</v>
      </c>
      <c r="AV35" s="4"/>
      <c r="AW35" s="4">
        <v>0.2</v>
      </c>
      <c r="AX35">
        <f t="shared" ref="AX35:AX66" si="130">D35+U35</f>
        <v>766</v>
      </c>
      <c r="AY35" s="6">
        <f t="shared" si="26"/>
        <v>374</v>
      </c>
      <c r="AZ35" s="4">
        <f t="shared" si="27"/>
        <v>2.2749999999999999</v>
      </c>
      <c r="BA35" s="6">
        <f t="shared" si="28"/>
        <v>2882.65</v>
      </c>
      <c r="BB35" s="4">
        <f t="shared" si="29"/>
        <v>0.35</v>
      </c>
      <c r="BC35" s="4">
        <f t="shared" si="30"/>
        <v>0.2</v>
      </c>
      <c r="BD35" s="4">
        <f t="shared" si="31"/>
        <v>0.89399999999999991</v>
      </c>
      <c r="BE35" s="4">
        <f t="shared" si="32"/>
        <v>1.3140000000000001</v>
      </c>
      <c r="BF35" s="4">
        <v>0.435</v>
      </c>
      <c r="BH35" s="6">
        <f t="shared" ref="BH35:BH66" si="131">F35*(100%+BB35+BC35)*BA35*(100%+BG35*50%)*(100%+BG35*BF35)</f>
        <v>8006.8486400000002</v>
      </c>
      <c r="BI35" s="6">
        <f t="shared" si="4"/>
        <v>18527.847752960002</v>
      </c>
      <c r="BJ35" s="6">
        <f t="shared" si="5"/>
        <v>16423.647930368003</v>
      </c>
      <c r="BK35" s="6"/>
      <c r="BL35" s="6">
        <f t="shared" si="33"/>
        <v>10538.045952</v>
      </c>
      <c r="BM35" s="6">
        <f t="shared" si="6"/>
        <v>24385.038332928001</v>
      </c>
      <c r="BN35" s="6">
        <f t="shared" si="7"/>
        <v>21615.6398567424</v>
      </c>
      <c r="BO35" s="6">
        <f t="shared" ref="BO35:BO66" si="132">J35*(100%+BC35)*BA35</f>
        <v>12785.129280000001</v>
      </c>
      <c r="BP35" s="6">
        <f t="shared" si="9"/>
        <v>29584.789153920003</v>
      </c>
      <c r="BQ35" s="6">
        <f t="shared" si="10"/>
        <v>26224.857179136005</v>
      </c>
      <c r="BR35" s="6">
        <f t="shared" ref="BR35:BR66" si="133">M35*(100%+BC35)*BA35</f>
        <v>3403.1412840000003</v>
      </c>
      <c r="BS35" s="6">
        <f t="shared" si="12"/>
        <v>7874.8689311760008</v>
      </c>
      <c r="BT35" s="6">
        <f t="shared" si="13"/>
        <v>6980.523401740802</v>
      </c>
      <c r="BU35" s="6">
        <f t="shared" ref="BU35:BU66" si="134">Z35*BA35</f>
        <v>0</v>
      </c>
      <c r="BV35" s="6">
        <f t="shared" si="34"/>
        <v>0</v>
      </c>
      <c r="BW35" s="6">
        <f t="shared" si="35"/>
        <v>0</v>
      </c>
      <c r="BX35" s="6">
        <f t="shared" ref="BX35:BX66" si="135">4*(BJ35+BN35)</f>
        <v>152157.1511484416</v>
      </c>
      <c r="BY35">
        <v>11</v>
      </c>
      <c r="BZ35" s="25">
        <f t="shared" ref="BZ35:BZ66" si="136">(BX35+BQ35)/BY35</f>
        <v>16216.546211597964</v>
      </c>
      <c r="CA35" s="9">
        <f t="shared" ref="CA35:CA66" si="137">N35*BT35</f>
        <v>27922.093606963208</v>
      </c>
      <c r="CB35" s="6">
        <f t="shared" ref="CB35:CB66" si="138">CA35/O35</f>
        <v>1861.4729071308805</v>
      </c>
      <c r="CC35" s="6">
        <f t="shared" ref="CC35:CC66" si="139">BW35/AA35</f>
        <v>0</v>
      </c>
      <c r="CD35" s="6">
        <f t="shared" si="36"/>
        <v>18078.019118728844</v>
      </c>
      <c r="CE35">
        <v>85</v>
      </c>
      <c r="CF35" s="4">
        <f t="shared" ref="CF35:CF66" si="140">(100+B35)/((100+B35)+(100+CE35))</f>
        <v>0.47887323943661969</v>
      </c>
      <c r="CG35" s="1">
        <v>0.1</v>
      </c>
      <c r="CH35" s="4">
        <f t="shared" si="37"/>
        <v>0.43098591549295773</v>
      </c>
      <c r="CI35" s="6">
        <f t="shared" si="38"/>
        <v>3450.8389913239434</v>
      </c>
      <c r="CJ35" s="6">
        <f t="shared" si="39"/>
        <v>7985.2414259236066</v>
      </c>
      <c r="CK35" s="6">
        <f t="shared" si="40"/>
        <v>4541.7493821295775</v>
      </c>
      <c r="CL35" s="6">
        <f t="shared" si="41"/>
        <v>10509.608070247843</v>
      </c>
      <c r="CM35" s="6">
        <f t="shared" si="42"/>
        <v>5510.2106474366201</v>
      </c>
      <c r="CN35" s="6">
        <f t="shared" si="43"/>
        <v>12750.627438168338</v>
      </c>
      <c r="CO35" s="6">
        <f t="shared" si="44"/>
        <v>1466.7059618366197</v>
      </c>
      <c r="CP35" s="6">
        <f t="shared" si="45"/>
        <v>3393.9575956899384</v>
      </c>
      <c r="CQ35" s="6">
        <f t="shared" si="46"/>
        <v>0</v>
      </c>
      <c r="CR35" s="6">
        <f t="shared" si="47"/>
        <v>0</v>
      </c>
      <c r="CS35" s="7">
        <f t="shared" si="48"/>
        <v>1.2777777777777777</v>
      </c>
      <c r="CT35" s="6">
        <f t="shared" si="49"/>
        <v>23099.691096153521</v>
      </c>
      <c r="CU35" s="6">
        <f t="shared" si="50"/>
        <v>18078.019118728844</v>
      </c>
    </row>
    <row r="36" spans="2:99" s="59" customFormat="1" x14ac:dyDescent="0.35">
      <c r="B36" s="59">
        <v>70</v>
      </c>
      <c r="C36" s="59">
        <v>70</v>
      </c>
      <c r="D36" s="59">
        <v>256</v>
      </c>
      <c r="E36" s="61">
        <v>6</v>
      </c>
      <c r="F36" s="60">
        <v>1.792</v>
      </c>
      <c r="G36" s="60">
        <v>3.0464000000000002</v>
      </c>
      <c r="H36" s="62">
        <v>2</v>
      </c>
      <c r="I36" s="61">
        <v>6</v>
      </c>
      <c r="J36" s="60">
        <f t="shared" si="0"/>
        <v>3.6960000000000002</v>
      </c>
      <c r="K36" s="61">
        <v>10</v>
      </c>
      <c r="L36" s="59">
        <v>6</v>
      </c>
      <c r="M36" s="60">
        <v>0.98380000000000001</v>
      </c>
      <c r="N36" s="61">
        <v>4</v>
      </c>
      <c r="O36" s="61">
        <v>15</v>
      </c>
      <c r="P36" s="60">
        <v>0.25</v>
      </c>
      <c r="Q36" s="60">
        <v>0.69199999999999995</v>
      </c>
      <c r="R36" s="63" t="s">
        <v>133</v>
      </c>
      <c r="S36" s="63">
        <v>2</v>
      </c>
      <c r="T36" s="63" t="s">
        <v>153</v>
      </c>
      <c r="U36" s="63">
        <v>510</v>
      </c>
      <c r="V36" s="64">
        <f>41.3%+45%</f>
        <v>0.86299999999999999</v>
      </c>
      <c r="W36" s="64"/>
      <c r="X36" s="60"/>
      <c r="Y36" s="60"/>
      <c r="Z36" s="60"/>
      <c r="AA36" s="80">
        <v>1</v>
      </c>
      <c r="AB36" s="63" t="s">
        <v>143</v>
      </c>
      <c r="AC36" s="60"/>
      <c r="AD36" s="60">
        <v>0.35</v>
      </c>
      <c r="AE36" s="60"/>
      <c r="AF36" s="60"/>
      <c r="AG36" s="60"/>
      <c r="AH36" s="60"/>
      <c r="AI36" s="59">
        <v>311</v>
      </c>
      <c r="AJ36" s="60">
        <f>1*46.6%</f>
        <v>0.46600000000000003</v>
      </c>
      <c r="AK36" s="60">
        <f>1*46.6%</f>
        <v>0.46600000000000003</v>
      </c>
      <c r="AL36" s="67">
        <v>0.311</v>
      </c>
      <c r="AM36" s="60"/>
      <c r="AN36" s="61">
        <f t="shared" si="23"/>
        <v>63</v>
      </c>
      <c r="AO36" s="60"/>
      <c r="AP36" s="60">
        <f t="shared" si="24"/>
        <v>0.183</v>
      </c>
      <c r="AQ36" s="60">
        <f t="shared" si="25"/>
        <v>0.62200000000000011</v>
      </c>
      <c r="AR36" s="65" t="s">
        <v>147</v>
      </c>
      <c r="AS36" s="61"/>
      <c r="AT36" s="60">
        <v>0.48</v>
      </c>
      <c r="AU36" s="60">
        <v>0.15</v>
      </c>
      <c r="AV36" s="60"/>
      <c r="AW36" s="60">
        <v>0.2</v>
      </c>
      <c r="AX36" s="59">
        <f t="shared" si="130"/>
        <v>766</v>
      </c>
      <c r="AY36" s="61">
        <f t="shared" si="26"/>
        <v>374</v>
      </c>
      <c r="AZ36" s="60">
        <f t="shared" si="27"/>
        <v>1.8089999999999999</v>
      </c>
      <c r="BA36" s="61">
        <f t="shared" si="28"/>
        <v>2525.694</v>
      </c>
      <c r="BB36" s="60">
        <f t="shared" si="29"/>
        <v>0.35</v>
      </c>
      <c r="BC36" s="60">
        <f t="shared" si="30"/>
        <v>0.66600000000000004</v>
      </c>
      <c r="BD36" s="60">
        <f t="shared" si="31"/>
        <v>0.89399999999999991</v>
      </c>
      <c r="BE36" s="60">
        <f t="shared" si="32"/>
        <v>1.3140000000000001</v>
      </c>
      <c r="BF36" s="4">
        <v>0.435</v>
      </c>
      <c r="BG36" s="61"/>
      <c r="BH36" s="6">
        <f t="shared" si="131"/>
        <v>9124.5039943680003</v>
      </c>
      <c r="BI36" s="61">
        <f t="shared" si="4"/>
        <v>21114.102242967554</v>
      </c>
      <c r="BJ36" s="61">
        <f t="shared" si="5"/>
        <v>18716.182593247646</v>
      </c>
      <c r="BK36" s="26"/>
      <c r="BL36" s="6">
        <f t="shared" si="33"/>
        <v>12818.660819865599</v>
      </c>
      <c r="BM36" s="61">
        <f t="shared" si="6"/>
        <v>29662.381137168999</v>
      </c>
      <c r="BN36" s="61">
        <f t="shared" si="7"/>
        <v>26293.63707370832</v>
      </c>
      <c r="BO36" s="61">
        <f t="shared" si="132"/>
        <v>15552.051729984001</v>
      </c>
      <c r="BP36" s="61">
        <f t="shared" si="9"/>
        <v>35987.447703182981</v>
      </c>
      <c r="BQ36" s="61">
        <f t="shared" si="10"/>
        <v>31900.368508543186</v>
      </c>
      <c r="BR36" s="61">
        <f t="shared" si="133"/>
        <v>4139.6397434951996</v>
      </c>
      <c r="BS36" s="61">
        <f t="shared" si="12"/>
        <v>9579.126366447892</v>
      </c>
      <c r="BT36" s="61">
        <f t="shared" si="13"/>
        <v>8491.2290418573539</v>
      </c>
      <c r="BU36" s="61">
        <f t="shared" si="134"/>
        <v>0</v>
      </c>
      <c r="BV36" s="61">
        <f t="shared" si="34"/>
        <v>0</v>
      </c>
      <c r="BW36" s="61">
        <f t="shared" si="35"/>
        <v>0</v>
      </c>
      <c r="BX36" s="61">
        <f t="shared" si="135"/>
        <v>180039.27866782388</v>
      </c>
      <c r="BY36" s="59">
        <v>11</v>
      </c>
      <c r="BZ36" s="66">
        <f t="shared" si="136"/>
        <v>19267.240652397006</v>
      </c>
      <c r="CA36" s="72">
        <f t="shared" si="137"/>
        <v>33964.916167429416</v>
      </c>
      <c r="CB36" s="61">
        <f t="shared" si="138"/>
        <v>2264.3277444952942</v>
      </c>
      <c r="CC36" s="61">
        <f t="shared" si="139"/>
        <v>0</v>
      </c>
      <c r="CD36" s="66">
        <f t="shared" si="36"/>
        <v>21531.5683968923</v>
      </c>
      <c r="CE36" s="59">
        <v>85</v>
      </c>
      <c r="CF36" s="60">
        <f t="shared" si="140"/>
        <v>0.47887323943661969</v>
      </c>
      <c r="CG36" s="71">
        <v>0.1</v>
      </c>
      <c r="CH36" s="60">
        <f t="shared" si="37"/>
        <v>0.43098591549295773</v>
      </c>
      <c r="CI36" s="61">
        <f t="shared" si="38"/>
        <v>3932.532707431842</v>
      </c>
      <c r="CJ36" s="61">
        <f t="shared" si="39"/>
        <v>9099.8806849972843</v>
      </c>
      <c r="CK36" s="61">
        <f t="shared" si="40"/>
        <v>5524.6622688434836</v>
      </c>
      <c r="CL36" s="61">
        <f t="shared" si="41"/>
        <v>12784.068490103822</v>
      </c>
      <c r="CM36" s="61">
        <f t="shared" si="42"/>
        <v>6702.7152526409918</v>
      </c>
      <c r="CN36" s="61">
        <f t="shared" si="43"/>
        <v>15510.083094611256</v>
      </c>
      <c r="CO36" s="61">
        <f t="shared" si="44"/>
        <v>1784.1264246613114</v>
      </c>
      <c r="CP36" s="61">
        <f t="shared" si="45"/>
        <v>4128.4685466662741</v>
      </c>
      <c r="CQ36" s="61">
        <f t="shared" si="46"/>
        <v>0</v>
      </c>
      <c r="CR36" s="61">
        <f t="shared" si="47"/>
        <v>0</v>
      </c>
      <c r="CS36" s="7">
        <f t="shared" si="48"/>
        <v>1.2777777777777777</v>
      </c>
      <c r="CT36" s="6">
        <f t="shared" si="49"/>
        <v>27512.559618251271</v>
      </c>
      <c r="CU36" s="6">
        <f t="shared" si="50"/>
        <v>21531.5683968923</v>
      </c>
    </row>
    <row r="37" spans="2:99" x14ac:dyDescent="0.35">
      <c r="B37">
        <v>70</v>
      </c>
      <c r="C37">
        <v>70</v>
      </c>
      <c r="D37">
        <v>256</v>
      </c>
      <c r="E37" s="6">
        <v>6</v>
      </c>
      <c r="F37" s="4">
        <v>1.792</v>
      </c>
      <c r="G37" s="4">
        <v>3.0464000000000002</v>
      </c>
      <c r="H37" s="7">
        <v>2</v>
      </c>
      <c r="I37" s="6">
        <v>6</v>
      </c>
      <c r="J37" s="4">
        <f t="shared" si="0"/>
        <v>3.6960000000000002</v>
      </c>
      <c r="K37" s="6">
        <v>10</v>
      </c>
      <c r="L37">
        <v>6</v>
      </c>
      <c r="M37" s="4">
        <v>0.98380000000000001</v>
      </c>
      <c r="N37" s="6">
        <v>4</v>
      </c>
      <c r="O37" s="6">
        <v>15</v>
      </c>
      <c r="P37" s="4">
        <v>0.25</v>
      </c>
      <c r="Q37" s="4">
        <v>0.69199999999999995</v>
      </c>
      <c r="R37" s="15" t="s">
        <v>159</v>
      </c>
      <c r="S37" s="15">
        <v>2</v>
      </c>
      <c r="T37" s="15" t="s">
        <v>153</v>
      </c>
      <c r="U37" s="15">
        <v>510</v>
      </c>
      <c r="V37" s="33">
        <v>0.41299999999999998</v>
      </c>
      <c r="W37" s="33"/>
      <c r="AA37" s="55">
        <v>1</v>
      </c>
      <c r="AB37" s="37" t="s">
        <v>143</v>
      </c>
      <c r="AC37" s="4"/>
      <c r="AD37" s="4">
        <v>0.35</v>
      </c>
      <c r="AE37" s="4"/>
      <c r="AF37" s="4"/>
      <c r="AG37" s="4"/>
      <c r="AH37" s="4"/>
      <c r="AI37">
        <v>311</v>
      </c>
      <c r="AJ37" s="4">
        <f>2*46.6%</f>
        <v>0.93200000000000005</v>
      </c>
      <c r="AK37" s="4"/>
      <c r="AL37" s="4"/>
      <c r="AM37" s="4">
        <v>0.622</v>
      </c>
      <c r="AN37" s="6">
        <f t="shared" si="23"/>
        <v>63</v>
      </c>
      <c r="AO37" s="4"/>
      <c r="AP37" s="4">
        <f t="shared" si="24"/>
        <v>0.183</v>
      </c>
      <c r="AQ37" s="4">
        <f t="shared" si="25"/>
        <v>0.62200000000000011</v>
      </c>
      <c r="AR37" s="48" t="s">
        <v>147</v>
      </c>
      <c r="AS37" s="6"/>
      <c r="AT37" s="4">
        <v>0.48</v>
      </c>
      <c r="AU37" s="4">
        <v>0.15</v>
      </c>
      <c r="AV37" s="4"/>
      <c r="AW37" s="4">
        <v>0.2</v>
      </c>
      <c r="AX37">
        <f t="shared" si="130"/>
        <v>766</v>
      </c>
      <c r="AY37" s="6">
        <f t="shared" ref="AY37:AY40" si="141">AI37+AS37+AN37</f>
        <v>374</v>
      </c>
      <c r="AZ37" s="4">
        <f t="shared" ref="AZ37:AZ40" si="142">V37+AC37+AJ37+AT37+AO37</f>
        <v>1.825</v>
      </c>
      <c r="BA37" s="6">
        <f t="shared" ref="BA37:BA40" si="143">(100%+AZ37)*AX37+AY37</f>
        <v>2537.9500000000003</v>
      </c>
      <c r="BB37" s="4">
        <f t="shared" ref="BB37:BB40" si="144">W37+AD37</f>
        <v>0.35</v>
      </c>
      <c r="BC37" s="4">
        <f t="shared" ref="BC37:BC40" si="145">AE37+AK37+AW37</f>
        <v>0.2</v>
      </c>
      <c r="BD37" s="4">
        <f t="shared" ref="BD37:BD40" si="146">P37+X37+AG37+AL37+AU37+AP37</f>
        <v>0.58299999999999996</v>
      </c>
      <c r="BE37" s="4">
        <f t="shared" ref="BE37:BE40" si="147">Q37+Y37+AH37+AM37+AV37+AQ37</f>
        <v>1.9360000000000002</v>
      </c>
      <c r="BF37" s="4">
        <v>0.435</v>
      </c>
      <c r="BH37" s="6">
        <f t="shared" si="131"/>
        <v>7049.409920000001</v>
      </c>
      <c r="BI37" s="6">
        <f t="shared" ref="BI37:BI40" si="148">(100%+$BE37)*BH37</f>
        <v>20697.067525120001</v>
      </c>
      <c r="BJ37" s="6">
        <f t="shared" ref="BJ37:BJ40" si="149">MIN($BD37, 80%)*BI37+MAX(100%-$BD37, 20%)*BH37</f>
        <v>15005.994303784959</v>
      </c>
      <c r="BK37" s="6"/>
      <c r="BL37" s="6">
        <f t="shared" si="33"/>
        <v>9277.9330560000017</v>
      </c>
      <c r="BM37" s="6">
        <f t="shared" ref="BM37:BM40" si="150">(100%+$BE37)*BL37</f>
        <v>27240.011452416005</v>
      </c>
      <c r="BN37" s="6">
        <f t="shared" ref="BN37:BN40" si="151">MIN($BD37, 80%)*BM37+MAX(100%-$BD37, 20%)*BL37</f>
        <v>19749.824761110533</v>
      </c>
      <c r="BO37" s="6">
        <f t="shared" si="132"/>
        <v>11256.315840000001</v>
      </c>
      <c r="BP37" s="6">
        <f t="shared" ref="BP37:BP40" si="152">(100%+$BE37)*BO37</f>
        <v>33048.543306240004</v>
      </c>
      <c r="BQ37" s="6">
        <f t="shared" ref="BQ37:BQ40" si="153">MIN($BD37, 80%)*BP37+MAX(100%-$BD37, 20%)*BO37</f>
        <v>23961.184452817921</v>
      </c>
      <c r="BR37" s="6">
        <f t="shared" si="133"/>
        <v>2996.2022520000005</v>
      </c>
      <c r="BS37" s="6">
        <f t="shared" ref="BS37:BS40" si="154">(100%+$BE37)*BR37</f>
        <v>8796.8498118720017</v>
      </c>
      <c r="BT37" s="6">
        <f t="shared" ref="BT37:BT40" si="155">MIN($BD37, 80%)*BS37+MAX(100%-$BD37, 20%)*BR37</f>
        <v>6377.9797794053775</v>
      </c>
      <c r="BU37" s="6">
        <f t="shared" si="134"/>
        <v>0</v>
      </c>
      <c r="BV37" s="6">
        <f t="shared" ref="BV37:BV40" si="156">(100%+$BE37)*BU37</f>
        <v>0</v>
      </c>
      <c r="BW37" s="6">
        <f t="shared" ref="BW37:BW40" si="157">MIN($BD37, 80%)*BV37+MAX(100%-$BD37, 20%)*BU37</f>
        <v>0</v>
      </c>
      <c r="BX37" s="6">
        <f t="shared" si="135"/>
        <v>139023.27625958197</v>
      </c>
      <c r="BY37">
        <v>11</v>
      </c>
      <c r="BZ37" s="25">
        <f t="shared" si="136"/>
        <v>14816.769155672717</v>
      </c>
      <c r="CA37" s="9">
        <f t="shared" si="137"/>
        <v>25511.91911762151</v>
      </c>
      <c r="CB37" s="6">
        <f t="shared" si="138"/>
        <v>1700.7946078414341</v>
      </c>
      <c r="CC37" s="6">
        <f t="shared" si="139"/>
        <v>0</v>
      </c>
      <c r="CD37" s="6">
        <f t="shared" ref="CD37:CD40" si="158">BZ37+CB37+CC37</f>
        <v>16517.56376351415</v>
      </c>
      <c r="CE37">
        <v>85</v>
      </c>
      <c r="CF37" s="4">
        <f t="shared" si="140"/>
        <v>0.47887323943661969</v>
      </c>
      <c r="CG37" s="1">
        <v>0.1</v>
      </c>
      <c r="CH37" s="4">
        <f t="shared" si="37"/>
        <v>0.43098591549295773</v>
      </c>
      <c r="CI37" s="6">
        <f t="shared" si="38"/>
        <v>3038.1963880563385</v>
      </c>
      <c r="CJ37" s="6">
        <f t="shared" si="39"/>
        <v>8920.1445953334078</v>
      </c>
      <c r="CK37" s="6">
        <f t="shared" si="40"/>
        <v>3998.6584720225355</v>
      </c>
      <c r="CL37" s="6">
        <f t="shared" si="41"/>
        <v>11740.061273858166</v>
      </c>
      <c r="CM37" s="6">
        <f t="shared" si="42"/>
        <v>4851.3135873802821</v>
      </c>
      <c r="CN37" s="6">
        <f t="shared" si="43"/>
        <v>14243.456692548509</v>
      </c>
      <c r="CO37" s="6">
        <f t="shared" si="44"/>
        <v>1291.3209705802819</v>
      </c>
      <c r="CP37" s="6">
        <f t="shared" si="45"/>
        <v>3791.3183696237074</v>
      </c>
      <c r="CQ37" s="6">
        <f t="shared" si="46"/>
        <v>0</v>
      </c>
      <c r="CR37" s="6">
        <f t="shared" si="47"/>
        <v>0</v>
      </c>
      <c r="CS37" s="7">
        <f t="shared" si="48"/>
        <v>1.2777777777777777</v>
      </c>
      <c r="CT37" s="6">
        <f t="shared" si="49"/>
        <v>21105.775920045857</v>
      </c>
      <c r="CU37" s="6">
        <f t="shared" si="50"/>
        <v>16517.56376351415</v>
      </c>
    </row>
    <row r="38" spans="2:99" s="23" customFormat="1" x14ac:dyDescent="0.35">
      <c r="B38">
        <v>70</v>
      </c>
      <c r="C38">
        <v>70</v>
      </c>
      <c r="D38">
        <v>256</v>
      </c>
      <c r="E38" s="6">
        <v>6</v>
      </c>
      <c r="F38" s="4">
        <v>1.792</v>
      </c>
      <c r="G38" s="4">
        <v>3.0464000000000002</v>
      </c>
      <c r="H38" s="50">
        <v>2</v>
      </c>
      <c r="I38" s="26">
        <v>6</v>
      </c>
      <c r="J38" s="24">
        <f t="shared" si="0"/>
        <v>3.6960000000000002</v>
      </c>
      <c r="K38" s="26">
        <v>10</v>
      </c>
      <c r="L38" s="23">
        <v>6</v>
      </c>
      <c r="M38" s="24">
        <v>0.98380000000000001</v>
      </c>
      <c r="N38" s="26">
        <v>4</v>
      </c>
      <c r="O38" s="26">
        <v>15</v>
      </c>
      <c r="P38" s="24">
        <v>0.25</v>
      </c>
      <c r="Q38" s="4">
        <v>0.69199999999999995</v>
      </c>
      <c r="R38" s="15" t="s">
        <v>159</v>
      </c>
      <c r="S38" s="15">
        <v>2</v>
      </c>
      <c r="T38" s="15" t="s">
        <v>153</v>
      </c>
      <c r="U38" s="15">
        <v>510</v>
      </c>
      <c r="V38" s="33">
        <v>0.41299999999999998</v>
      </c>
      <c r="W38" s="33"/>
      <c r="X38" s="4"/>
      <c r="Y38" s="4"/>
      <c r="Z38" s="4"/>
      <c r="AA38" s="55">
        <v>1</v>
      </c>
      <c r="AB38" s="37" t="s">
        <v>143</v>
      </c>
      <c r="AC38" s="24"/>
      <c r="AD38" s="24">
        <v>0.35</v>
      </c>
      <c r="AE38" s="24"/>
      <c r="AF38" s="24"/>
      <c r="AG38" s="24"/>
      <c r="AH38" s="24"/>
      <c r="AI38" s="23">
        <v>311</v>
      </c>
      <c r="AJ38" s="24">
        <f>1*46.6%</f>
        <v>0.46600000000000003</v>
      </c>
      <c r="AK38" s="24">
        <f>1*46.6%</f>
        <v>0.46600000000000003</v>
      </c>
      <c r="AM38" s="24">
        <v>0.622</v>
      </c>
      <c r="AN38" s="6">
        <f t="shared" si="23"/>
        <v>63</v>
      </c>
      <c r="AO38" s="4"/>
      <c r="AP38" s="4">
        <f t="shared" si="24"/>
        <v>0.183</v>
      </c>
      <c r="AQ38" s="4">
        <f t="shared" si="25"/>
        <v>0.62200000000000011</v>
      </c>
      <c r="AR38" s="48" t="s">
        <v>147</v>
      </c>
      <c r="AS38" s="26"/>
      <c r="AT38" s="24">
        <v>0.48</v>
      </c>
      <c r="AU38" s="4">
        <v>0.15</v>
      </c>
      <c r="AV38" s="24"/>
      <c r="AW38" s="24">
        <v>0.2</v>
      </c>
      <c r="AX38" s="23">
        <f t="shared" si="130"/>
        <v>766</v>
      </c>
      <c r="AY38" s="6">
        <f t="shared" si="141"/>
        <v>374</v>
      </c>
      <c r="AZ38" s="4">
        <f t="shared" si="142"/>
        <v>1.359</v>
      </c>
      <c r="BA38" s="6">
        <f t="shared" si="143"/>
        <v>2180.9939999999997</v>
      </c>
      <c r="BB38" s="4">
        <f t="shared" si="144"/>
        <v>0.35</v>
      </c>
      <c r="BC38" s="4">
        <f t="shared" si="145"/>
        <v>0.66600000000000004</v>
      </c>
      <c r="BD38" s="4">
        <f t="shared" si="146"/>
        <v>0.58299999999999996</v>
      </c>
      <c r="BE38" s="4">
        <f t="shared" si="147"/>
        <v>1.9360000000000002</v>
      </c>
      <c r="BF38" s="4">
        <v>0.435</v>
      </c>
      <c r="BG38" s="26"/>
      <c r="BH38" s="6">
        <f t="shared" si="131"/>
        <v>7879.2159559679985</v>
      </c>
      <c r="BI38" s="26">
        <f t="shared" si="148"/>
        <v>23133.378046722042</v>
      </c>
      <c r="BJ38" s="26">
        <f t="shared" si="149"/>
        <v>16772.392454877605</v>
      </c>
      <c r="BK38" s="26"/>
      <c r="BL38" s="6">
        <f t="shared" si="33"/>
        <v>11069.204082585598</v>
      </c>
      <c r="BM38" s="26">
        <f t="shared" si="150"/>
        <v>32499.183186471317</v>
      </c>
      <c r="BN38" s="26">
        <f t="shared" si="151"/>
        <v>23562.881900150969</v>
      </c>
      <c r="BO38" s="26">
        <f t="shared" si="132"/>
        <v>13429.549070783998</v>
      </c>
      <c r="BP38" s="26">
        <f t="shared" si="152"/>
        <v>39429.156071821817</v>
      </c>
      <c r="BQ38" s="26">
        <f t="shared" si="153"/>
        <v>28587.319952389047</v>
      </c>
      <c r="BR38" s="26">
        <f t="shared" si="133"/>
        <v>3574.6727207351992</v>
      </c>
      <c r="BS38" s="26">
        <f t="shared" si="154"/>
        <v>10495.239108078544</v>
      </c>
      <c r="BT38" s="26">
        <f t="shared" si="155"/>
        <v>7609.3629245563689</v>
      </c>
      <c r="BU38" s="6">
        <f t="shared" si="134"/>
        <v>0</v>
      </c>
      <c r="BV38" s="6">
        <f t="shared" si="156"/>
        <v>0</v>
      </c>
      <c r="BW38" s="6">
        <f t="shared" si="157"/>
        <v>0</v>
      </c>
      <c r="BX38" s="26">
        <f t="shared" si="135"/>
        <v>161341.0974201143</v>
      </c>
      <c r="BY38">
        <v>11</v>
      </c>
      <c r="BZ38" s="27">
        <f t="shared" si="136"/>
        <v>17266.219761136668</v>
      </c>
      <c r="CA38" s="25">
        <f t="shared" si="137"/>
        <v>30437.451698225475</v>
      </c>
      <c r="CB38" s="26">
        <f t="shared" si="138"/>
        <v>2029.1634465483651</v>
      </c>
      <c r="CC38" s="6">
        <f t="shared" si="139"/>
        <v>0</v>
      </c>
      <c r="CD38" s="8">
        <f t="shared" si="158"/>
        <v>19295.383207685034</v>
      </c>
      <c r="CE38">
        <v>85</v>
      </c>
      <c r="CF38" s="4">
        <f t="shared" si="140"/>
        <v>0.47887323943661969</v>
      </c>
      <c r="CG38" s="1">
        <v>0.1</v>
      </c>
      <c r="CH38" s="4">
        <f t="shared" si="37"/>
        <v>0.43098591549295773</v>
      </c>
      <c r="CI38" s="6">
        <f t="shared" si="38"/>
        <v>3395.8311021495879</v>
      </c>
      <c r="CJ38" s="6">
        <f t="shared" si="39"/>
        <v>9970.1601159111888</v>
      </c>
      <c r="CK38" s="6">
        <f t="shared" si="40"/>
        <v>4770.671055311539</v>
      </c>
      <c r="CL38" s="6">
        <f t="shared" si="41"/>
        <v>14006.69021839468</v>
      </c>
      <c r="CM38" s="6">
        <f t="shared" si="42"/>
        <v>5787.9465009294408</v>
      </c>
      <c r="CN38" s="6">
        <f t="shared" si="43"/>
        <v>16993.41092672884</v>
      </c>
      <c r="CO38" s="6">
        <f t="shared" si="44"/>
        <v>1540.6335951337619</v>
      </c>
      <c r="CP38" s="6">
        <f t="shared" si="45"/>
        <v>4523.300235312724</v>
      </c>
      <c r="CQ38" s="6">
        <f t="shared" si="46"/>
        <v>0</v>
      </c>
      <c r="CR38" s="6">
        <f t="shared" si="47"/>
        <v>0</v>
      </c>
      <c r="CS38" s="7">
        <f t="shared" si="48"/>
        <v>1.2777777777777777</v>
      </c>
      <c r="CT38" s="6">
        <f t="shared" si="49"/>
        <v>24655.211876486432</v>
      </c>
      <c r="CU38" s="6">
        <f t="shared" si="50"/>
        <v>19295.383207685034</v>
      </c>
    </row>
    <row r="39" spans="2:99" x14ac:dyDescent="0.35">
      <c r="B39">
        <v>70</v>
      </c>
      <c r="C39">
        <v>70</v>
      </c>
      <c r="D39">
        <v>256</v>
      </c>
      <c r="E39" s="6">
        <v>6</v>
      </c>
      <c r="F39" s="4">
        <v>1.792</v>
      </c>
      <c r="G39" s="4">
        <v>3.0464000000000002</v>
      </c>
      <c r="H39" s="7">
        <v>2</v>
      </c>
      <c r="I39" s="6">
        <v>6</v>
      </c>
      <c r="J39" s="4">
        <f t="shared" si="0"/>
        <v>3.6960000000000002</v>
      </c>
      <c r="K39" s="6">
        <v>10</v>
      </c>
      <c r="L39">
        <v>6</v>
      </c>
      <c r="M39" s="4">
        <v>0.98380000000000001</v>
      </c>
      <c r="N39" s="6">
        <v>4</v>
      </c>
      <c r="O39" s="6">
        <v>15</v>
      </c>
      <c r="P39" s="4">
        <v>0.25</v>
      </c>
      <c r="Q39" s="4">
        <v>0.69199999999999995</v>
      </c>
      <c r="R39" s="15" t="s">
        <v>159</v>
      </c>
      <c r="S39" s="15">
        <v>2</v>
      </c>
      <c r="T39" s="15" t="s">
        <v>153</v>
      </c>
      <c r="U39" s="15">
        <v>510</v>
      </c>
      <c r="V39" s="33">
        <v>0.41299999999999998</v>
      </c>
      <c r="W39" s="33"/>
      <c r="AA39" s="55">
        <v>1</v>
      </c>
      <c r="AB39" s="37" t="s">
        <v>143</v>
      </c>
      <c r="AC39" s="4"/>
      <c r="AD39" s="4">
        <v>0.35</v>
      </c>
      <c r="AE39" s="4"/>
      <c r="AF39" s="4"/>
      <c r="AG39" s="4"/>
      <c r="AH39" s="4"/>
      <c r="AI39">
        <v>311</v>
      </c>
      <c r="AJ39" s="4">
        <f>2*46.6%</f>
        <v>0.93200000000000005</v>
      </c>
      <c r="AK39" s="4"/>
      <c r="AL39" s="30">
        <v>0.311</v>
      </c>
      <c r="AM39" s="4"/>
      <c r="AN39" s="6">
        <f t="shared" si="23"/>
        <v>63</v>
      </c>
      <c r="AO39" s="4"/>
      <c r="AP39" s="4">
        <f t="shared" si="24"/>
        <v>0.183</v>
      </c>
      <c r="AQ39" s="4">
        <f t="shared" si="25"/>
        <v>0.62200000000000011</v>
      </c>
      <c r="AR39" s="48" t="s">
        <v>147</v>
      </c>
      <c r="AS39" s="6"/>
      <c r="AT39" s="4">
        <v>0.48</v>
      </c>
      <c r="AU39" s="4">
        <v>0.15</v>
      </c>
      <c r="AV39" s="4"/>
      <c r="AW39" s="4">
        <v>0.2</v>
      </c>
      <c r="AX39">
        <f t="shared" si="130"/>
        <v>766</v>
      </c>
      <c r="AY39" s="6">
        <f t="shared" si="141"/>
        <v>374</v>
      </c>
      <c r="AZ39" s="4">
        <f t="shared" si="142"/>
        <v>1.825</v>
      </c>
      <c r="BA39" s="6">
        <f t="shared" si="143"/>
        <v>2537.9500000000003</v>
      </c>
      <c r="BB39" s="4">
        <f t="shared" si="144"/>
        <v>0.35</v>
      </c>
      <c r="BC39" s="4">
        <f t="shared" si="145"/>
        <v>0.2</v>
      </c>
      <c r="BD39" s="4">
        <f t="shared" si="146"/>
        <v>0.89399999999999991</v>
      </c>
      <c r="BE39" s="4">
        <f t="shared" si="147"/>
        <v>1.3140000000000001</v>
      </c>
      <c r="BF39" s="4">
        <v>0.435</v>
      </c>
      <c r="BH39" s="6">
        <f t="shared" si="131"/>
        <v>7049.409920000001</v>
      </c>
      <c r="BI39" s="6">
        <f t="shared" si="148"/>
        <v>16312.334554880003</v>
      </c>
      <c r="BJ39" s="6">
        <f t="shared" si="149"/>
        <v>14459.749627904002</v>
      </c>
      <c r="BK39" s="6"/>
      <c r="BL39" s="6">
        <f t="shared" si="33"/>
        <v>9277.9330560000017</v>
      </c>
      <c r="BM39" s="6">
        <f t="shared" si="150"/>
        <v>21469.137091584005</v>
      </c>
      <c r="BN39" s="6">
        <f t="shared" si="151"/>
        <v>19030.896284467206</v>
      </c>
      <c r="BO39" s="6">
        <f t="shared" si="132"/>
        <v>11256.315840000001</v>
      </c>
      <c r="BP39" s="6">
        <f t="shared" si="152"/>
        <v>26047.114853760002</v>
      </c>
      <c r="BQ39" s="6">
        <f t="shared" si="153"/>
        <v>23088.955051008004</v>
      </c>
      <c r="BR39" s="6">
        <f t="shared" si="133"/>
        <v>2996.2022520000005</v>
      </c>
      <c r="BS39" s="6">
        <f t="shared" si="154"/>
        <v>6933.212011128001</v>
      </c>
      <c r="BT39" s="6">
        <f t="shared" si="155"/>
        <v>6145.810059302401</v>
      </c>
      <c r="BU39" s="6">
        <f t="shared" si="134"/>
        <v>0</v>
      </c>
      <c r="BV39" s="6">
        <f t="shared" si="156"/>
        <v>0</v>
      </c>
      <c r="BW39" s="6">
        <f t="shared" si="157"/>
        <v>0</v>
      </c>
      <c r="BX39" s="6">
        <f t="shared" si="135"/>
        <v>133962.58364948485</v>
      </c>
      <c r="BY39">
        <v>11</v>
      </c>
      <c r="BZ39" s="25">
        <f t="shared" si="136"/>
        <v>14277.412609135714</v>
      </c>
      <c r="CA39" s="9">
        <f t="shared" si="137"/>
        <v>24583.240237209604</v>
      </c>
      <c r="CB39" s="6">
        <f t="shared" si="138"/>
        <v>1638.8826824806404</v>
      </c>
      <c r="CC39" s="6">
        <f t="shared" si="139"/>
        <v>0</v>
      </c>
      <c r="CD39" s="6">
        <f t="shared" si="158"/>
        <v>15916.295291616354</v>
      </c>
      <c r="CE39">
        <v>85</v>
      </c>
      <c r="CF39" s="4">
        <f t="shared" si="140"/>
        <v>0.47887323943661969</v>
      </c>
      <c r="CG39" s="1">
        <v>0.1</v>
      </c>
      <c r="CH39" s="4">
        <f t="shared" si="37"/>
        <v>0.43098591549295773</v>
      </c>
      <c r="CI39" s="6">
        <f t="shared" si="38"/>
        <v>3038.1963880563385</v>
      </c>
      <c r="CJ39" s="6">
        <f t="shared" si="39"/>
        <v>7030.3864419623669</v>
      </c>
      <c r="CK39" s="6">
        <f t="shared" si="40"/>
        <v>3998.6584720225355</v>
      </c>
      <c r="CL39" s="6">
        <f t="shared" si="41"/>
        <v>9252.8957042601487</v>
      </c>
      <c r="CM39" s="6">
        <f t="shared" si="42"/>
        <v>4851.3135873802821</v>
      </c>
      <c r="CN39" s="6">
        <f t="shared" si="43"/>
        <v>11225.939641197972</v>
      </c>
      <c r="CO39" s="6">
        <f t="shared" si="44"/>
        <v>1291.3209705802819</v>
      </c>
      <c r="CP39" s="6">
        <f t="shared" si="45"/>
        <v>2988.1167259227723</v>
      </c>
      <c r="CQ39" s="6">
        <f t="shared" si="46"/>
        <v>0</v>
      </c>
      <c r="CR39" s="6">
        <f t="shared" si="47"/>
        <v>0</v>
      </c>
      <c r="CS39" s="7">
        <f t="shared" si="48"/>
        <v>1.2777777777777777</v>
      </c>
      <c r="CT39" s="6">
        <f t="shared" si="49"/>
        <v>20337.48842817645</v>
      </c>
      <c r="CU39" s="6">
        <f t="shared" si="50"/>
        <v>15916.295291616354</v>
      </c>
    </row>
    <row r="40" spans="2:99" s="59" customFormat="1" x14ac:dyDescent="0.35">
      <c r="B40" s="59">
        <v>70</v>
      </c>
      <c r="C40" s="59">
        <v>70</v>
      </c>
      <c r="D40" s="59">
        <v>256</v>
      </c>
      <c r="E40" s="61">
        <v>6</v>
      </c>
      <c r="F40" s="60">
        <v>1.792</v>
      </c>
      <c r="G40" s="60">
        <v>3.0464000000000002</v>
      </c>
      <c r="H40" s="62">
        <v>2</v>
      </c>
      <c r="I40" s="61">
        <v>6</v>
      </c>
      <c r="J40" s="60">
        <f t="shared" si="0"/>
        <v>3.6960000000000002</v>
      </c>
      <c r="K40" s="61">
        <v>10</v>
      </c>
      <c r="L40" s="59">
        <v>6</v>
      </c>
      <c r="M40" s="60">
        <v>0.98380000000000001</v>
      </c>
      <c r="N40" s="61">
        <v>4</v>
      </c>
      <c r="O40" s="61">
        <v>15</v>
      </c>
      <c r="P40" s="60">
        <v>0.25</v>
      </c>
      <c r="Q40" s="60">
        <v>0.69199999999999995</v>
      </c>
      <c r="R40" s="63" t="s">
        <v>159</v>
      </c>
      <c r="S40" s="63">
        <v>2</v>
      </c>
      <c r="T40" s="63" t="s">
        <v>153</v>
      </c>
      <c r="U40" s="63">
        <v>510</v>
      </c>
      <c r="V40" s="64">
        <v>0.41299999999999998</v>
      </c>
      <c r="W40" s="64"/>
      <c r="X40" s="60"/>
      <c r="Y40" s="60"/>
      <c r="Z40" s="60"/>
      <c r="AA40" s="80">
        <v>1</v>
      </c>
      <c r="AB40" s="63" t="s">
        <v>143</v>
      </c>
      <c r="AC40" s="60"/>
      <c r="AD40" s="60">
        <v>0.35</v>
      </c>
      <c r="AE40" s="60"/>
      <c r="AF40" s="60"/>
      <c r="AG40" s="60"/>
      <c r="AH40" s="60"/>
      <c r="AI40" s="59">
        <v>311</v>
      </c>
      <c r="AJ40" s="60">
        <f>1*46.6%</f>
        <v>0.46600000000000003</v>
      </c>
      <c r="AK40" s="60">
        <f>1*46.6%</f>
        <v>0.46600000000000003</v>
      </c>
      <c r="AL40" s="67">
        <v>0.311</v>
      </c>
      <c r="AM40" s="60"/>
      <c r="AN40" s="61">
        <f t="shared" si="23"/>
        <v>63</v>
      </c>
      <c r="AO40" s="60"/>
      <c r="AP40" s="60">
        <f t="shared" si="24"/>
        <v>0.183</v>
      </c>
      <c r="AQ40" s="60">
        <f t="shared" si="25"/>
        <v>0.62200000000000011</v>
      </c>
      <c r="AR40" s="65" t="s">
        <v>147</v>
      </c>
      <c r="AS40" s="61"/>
      <c r="AT40" s="60">
        <v>0.48</v>
      </c>
      <c r="AU40" s="60">
        <v>0.15</v>
      </c>
      <c r="AV40" s="60"/>
      <c r="AW40" s="60">
        <v>0.2</v>
      </c>
      <c r="AX40" s="59">
        <f t="shared" si="130"/>
        <v>766</v>
      </c>
      <c r="AY40" s="61">
        <f t="shared" si="141"/>
        <v>374</v>
      </c>
      <c r="AZ40" s="60">
        <f t="shared" si="142"/>
        <v>1.359</v>
      </c>
      <c r="BA40" s="61">
        <f t="shared" si="143"/>
        <v>2180.9939999999997</v>
      </c>
      <c r="BB40" s="60">
        <f t="shared" si="144"/>
        <v>0.35</v>
      </c>
      <c r="BC40" s="60">
        <f t="shared" si="145"/>
        <v>0.66600000000000004</v>
      </c>
      <c r="BD40" s="60">
        <f t="shared" si="146"/>
        <v>0.89399999999999991</v>
      </c>
      <c r="BE40" s="60">
        <f t="shared" si="147"/>
        <v>1.3140000000000001</v>
      </c>
      <c r="BF40" s="4">
        <v>0.435</v>
      </c>
      <c r="BG40" s="61"/>
      <c r="BH40" s="6">
        <f t="shared" si="131"/>
        <v>7879.2159559679985</v>
      </c>
      <c r="BI40" s="61">
        <f t="shared" si="148"/>
        <v>18232.505722109949</v>
      </c>
      <c r="BJ40" s="61">
        <f t="shared" si="149"/>
        <v>16161.84776888156</v>
      </c>
      <c r="BK40" s="26"/>
      <c r="BL40" s="6">
        <f t="shared" si="33"/>
        <v>11069.204082585598</v>
      </c>
      <c r="BM40" s="61">
        <f t="shared" si="150"/>
        <v>25614.138247103074</v>
      </c>
      <c r="BN40" s="61">
        <f t="shared" si="151"/>
        <v>22705.151414199579</v>
      </c>
      <c r="BO40" s="61">
        <f t="shared" si="132"/>
        <v>13429.549070783998</v>
      </c>
      <c r="BP40" s="61">
        <f t="shared" si="152"/>
        <v>31075.976549794173</v>
      </c>
      <c r="BQ40" s="61">
        <f t="shared" si="153"/>
        <v>27546.691053992141</v>
      </c>
      <c r="BR40" s="61">
        <f t="shared" si="133"/>
        <v>3574.6727207351992</v>
      </c>
      <c r="BS40" s="61">
        <f t="shared" si="154"/>
        <v>8271.7926757812511</v>
      </c>
      <c r="BT40" s="61">
        <f t="shared" si="155"/>
        <v>7332.368684772041</v>
      </c>
      <c r="BU40" s="61">
        <f t="shared" si="134"/>
        <v>0</v>
      </c>
      <c r="BV40" s="61">
        <f t="shared" si="156"/>
        <v>0</v>
      </c>
      <c r="BW40" s="61">
        <f t="shared" si="157"/>
        <v>0</v>
      </c>
      <c r="BX40" s="61">
        <f t="shared" si="135"/>
        <v>155467.99673232457</v>
      </c>
      <c r="BY40" s="59">
        <v>11</v>
      </c>
      <c r="BZ40" s="66">
        <f t="shared" si="136"/>
        <v>16637.698889665156</v>
      </c>
      <c r="CA40" s="72">
        <f t="shared" si="137"/>
        <v>29329.474739088164</v>
      </c>
      <c r="CB40" s="61">
        <f t="shared" si="138"/>
        <v>1955.2983159392109</v>
      </c>
      <c r="CC40" s="61">
        <f t="shared" si="139"/>
        <v>0</v>
      </c>
      <c r="CD40" s="66">
        <f t="shared" si="158"/>
        <v>18592.997205604366</v>
      </c>
      <c r="CE40" s="59">
        <v>85</v>
      </c>
      <c r="CF40" s="60">
        <f t="shared" si="140"/>
        <v>0.47887323943661969</v>
      </c>
      <c r="CG40" s="71">
        <v>0.1</v>
      </c>
      <c r="CH40" s="60">
        <f t="shared" si="37"/>
        <v>0.43098591549295773</v>
      </c>
      <c r="CI40" s="61">
        <f t="shared" si="38"/>
        <v>3395.8311021495879</v>
      </c>
      <c r="CJ40" s="61">
        <f t="shared" si="39"/>
        <v>7857.9531703741468</v>
      </c>
      <c r="CK40" s="61">
        <f t="shared" si="40"/>
        <v>4770.671055311539</v>
      </c>
      <c r="CL40" s="61">
        <f t="shared" si="41"/>
        <v>11039.332821990902</v>
      </c>
      <c r="CM40" s="61">
        <f t="shared" si="42"/>
        <v>5787.9465009294408</v>
      </c>
      <c r="CN40" s="61">
        <f t="shared" si="43"/>
        <v>13393.308203150727</v>
      </c>
      <c r="CO40" s="61">
        <f t="shared" si="44"/>
        <v>1540.6335951337619</v>
      </c>
      <c r="CP40" s="61">
        <f t="shared" si="45"/>
        <v>3565.0261391395252</v>
      </c>
      <c r="CQ40" s="61">
        <f t="shared" si="46"/>
        <v>0</v>
      </c>
      <c r="CR40" s="61">
        <f t="shared" si="47"/>
        <v>0</v>
      </c>
      <c r="CS40" s="7">
        <f t="shared" si="48"/>
        <v>1.2777777777777777</v>
      </c>
      <c r="CT40" s="6">
        <f t="shared" si="49"/>
        <v>23757.718651605577</v>
      </c>
      <c r="CU40" s="6">
        <f t="shared" si="50"/>
        <v>18592.997205604366</v>
      </c>
    </row>
    <row r="41" spans="2:99" x14ac:dyDescent="0.35">
      <c r="B41">
        <v>70</v>
      </c>
      <c r="C41">
        <v>70</v>
      </c>
      <c r="D41">
        <v>256</v>
      </c>
      <c r="E41" s="6">
        <v>6</v>
      </c>
      <c r="F41" s="4">
        <v>1.792</v>
      </c>
      <c r="G41" s="4">
        <v>3.0464000000000002</v>
      </c>
      <c r="H41" s="7">
        <v>2</v>
      </c>
      <c r="I41" s="6">
        <v>6</v>
      </c>
      <c r="J41" s="4">
        <f t="shared" si="0"/>
        <v>3.6960000000000002</v>
      </c>
      <c r="K41" s="6">
        <v>10</v>
      </c>
      <c r="L41">
        <v>6</v>
      </c>
      <c r="M41" s="4">
        <v>0.98380000000000001</v>
      </c>
      <c r="N41" s="6">
        <v>4</v>
      </c>
      <c r="O41" s="6">
        <v>15</v>
      </c>
      <c r="P41" s="4">
        <v>0.25</v>
      </c>
      <c r="Q41" s="4">
        <v>0.69199999999999995</v>
      </c>
      <c r="R41" s="15" t="s">
        <v>154</v>
      </c>
      <c r="S41" s="15">
        <v>1</v>
      </c>
      <c r="T41" s="15" t="s">
        <v>153</v>
      </c>
      <c r="U41" s="15">
        <v>674</v>
      </c>
      <c r="V41" s="33"/>
      <c r="W41" s="33"/>
      <c r="X41" s="4">
        <v>0.221</v>
      </c>
      <c r="Y41" s="4">
        <v>0.2</v>
      </c>
      <c r="Z41" s="4">
        <v>1.25</v>
      </c>
      <c r="AA41" s="55">
        <v>4</v>
      </c>
      <c r="AB41" s="37" t="s">
        <v>143</v>
      </c>
      <c r="AC41" s="4"/>
      <c r="AD41" s="4">
        <v>0.35</v>
      </c>
      <c r="AE41" s="4"/>
      <c r="AF41" s="4"/>
      <c r="AG41" s="4"/>
      <c r="AH41" s="4"/>
      <c r="AI41">
        <v>311</v>
      </c>
      <c r="AJ41" s="4">
        <f>2*46.6%</f>
        <v>0.93200000000000005</v>
      </c>
      <c r="AK41" s="4"/>
      <c r="AL41" s="4"/>
      <c r="AM41" s="4">
        <v>0.622</v>
      </c>
      <c r="AN41" s="6">
        <f t="shared" si="23"/>
        <v>63</v>
      </c>
      <c r="AO41" s="4"/>
      <c r="AP41" s="4">
        <f t="shared" si="24"/>
        <v>0.183</v>
      </c>
      <c r="AQ41" s="4">
        <f t="shared" si="25"/>
        <v>0.62200000000000011</v>
      </c>
      <c r="AR41" s="48" t="s">
        <v>147</v>
      </c>
      <c r="AS41" s="6"/>
      <c r="AT41" s="4">
        <v>0.48</v>
      </c>
      <c r="AU41" s="4">
        <v>0.15</v>
      </c>
      <c r="AV41" s="4"/>
      <c r="AW41" s="4">
        <v>0.2</v>
      </c>
      <c r="AX41">
        <f t="shared" si="130"/>
        <v>930</v>
      </c>
      <c r="AY41" s="6">
        <f t="shared" si="26"/>
        <v>374</v>
      </c>
      <c r="AZ41" s="4">
        <f t="shared" si="27"/>
        <v>1.4119999999999999</v>
      </c>
      <c r="BA41" s="6">
        <f t="shared" si="28"/>
        <v>2617.16</v>
      </c>
      <c r="BB41" s="4">
        <f t="shared" si="29"/>
        <v>0.35</v>
      </c>
      <c r="BC41" s="4">
        <f t="shared" si="30"/>
        <v>0.2</v>
      </c>
      <c r="BD41" s="4">
        <f t="shared" si="31"/>
        <v>0.80400000000000005</v>
      </c>
      <c r="BE41" s="4">
        <f t="shared" si="32"/>
        <v>2.1360000000000001</v>
      </c>
      <c r="BF41" s="4">
        <v>0.435</v>
      </c>
      <c r="BH41" s="6">
        <f t="shared" si="131"/>
        <v>7269.423616</v>
      </c>
      <c r="BI41" s="6">
        <f t="shared" ref="BI41:BI44" si="159">(100%+$BE41)*BH41</f>
        <v>22796.912459776002</v>
      </c>
      <c r="BJ41" s="6">
        <f t="shared" ref="BJ41:BJ44" si="160">MIN($BD41, 80%)*BI41+MAX(100%-$BD41, 20%)*BH41</f>
        <v>19691.414691020804</v>
      </c>
      <c r="BK41" s="6"/>
      <c r="BL41" s="6">
        <f t="shared" si="33"/>
        <v>9567.4994688000006</v>
      </c>
      <c r="BM41" s="6">
        <f t="shared" ref="BM41:BM44" si="161">(100%+$BE41)*BL41</f>
        <v>30003.678334156804</v>
      </c>
      <c r="BN41" s="6">
        <f t="shared" ref="BN41:BN44" si="162">MIN($BD41, 80%)*BM41+MAX(100%-$BD41, 20%)*BL41</f>
        <v>25916.442561085445</v>
      </c>
      <c r="BO41" s="6">
        <f t="shared" si="132"/>
        <v>11607.628031999999</v>
      </c>
      <c r="BP41" s="6">
        <f t="shared" ref="BP41:BP44" si="163">(100%+$BE41)*BO41</f>
        <v>36401.521508351994</v>
      </c>
      <c r="BQ41" s="6">
        <f t="shared" ref="BQ41:BQ44" si="164">MIN($BD41, 80%)*BP41+MAX(100%-$BD41, 20%)*BO41</f>
        <v>31442.742813081597</v>
      </c>
      <c r="BR41" s="6">
        <f t="shared" si="133"/>
        <v>3089.7144096000002</v>
      </c>
      <c r="BS41" s="6">
        <f t="shared" ref="BS41:BS44" si="165">(100%+$BE41)*BR41</f>
        <v>9689.3443885056004</v>
      </c>
      <c r="BT41" s="6">
        <f t="shared" ref="BT41:BT44" si="166">MIN($BD41, 80%)*BS41+MAX(100%-$BD41, 20%)*BR41</f>
        <v>8369.4183927244812</v>
      </c>
      <c r="BU41" s="6">
        <f t="shared" si="134"/>
        <v>3271.45</v>
      </c>
      <c r="BV41" s="6">
        <f t="shared" si="34"/>
        <v>10259.2672</v>
      </c>
      <c r="BW41" s="6">
        <f t="shared" si="35"/>
        <v>8861.7037600000003</v>
      </c>
      <c r="BX41" s="6">
        <f t="shared" si="135"/>
        <v>182431.42900842498</v>
      </c>
      <c r="BY41">
        <v>11</v>
      </c>
      <c r="BZ41" s="25">
        <f t="shared" si="136"/>
        <v>19443.106529227869</v>
      </c>
      <c r="CA41" s="9">
        <f t="shared" si="137"/>
        <v>33477.673570897925</v>
      </c>
      <c r="CB41" s="6">
        <f t="shared" si="138"/>
        <v>2231.8449047265285</v>
      </c>
      <c r="CC41" s="6">
        <f t="shared" si="139"/>
        <v>2215.4259400000001</v>
      </c>
      <c r="CD41" s="6">
        <f t="shared" si="36"/>
        <v>23890.377373954398</v>
      </c>
      <c r="CE41">
        <v>85</v>
      </c>
      <c r="CF41" s="4">
        <f t="shared" si="140"/>
        <v>0.47887323943661969</v>
      </c>
      <c r="CG41" s="1">
        <v>0.1</v>
      </c>
      <c r="CH41" s="4">
        <f t="shared" si="37"/>
        <v>0.43098591549295773</v>
      </c>
      <c r="CI41" s="6">
        <f t="shared" si="38"/>
        <v>3133.0191922478871</v>
      </c>
      <c r="CJ41" s="6">
        <f t="shared" si="39"/>
        <v>9825.1481868893752</v>
      </c>
      <c r="CK41" s="6">
        <f t="shared" si="40"/>
        <v>4123.4575175391547</v>
      </c>
      <c r="CL41" s="6">
        <f t="shared" si="41"/>
        <v>12931.162775002791</v>
      </c>
      <c r="CM41" s="6">
        <f t="shared" si="42"/>
        <v>5002.7241940732383</v>
      </c>
      <c r="CN41" s="6">
        <f t="shared" si="43"/>
        <v>15688.543072613676</v>
      </c>
      <c r="CO41" s="6">
        <f t="shared" si="44"/>
        <v>1331.6233934332395</v>
      </c>
      <c r="CP41" s="6">
        <f t="shared" si="45"/>
        <v>4175.970961806639</v>
      </c>
      <c r="CQ41" s="6">
        <f t="shared" si="46"/>
        <v>1409.9488732394366</v>
      </c>
      <c r="CR41" s="6">
        <f t="shared" si="47"/>
        <v>4421.5996664788736</v>
      </c>
      <c r="CS41" s="7">
        <f t="shared" si="48"/>
        <v>1.2777777777777777</v>
      </c>
      <c r="CT41" s="6">
        <f t="shared" si="49"/>
        <v>29911.197216719505</v>
      </c>
      <c r="CU41" s="6">
        <f t="shared" si="50"/>
        <v>23890.377373954398</v>
      </c>
    </row>
    <row r="42" spans="2:99" s="23" customFormat="1" x14ac:dyDescent="0.35">
      <c r="B42">
        <v>70</v>
      </c>
      <c r="C42">
        <v>70</v>
      </c>
      <c r="D42">
        <v>256</v>
      </c>
      <c r="E42" s="6">
        <v>6</v>
      </c>
      <c r="F42" s="4">
        <v>1.792</v>
      </c>
      <c r="G42" s="4">
        <v>3.0464000000000002</v>
      </c>
      <c r="H42" s="50">
        <v>2</v>
      </c>
      <c r="I42" s="26">
        <v>6</v>
      </c>
      <c r="J42" s="24">
        <f t="shared" si="0"/>
        <v>3.6960000000000002</v>
      </c>
      <c r="K42" s="26">
        <v>10</v>
      </c>
      <c r="L42" s="23">
        <v>6</v>
      </c>
      <c r="M42" s="24">
        <v>0.98380000000000001</v>
      </c>
      <c r="N42" s="26">
        <v>4</v>
      </c>
      <c r="O42" s="26">
        <v>15</v>
      </c>
      <c r="P42" s="24">
        <v>0.25</v>
      </c>
      <c r="Q42" s="4">
        <v>0.69199999999999995</v>
      </c>
      <c r="R42" s="15" t="s">
        <v>154</v>
      </c>
      <c r="S42" s="15">
        <v>1</v>
      </c>
      <c r="T42" s="15" t="s">
        <v>153</v>
      </c>
      <c r="U42" s="15">
        <v>674</v>
      </c>
      <c r="V42" s="33"/>
      <c r="W42" s="33"/>
      <c r="X42" s="4">
        <v>0.221</v>
      </c>
      <c r="Y42" s="4">
        <v>0.2</v>
      </c>
      <c r="Z42" s="4">
        <v>1.25</v>
      </c>
      <c r="AA42" s="55">
        <v>4</v>
      </c>
      <c r="AB42" s="37" t="s">
        <v>143</v>
      </c>
      <c r="AC42" s="24"/>
      <c r="AD42" s="24">
        <v>0.35</v>
      </c>
      <c r="AE42" s="24"/>
      <c r="AF42" s="24"/>
      <c r="AG42" s="24"/>
      <c r="AH42" s="24"/>
      <c r="AI42" s="23">
        <v>311</v>
      </c>
      <c r="AJ42" s="24">
        <f>1*46.6%</f>
        <v>0.46600000000000003</v>
      </c>
      <c r="AK42" s="24">
        <f>1*46.6%</f>
        <v>0.46600000000000003</v>
      </c>
      <c r="AM42" s="24">
        <v>0.622</v>
      </c>
      <c r="AN42" s="6">
        <f t="shared" si="23"/>
        <v>63</v>
      </c>
      <c r="AO42" s="4"/>
      <c r="AP42" s="4">
        <f t="shared" si="24"/>
        <v>0.183</v>
      </c>
      <c r="AQ42" s="4">
        <f t="shared" si="25"/>
        <v>0.62200000000000011</v>
      </c>
      <c r="AR42" s="48" t="s">
        <v>147</v>
      </c>
      <c r="AS42" s="26"/>
      <c r="AT42" s="24">
        <v>0.48</v>
      </c>
      <c r="AU42" s="4">
        <v>0.15</v>
      </c>
      <c r="AV42" s="24"/>
      <c r="AW42" s="24">
        <v>0.2</v>
      </c>
      <c r="AX42" s="23">
        <f t="shared" si="130"/>
        <v>930</v>
      </c>
      <c r="AY42" s="6">
        <f t="shared" si="26"/>
        <v>374</v>
      </c>
      <c r="AZ42" s="4">
        <f t="shared" si="27"/>
        <v>0.94599999999999995</v>
      </c>
      <c r="BA42" s="6">
        <f t="shared" si="28"/>
        <v>2183.7799999999997</v>
      </c>
      <c r="BB42" s="4">
        <f t="shared" si="29"/>
        <v>0.35</v>
      </c>
      <c r="BC42" s="4">
        <f t="shared" si="30"/>
        <v>0.66600000000000004</v>
      </c>
      <c r="BD42" s="4">
        <f t="shared" si="31"/>
        <v>0.80400000000000005</v>
      </c>
      <c r="BE42" s="4">
        <f t="shared" si="32"/>
        <v>2.1360000000000001</v>
      </c>
      <c r="BF42" s="4">
        <v>0.435</v>
      </c>
      <c r="BG42" s="26"/>
      <c r="BH42" s="6">
        <f t="shared" si="131"/>
        <v>7889.2808601599991</v>
      </c>
      <c r="BI42" s="26">
        <f t="shared" si="159"/>
        <v>24740.784777461758</v>
      </c>
      <c r="BJ42" s="26">
        <f t="shared" si="160"/>
        <v>21370.483994001406</v>
      </c>
      <c r="BK42" s="26"/>
      <c r="BL42" s="6">
        <f t="shared" si="33"/>
        <v>11083.343875071998</v>
      </c>
      <c r="BM42" s="26">
        <f t="shared" si="161"/>
        <v>34757.366392225784</v>
      </c>
      <c r="BN42" s="26">
        <f t="shared" si="162"/>
        <v>30022.56188879503</v>
      </c>
      <c r="BO42" s="26">
        <f t="shared" si="132"/>
        <v>13446.703966079998</v>
      </c>
      <c r="BP42" s="26">
        <f t="shared" si="163"/>
        <v>42168.863637626877</v>
      </c>
      <c r="BQ42" s="26">
        <f t="shared" si="164"/>
        <v>36424.431703317503</v>
      </c>
      <c r="BR42" s="26">
        <f t="shared" si="133"/>
        <v>3579.2390048239995</v>
      </c>
      <c r="BS42" s="26">
        <f t="shared" si="165"/>
        <v>11224.493519128062</v>
      </c>
      <c r="BT42" s="26">
        <f t="shared" si="166"/>
        <v>9695.4426162672498</v>
      </c>
      <c r="BU42" s="6">
        <f t="shared" si="134"/>
        <v>2729.7249999999995</v>
      </c>
      <c r="BV42" s="6">
        <f t="shared" si="34"/>
        <v>8560.4175999999989</v>
      </c>
      <c r="BW42" s="6">
        <f t="shared" si="35"/>
        <v>7394.2790799999993</v>
      </c>
      <c r="BX42" s="26">
        <f t="shared" si="135"/>
        <v>205572.18353118573</v>
      </c>
      <c r="BY42">
        <v>11</v>
      </c>
      <c r="BZ42" s="27">
        <f t="shared" si="136"/>
        <v>21999.692294045748</v>
      </c>
      <c r="CA42" s="25">
        <f t="shared" si="137"/>
        <v>38781.770465068999</v>
      </c>
      <c r="CB42" s="26">
        <f t="shared" si="138"/>
        <v>2585.4513643379332</v>
      </c>
      <c r="CC42" s="6">
        <f t="shared" si="139"/>
        <v>1848.5697699999998</v>
      </c>
      <c r="CD42" s="8">
        <f t="shared" si="36"/>
        <v>26433.713428383679</v>
      </c>
      <c r="CE42">
        <v>85</v>
      </c>
      <c r="CF42" s="4">
        <f t="shared" si="140"/>
        <v>0.47887323943661969</v>
      </c>
      <c r="CG42" s="1">
        <v>0.1</v>
      </c>
      <c r="CH42" s="4">
        <f t="shared" si="37"/>
        <v>0.43098591549295773</v>
      </c>
      <c r="CI42" s="6">
        <f t="shared" si="38"/>
        <v>3400.1689340971261</v>
      </c>
      <c r="CJ42" s="6">
        <f t="shared" si="39"/>
        <v>10662.929777328589</v>
      </c>
      <c r="CK42" s="6">
        <f t="shared" si="40"/>
        <v>4776.7651067211709</v>
      </c>
      <c r="CL42" s="6">
        <f t="shared" si="41"/>
        <v>14979.935374677591</v>
      </c>
      <c r="CM42" s="6">
        <f t="shared" si="42"/>
        <v>5795.3400191837736</v>
      </c>
      <c r="CN42" s="6">
        <f t="shared" si="43"/>
        <v>18174.186300160316</v>
      </c>
      <c r="CO42" s="6">
        <f t="shared" si="44"/>
        <v>1542.6015992621744</v>
      </c>
      <c r="CP42" s="6">
        <f t="shared" si="45"/>
        <v>4837.5986152861788</v>
      </c>
      <c r="CQ42" s="6">
        <f t="shared" si="46"/>
        <v>1176.4730281690138</v>
      </c>
      <c r="CR42" s="6">
        <f t="shared" si="47"/>
        <v>3689.4194163380275</v>
      </c>
      <c r="CS42" s="7">
        <f t="shared" si="48"/>
        <v>1.2777777777777777</v>
      </c>
      <c r="CT42" s="6">
        <f t="shared" si="49"/>
        <v>33262.920000156919</v>
      </c>
      <c r="CU42" s="6">
        <f t="shared" si="50"/>
        <v>26433.713428383679</v>
      </c>
    </row>
    <row r="43" spans="2:99" x14ac:dyDescent="0.35">
      <c r="B43">
        <v>70</v>
      </c>
      <c r="C43">
        <v>70</v>
      </c>
      <c r="D43">
        <v>256</v>
      </c>
      <c r="E43" s="6">
        <v>6</v>
      </c>
      <c r="F43" s="4">
        <v>1.792</v>
      </c>
      <c r="G43" s="4">
        <v>3.0464000000000002</v>
      </c>
      <c r="H43" s="7">
        <v>2</v>
      </c>
      <c r="I43" s="6">
        <v>6</v>
      </c>
      <c r="J43" s="4">
        <f t="shared" si="0"/>
        <v>3.6960000000000002</v>
      </c>
      <c r="K43" s="6">
        <v>10</v>
      </c>
      <c r="L43">
        <v>6</v>
      </c>
      <c r="M43" s="4">
        <v>0.98380000000000001</v>
      </c>
      <c r="N43" s="6">
        <v>4</v>
      </c>
      <c r="O43" s="6">
        <v>15</v>
      </c>
      <c r="P43" s="4">
        <v>0.25</v>
      </c>
      <c r="Q43" s="4">
        <v>0.69199999999999995</v>
      </c>
      <c r="R43" s="15" t="s">
        <v>154</v>
      </c>
      <c r="S43" s="15">
        <v>1</v>
      </c>
      <c r="T43" s="15" t="s">
        <v>153</v>
      </c>
      <c r="U43" s="15">
        <v>674</v>
      </c>
      <c r="V43" s="33"/>
      <c r="W43" s="33"/>
      <c r="X43" s="4">
        <v>0.221</v>
      </c>
      <c r="Y43" s="4">
        <v>0.2</v>
      </c>
      <c r="Z43" s="4">
        <v>1.25</v>
      </c>
      <c r="AA43" s="55">
        <v>4</v>
      </c>
      <c r="AB43" s="37" t="s">
        <v>143</v>
      </c>
      <c r="AC43" s="4"/>
      <c r="AD43" s="4">
        <v>0.35</v>
      </c>
      <c r="AE43" s="4"/>
      <c r="AF43" s="4"/>
      <c r="AG43" s="4"/>
      <c r="AH43" s="4"/>
      <c r="AI43">
        <v>311</v>
      </c>
      <c r="AJ43" s="4">
        <f>2*46.6%</f>
        <v>0.93200000000000005</v>
      </c>
      <c r="AK43" s="4"/>
      <c r="AL43" s="30">
        <v>0.311</v>
      </c>
      <c r="AM43" s="4"/>
      <c r="AN43" s="6">
        <f t="shared" si="23"/>
        <v>63</v>
      </c>
      <c r="AO43" s="4"/>
      <c r="AP43" s="4">
        <f t="shared" si="24"/>
        <v>0.183</v>
      </c>
      <c r="AQ43" s="4">
        <f t="shared" si="25"/>
        <v>0.62200000000000011</v>
      </c>
      <c r="AR43" s="48" t="s">
        <v>147</v>
      </c>
      <c r="AS43" s="6"/>
      <c r="AT43" s="4">
        <v>0.48</v>
      </c>
      <c r="AU43" s="4">
        <v>0.15</v>
      </c>
      <c r="AV43" s="4"/>
      <c r="AW43" s="4">
        <v>0.2</v>
      </c>
      <c r="AX43">
        <f t="shared" si="130"/>
        <v>930</v>
      </c>
      <c r="AY43" s="6">
        <f t="shared" si="26"/>
        <v>374</v>
      </c>
      <c r="AZ43" s="4">
        <f t="shared" si="27"/>
        <v>1.4119999999999999</v>
      </c>
      <c r="BA43" s="6">
        <f t="shared" si="28"/>
        <v>2617.16</v>
      </c>
      <c r="BB43" s="4">
        <f t="shared" si="29"/>
        <v>0.35</v>
      </c>
      <c r="BC43" s="4">
        <f t="shared" si="30"/>
        <v>0.2</v>
      </c>
      <c r="BD43" s="4">
        <f t="shared" si="31"/>
        <v>1.115</v>
      </c>
      <c r="BE43" s="4">
        <f t="shared" si="32"/>
        <v>1.514</v>
      </c>
      <c r="BF43" s="4">
        <v>0.435</v>
      </c>
      <c r="BH43" s="6">
        <f t="shared" si="131"/>
        <v>7269.423616</v>
      </c>
      <c r="BI43" s="6">
        <f t="shared" si="159"/>
        <v>18275.330970624003</v>
      </c>
      <c r="BJ43" s="6">
        <f t="shared" si="160"/>
        <v>16074.149499699204</v>
      </c>
      <c r="BK43" s="6"/>
      <c r="BL43" s="6">
        <f t="shared" si="33"/>
        <v>9567.4994688000006</v>
      </c>
      <c r="BM43" s="6">
        <f t="shared" si="161"/>
        <v>24052.693664563205</v>
      </c>
      <c r="BN43" s="6">
        <f t="shared" si="162"/>
        <v>21155.654825410566</v>
      </c>
      <c r="BO43" s="6">
        <f t="shared" si="132"/>
        <v>11607.628031999999</v>
      </c>
      <c r="BP43" s="6">
        <f t="shared" si="163"/>
        <v>29181.576872448</v>
      </c>
      <c r="BQ43" s="6">
        <f t="shared" si="164"/>
        <v>25666.787104358402</v>
      </c>
      <c r="BR43" s="6">
        <f t="shared" si="133"/>
        <v>3089.7144096000002</v>
      </c>
      <c r="BS43" s="6">
        <f t="shared" si="165"/>
        <v>7767.5420257344012</v>
      </c>
      <c r="BT43" s="6">
        <f t="shared" si="166"/>
        <v>6831.9765025075212</v>
      </c>
      <c r="BU43" s="6">
        <f t="shared" si="134"/>
        <v>3271.45</v>
      </c>
      <c r="BV43" s="6">
        <f t="shared" si="34"/>
        <v>8224.4253000000008</v>
      </c>
      <c r="BW43" s="6">
        <f t="shared" si="35"/>
        <v>7233.8302400000011</v>
      </c>
      <c r="BX43" s="6">
        <f t="shared" si="135"/>
        <v>148919.21730043908</v>
      </c>
      <c r="BY43">
        <v>11</v>
      </c>
      <c r="BZ43" s="25">
        <f t="shared" si="136"/>
        <v>15871.45494589068</v>
      </c>
      <c r="CA43" s="9">
        <f t="shared" si="137"/>
        <v>27327.906010030085</v>
      </c>
      <c r="CB43" s="6">
        <f t="shared" si="138"/>
        <v>1821.8604006686724</v>
      </c>
      <c r="CC43" s="6">
        <f t="shared" si="139"/>
        <v>1808.4575600000003</v>
      </c>
      <c r="CD43" s="6">
        <f t="shared" si="36"/>
        <v>19501.772906559352</v>
      </c>
      <c r="CE43">
        <v>85</v>
      </c>
      <c r="CF43" s="4">
        <f t="shared" si="140"/>
        <v>0.47887323943661969</v>
      </c>
      <c r="CG43" s="1">
        <v>0.1</v>
      </c>
      <c r="CH43" s="4">
        <f t="shared" si="37"/>
        <v>0.43098591549295773</v>
      </c>
      <c r="CI43" s="6">
        <f t="shared" si="38"/>
        <v>3133.0191922478871</v>
      </c>
      <c r="CJ43" s="6">
        <f t="shared" si="39"/>
        <v>7876.4102493111895</v>
      </c>
      <c r="CK43" s="6">
        <f t="shared" si="40"/>
        <v>4123.4575175391547</v>
      </c>
      <c r="CL43" s="6">
        <f t="shared" si="41"/>
        <v>10366.372199093437</v>
      </c>
      <c r="CM43" s="6">
        <f t="shared" si="42"/>
        <v>5002.7241940732383</v>
      </c>
      <c r="CN43" s="6">
        <f t="shared" si="43"/>
        <v>12576.848623900123</v>
      </c>
      <c r="CO43" s="6">
        <f t="shared" si="44"/>
        <v>1331.6233934332395</v>
      </c>
      <c r="CP43" s="6">
        <f t="shared" si="45"/>
        <v>3347.7012110911642</v>
      </c>
      <c r="CQ43" s="6">
        <f t="shared" si="46"/>
        <v>1409.9488732394366</v>
      </c>
      <c r="CR43" s="6">
        <f t="shared" si="47"/>
        <v>3544.611467323944</v>
      </c>
      <c r="CS43" s="7">
        <f t="shared" si="48"/>
        <v>1.2777777777777777</v>
      </c>
      <c r="CT43" s="6">
        <f t="shared" si="49"/>
        <v>24416.582725048058</v>
      </c>
      <c r="CU43" s="6">
        <f t="shared" si="50"/>
        <v>19501.772906559352</v>
      </c>
    </row>
    <row r="44" spans="2:99" s="59" customFormat="1" x14ac:dyDescent="0.35">
      <c r="B44" s="59">
        <v>70</v>
      </c>
      <c r="C44" s="59">
        <v>70</v>
      </c>
      <c r="D44" s="59">
        <v>256</v>
      </c>
      <c r="E44" s="61">
        <v>6</v>
      </c>
      <c r="F44" s="60">
        <v>1.792</v>
      </c>
      <c r="G44" s="60">
        <v>3.0464000000000002</v>
      </c>
      <c r="H44" s="62">
        <v>2</v>
      </c>
      <c r="I44" s="61">
        <v>6</v>
      </c>
      <c r="J44" s="60">
        <f t="shared" si="0"/>
        <v>3.6960000000000002</v>
      </c>
      <c r="K44" s="61">
        <v>10</v>
      </c>
      <c r="L44" s="59">
        <v>6</v>
      </c>
      <c r="M44" s="60">
        <v>0.98380000000000001</v>
      </c>
      <c r="N44" s="61">
        <v>4</v>
      </c>
      <c r="O44" s="61">
        <v>15</v>
      </c>
      <c r="P44" s="60">
        <v>0.25</v>
      </c>
      <c r="Q44" s="60">
        <v>0.69199999999999995</v>
      </c>
      <c r="R44" s="63" t="s">
        <v>154</v>
      </c>
      <c r="S44" s="63">
        <v>1</v>
      </c>
      <c r="T44" s="63" t="s">
        <v>153</v>
      </c>
      <c r="U44" s="63">
        <v>674</v>
      </c>
      <c r="V44" s="64"/>
      <c r="W44" s="64"/>
      <c r="X44" s="60">
        <v>0.221</v>
      </c>
      <c r="Y44" s="60">
        <v>0.2</v>
      </c>
      <c r="Z44" s="60">
        <v>1.25</v>
      </c>
      <c r="AA44" s="80">
        <v>4</v>
      </c>
      <c r="AB44" s="63" t="s">
        <v>143</v>
      </c>
      <c r="AC44" s="60"/>
      <c r="AD44" s="60">
        <v>0.35</v>
      </c>
      <c r="AE44" s="60"/>
      <c r="AF44" s="60"/>
      <c r="AG44" s="60"/>
      <c r="AH44" s="60"/>
      <c r="AI44" s="59">
        <v>311</v>
      </c>
      <c r="AJ44" s="60">
        <f>1*46.6%</f>
        <v>0.46600000000000003</v>
      </c>
      <c r="AK44" s="60">
        <f>1*46.6%</f>
        <v>0.46600000000000003</v>
      </c>
      <c r="AL44" s="67">
        <v>0.311</v>
      </c>
      <c r="AM44" s="60"/>
      <c r="AN44" s="61">
        <f t="shared" si="23"/>
        <v>63</v>
      </c>
      <c r="AO44" s="60"/>
      <c r="AP44" s="60">
        <f t="shared" si="24"/>
        <v>0.183</v>
      </c>
      <c r="AQ44" s="60">
        <f t="shared" si="25"/>
        <v>0.62200000000000011</v>
      </c>
      <c r="AR44" s="65" t="s">
        <v>147</v>
      </c>
      <c r="AS44" s="61"/>
      <c r="AT44" s="60">
        <v>0.48</v>
      </c>
      <c r="AU44" s="60">
        <v>0.15</v>
      </c>
      <c r="AV44" s="60"/>
      <c r="AW44" s="60">
        <v>0.2</v>
      </c>
      <c r="AX44" s="59">
        <f t="shared" si="130"/>
        <v>930</v>
      </c>
      <c r="AY44" s="61">
        <f t="shared" si="26"/>
        <v>374</v>
      </c>
      <c r="AZ44" s="60">
        <f t="shared" si="27"/>
        <v>0.94599999999999995</v>
      </c>
      <c r="BA44" s="61">
        <f t="shared" si="28"/>
        <v>2183.7799999999997</v>
      </c>
      <c r="BB44" s="60">
        <f t="shared" si="29"/>
        <v>0.35</v>
      </c>
      <c r="BC44" s="60">
        <f t="shared" si="30"/>
        <v>0.66600000000000004</v>
      </c>
      <c r="BD44" s="60">
        <f t="shared" si="31"/>
        <v>1.115</v>
      </c>
      <c r="BE44" s="60">
        <f t="shared" si="32"/>
        <v>1.514</v>
      </c>
      <c r="BF44" s="4">
        <v>0.435</v>
      </c>
      <c r="BG44" s="61"/>
      <c r="BH44" s="6">
        <f t="shared" si="131"/>
        <v>7889.2808601599991</v>
      </c>
      <c r="BI44" s="61">
        <f t="shared" si="159"/>
        <v>19833.65208244224</v>
      </c>
      <c r="BJ44" s="61">
        <f t="shared" si="160"/>
        <v>17444.777837985792</v>
      </c>
      <c r="BK44" s="26"/>
      <c r="BL44" s="6">
        <f t="shared" si="33"/>
        <v>11083.343875071998</v>
      </c>
      <c r="BM44" s="61">
        <f t="shared" si="161"/>
        <v>27863.526501931006</v>
      </c>
      <c r="BN44" s="61">
        <f t="shared" si="162"/>
        <v>24507.489976559209</v>
      </c>
      <c r="BO44" s="61">
        <f t="shared" si="132"/>
        <v>13446.703966079998</v>
      </c>
      <c r="BP44" s="61">
        <f t="shared" si="163"/>
        <v>33805.01377072512</v>
      </c>
      <c r="BQ44" s="61">
        <f t="shared" si="164"/>
        <v>29733.351809796099</v>
      </c>
      <c r="BR44" s="61">
        <f t="shared" si="133"/>
        <v>3579.2390048239995</v>
      </c>
      <c r="BS44" s="61">
        <f t="shared" si="165"/>
        <v>8998.2068581275362</v>
      </c>
      <c r="BT44" s="61">
        <f t="shared" si="166"/>
        <v>7914.4132874668294</v>
      </c>
      <c r="BU44" s="61">
        <f t="shared" si="134"/>
        <v>2729.7249999999995</v>
      </c>
      <c r="BV44" s="61">
        <f t="shared" si="34"/>
        <v>6862.5286499999993</v>
      </c>
      <c r="BW44" s="61">
        <f t="shared" si="35"/>
        <v>6035.9679199999991</v>
      </c>
      <c r="BX44" s="61">
        <f t="shared" si="135"/>
        <v>167809.07125818002</v>
      </c>
      <c r="BY44" s="59">
        <v>11</v>
      </c>
      <c r="BZ44" s="72">
        <f t="shared" si="136"/>
        <v>17958.402097088736</v>
      </c>
      <c r="CA44" s="72">
        <f t="shared" si="137"/>
        <v>31657.653149867318</v>
      </c>
      <c r="CB44" s="61">
        <f t="shared" si="138"/>
        <v>2110.5102099911546</v>
      </c>
      <c r="CC44" s="61">
        <f t="shared" si="139"/>
        <v>1508.9919799999998</v>
      </c>
      <c r="CD44" s="61">
        <f t="shared" si="36"/>
        <v>21577.904287079888</v>
      </c>
      <c r="CE44" s="59">
        <v>85</v>
      </c>
      <c r="CF44" s="60">
        <f t="shared" si="140"/>
        <v>0.47887323943661969</v>
      </c>
      <c r="CG44" s="71">
        <v>0.1</v>
      </c>
      <c r="CH44" s="60">
        <f t="shared" si="37"/>
        <v>0.43098591549295773</v>
      </c>
      <c r="CI44" s="61">
        <f t="shared" si="38"/>
        <v>3400.1689340971261</v>
      </c>
      <c r="CJ44" s="61">
        <f t="shared" si="39"/>
        <v>8548.0247003201766</v>
      </c>
      <c r="CK44" s="61">
        <f t="shared" si="40"/>
        <v>4776.7651067211709</v>
      </c>
      <c r="CL44" s="61">
        <f t="shared" si="41"/>
        <v>12008.787478297025</v>
      </c>
      <c r="CM44" s="61">
        <f t="shared" si="42"/>
        <v>5795.3400191837736</v>
      </c>
      <c r="CN44" s="61">
        <f t="shared" si="43"/>
        <v>14569.48480822801</v>
      </c>
      <c r="CO44" s="61">
        <f t="shared" si="44"/>
        <v>1542.6015992621744</v>
      </c>
      <c r="CP44" s="61">
        <f t="shared" si="45"/>
        <v>3878.1004205451068</v>
      </c>
      <c r="CQ44" s="61">
        <f t="shared" si="46"/>
        <v>1176.4730281690138</v>
      </c>
      <c r="CR44" s="61">
        <f t="shared" si="47"/>
        <v>2957.6531928169011</v>
      </c>
      <c r="CS44" s="7">
        <f t="shared" si="48"/>
        <v>1.2777777777777777</v>
      </c>
      <c r="CT44" s="6">
        <f t="shared" si="49"/>
        <v>27152.602150157632</v>
      </c>
      <c r="CU44" s="6">
        <f t="shared" si="50"/>
        <v>21577.904287079888</v>
      </c>
    </row>
    <row r="45" spans="2:99" x14ac:dyDescent="0.35">
      <c r="B45">
        <v>70</v>
      </c>
      <c r="C45">
        <v>70</v>
      </c>
      <c r="D45">
        <v>256</v>
      </c>
      <c r="E45" s="6">
        <v>6</v>
      </c>
      <c r="F45" s="4">
        <v>1.792</v>
      </c>
      <c r="G45" s="4">
        <v>3.0464000000000002</v>
      </c>
      <c r="H45" s="7">
        <v>2</v>
      </c>
      <c r="I45" s="6">
        <v>6</v>
      </c>
      <c r="J45" s="4">
        <f t="shared" si="0"/>
        <v>3.6960000000000002</v>
      </c>
      <c r="K45" s="6">
        <v>10</v>
      </c>
      <c r="L45">
        <v>6</v>
      </c>
      <c r="M45" s="4">
        <v>0.98380000000000001</v>
      </c>
      <c r="N45" s="6">
        <v>4</v>
      </c>
      <c r="O45" s="6">
        <v>15</v>
      </c>
      <c r="P45" s="4">
        <v>0.25</v>
      </c>
      <c r="Q45" s="4">
        <v>0.69199999999999995</v>
      </c>
      <c r="R45" s="15" t="s">
        <v>145</v>
      </c>
      <c r="S45" s="15">
        <v>1</v>
      </c>
      <c r="T45" s="15" t="s">
        <v>153</v>
      </c>
      <c r="U45" s="37">
        <v>565</v>
      </c>
      <c r="V45" s="33"/>
      <c r="W45" s="33"/>
      <c r="Y45" s="4">
        <v>0.36799999999999999</v>
      </c>
      <c r="AA45" s="55">
        <v>1</v>
      </c>
      <c r="AB45" s="37" t="s">
        <v>143</v>
      </c>
      <c r="AC45" s="4"/>
      <c r="AD45" s="4">
        <v>0.35</v>
      </c>
      <c r="AE45" s="4"/>
      <c r="AF45" s="4"/>
      <c r="AG45" s="4"/>
      <c r="AH45" s="4"/>
      <c r="AI45">
        <v>311</v>
      </c>
      <c r="AJ45" s="4">
        <f>2*46.6%</f>
        <v>0.93200000000000005</v>
      </c>
      <c r="AK45" s="4"/>
      <c r="AL45" s="4"/>
      <c r="AM45" s="4">
        <v>0.622</v>
      </c>
      <c r="AN45" s="6">
        <f t="shared" si="23"/>
        <v>63</v>
      </c>
      <c r="AO45" s="4"/>
      <c r="AP45" s="4">
        <f t="shared" si="24"/>
        <v>0.183</v>
      </c>
      <c r="AQ45" s="4">
        <f t="shared" si="25"/>
        <v>0.62200000000000011</v>
      </c>
      <c r="AR45" s="48" t="s">
        <v>147</v>
      </c>
      <c r="AS45" s="6"/>
      <c r="AT45" s="4">
        <v>0.48</v>
      </c>
      <c r="AU45" s="4">
        <v>0.15</v>
      </c>
      <c r="AV45" s="4"/>
      <c r="AW45" s="4">
        <v>0.2</v>
      </c>
      <c r="AX45">
        <f t="shared" si="130"/>
        <v>821</v>
      </c>
      <c r="AY45" s="6">
        <f t="shared" si="26"/>
        <v>374</v>
      </c>
      <c r="AZ45" s="4">
        <f t="shared" si="27"/>
        <v>1.4119999999999999</v>
      </c>
      <c r="BA45" s="6">
        <f t="shared" si="28"/>
        <v>2354.252</v>
      </c>
      <c r="BB45" s="4">
        <f t="shared" si="29"/>
        <v>0.35</v>
      </c>
      <c r="BC45" s="4">
        <f t="shared" si="30"/>
        <v>0.2</v>
      </c>
      <c r="BD45" s="4">
        <f t="shared" si="31"/>
        <v>0.58299999999999996</v>
      </c>
      <c r="BE45" s="4">
        <f t="shared" si="32"/>
        <v>2.3040000000000003</v>
      </c>
      <c r="BF45" s="4">
        <v>0.435</v>
      </c>
      <c r="BH45" s="6">
        <f t="shared" si="131"/>
        <v>6539.1703551999999</v>
      </c>
      <c r="BI45" s="6">
        <f t="shared" si="4"/>
        <v>21605.418853580803</v>
      </c>
      <c r="BJ45" s="6">
        <f t="shared" si="5"/>
        <v>15322.793229756007</v>
      </c>
      <c r="BK45" s="6"/>
      <c r="BL45" s="6">
        <f t="shared" si="33"/>
        <v>8606.3919513600013</v>
      </c>
      <c r="BM45" s="6">
        <f t="shared" si="6"/>
        <v>28435.519007293446</v>
      </c>
      <c r="BN45" s="6">
        <f t="shared" si="7"/>
        <v>20166.773024969199</v>
      </c>
      <c r="BO45" s="6">
        <f t="shared" si="132"/>
        <v>10441.5784704</v>
      </c>
      <c r="BP45" s="6">
        <f t="shared" si="9"/>
        <v>34498.975266201604</v>
      </c>
      <c r="BQ45" s="6">
        <f t="shared" si="10"/>
        <v>24467.040802352334</v>
      </c>
      <c r="BR45" s="6">
        <f t="shared" si="133"/>
        <v>2779.33574112</v>
      </c>
      <c r="BS45" s="6">
        <f t="shared" si="12"/>
        <v>9182.9252886604809</v>
      </c>
      <c r="BT45" s="6">
        <f t="shared" si="13"/>
        <v>6512.6284473360993</v>
      </c>
      <c r="BU45" s="6">
        <f t="shared" si="134"/>
        <v>0</v>
      </c>
      <c r="BV45" s="6">
        <f t="shared" si="34"/>
        <v>0</v>
      </c>
      <c r="BW45" s="6">
        <f t="shared" si="35"/>
        <v>0</v>
      </c>
      <c r="BX45" s="6">
        <f t="shared" si="135"/>
        <v>141958.26501890083</v>
      </c>
      <c r="BY45">
        <v>11</v>
      </c>
      <c r="BZ45" s="25">
        <f t="shared" si="136"/>
        <v>15129.573256477561</v>
      </c>
      <c r="CA45" s="9">
        <f t="shared" si="137"/>
        <v>26050.513789344397</v>
      </c>
      <c r="CB45" s="6">
        <f t="shared" si="138"/>
        <v>1736.7009192896264</v>
      </c>
      <c r="CC45" s="6">
        <f t="shared" si="139"/>
        <v>0</v>
      </c>
      <c r="CD45" s="6">
        <f t="shared" si="36"/>
        <v>16866.274175767187</v>
      </c>
      <c r="CE45">
        <v>85</v>
      </c>
      <c r="CF45" s="4">
        <f t="shared" si="140"/>
        <v>0.47887323943661969</v>
      </c>
      <c r="CG45" s="1">
        <v>0.1</v>
      </c>
      <c r="CH45" s="4">
        <f t="shared" si="37"/>
        <v>0.43098591549295773</v>
      </c>
      <c r="CI45" s="6">
        <f t="shared" si="38"/>
        <v>2818.2903221002816</v>
      </c>
      <c r="CJ45" s="6">
        <f t="shared" si="39"/>
        <v>9311.6312242193308</v>
      </c>
      <c r="CK45" s="6">
        <f t="shared" si="40"/>
        <v>3709.2337142481128</v>
      </c>
      <c r="CL45" s="6">
        <f t="shared" si="41"/>
        <v>12255.308191875765</v>
      </c>
      <c r="CM45" s="6">
        <f t="shared" si="42"/>
        <v>4500.1732562569014</v>
      </c>
      <c r="CN45" s="6">
        <f t="shared" si="43"/>
        <v>14868.572438672803</v>
      </c>
      <c r="CO45" s="6">
        <f t="shared" si="44"/>
        <v>1197.8545588489014</v>
      </c>
      <c r="CP45" s="6">
        <f t="shared" si="45"/>
        <v>3957.7114624367705</v>
      </c>
      <c r="CQ45" s="6">
        <f t="shared" si="46"/>
        <v>0</v>
      </c>
      <c r="CR45" s="6">
        <f t="shared" si="47"/>
        <v>0</v>
      </c>
      <c r="CS45" s="7">
        <f t="shared" si="48"/>
        <v>1.2777777777777777</v>
      </c>
      <c r="CT45" s="6">
        <f t="shared" si="49"/>
        <v>21551.350335702515</v>
      </c>
      <c r="CU45" s="6">
        <f t="shared" si="50"/>
        <v>16866.274175767187</v>
      </c>
    </row>
    <row r="46" spans="2:99" s="23" customFormat="1" x14ac:dyDescent="0.35">
      <c r="B46">
        <v>70</v>
      </c>
      <c r="C46">
        <v>70</v>
      </c>
      <c r="D46">
        <v>256</v>
      </c>
      <c r="E46" s="6">
        <v>6</v>
      </c>
      <c r="F46" s="4">
        <v>1.792</v>
      </c>
      <c r="G46" s="4">
        <v>3.0464000000000002</v>
      </c>
      <c r="H46" s="50">
        <v>2</v>
      </c>
      <c r="I46" s="26">
        <v>6</v>
      </c>
      <c r="J46" s="24">
        <f t="shared" si="0"/>
        <v>3.6960000000000002</v>
      </c>
      <c r="K46" s="26">
        <v>10</v>
      </c>
      <c r="L46" s="23">
        <v>6</v>
      </c>
      <c r="M46" s="24">
        <v>0.98380000000000001</v>
      </c>
      <c r="N46" s="26">
        <v>4</v>
      </c>
      <c r="O46" s="26">
        <v>15</v>
      </c>
      <c r="P46" s="24">
        <v>0.25</v>
      </c>
      <c r="Q46" s="4">
        <v>0.69199999999999995</v>
      </c>
      <c r="R46" s="15" t="s">
        <v>145</v>
      </c>
      <c r="S46" s="15">
        <v>1</v>
      </c>
      <c r="T46" s="15" t="s">
        <v>153</v>
      </c>
      <c r="U46" s="37">
        <v>565</v>
      </c>
      <c r="V46" s="33"/>
      <c r="W46" s="33"/>
      <c r="X46" s="4"/>
      <c r="Y46" s="4">
        <v>0.36799999999999999</v>
      </c>
      <c r="Z46" s="4"/>
      <c r="AA46" s="55">
        <v>1</v>
      </c>
      <c r="AB46" s="37" t="s">
        <v>143</v>
      </c>
      <c r="AC46" s="24"/>
      <c r="AD46" s="24">
        <v>0.35</v>
      </c>
      <c r="AE46" s="24"/>
      <c r="AF46" s="24"/>
      <c r="AG46" s="24"/>
      <c r="AH46" s="24"/>
      <c r="AI46" s="23">
        <v>311</v>
      </c>
      <c r="AJ46" s="24">
        <f>1*46.6%</f>
        <v>0.46600000000000003</v>
      </c>
      <c r="AK46" s="24">
        <f>1*46.6%</f>
        <v>0.46600000000000003</v>
      </c>
      <c r="AM46" s="24">
        <v>0.622</v>
      </c>
      <c r="AN46" s="6">
        <f t="shared" si="23"/>
        <v>63</v>
      </c>
      <c r="AO46" s="4"/>
      <c r="AP46" s="4">
        <f t="shared" si="24"/>
        <v>0.183</v>
      </c>
      <c r="AQ46" s="4">
        <f t="shared" si="25"/>
        <v>0.62200000000000011</v>
      </c>
      <c r="AR46" s="48" t="s">
        <v>147</v>
      </c>
      <c r="AS46" s="26"/>
      <c r="AT46" s="24">
        <v>0.48</v>
      </c>
      <c r="AU46" s="4">
        <v>0.15</v>
      </c>
      <c r="AV46" s="24"/>
      <c r="AW46" s="24">
        <v>0.2</v>
      </c>
      <c r="AX46" s="23">
        <f t="shared" si="130"/>
        <v>821</v>
      </c>
      <c r="AY46" s="6">
        <f t="shared" si="26"/>
        <v>374</v>
      </c>
      <c r="AZ46" s="4">
        <f t="shared" si="27"/>
        <v>0.94599999999999995</v>
      </c>
      <c r="BA46" s="6">
        <f t="shared" si="28"/>
        <v>1971.6659999999999</v>
      </c>
      <c r="BB46" s="4">
        <f t="shared" si="29"/>
        <v>0.35</v>
      </c>
      <c r="BC46" s="4">
        <f t="shared" si="30"/>
        <v>0.66600000000000004</v>
      </c>
      <c r="BD46" s="4">
        <f t="shared" si="31"/>
        <v>0.58299999999999996</v>
      </c>
      <c r="BE46" s="4">
        <f t="shared" si="32"/>
        <v>2.3040000000000003</v>
      </c>
      <c r="BF46" s="4">
        <v>0.435</v>
      </c>
      <c r="BG46" s="26"/>
      <c r="BH46" s="6">
        <f t="shared" si="131"/>
        <v>7122.9825515519997</v>
      </c>
      <c r="BI46" s="26">
        <f t="shared" si="4"/>
        <v>23534.334350327808</v>
      </c>
      <c r="BJ46" s="26">
        <f t="shared" si="5"/>
        <v>16690.800650238296</v>
      </c>
      <c r="BK46" s="26"/>
      <c r="BL46" s="6">
        <f t="shared" si="33"/>
        <v>10006.801181798399</v>
      </c>
      <c r="BM46" s="26">
        <f t="shared" si="6"/>
        <v>33062.471104661912</v>
      </c>
      <c r="BN46" s="26">
        <f t="shared" si="7"/>
        <v>23448.256746827825</v>
      </c>
      <c r="BO46" s="26">
        <f t="shared" si="132"/>
        <v>12140.604374976001</v>
      </c>
      <c r="BP46" s="26">
        <f t="shared" si="9"/>
        <v>40112.556854920709</v>
      </c>
      <c r="BQ46" s="26">
        <f t="shared" si="10"/>
        <v>28448.252670783764</v>
      </c>
      <c r="BR46" s="26">
        <f t="shared" si="133"/>
        <v>3231.5818679927997</v>
      </c>
      <c r="BS46" s="26">
        <f t="shared" si="12"/>
        <v>10677.146491848211</v>
      </c>
      <c r="BT46" s="26">
        <f t="shared" si="13"/>
        <v>7572.3460437005042</v>
      </c>
      <c r="BU46" s="6">
        <f t="shared" si="134"/>
        <v>0</v>
      </c>
      <c r="BV46" s="6">
        <f t="shared" si="34"/>
        <v>0</v>
      </c>
      <c r="BW46" s="6">
        <f t="shared" si="35"/>
        <v>0</v>
      </c>
      <c r="BX46" s="26">
        <f t="shared" si="135"/>
        <v>160556.22958826448</v>
      </c>
      <c r="BY46">
        <v>11</v>
      </c>
      <c r="BZ46" s="27">
        <f t="shared" si="136"/>
        <v>17182.225659913474</v>
      </c>
      <c r="CA46" s="25">
        <f t="shared" si="137"/>
        <v>30289.384174802017</v>
      </c>
      <c r="CB46" s="26">
        <f t="shared" si="138"/>
        <v>2019.2922783201345</v>
      </c>
      <c r="CC46" s="6">
        <f t="shared" si="139"/>
        <v>0</v>
      </c>
      <c r="CD46" s="8">
        <f t="shared" si="36"/>
        <v>19201.51793823361</v>
      </c>
      <c r="CE46">
        <v>85</v>
      </c>
      <c r="CF46" s="4">
        <f t="shared" si="140"/>
        <v>0.47887323943661969</v>
      </c>
      <c r="CG46" s="1">
        <v>0.1</v>
      </c>
      <c r="CH46" s="4">
        <f t="shared" si="37"/>
        <v>0.43098591549295773</v>
      </c>
      <c r="CI46" s="6">
        <f t="shared" si="38"/>
        <v>3069.9051560210028</v>
      </c>
      <c r="CJ46" s="6">
        <f t="shared" si="39"/>
        <v>10142.966635493392</v>
      </c>
      <c r="CK46" s="6">
        <f t="shared" si="40"/>
        <v>4312.7903684933945</v>
      </c>
      <c r="CL46" s="6">
        <f t="shared" si="41"/>
        <v>14249.459377502175</v>
      </c>
      <c r="CM46" s="6">
        <f t="shared" si="42"/>
        <v>5232.4294911868401</v>
      </c>
      <c r="CN46" s="6">
        <f t="shared" si="43"/>
        <v>17287.947038881321</v>
      </c>
      <c r="CO46" s="6">
        <f t="shared" si="44"/>
        <v>1392.7662698673194</v>
      </c>
      <c r="CP46" s="6">
        <f t="shared" si="45"/>
        <v>4601.6997556416227</v>
      </c>
      <c r="CQ46" s="6">
        <f t="shared" si="46"/>
        <v>0</v>
      </c>
      <c r="CR46" s="6">
        <f t="shared" si="47"/>
        <v>0</v>
      </c>
      <c r="CS46" s="7">
        <f t="shared" si="48"/>
        <v>1.2777777777777777</v>
      </c>
      <c r="CT46" s="6">
        <f t="shared" si="49"/>
        <v>24535.272921076277</v>
      </c>
      <c r="CU46" s="6">
        <f t="shared" si="50"/>
        <v>19201.51793823361</v>
      </c>
    </row>
    <row r="47" spans="2:99" x14ac:dyDescent="0.35">
      <c r="B47">
        <v>70</v>
      </c>
      <c r="C47">
        <v>70</v>
      </c>
      <c r="D47">
        <v>256</v>
      </c>
      <c r="E47" s="6">
        <v>6</v>
      </c>
      <c r="F47" s="4">
        <v>1.792</v>
      </c>
      <c r="G47" s="4">
        <v>3.0464000000000002</v>
      </c>
      <c r="H47" s="7">
        <v>2</v>
      </c>
      <c r="I47" s="6">
        <v>6</v>
      </c>
      <c r="J47" s="4">
        <f t="shared" si="0"/>
        <v>3.6960000000000002</v>
      </c>
      <c r="K47" s="6">
        <v>10</v>
      </c>
      <c r="L47">
        <v>6</v>
      </c>
      <c r="M47" s="4">
        <v>0.98380000000000001</v>
      </c>
      <c r="N47" s="6">
        <v>4</v>
      </c>
      <c r="O47" s="6">
        <v>15</v>
      </c>
      <c r="P47" s="4">
        <v>0.25</v>
      </c>
      <c r="Q47" s="4">
        <v>0.69199999999999995</v>
      </c>
      <c r="R47" s="15" t="s">
        <v>145</v>
      </c>
      <c r="S47" s="15">
        <v>1</v>
      </c>
      <c r="T47" s="15" t="s">
        <v>153</v>
      </c>
      <c r="U47" s="37">
        <v>565</v>
      </c>
      <c r="V47" s="33"/>
      <c r="W47" s="33"/>
      <c r="Y47" s="4">
        <v>0.36799999999999999</v>
      </c>
      <c r="AA47" s="55">
        <v>1</v>
      </c>
      <c r="AB47" s="37" t="s">
        <v>143</v>
      </c>
      <c r="AC47" s="4"/>
      <c r="AD47" s="4">
        <v>0.35</v>
      </c>
      <c r="AE47" s="4"/>
      <c r="AF47" s="4"/>
      <c r="AG47" s="4"/>
      <c r="AH47" s="4"/>
      <c r="AI47">
        <v>311</v>
      </c>
      <c r="AJ47" s="4">
        <f>2*46.6%</f>
        <v>0.93200000000000005</v>
      </c>
      <c r="AK47" s="4"/>
      <c r="AL47" s="30">
        <v>0.311</v>
      </c>
      <c r="AM47" s="4"/>
      <c r="AN47" s="6">
        <f t="shared" si="23"/>
        <v>63</v>
      </c>
      <c r="AO47" s="4"/>
      <c r="AP47" s="4">
        <f t="shared" si="24"/>
        <v>0.183</v>
      </c>
      <c r="AQ47" s="4">
        <f t="shared" si="25"/>
        <v>0.62200000000000011</v>
      </c>
      <c r="AR47" s="48" t="s">
        <v>147</v>
      </c>
      <c r="AS47" s="6"/>
      <c r="AT47" s="4">
        <v>0.48</v>
      </c>
      <c r="AU47" s="4">
        <v>0.15</v>
      </c>
      <c r="AV47" s="4"/>
      <c r="AW47" s="4">
        <v>0.2</v>
      </c>
      <c r="AX47">
        <f t="shared" si="130"/>
        <v>821</v>
      </c>
      <c r="AY47" s="6">
        <f t="shared" si="26"/>
        <v>374</v>
      </c>
      <c r="AZ47" s="4">
        <f t="shared" si="27"/>
        <v>1.4119999999999999</v>
      </c>
      <c r="BA47" s="6">
        <f t="shared" si="28"/>
        <v>2354.252</v>
      </c>
      <c r="BB47" s="4">
        <f t="shared" si="29"/>
        <v>0.35</v>
      </c>
      <c r="BC47" s="4">
        <f t="shared" si="30"/>
        <v>0.2</v>
      </c>
      <c r="BD47" s="4">
        <f t="shared" si="31"/>
        <v>0.89399999999999991</v>
      </c>
      <c r="BE47" s="4">
        <f t="shared" si="32"/>
        <v>1.6820000000000002</v>
      </c>
      <c r="BF47" s="4">
        <v>0.435</v>
      </c>
      <c r="BH47" s="6">
        <f t="shared" si="131"/>
        <v>6539.1703551999999</v>
      </c>
      <c r="BI47" s="6">
        <f t="shared" si="4"/>
        <v>17538.054892646403</v>
      </c>
      <c r="BJ47" s="6">
        <f t="shared" si="5"/>
        <v>15338.277985157125</v>
      </c>
      <c r="BK47" s="6"/>
      <c r="BL47" s="6">
        <f t="shared" si="33"/>
        <v>8606.3919513600013</v>
      </c>
      <c r="BM47" s="6">
        <f t="shared" si="6"/>
        <v>23082.343213547527</v>
      </c>
      <c r="BN47" s="6">
        <f t="shared" si="7"/>
        <v>20187.152961110023</v>
      </c>
      <c r="BO47" s="6">
        <f t="shared" si="132"/>
        <v>10441.5784704</v>
      </c>
      <c r="BP47" s="6">
        <f t="shared" si="9"/>
        <v>28004.313457612803</v>
      </c>
      <c r="BQ47" s="6">
        <f t="shared" si="10"/>
        <v>24491.766460170245</v>
      </c>
      <c r="BR47" s="6">
        <f t="shared" si="133"/>
        <v>2779.33574112</v>
      </c>
      <c r="BS47" s="6">
        <f t="shared" si="12"/>
        <v>7454.1784576838409</v>
      </c>
      <c r="BT47" s="6">
        <f t="shared" si="13"/>
        <v>6519.209914371073</v>
      </c>
      <c r="BU47" s="6">
        <f t="shared" si="134"/>
        <v>0</v>
      </c>
      <c r="BV47" s="6">
        <f t="shared" si="34"/>
        <v>0</v>
      </c>
      <c r="BW47" s="6">
        <f t="shared" si="35"/>
        <v>0</v>
      </c>
      <c r="BX47" s="6">
        <f t="shared" si="135"/>
        <v>142101.72378506861</v>
      </c>
      <c r="BY47">
        <v>11</v>
      </c>
      <c r="BZ47" s="25">
        <f t="shared" si="136"/>
        <v>15144.862749567168</v>
      </c>
      <c r="CA47" s="9">
        <f t="shared" si="137"/>
        <v>26076.839657484292</v>
      </c>
      <c r="CB47" s="6">
        <f t="shared" si="138"/>
        <v>1738.4559771656195</v>
      </c>
      <c r="CC47" s="6">
        <f t="shared" si="139"/>
        <v>0</v>
      </c>
      <c r="CD47" s="6">
        <f t="shared" si="36"/>
        <v>16883.318726732788</v>
      </c>
      <c r="CE47">
        <v>85</v>
      </c>
      <c r="CF47" s="4">
        <f t="shared" si="140"/>
        <v>0.47887323943661969</v>
      </c>
      <c r="CG47" s="1">
        <v>0.1</v>
      </c>
      <c r="CH47" s="4">
        <f t="shared" si="37"/>
        <v>0.43098591549295773</v>
      </c>
      <c r="CI47" s="6">
        <f t="shared" si="38"/>
        <v>2818.2903221002816</v>
      </c>
      <c r="CJ47" s="6">
        <f t="shared" si="39"/>
        <v>7558.6546438729565</v>
      </c>
      <c r="CK47" s="6">
        <f t="shared" si="40"/>
        <v>3709.2337142481128</v>
      </c>
      <c r="CL47" s="6">
        <f t="shared" si="41"/>
        <v>9948.1648216134399</v>
      </c>
      <c r="CM47" s="6">
        <f t="shared" si="42"/>
        <v>4500.1732562569014</v>
      </c>
      <c r="CN47" s="6">
        <f t="shared" si="43"/>
        <v>12069.464673281011</v>
      </c>
      <c r="CO47" s="6">
        <f t="shared" si="44"/>
        <v>1197.8545588489014</v>
      </c>
      <c r="CP47" s="6">
        <f t="shared" si="45"/>
        <v>3212.645926832754</v>
      </c>
      <c r="CQ47" s="6">
        <f t="shared" si="46"/>
        <v>0</v>
      </c>
      <c r="CR47" s="6">
        <f t="shared" si="47"/>
        <v>0</v>
      </c>
      <c r="CS47" s="7">
        <f t="shared" si="48"/>
        <v>1.2777777777777777</v>
      </c>
      <c r="CT47" s="6">
        <f t="shared" si="49"/>
        <v>21573.129484158562</v>
      </c>
      <c r="CU47" s="6">
        <f t="shared" si="50"/>
        <v>16883.318726732788</v>
      </c>
    </row>
    <row r="48" spans="2:99" s="59" customFormat="1" x14ac:dyDescent="0.35">
      <c r="B48" s="59">
        <v>70</v>
      </c>
      <c r="C48" s="59">
        <v>70</v>
      </c>
      <c r="D48" s="59">
        <v>256</v>
      </c>
      <c r="E48" s="61">
        <v>6</v>
      </c>
      <c r="F48" s="60">
        <v>1.792</v>
      </c>
      <c r="G48" s="60">
        <v>3.0464000000000002</v>
      </c>
      <c r="H48" s="62">
        <v>2</v>
      </c>
      <c r="I48" s="61">
        <v>6</v>
      </c>
      <c r="J48" s="60">
        <f t="shared" si="0"/>
        <v>3.6960000000000002</v>
      </c>
      <c r="K48" s="61">
        <v>10</v>
      </c>
      <c r="L48" s="59">
        <v>6</v>
      </c>
      <c r="M48" s="60">
        <v>0.98380000000000001</v>
      </c>
      <c r="N48" s="61">
        <v>4</v>
      </c>
      <c r="O48" s="61">
        <v>15</v>
      </c>
      <c r="P48" s="60">
        <v>0.25</v>
      </c>
      <c r="Q48" s="60">
        <v>0.69199999999999995</v>
      </c>
      <c r="R48" s="63" t="s">
        <v>145</v>
      </c>
      <c r="S48" s="63">
        <v>1</v>
      </c>
      <c r="T48" s="63" t="s">
        <v>153</v>
      </c>
      <c r="U48" s="63">
        <v>565</v>
      </c>
      <c r="V48" s="64"/>
      <c r="W48" s="64"/>
      <c r="X48" s="60"/>
      <c r="Y48" s="60">
        <v>0.36799999999999999</v>
      </c>
      <c r="AA48" s="80">
        <v>1</v>
      </c>
      <c r="AB48" s="63" t="s">
        <v>143</v>
      </c>
      <c r="AC48" s="60"/>
      <c r="AD48" s="60">
        <v>0.35</v>
      </c>
      <c r="AE48" s="60"/>
      <c r="AF48" s="60"/>
      <c r="AG48" s="60"/>
      <c r="AH48" s="60"/>
      <c r="AI48" s="59">
        <v>311</v>
      </c>
      <c r="AJ48" s="60">
        <f>1*46.6%</f>
        <v>0.46600000000000003</v>
      </c>
      <c r="AK48" s="60">
        <f>1*46.6%</f>
        <v>0.46600000000000003</v>
      </c>
      <c r="AL48" s="67">
        <v>0.311</v>
      </c>
      <c r="AM48" s="60"/>
      <c r="AN48" s="61">
        <f t="shared" si="23"/>
        <v>63</v>
      </c>
      <c r="AO48" s="60"/>
      <c r="AP48" s="60">
        <f t="shared" si="24"/>
        <v>0.183</v>
      </c>
      <c r="AQ48" s="60">
        <f t="shared" si="25"/>
        <v>0.62200000000000011</v>
      </c>
      <c r="AR48" s="65" t="s">
        <v>147</v>
      </c>
      <c r="AS48" s="61"/>
      <c r="AT48" s="60">
        <v>0.48</v>
      </c>
      <c r="AU48" s="60">
        <v>0.15</v>
      </c>
      <c r="AV48" s="60"/>
      <c r="AW48" s="60">
        <v>0.2</v>
      </c>
      <c r="AX48" s="59">
        <f t="shared" si="130"/>
        <v>821</v>
      </c>
      <c r="AY48" s="61">
        <f t="shared" si="26"/>
        <v>374</v>
      </c>
      <c r="AZ48" s="60">
        <f t="shared" si="27"/>
        <v>0.94599999999999995</v>
      </c>
      <c r="BA48" s="61">
        <f t="shared" si="28"/>
        <v>1971.6659999999999</v>
      </c>
      <c r="BB48" s="60">
        <f t="shared" si="29"/>
        <v>0.35</v>
      </c>
      <c r="BC48" s="60">
        <f t="shared" si="30"/>
        <v>0.66600000000000004</v>
      </c>
      <c r="BD48" s="60">
        <f t="shared" si="31"/>
        <v>0.89399999999999991</v>
      </c>
      <c r="BE48" s="60">
        <f t="shared" si="32"/>
        <v>1.6820000000000002</v>
      </c>
      <c r="BF48" s="4">
        <v>0.435</v>
      </c>
      <c r="BG48" s="61"/>
      <c r="BH48" s="6">
        <f t="shared" si="131"/>
        <v>7122.9825515519997</v>
      </c>
      <c r="BI48" s="61">
        <f t="shared" si="4"/>
        <v>19103.839203262465</v>
      </c>
      <c r="BJ48" s="61">
        <f t="shared" si="5"/>
        <v>16707.667872920374</v>
      </c>
      <c r="BK48" s="26"/>
      <c r="BL48" s="6">
        <f t="shared" si="33"/>
        <v>10006.801181798399</v>
      </c>
      <c r="BM48" s="61">
        <f t="shared" si="6"/>
        <v>26838.24076958331</v>
      </c>
      <c r="BN48" s="61">
        <f t="shared" si="7"/>
        <v>23471.95285202633</v>
      </c>
      <c r="BO48" s="61">
        <f t="shared" si="132"/>
        <v>12140.604374976001</v>
      </c>
      <c r="BP48" s="61">
        <f t="shared" si="9"/>
        <v>32561.10093368564</v>
      </c>
      <c r="BQ48" s="61">
        <f t="shared" si="10"/>
        <v>28477.001621943717</v>
      </c>
      <c r="BR48" s="61">
        <f t="shared" si="133"/>
        <v>3231.5818679927997</v>
      </c>
      <c r="BS48" s="61">
        <f t="shared" si="12"/>
        <v>8667.1025699566908</v>
      </c>
      <c r="BT48" s="61">
        <f t="shared" si="13"/>
        <v>7579.9984295639133</v>
      </c>
      <c r="BU48" s="61">
        <f t="shared" si="134"/>
        <v>0</v>
      </c>
      <c r="BV48" s="61">
        <f t="shared" si="34"/>
        <v>0</v>
      </c>
      <c r="BW48" s="61">
        <f t="shared" si="35"/>
        <v>0</v>
      </c>
      <c r="BX48" s="61">
        <f t="shared" si="135"/>
        <v>160718.48289978682</v>
      </c>
      <c r="BY48" s="59">
        <v>11</v>
      </c>
      <c r="BZ48" s="66">
        <f t="shared" si="136"/>
        <v>17199.589501975504</v>
      </c>
      <c r="CA48" s="72">
        <f t="shared" si="137"/>
        <v>30319.993718255653</v>
      </c>
      <c r="CB48" s="61">
        <f t="shared" si="138"/>
        <v>2021.3329145503769</v>
      </c>
      <c r="CC48" s="61">
        <f t="shared" si="139"/>
        <v>0</v>
      </c>
      <c r="CD48" s="66">
        <f t="shared" si="36"/>
        <v>19220.922416525882</v>
      </c>
      <c r="CE48" s="59">
        <v>85</v>
      </c>
      <c r="CF48" s="60">
        <f t="shared" si="140"/>
        <v>0.47887323943661969</v>
      </c>
      <c r="CG48" s="71">
        <v>0.1</v>
      </c>
      <c r="CH48" s="60">
        <f t="shared" si="37"/>
        <v>0.43098591549295773</v>
      </c>
      <c r="CI48" s="61">
        <f t="shared" si="38"/>
        <v>3069.9051560210028</v>
      </c>
      <c r="CJ48" s="61">
        <f t="shared" si="39"/>
        <v>8233.4856284483303</v>
      </c>
      <c r="CK48" s="61">
        <f t="shared" si="40"/>
        <v>4312.7903684933945</v>
      </c>
      <c r="CL48" s="61">
        <f t="shared" si="41"/>
        <v>11566.903768299286</v>
      </c>
      <c r="CM48" s="61">
        <f t="shared" si="42"/>
        <v>5232.4294911868401</v>
      </c>
      <c r="CN48" s="61">
        <f t="shared" si="43"/>
        <v>14033.375895363106</v>
      </c>
      <c r="CO48" s="61">
        <f t="shared" si="44"/>
        <v>1392.7662698673194</v>
      </c>
      <c r="CP48" s="61">
        <f t="shared" si="45"/>
        <v>3735.399135784151</v>
      </c>
      <c r="CQ48" s="61">
        <f t="shared" si="46"/>
        <v>0</v>
      </c>
      <c r="CR48" s="61">
        <f t="shared" si="47"/>
        <v>0</v>
      </c>
      <c r="CS48" s="7">
        <f t="shared" si="48"/>
        <v>1.2777777777777777</v>
      </c>
      <c r="CT48" s="6">
        <f t="shared" si="49"/>
        <v>24560.067532227513</v>
      </c>
      <c r="CU48" s="6">
        <f t="shared" si="50"/>
        <v>19220.922416525882</v>
      </c>
    </row>
    <row r="49" spans="2:99" x14ac:dyDescent="0.35">
      <c r="B49">
        <v>70</v>
      </c>
      <c r="C49">
        <v>70</v>
      </c>
      <c r="D49">
        <v>256</v>
      </c>
      <c r="E49" s="6">
        <v>6</v>
      </c>
      <c r="F49" s="4">
        <v>1.792</v>
      </c>
      <c r="G49" s="4">
        <v>3.0464000000000002</v>
      </c>
      <c r="H49" s="7">
        <v>2</v>
      </c>
      <c r="I49" s="6">
        <v>6</v>
      </c>
      <c r="J49" s="4">
        <f t="shared" si="0"/>
        <v>3.6960000000000002</v>
      </c>
      <c r="K49" s="6">
        <v>10</v>
      </c>
      <c r="L49">
        <v>6</v>
      </c>
      <c r="M49" s="4">
        <v>0.98380000000000001</v>
      </c>
      <c r="N49" s="6">
        <v>4</v>
      </c>
      <c r="O49" s="6">
        <v>15</v>
      </c>
      <c r="P49" s="4">
        <v>0.25</v>
      </c>
      <c r="Q49" s="4">
        <v>0.69199999999999995</v>
      </c>
      <c r="R49" s="15" t="s">
        <v>11</v>
      </c>
      <c r="S49" s="15">
        <v>1</v>
      </c>
      <c r="T49" s="15" t="s">
        <v>153</v>
      </c>
      <c r="U49" s="37">
        <v>510</v>
      </c>
      <c r="V49" s="33">
        <v>0.41299999999999998</v>
      </c>
      <c r="W49" s="33">
        <v>-0.1</v>
      </c>
      <c r="AA49" s="55">
        <v>1</v>
      </c>
      <c r="AB49" s="37" t="s">
        <v>143</v>
      </c>
      <c r="AC49" s="4"/>
      <c r="AD49" s="4">
        <v>0.35</v>
      </c>
      <c r="AE49" s="4"/>
      <c r="AF49" s="4"/>
      <c r="AG49" s="4"/>
      <c r="AH49" s="4"/>
      <c r="AI49">
        <v>311</v>
      </c>
      <c r="AJ49" s="4">
        <f>2*46.6%</f>
        <v>0.93200000000000005</v>
      </c>
      <c r="AK49" s="4"/>
      <c r="AL49" s="4"/>
      <c r="AM49" s="4">
        <v>0.622</v>
      </c>
      <c r="AN49" s="6">
        <f t="shared" si="23"/>
        <v>63</v>
      </c>
      <c r="AO49" s="4"/>
      <c r="AP49" s="4">
        <f t="shared" si="24"/>
        <v>0.183</v>
      </c>
      <c r="AQ49" s="4">
        <f t="shared" si="25"/>
        <v>0.62200000000000011</v>
      </c>
      <c r="AR49" s="48" t="s">
        <v>147</v>
      </c>
      <c r="AS49" s="6"/>
      <c r="AT49" s="4">
        <v>0.48</v>
      </c>
      <c r="AU49" s="4">
        <v>0.15</v>
      </c>
      <c r="AV49" s="4"/>
      <c r="AW49" s="4">
        <v>0.2</v>
      </c>
      <c r="AX49">
        <f t="shared" si="130"/>
        <v>766</v>
      </c>
      <c r="AY49" s="6">
        <f t="shared" si="26"/>
        <v>374</v>
      </c>
      <c r="AZ49" s="4">
        <f t="shared" si="27"/>
        <v>1.825</v>
      </c>
      <c r="BA49" s="6">
        <f t="shared" si="28"/>
        <v>2537.9500000000003</v>
      </c>
      <c r="BB49" s="4">
        <f t="shared" si="29"/>
        <v>0.24999999999999997</v>
      </c>
      <c r="BC49" s="4">
        <f t="shared" si="30"/>
        <v>0.2</v>
      </c>
      <c r="BD49" s="4">
        <f t="shared" si="31"/>
        <v>0.58299999999999996</v>
      </c>
      <c r="BE49" s="4">
        <f t="shared" si="32"/>
        <v>1.9360000000000002</v>
      </c>
      <c r="BF49" s="4">
        <v>0.435</v>
      </c>
      <c r="BH49" s="6">
        <f t="shared" si="131"/>
        <v>6594.6092800000006</v>
      </c>
      <c r="BI49" s="6">
        <f t="shared" si="4"/>
        <v>19361.772846080003</v>
      </c>
      <c r="BJ49" s="6">
        <f t="shared" si="5"/>
        <v>14037.865639024641</v>
      </c>
      <c r="BK49" s="6"/>
      <c r="BL49" s="6">
        <f t="shared" si="33"/>
        <v>9277.9330560000017</v>
      </c>
      <c r="BM49" s="6">
        <f t="shared" si="6"/>
        <v>27240.011452416005</v>
      </c>
      <c r="BN49" s="6">
        <f t="shared" si="7"/>
        <v>19749.824761110533</v>
      </c>
      <c r="BO49" s="6">
        <f t="shared" si="132"/>
        <v>11256.315840000001</v>
      </c>
      <c r="BP49" s="6">
        <f t="shared" si="9"/>
        <v>33048.543306240004</v>
      </c>
      <c r="BQ49" s="6">
        <f t="shared" si="10"/>
        <v>23961.184452817921</v>
      </c>
      <c r="BR49" s="6">
        <f t="shared" si="133"/>
        <v>2996.2022520000005</v>
      </c>
      <c r="BS49" s="6">
        <f t="shared" si="12"/>
        <v>8796.8498118720017</v>
      </c>
      <c r="BT49" s="6">
        <f t="shared" si="13"/>
        <v>6377.9797794053775</v>
      </c>
      <c r="BU49" s="6">
        <f t="shared" si="134"/>
        <v>0</v>
      </c>
      <c r="BV49" s="6">
        <f t="shared" si="34"/>
        <v>0</v>
      </c>
      <c r="BW49" s="6">
        <f t="shared" si="35"/>
        <v>0</v>
      </c>
      <c r="BX49" s="6">
        <f t="shared" si="135"/>
        <v>135150.76160054069</v>
      </c>
      <c r="BY49">
        <v>11</v>
      </c>
      <c r="BZ49" s="25">
        <f t="shared" si="136"/>
        <v>14464.722368487146</v>
      </c>
      <c r="CA49" s="9">
        <f t="shared" si="137"/>
        <v>25511.91911762151</v>
      </c>
      <c r="CB49" s="6">
        <f t="shared" si="138"/>
        <v>1700.7946078414341</v>
      </c>
      <c r="CC49" s="6">
        <f t="shared" si="139"/>
        <v>0</v>
      </c>
      <c r="CD49" s="6">
        <f t="shared" si="36"/>
        <v>16165.516976328579</v>
      </c>
      <c r="CE49">
        <v>85</v>
      </c>
      <c r="CF49" s="4">
        <f t="shared" si="140"/>
        <v>0.47887323943661969</v>
      </c>
      <c r="CG49" s="1">
        <v>0.1</v>
      </c>
      <c r="CH49" s="4">
        <f t="shared" si="37"/>
        <v>0.43098591549295773</v>
      </c>
      <c r="CI49" s="6">
        <f t="shared" si="38"/>
        <v>2842.183717859155</v>
      </c>
      <c r="CJ49" s="6">
        <f t="shared" si="39"/>
        <v>8344.6513956344788</v>
      </c>
      <c r="CK49" s="6">
        <f t="shared" si="40"/>
        <v>3998.6584720225355</v>
      </c>
      <c r="CL49" s="6">
        <f t="shared" si="41"/>
        <v>11740.061273858166</v>
      </c>
      <c r="CM49" s="6">
        <f t="shared" si="42"/>
        <v>4851.3135873802821</v>
      </c>
      <c r="CN49" s="6">
        <f t="shared" si="43"/>
        <v>14243.456692548509</v>
      </c>
      <c r="CO49" s="6">
        <f t="shared" si="44"/>
        <v>1291.3209705802819</v>
      </c>
      <c r="CP49" s="6">
        <f t="shared" si="45"/>
        <v>3791.3183696237074</v>
      </c>
      <c r="CQ49" s="6">
        <f t="shared" si="46"/>
        <v>0</v>
      </c>
      <c r="CR49" s="6">
        <f t="shared" si="47"/>
        <v>0</v>
      </c>
      <c r="CS49" s="7">
        <f t="shared" si="48"/>
        <v>1.2777777777777777</v>
      </c>
      <c r="CT49" s="6">
        <f t="shared" si="49"/>
        <v>20655.938358642074</v>
      </c>
      <c r="CU49" s="6">
        <f t="shared" si="50"/>
        <v>16165.516976328579</v>
      </c>
    </row>
    <row r="50" spans="2:99" s="23" customFormat="1" x14ac:dyDescent="0.35">
      <c r="B50">
        <v>70</v>
      </c>
      <c r="C50">
        <v>70</v>
      </c>
      <c r="D50">
        <v>256</v>
      </c>
      <c r="E50" s="6">
        <v>6</v>
      </c>
      <c r="F50" s="4">
        <v>1.792</v>
      </c>
      <c r="G50" s="4">
        <v>3.0464000000000002</v>
      </c>
      <c r="H50" s="50">
        <v>2</v>
      </c>
      <c r="I50" s="26">
        <v>6</v>
      </c>
      <c r="J50" s="24">
        <f t="shared" si="0"/>
        <v>3.6960000000000002</v>
      </c>
      <c r="K50" s="26">
        <v>10</v>
      </c>
      <c r="L50" s="23">
        <v>6</v>
      </c>
      <c r="M50" s="24">
        <v>0.98380000000000001</v>
      </c>
      <c r="N50" s="26">
        <v>4</v>
      </c>
      <c r="O50" s="26">
        <v>15</v>
      </c>
      <c r="P50" s="24">
        <v>0.25</v>
      </c>
      <c r="Q50" s="4">
        <v>0.69199999999999995</v>
      </c>
      <c r="R50" s="15" t="s">
        <v>11</v>
      </c>
      <c r="S50" s="15">
        <v>1</v>
      </c>
      <c r="T50" s="15" t="s">
        <v>153</v>
      </c>
      <c r="U50" s="37">
        <v>510</v>
      </c>
      <c r="V50" s="33">
        <v>0.41299999999999998</v>
      </c>
      <c r="W50" s="33">
        <v>-0.1</v>
      </c>
      <c r="X50" s="4"/>
      <c r="Y50" s="4"/>
      <c r="Z50" s="4"/>
      <c r="AA50" s="55">
        <v>1</v>
      </c>
      <c r="AB50" s="37" t="s">
        <v>143</v>
      </c>
      <c r="AC50" s="24"/>
      <c r="AD50" s="24">
        <v>0.35</v>
      </c>
      <c r="AE50" s="24"/>
      <c r="AF50" s="24"/>
      <c r="AG50" s="24"/>
      <c r="AH50" s="24"/>
      <c r="AI50" s="23">
        <v>311</v>
      </c>
      <c r="AJ50" s="24">
        <f>1*46.6%</f>
        <v>0.46600000000000003</v>
      </c>
      <c r="AK50" s="24">
        <f>1*46.6%</f>
        <v>0.46600000000000003</v>
      </c>
      <c r="AM50" s="24">
        <v>0.622</v>
      </c>
      <c r="AN50" s="6">
        <f t="shared" si="23"/>
        <v>63</v>
      </c>
      <c r="AO50" s="4"/>
      <c r="AP50" s="4">
        <f t="shared" si="24"/>
        <v>0.183</v>
      </c>
      <c r="AQ50" s="4">
        <f t="shared" si="25"/>
        <v>0.62200000000000011</v>
      </c>
      <c r="AR50" s="48" t="s">
        <v>147</v>
      </c>
      <c r="AS50" s="26"/>
      <c r="AT50" s="24">
        <v>0.48</v>
      </c>
      <c r="AU50" s="4">
        <v>0.15</v>
      </c>
      <c r="AV50" s="24"/>
      <c r="AW50" s="24">
        <v>0.2</v>
      </c>
      <c r="AX50" s="23">
        <f t="shared" si="130"/>
        <v>766</v>
      </c>
      <c r="AY50" s="6">
        <f t="shared" si="26"/>
        <v>374</v>
      </c>
      <c r="AZ50" s="4">
        <f t="shared" si="27"/>
        <v>1.359</v>
      </c>
      <c r="BA50" s="6">
        <f t="shared" si="28"/>
        <v>2180.9939999999997</v>
      </c>
      <c r="BB50" s="4">
        <f t="shared" si="29"/>
        <v>0.24999999999999997</v>
      </c>
      <c r="BC50" s="4">
        <f t="shared" si="30"/>
        <v>0.66600000000000004</v>
      </c>
      <c r="BD50" s="4">
        <f t="shared" si="31"/>
        <v>0.58299999999999996</v>
      </c>
      <c r="BE50" s="4">
        <f t="shared" si="32"/>
        <v>1.9360000000000002</v>
      </c>
      <c r="BF50" s="4">
        <v>0.435</v>
      </c>
      <c r="BG50" s="26"/>
      <c r="BH50" s="6">
        <f t="shared" si="131"/>
        <v>7488.3818311679988</v>
      </c>
      <c r="BI50" s="26">
        <f t="shared" si="4"/>
        <v>21985.889056309243</v>
      </c>
      <c r="BJ50" s="26">
        <f t="shared" si="5"/>
        <v>15940.428543425343</v>
      </c>
      <c r="BK50" s="26"/>
      <c r="BL50" s="6">
        <f t="shared" si="33"/>
        <v>11069.204082585598</v>
      </c>
      <c r="BM50" s="26">
        <f t="shared" si="6"/>
        <v>32499.183186471317</v>
      </c>
      <c r="BN50" s="26">
        <f t="shared" si="7"/>
        <v>23562.881900150969</v>
      </c>
      <c r="BO50" s="26">
        <f t="shared" si="132"/>
        <v>13429.549070783998</v>
      </c>
      <c r="BP50" s="26">
        <f t="shared" si="9"/>
        <v>39429.156071821817</v>
      </c>
      <c r="BQ50" s="26">
        <f t="shared" si="10"/>
        <v>28587.319952389047</v>
      </c>
      <c r="BR50" s="26">
        <f t="shared" si="133"/>
        <v>3574.6727207351992</v>
      </c>
      <c r="BS50" s="26">
        <f t="shared" si="12"/>
        <v>10495.239108078544</v>
      </c>
      <c r="BT50" s="26">
        <f t="shared" si="13"/>
        <v>7609.3629245563689</v>
      </c>
      <c r="BU50" s="6">
        <f t="shared" si="134"/>
        <v>0</v>
      </c>
      <c r="BV50" s="6">
        <f t="shared" si="34"/>
        <v>0</v>
      </c>
      <c r="BW50" s="6">
        <f t="shared" si="35"/>
        <v>0</v>
      </c>
      <c r="BX50" s="26">
        <f t="shared" si="135"/>
        <v>158013.24177430524</v>
      </c>
      <c r="BY50">
        <v>11</v>
      </c>
      <c r="BZ50" s="27">
        <f t="shared" si="136"/>
        <v>16963.687429699479</v>
      </c>
      <c r="CA50" s="25">
        <f t="shared" si="137"/>
        <v>30437.451698225475</v>
      </c>
      <c r="CB50" s="26">
        <f t="shared" si="138"/>
        <v>2029.1634465483651</v>
      </c>
      <c r="CC50" s="6">
        <f t="shared" si="139"/>
        <v>0</v>
      </c>
      <c r="CD50" s="8">
        <f t="shared" si="36"/>
        <v>18992.850876247845</v>
      </c>
      <c r="CE50">
        <v>85</v>
      </c>
      <c r="CF50" s="4">
        <f t="shared" si="140"/>
        <v>0.47887323943661969</v>
      </c>
      <c r="CG50" s="1">
        <v>0.1</v>
      </c>
      <c r="CH50" s="4">
        <f t="shared" si="37"/>
        <v>0.43098591549295773</v>
      </c>
      <c r="CI50" s="6">
        <f t="shared" si="38"/>
        <v>3227.387099066771</v>
      </c>
      <c r="CJ50" s="6">
        <f t="shared" si="39"/>
        <v>9475.6085228600386</v>
      </c>
      <c r="CK50" s="6">
        <f t="shared" si="40"/>
        <v>4770.671055311539</v>
      </c>
      <c r="CL50" s="6">
        <f t="shared" si="41"/>
        <v>14006.69021839468</v>
      </c>
      <c r="CM50" s="6">
        <f t="shared" si="42"/>
        <v>5787.9465009294408</v>
      </c>
      <c r="CN50" s="6">
        <f t="shared" si="43"/>
        <v>16993.41092672884</v>
      </c>
      <c r="CO50" s="6">
        <f t="shared" si="44"/>
        <v>1540.6335951337619</v>
      </c>
      <c r="CP50" s="6">
        <f t="shared" si="45"/>
        <v>4523.300235312724</v>
      </c>
      <c r="CQ50" s="6">
        <f t="shared" si="46"/>
        <v>0</v>
      </c>
      <c r="CR50" s="6">
        <f t="shared" si="47"/>
        <v>0</v>
      </c>
      <c r="CS50" s="7">
        <f t="shared" si="48"/>
        <v>1.2777777777777777</v>
      </c>
      <c r="CT50" s="6">
        <f t="shared" si="49"/>
        <v>24268.64278631669</v>
      </c>
      <c r="CU50" s="6">
        <f t="shared" si="50"/>
        <v>18992.850876247845</v>
      </c>
    </row>
    <row r="51" spans="2:99" x14ac:dyDescent="0.35">
      <c r="B51">
        <v>70</v>
      </c>
      <c r="C51">
        <v>70</v>
      </c>
      <c r="D51">
        <v>256</v>
      </c>
      <c r="E51" s="6">
        <v>6</v>
      </c>
      <c r="F51" s="4">
        <v>1.792</v>
      </c>
      <c r="G51" s="4">
        <v>3.0464000000000002</v>
      </c>
      <c r="H51" s="7">
        <v>2</v>
      </c>
      <c r="I51" s="6">
        <v>6</v>
      </c>
      <c r="J51" s="4">
        <f t="shared" si="0"/>
        <v>3.6960000000000002</v>
      </c>
      <c r="K51" s="6">
        <v>10</v>
      </c>
      <c r="L51">
        <v>6</v>
      </c>
      <c r="M51" s="4">
        <v>0.98380000000000001</v>
      </c>
      <c r="N51" s="6">
        <v>4</v>
      </c>
      <c r="O51" s="6">
        <v>15</v>
      </c>
      <c r="P51" s="4">
        <v>0.25</v>
      </c>
      <c r="Q51" s="4">
        <v>0.69199999999999995</v>
      </c>
      <c r="R51" s="15" t="s">
        <v>11</v>
      </c>
      <c r="S51" s="15">
        <v>1</v>
      </c>
      <c r="T51" s="15" t="s">
        <v>153</v>
      </c>
      <c r="U51" s="37">
        <v>510</v>
      </c>
      <c r="V51" s="33">
        <v>0.41299999999999998</v>
      </c>
      <c r="W51" s="33">
        <v>-0.1</v>
      </c>
      <c r="AA51" s="55">
        <v>1</v>
      </c>
      <c r="AB51" s="37" t="s">
        <v>143</v>
      </c>
      <c r="AC51" s="4"/>
      <c r="AD51" s="4">
        <v>0.35</v>
      </c>
      <c r="AE51" s="4"/>
      <c r="AF51" s="4"/>
      <c r="AG51" s="4"/>
      <c r="AH51" s="4"/>
      <c r="AI51">
        <v>311</v>
      </c>
      <c r="AJ51" s="4">
        <f>2*46.6%</f>
        <v>0.93200000000000005</v>
      </c>
      <c r="AK51" s="4"/>
      <c r="AL51" s="30">
        <v>0.311</v>
      </c>
      <c r="AM51" s="4"/>
      <c r="AN51" s="6">
        <f t="shared" si="23"/>
        <v>63</v>
      </c>
      <c r="AO51" s="4"/>
      <c r="AP51" s="4">
        <f t="shared" si="24"/>
        <v>0.183</v>
      </c>
      <c r="AQ51" s="4">
        <f t="shared" si="25"/>
        <v>0.62200000000000011</v>
      </c>
      <c r="AR51" s="48" t="s">
        <v>147</v>
      </c>
      <c r="AS51" s="6"/>
      <c r="AT51" s="4">
        <v>0.48</v>
      </c>
      <c r="AU51" s="4">
        <v>0.15</v>
      </c>
      <c r="AV51" s="4"/>
      <c r="AW51" s="4">
        <v>0.2</v>
      </c>
      <c r="AX51">
        <f t="shared" si="130"/>
        <v>766</v>
      </c>
      <c r="AY51" s="6">
        <f t="shared" si="26"/>
        <v>374</v>
      </c>
      <c r="AZ51" s="4">
        <f t="shared" si="27"/>
        <v>1.825</v>
      </c>
      <c r="BA51" s="6">
        <f t="shared" si="28"/>
        <v>2537.9500000000003</v>
      </c>
      <c r="BB51" s="4">
        <f t="shared" si="29"/>
        <v>0.24999999999999997</v>
      </c>
      <c r="BC51" s="4">
        <f t="shared" si="30"/>
        <v>0.2</v>
      </c>
      <c r="BD51" s="4">
        <f t="shared" si="31"/>
        <v>0.89399999999999991</v>
      </c>
      <c r="BE51" s="4">
        <f t="shared" si="32"/>
        <v>1.3140000000000001</v>
      </c>
      <c r="BF51" s="4">
        <v>0.435</v>
      </c>
      <c r="BH51" s="6">
        <f t="shared" si="131"/>
        <v>6594.6092800000006</v>
      </c>
      <c r="BI51" s="6">
        <f t="shared" si="4"/>
        <v>15259.925873920001</v>
      </c>
      <c r="BJ51" s="6">
        <f t="shared" si="5"/>
        <v>13526.862555136002</v>
      </c>
      <c r="BK51" s="6"/>
      <c r="BL51" s="6">
        <f t="shared" si="33"/>
        <v>9277.9330560000017</v>
      </c>
      <c r="BM51" s="6">
        <f t="shared" si="6"/>
        <v>21469.137091584005</v>
      </c>
      <c r="BN51" s="6">
        <f t="shared" si="7"/>
        <v>19030.896284467206</v>
      </c>
      <c r="BO51" s="6">
        <f t="shared" si="132"/>
        <v>11256.315840000001</v>
      </c>
      <c r="BP51" s="6">
        <f t="shared" si="9"/>
        <v>26047.114853760002</v>
      </c>
      <c r="BQ51" s="6">
        <f t="shared" si="10"/>
        <v>23088.955051008004</v>
      </c>
      <c r="BR51" s="6">
        <f t="shared" si="133"/>
        <v>2996.2022520000005</v>
      </c>
      <c r="BS51" s="6">
        <f t="shared" si="12"/>
        <v>6933.212011128001</v>
      </c>
      <c r="BT51" s="6">
        <f t="shared" si="13"/>
        <v>6145.810059302401</v>
      </c>
      <c r="BU51" s="6">
        <f t="shared" si="134"/>
        <v>0</v>
      </c>
      <c r="BV51" s="6">
        <f t="shared" si="34"/>
        <v>0</v>
      </c>
      <c r="BW51" s="6">
        <f t="shared" si="35"/>
        <v>0</v>
      </c>
      <c r="BX51" s="6">
        <f t="shared" si="135"/>
        <v>130231.03535841283</v>
      </c>
      <c r="BY51">
        <v>11</v>
      </c>
      <c r="BZ51" s="25">
        <f t="shared" si="136"/>
        <v>13938.180946310984</v>
      </c>
      <c r="CA51" s="9">
        <f t="shared" si="137"/>
        <v>24583.240237209604</v>
      </c>
      <c r="CB51" s="6">
        <f t="shared" si="138"/>
        <v>1638.8826824806404</v>
      </c>
      <c r="CC51" s="6">
        <f t="shared" si="139"/>
        <v>0</v>
      </c>
      <c r="CD51" s="6">
        <f t="shared" si="36"/>
        <v>15577.063628791624</v>
      </c>
      <c r="CE51">
        <v>85</v>
      </c>
      <c r="CF51" s="4">
        <f t="shared" si="140"/>
        <v>0.47887323943661969</v>
      </c>
      <c r="CG51" s="1">
        <v>0.1</v>
      </c>
      <c r="CH51" s="4">
        <f t="shared" si="37"/>
        <v>0.43098591549295773</v>
      </c>
      <c r="CI51" s="6">
        <f t="shared" si="38"/>
        <v>2842.183717859155</v>
      </c>
      <c r="CJ51" s="6">
        <f t="shared" si="39"/>
        <v>6576.813123126085</v>
      </c>
      <c r="CK51" s="6">
        <f t="shared" si="40"/>
        <v>3998.6584720225355</v>
      </c>
      <c r="CL51" s="6">
        <f t="shared" si="41"/>
        <v>9252.8957042601487</v>
      </c>
      <c r="CM51" s="6">
        <f t="shared" si="42"/>
        <v>4851.3135873802821</v>
      </c>
      <c r="CN51" s="6">
        <f t="shared" si="43"/>
        <v>11225.939641197972</v>
      </c>
      <c r="CO51" s="6">
        <f t="shared" si="44"/>
        <v>1291.3209705802819</v>
      </c>
      <c r="CP51" s="6">
        <f t="shared" si="45"/>
        <v>2988.1167259227723</v>
      </c>
      <c r="CQ51" s="6">
        <f t="shared" si="46"/>
        <v>0</v>
      </c>
      <c r="CR51" s="6">
        <f t="shared" si="47"/>
        <v>0</v>
      </c>
      <c r="CS51" s="7">
        <f t="shared" si="48"/>
        <v>1.2777777777777777</v>
      </c>
      <c r="CT51" s="6">
        <f t="shared" si="49"/>
        <v>19904.025747900407</v>
      </c>
      <c r="CU51" s="6">
        <f t="shared" si="50"/>
        <v>15577.063628791624</v>
      </c>
    </row>
    <row r="52" spans="2:99" s="10" customFormat="1" x14ac:dyDescent="0.35">
      <c r="B52" s="10">
        <v>70</v>
      </c>
      <c r="C52" s="10">
        <v>70</v>
      </c>
      <c r="D52" s="10">
        <v>256</v>
      </c>
      <c r="E52" s="13">
        <v>6</v>
      </c>
      <c r="F52" s="12">
        <v>1.792</v>
      </c>
      <c r="G52" s="12">
        <v>3.0464000000000002</v>
      </c>
      <c r="H52" s="28">
        <v>2</v>
      </c>
      <c r="I52" s="13">
        <v>6</v>
      </c>
      <c r="J52" s="12">
        <f t="shared" si="0"/>
        <v>3.6960000000000002</v>
      </c>
      <c r="K52" s="13">
        <v>10</v>
      </c>
      <c r="L52" s="10">
        <v>6</v>
      </c>
      <c r="M52" s="12">
        <v>0.98380000000000001</v>
      </c>
      <c r="N52" s="13">
        <v>4</v>
      </c>
      <c r="O52" s="13">
        <v>15</v>
      </c>
      <c r="P52" s="12">
        <v>0.25</v>
      </c>
      <c r="Q52" s="12">
        <v>0.69199999999999995</v>
      </c>
      <c r="R52" s="31" t="s">
        <v>11</v>
      </c>
      <c r="S52" s="31">
        <v>1</v>
      </c>
      <c r="T52" s="31" t="s">
        <v>153</v>
      </c>
      <c r="U52" s="31">
        <v>510</v>
      </c>
      <c r="V52" s="35">
        <v>0.41299999999999998</v>
      </c>
      <c r="W52" s="35">
        <v>-0.1</v>
      </c>
      <c r="X52" s="12"/>
      <c r="Y52" s="12"/>
      <c r="Z52" s="12"/>
      <c r="AA52" s="56">
        <v>1</v>
      </c>
      <c r="AB52" s="31" t="s">
        <v>143</v>
      </c>
      <c r="AC52" s="12"/>
      <c r="AD52" s="12">
        <v>0.35</v>
      </c>
      <c r="AE52" s="12"/>
      <c r="AF52" s="12"/>
      <c r="AG52" s="12"/>
      <c r="AH52" s="12"/>
      <c r="AI52" s="10">
        <v>311</v>
      </c>
      <c r="AJ52" s="12">
        <f>1*46.6%</f>
        <v>0.46600000000000003</v>
      </c>
      <c r="AK52" s="12">
        <f>1*46.6%</f>
        <v>0.46600000000000003</v>
      </c>
      <c r="AL52" s="32">
        <v>0.311</v>
      </c>
      <c r="AM52" s="12"/>
      <c r="AN52" s="13">
        <f t="shared" si="23"/>
        <v>63</v>
      </c>
      <c r="AO52" s="12"/>
      <c r="AP52" s="12">
        <f t="shared" si="24"/>
        <v>0.183</v>
      </c>
      <c r="AQ52" s="12">
        <f t="shared" si="25"/>
        <v>0.62200000000000011</v>
      </c>
      <c r="AR52" s="49" t="s">
        <v>147</v>
      </c>
      <c r="AS52" s="13"/>
      <c r="AT52" s="12">
        <v>0.48</v>
      </c>
      <c r="AU52" s="12">
        <v>0.15</v>
      </c>
      <c r="AV52" s="12"/>
      <c r="AW52" s="12">
        <v>0.2</v>
      </c>
      <c r="AX52" s="10">
        <f t="shared" si="130"/>
        <v>766</v>
      </c>
      <c r="AY52" s="13">
        <f t="shared" si="26"/>
        <v>374</v>
      </c>
      <c r="AZ52" s="12">
        <f t="shared" si="27"/>
        <v>1.359</v>
      </c>
      <c r="BA52" s="13">
        <f t="shared" si="28"/>
        <v>2180.9939999999997</v>
      </c>
      <c r="BB52" s="12">
        <f t="shared" si="29"/>
        <v>0.24999999999999997</v>
      </c>
      <c r="BC52" s="12">
        <f t="shared" si="30"/>
        <v>0.66600000000000004</v>
      </c>
      <c r="BD52" s="12">
        <f t="shared" si="31"/>
        <v>0.89399999999999991</v>
      </c>
      <c r="BE52" s="12">
        <f t="shared" si="32"/>
        <v>1.3140000000000001</v>
      </c>
      <c r="BF52" s="4">
        <v>0.435</v>
      </c>
      <c r="BG52" s="13"/>
      <c r="BH52" s="6">
        <f t="shared" si="131"/>
        <v>7488.3818311679988</v>
      </c>
      <c r="BI52" s="13">
        <f t="shared" si="4"/>
        <v>17328.115557322748</v>
      </c>
      <c r="BJ52" s="13">
        <f t="shared" si="5"/>
        <v>15360.168812091799</v>
      </c>
      <c r="BK52" s="26"/>
      <c r="BL52" s="6">
        <f t="shared" si="33"/>
        <v>11069.204082585598</v>
      </c>
      <c r="BM52" s="13">
        <f t="shared" si="6"/>
        <v>25614.138247103074</v>
      </c>
      <c r="BN52" s="13">
        <f t="shared" si="7"/>
        <v>22705.151414199579</v>
      </c>
      <c r="BO52" s="13">
        <f t="shared" si="132"/>
        <v>13429.549070783998</v>
      </c>
      <c r="BP52" s="13">
        <f t="shared" si="9"/>
        <v>31075.976549794173</v>
      </c>
      <c r="BQ52" s="13">
        <f t="shared" si="10"/>
        <v>27546.691053992141</v>
      </c>
      <c r="BR52" s="13">
        <f t="shared" si="133"/>
        <v>3574.6727207351992</v>
      </c>
      <c r="BS52" s="13">
        <f t="shared" si="12"/>
        <v>8271.7926757812511</v>
      </c>
      <c r="BT52" s="13">
        <f t="shared" si="13"/>
        <v>7332.368684772041</v>
      </c>
      <c r="BU52" s="13">
        <f t="shared" si="134"/>
        <v>0</v>
      </c>
      <c r="BV52" s="13">
        <f t="shared" si="34"/>
        <v>0</v>
      </c>
      <c r="BW52" s="13">
        <f t="shared" si="35"/>
        <v>0</v>
      </c>
      <c r="BX52" s="13">
        <f t="shared" si="135"/>
        <v>152261.28090516551</v>
      </c>
      <c r="BY52" s="10">
        <v>11</v>
      </c>
      <c r="BZ52" s="18">
        <f t="shared" si="136"/>
        <v>16346.179269014332</v>
      </c>
      <c r="CA52" s="17">
        <f t="shared" si="137"/>
        <v>29329.474739088164</v>
      </c>
      <c r="CB52" s="13">
        <f t="shared" si="138"/>
        <v>1955.2983159392109</v>
      </c>
      <c r="CC52" s="13">
        <f t="shared" si="139"/>
        <v>0</v>
      </c>
      <c r="CD52" s="18">
        <f t="shared" si="36"/>
        <v>18301.477584953544</v>
      </c>
      <c r="CE52" s="10">
        <v>85</v>
      </c>
      <c r="CF52" s="12">
        <f t="shared" si="140"/>
        <v>0.47887323943661969</v>
      </c>
      <c r="CG52" s="11">
        <v>0.1</v>
      </c>
      <c r="CH52" s="12">
        <f t="shared" si="37"/>
        <v>0.43098591549295773</v>
      </c>
      <c r="CI52" s="13">
        <f t="shared" si="38"/>
        <v>3227.387099066771</v>
      </c>
      <c r="CJ52" s="13">
        <f t="shared" si="39"/>
        <v>7468.1737472405075</v>
      </c>
      <c r="CK52" s="13">
        <f t="shared" si="40"/>
        <v>4770.671055311539</v>
      </c>
      <c r="CL52" s="13">
        <f t="shared" si="41"/>
        <v>11039.332821990902</v>
      </c>
      <c r="CM52" s="13">
        <f t="shared" si="42"/>
        <v>5787.9465009294408</v>
      </c>
      <c r="CN52" s="13">
        <f t="shared" si="43"/>
        <v>13393.308203150727</v>
      </c>
      <c r="CO52" s="13">
        <f t="shared" si="44"/>
        <v>1540.6335951337619</v>
      </c>
      <c r="CP52" s="13">
        <f t="shared" si="45"/>
        <v>3565.0261391395252</v>
      </c>
      <c r="CQ52" s="13">
        <f t="shared" si="46"/>
        <v>0</v>
      </c>
      <c r="CR52" s="13">
        <f t="shared" si="47"/>
        <v>0</v>
      </c>
      <c r="CS52" s="7">
        <f t="shared" si="48"/>
        <v>1.2777777777777777</v>
      </c>
      <c r="CT52" s="6">
        <f t="shared" si="49"/>
        <v>23385.221358551749</v>
      </c>
      <c r="CU52" s="6">
        <f t="shared" si="50"/>
        <v>18301.477584953544</v>
      </c>
    </row>
    <row r="53" spans="2:99" s="15" customFormat="1" x14ac:dyDescent="0.35">
      <c r="B53">
        <v>70</v>
      </c>
      <c r="C53">
        <v>70</v>
      </c>
      <c r="D53">
        <v>256</v>
      </c>
      <c r="E53" s="6">
        <v>6</v>
      </c>
      <c r="F53" s="4">
        <v>1.792</v>
      </c>
      <c r="G53" s="4">
        <v>3.0464000000000002</v>
      </c>
      <c r="H53" s="16">
        <v>2</v>
      </c>
      <c r="I53" s="9">
        <v>6</v>
      </c>
      <c r="J53" s="30">
        <f t="shared" si="0"/>
        <v>3.6960000000000002</v>
      </c>
      <c r="K53" s="9">
        <v>10</v>
      </c>
      <c r="L53" s="15">
        <v>6</v>
      </c>
      <c r="M53" s="30">
        <v>0.98380000000000001</v>
      </c>
      <c r="N53" s="9">
        <v>4</v>
      </c>
      <c r="O53" s="9">
        <v>15</v>
      </c>
      <c r="P53" s="30">
        <v>0.25</v>
      </c>
      <c r="Q53" s="4">
        <v>0.69199999999999995</v>
      </c>
      <c r="R53" s="15" t="s">
        <v>133</v>
      </c>
      <c r="S53" s="15">
        <v>2</v>
      </c>
      <c r="T53" s="15" t="s">
        <v>153</v>
      </c>
      <c r="U53" s="15">
        <v>510</v>
      </c>
      <c r="V53" s="33">
        <f t="shared" ref="V53:V55" si="167">41.3%+45%</f>
        <v>0.86299999999999999</v>
      </c>
      <c r="W53" s="33"/>
      <c r="X53" s="4"/>
      <c r="Y53" s="4"/>
      <c r="Z53" s="4"/>
      <c r="AA53" s="55">
        <v>1</v>
      </c>
      <c r="AB53" s="37" t="s">
        <v>143</v>
      </c>
      <c r="AC53" s="30"/>
      <c r="AD53" s="30">
        <v>0.35</v>
      </c>
      <c r="AE53" s="30"/>
      <c r="AF53" s="30"/>
      <c r="AG53" s="30"/>
      <c r="AH53" s="30"/>
      <c r="AI53" s="15">
        <v>311</v>
      </c>
      <c r="AJ53" s="30">
        <f>2*46.6%</f>
        <v>0.93200000000000005</v>
      </c>
      <c r="AK53" s="30"/>
      <c r="AL53" s="30"/>
      <c r="AM53" s="30">
        <v>0.622</v>
      </c>
      <c r="AN53" s="6">
        <f t="shared" si="23"/>
        <v>63</v>
      </c>
      <c r="AO53" s="4"/>
      <c r="AP53" s="4">
        <f t="shared" si="24"/>
        <v>0.183</v>
      </c>
      <c r="AQ53" s="4">
        <f t="shared" si="25"/>
        <v>0.62200000000000011</v>
      </c>
      <c r="AR53" s="82" t="s">
        <v>148</v>
      </c>
      <c r="AS53" s="9"/>
      <c r="AT53" s="30">
        <v>0.25</v>
      </c>
      <c r="AU53" s="30"/>
      <c r="AV53" s="30"/>
      <c r="AW53" s="30">
        <v>0.2</v>
      </c>
      <c r="AX53" s="15">
        <f t="shared" si="130"/>
        <v>766</v>
      </c>
      <c r="AY53" s="6">
        <f t="shared" ref="AY53:AY72" si="168">AI53+AS53+AN53</f>
        <v>374</v>
      </c>
      <c r="AZ53" s="4">
        <f t="shared" ref="AZ53:AZ72" si="169">V53+AC53+AJ53+AT53+AO53</f>
        <v>2.0449999999999999</v>
      </c>
      <c r="BA53" s="6">
        <f t="shared" ref="BA53:BA72" si="170">(100%+AZ53)*AX53+AY53</f>
        <v>2706.47</v>
      </c>
      <c r="BB53" s="4">
        <f t="shared" ref="BB53:BB72" si="171">W53+AD53</f>
        <v>0.35</v>
      </c>
      <c r="BC53" s="4">
        <f t="shared" ref="BC53:BC72" si="172">AE53+AK53+AW53</f>
        <v>0.2</v>
      </c>
      <c r="BD53" s="4">
        <f t="shared" ref="BD53:BD72" si="173">P53+X53+AG53+AL53+AU53+AP53</f>
        <v>0.433</v>
      </c>
      <c r="BE53" s="4">
        <f t="shared" ref="BE53:BE72" si="174">Q53+Y53+AH53+AM53+AV53+AQ53</f>
        <v>1.9360000000000002</v>
      </c>
      <c r="BF53" s="4">
        <v>0.435</v>
      </c>
      <c r="BG53" s="9">
        <v>1</v>
      </c>
      <c r="BH53" s="6">
        <f t="shared" si="131"/>
        <v>16181.39953248</v>
      </c>
      <c r="BI53" s="9">
        <f t="shared" ref="BI53:BI72" si="175">(100%+$BE53)*BH53</f>
        <v>47508.589027361282</v>
      </c>
      <c r="BJ53" s="9">
        <f t="shared" ref="BJ53:BJ72" si="176">MIN($BD53, 80%)*BI53+MAX(100%-$BD53, 20%)*BH53</f>
        <v>29746.072583763591</v>
      </c>
      <c r="BK53" s="9"/>
      <c r="BL53" s="6">
        <f t="shared" si="33"/>
        <v>9893.9882495999991</v>
      </c>
      <c r="BM53" s="9">
        <f t="shared" ref="BM53:BM72" si="177">(100%+$BE53)*BL53</f>
        <v>29048.749500825597</v>
      </c>
      <c r="BN53" s="9">
        <f t="shared" ref="BN53:BN72" si="178">MIN($BD53, 80%)*BM53+MAX(100%-$BD53, 20%)*BL53</f>
        <v>18187.999871380682</v>
      </c>
      <c r="BO53" s="9">
        <f t="shared" si="132"/>
        <v>12003.735744</v>
      </c>
      <c r="BP53" s="9">
        <f t="shared" ref="BP53:BP72" si="179">(100%+$BE53)*BO53</f>
        <v>35242.968144384002</v>
      </c>
      <c r="BQ53" s="9">
        <f t="shared" ref="BQ53:BQ72" si="180">MIN($BD53, 80%)*BP53+MAX(100%-$BD53, 20%)*BO53</f>
        <v>22066.323373366271</v>
      </c>
      <c r="BR53" s="9">
        <f t="shared" si="133"/>
        <v>3195.1502231999998</v>
      </c>
      <c r="BS53" s="9">
        <f t="shared" ref="BS53:BS72" si="181">(100%+$BE53)*BR53</f>
        <v>9380.9610553151997</v>
      </c>
      <c r="BT53" s="9">
        <f t="shared" ref="BT53:BT72" si="182">MIN($BD53, 80%)*BS53+MAX(100%-$BD53, 20%)*BR53</f>
        <v>5873.6063135058812</v>
      </c>
      <c r="BU53" s="6">
        <f t="shared" si="134"/>
        <v>0</v>
      </c>
      <c r="BV53" s="6">
        <f t="shared" ref="BV53:BV72" si="183">(100%+$BE53)*BU53</f>
        <v>0</v>
      </c>
      <c r="BW53" s="6">
        <f t="shared" ref="BW53:BW72" si="184">MIN($BD53, 80%)*BV53+MAX(100%-$BD53, 20%)*BU53</f>
        <v>0</v>
      </c>
      <c r="BX53" s="9">
        <f t="shared" si="135"/>
        <v>191736.28982057708</v>
      </c>
      <c r="BY53" s="15">
        <v>11</v>
      </c>
      <c r="BZ53" s="25">
        <f t="shared" si="136"/>
        <v>19436.601199449393</v>
      </c>
      <c r="CA53" s="9">
        <f t="shared" si="137"/>
        <v>23494.425254023525</v>
      </c>
      <c r="CB53" s="9">
        <f t="shared" si="138"/>
        <v>1566.2950169349017</v>
      </c>
      <c r="CC53" s="6">
        <f t="shared" si="139"/>
        <v>0</v>
      </c>
      <c r="CD53" s="6">
        <f t="shared" ref="CD53:CD72" si="185">BZ53+CB53+CC53</f>
        <v>21002.896216384295</v>
      </c>
      <c r="CE53">
        <v>85</v>
      </c>
      <c r="CF53" s="4">
        <f t="shared" si="140"/>
        <v>0.47887323943661969</v>
      </c>
      <c r="CG53" s="1">
        <v>0.1</v>
      </c>
      <c r="CH53" s="4">
        <f t="shared" si="37"/>
        <v>0.43098591549295773</v>
      </c>
      <c r="CI53" s="6">
        <f t="shared" si="38"/>
        <v>6973.9552914632113</v>
      </c>
      <c r="CJ53" s="6">
        <f t="shared" si="39"/>
        <v>20475.532735735989</v>
      </c>
      <c r="CK53" s="6">
        <f t="shared" si="40"/>
        <v>4264.1695836304216</v>
      </c>
      <c r="CL53" s="6">
        <f t="shared" si="41"/>
        <v>12519.60189753892</v>
      </c>
      <c r="CM53" s="6">
        <f t="shared" si="42"/>
        <v>5173.4410389633795</v>
      </c>
      <c r="CN53" s="6">
        <f t="shared" si="43"/>
        <v>15189.222890396484</v>
      </c>
      <c r="CO53" s="6">
        <f t="shared" si="44"/>
        <v>1377.0647440833802</v>
      </c>
      <c r="CP53" s="6">
        <f t="shared" si="45"/>
        <v>4043.0620886288043</v>
      </c>
      <c r="CQ53" s="6">
        <f t="shared" si="46"/>
        <v>0</v>
      </c>
      <c r="CR53" s="6">
        <f t="shared" si="47"/>
        <v>0</v>
      </c>
      <c r="CS53" s="7">
        <f t="shared" si="48"/>
        <v>1.2777777777777777</v>
      </c>
      <c r="CT53" s="6">
        <f t="shared" si="49"/>
        <v>26837.034054268821</v>
      </c>
      <c r="CU53" s="6">
        <f t="shared" si="50"/>
        <v>21002.896216384295</v>
      </c>
    </row>
    <row r="54" spans="2:99" s="83" customFormat="1" x14ac:dyDescent="0.35">
      <c r="B54" s="79">
        <v>70</v>
      </c>
      <c r="C54" s="79">
        <v>70</v>
      </c>
      <c r="D54" s="79">
        <v>256</v>
      </c>
      <c r="E54" s="8">
        <v>6</v>
      </c>
      <c r="F54" s="84">
        <v>1.792</v>
      </c>
      <c r="G54" s="84">
        <v>3.0464000000000002</v>
      </c>
      <c r="H54" s="85">
        <v>2</v>
      </c>
      <c r="I54" s="27">
        <v>6</v>
      </c>
      <c r="J54" s="86">
        <f t="shared" si="0"/>
        <v>3.6960000000000002</v>
      </c>
      <c r="K54" s="27">
        <v>10</v>
      </c>
      <c r="L54" s="83">
        <v>6</v>
      </c>
      <c r="M54" s="86">
        <v>0.98380000000000001</v>
      </c>
      <c r="N54" s="27">
        <v>4</v>
      </c>
      <c r="O54" s="27">
        <v>15</v>
      </c>
      <c r="P54" s="86">
        <v>0.25</v>
      </c>
      <c r="Q54" s="84">
        <v>0.69199999999999995</v>
      </c>
      <c r="R54" s="79" t="s">
        <v>133</v>
      </c>
      <c r="S54" s="79">
        <v>2</v>
      </c>
      <c r="T54" s="79" t="s">
        <v>153</v>
      </c>
      <c r="U54" s="79">
        <v>510</v>
      </c>
      <c r="V54" s="87">
        <f t="shared" si="167"/>
        <v>0.86299999999999999</v>
      </c>
      <c r="W54" s="87"/>
      <c r="X54" s="84"/>
      <c r="Y54" s="84"/>
      <c r="Z54" s="84"/>
      <c r="AA54" s="88">
        <v>1</v>
      </c>
      <c r="AB54" s="83" t="s">
        <v>143</v>
      </c>
      <c r="AC54" s="86"/>
      <c r="AD54" s="86">
        <v>0.35</v>
      </c>
      <c r="AE54" s="86"/>
      <c r="AF54" s="86"/>
      <c r="AG54" s="86"/>
      <c r="AH54" s="86"/>
      <c r="AI54" s="83">
        <v>311</v>
      </c>
      <c r="AJ54" s="86">
        <f>1*46.6%</f>
        <v>0.46600000000000003</v>
      </c>
      <c r="AK54" s="86">
        <f>1*46.6%</f>
        <v>0.46600000000000003</v>
      </c>
      <c r="AM54" s="86">
        <v>0.622</v>
      </c>
      <c r="AN54" s="8">
        <f t="shared" si="23"/>
        <v>63</v>
      </c>
      <c r="AO54" s="84"/>
      <c r="AP54" s="84">
        <f t="shared" si="24"/>
        <v>0.183</v>
      </c>
      <c r="AQ54" s="84">
        <f t="shared" si="25"/>
        <v>0.62200000000000011</v>
      </c>
      <c r="AR54" s="82" t="s">
        <v>148</v>
      </c>
      <c r="AS54" s="8"/>
      <c r="AT54" s="84">
        <v>0.25</v>
      </c>
      <c r="AU54" s="84"/>
      <c r="AV54" s="86"/>
      <c r="AW54" s="86">
        <v>0.2</v>
      </c>
      <c r="AX54" s="83">
        <f t="shared" si="130"/>
        <v>766</v>
      </c>
      <c r="AY54" s="8">
        <f t="shared" si="168"/>
        <v>374</v>
      </c>
      <c r="AZ54" s="84">
        <f t="shared" si="169"/>
        <v>1.579</v>
      </c>
      <c r="BA54" s="8">
        <f t="shared" si="170"/>
        <v>2349.5140000000001</v>
      </c>
      <c r="BB54" s="84">
        <f t="shared" si="171"/>
        <v>0.35</v>
      </c>
      <c r="BC54" s="84">
        <f t="shared" si="172"/>
        <v>0.66600000000000004</v>
      </c>
      <c r="BD54" s="84">
        <f t="shared" si="173"/>
        <v>0.433</v>
      </c>
      <c r="BE54" s="84">
        <f t="shared" si="174"/>
        <v>1.9360000000000002</v>
      </c>
      <c r="BF54" s="4">
        <v>0.435</v>
      </c>
      <c r="BG54" s="8">
        <v>1</v>
      </c>
      <c r="BH54" s="6">
        <f t="shared" si="131"/>
        <v>18270.470457630723</v>
      </c>
      <c r="BI54" s="27">
        <f t="shared" si="175"/>
        <v>53642.101263603799</v>
      </c>
      <c r="BJ54" s="27">
        <f t="shared" si="176"/>
        <v>33586.386596617063</v>
      </c>
      <c r="BK54" s="27"/>
      <c r="BL54" s="6">
        <f t="shared" si="33"/>
        <v>11924.494043033601</v>
      </c>
      <c r="BM54" s="27">
        <f t="shared" si="177"/>
        <v>35010.314510346652</v>
      </c>
      <c r="BN54" s="27">
        <f t="shared" si="178"/>
        <v>21920.654305380151</v>
      </c>
      <c r="BO54" s="27">
        <f t="shared" si="132"/>
        <v>14467.217037504002</v>
      </c>
      <c r="BP54" s="27">
        <f t="shared" si="179"/>
        <v>42475.74922211175</v>
      </c>
      <c r="BQ54" s="27">
        <f t="shared" si="180"/>
        <v>26594.911473439155</v>
      </c>
      <c r="BR54" s="27">
        <f t="shared" si="133"/>
        <v>3850.8788207511998</v>
      </c>
      <c r="BS54" s="27">
        <f t="shared" si="181"/>
        <v>11306.180217725523</v>
      </c>
      <c r="BT54" s="27">
        <f t="shared" si="182"/>
        <v>7079.0243256410813</v>
      </c>
      <c r="BU54" s="8">
        <f t="shared" si="134"/>
        <v>0</v>
      </c>
      <c r="BV54" s="8">
        <f t="shared" si="183"/>
        <v>0</v>
      </c>
      <c r="BW54" s="8">
        <f t="shared" si="184"/>
        <v>0</v>
      </c>
      <c r="BX54" s="27">
        <f t="shared" si="135"/>
        <v>222028.16360798886</v>
      </c>
      <c r="BY54" s="79">
        <v>11</v>
      </c>
      <c r="BZ54" s="27">
        <f t="shared" si="136"/>
        <v>22602.097734675273</v>
      </c>
      <c r="CA54" s="27">
        <f t="shared" si="137"/>
        <v>28316.097302564325</v>
      </c>
      <c r="CB54" s="27">
        <f t="shared" si="138"/>
        <v>1887.739820170955</v>
      </c>
      <c r="CC54" s="8">
        <f t="shared" si="139"/>
        <v>0</v>
      </c>
      <c r="CD54" s="8">
        <f t="shared" si="185"/>
        <v>24489.837554846228</v>
      </c>
      <c r="CE54" s="79">
        <v>85</v>
      </c>
      <c r="CF54" s="84">
        <f t="shared" si="140"/>
        <v>0.47887323943661969</v>
      </c>
      <c r="CG54" s="87">
        <v>0.1</v>
      </c>
      <c r="CH54" s="84">
        <f t="shared" si="37"/>
        <v>0.43098591549295773</v>
      </c>
      <c r="CI54" s="8">
        <f t="shared" si="38"/>
        <v>7874.3154366690151</v>
      </c>
      <c r="CJ54" s="8">
        <f t="shared" si="39"/>
        <v>23118.99012206023</v>
      </c>
      <c r="CK54" s="8">
        <f t="shared" si="40"/>
        <v>5139.2889819271577</v>
      </c>
      <c r="CL54" s="8">
        <f t="shared" si="41"/>
        <v>15088.952450938134</v>
      </c>
      <c r="CM54" s="8">
        <f t="shared" si="42"/>
        <v>6235.166779543978</v>
      </c>
      <c r="CN54" s="8">
        <f t="shared" si="43"/>
        <v>18306.449664741118</v>
      </c>
      <c r="CO54" s="8">
        <f t="shared" si="44"/>
        <v>1659.6745340138973</v>
      </c>
      <c r="CP54" s="8">
        <f t="shared" si="45"/>
        <v>4872.8044318648026</v>
      </c>
      <c r="CQ54" s="8">
        <f t="shared" si="46"/>
        <v>0</v>
      </c>
      <c r="CR54" s="8">
        <f t="shared" si="47"/>
        <v>0</v>
      </c>
      <c r="CS54" s="7">
        <f t="shared" si="48"/>
        <v>1.2777777777777777</v>
      </c>
      <c r="CT54" s="6">
        <f t="shared" si="49"/>
        <v>31292.570208970177</v>
      </c>
      <c r="CU54" s="6">
        <f t="shared" si="50"/>
        <v>24489.837554846228</v>
      </c>
    </row>
    <row r="55" spans="2:99" s="15" customFormat="1" x14ac:dyDescent="0.35">
      <c r="B55">
        <v>70</v>
      </c>
      <c r="C55">
        <v>70</v>
      </c>
      <c r="D55">
        <v>256</v>
      </c>
      <c r="E55" s="6">
        <v>6</v>
      </c>
      <c r="F55" s="4">
        <v>1.792</v>
      </c>
      <c r="G55" s="4">
        <v>3.0464000000000002</v>
      </c>
      <c r="H55" s="16">
        <v>2</v>
      </c>
      <c r="I55" s="9">
        <v>6</v>
      </c>
      <c r="J55" s="30">
        <f t="shared" si="0"/>
        <v>3.6960000000000002</v>
      </c>
      <c r="K55" s="9">
        <v>10</v>
      </c>
      <c r="L55" s="15">
        <v>6</v>
      </c>
      <c r="M55" s="30">
        <v>0.98380000000000001</v>
      </c>
      <c r="N55" s="9">
        <v>4</v>
      </c>
      <c r="O55" s="9">
        <v>15</v>
      </c>
      <c r="P55" s="30">
        <v>0.25</v>
      </c>
      <c r="Q55" s="4">
        <v>0.69199999999999995</v>
      </c>
      <c r="R55" s="15" t="s">
        <v>133</v>
      </c>
      <c r="S55" s="15">
        <v>2</v>
      </c>
      <c r="T55" s="15" t="s">
        <v>153</v>
      </c>
      <c r="U55" s="15">
        <v>510</v>
      </c>
      <c r="V55" s="33">
        <f t="shared" si="167"/>
        <v>0.86299999999999999</v>
      </c>
      <c r="W55" s="33"/>
      <c r="X55" s="4"/>
      <c r="Y55" s="4"/>
      <c r="Z55" s="4"/>
      <c r="AA55" s="55">
        <v>1</v>
      </c>
      <c r="AB55" s="37" t="s">
        <v>143</v>
      </c>
      <c r="AC55" s="30"/>
      <c r="AD55" s="30">
        <v>0.35</v>
      </c>
      <c r="AE55" s="30"/>
      <c r="AF55" s="30"/>
      <c r="AG55" s="30"/>
      <c r="AH55" s="30"/>
      <c r="AI55" s="15">
        <v>311</v>
      </c>
      <c r="AJ55" s="30">
        <f>2*46.6%</f>
        <v>0.93200000000000005</v>
      </c>
      <c r="AK55" s="30"/>
      <c r="AL55" s="30">
        <v>0.311</v>
      </c>
      <c r="AM55" s="30"/>
      <c r="AN55" s="6">
        <f t="shared" si="23"/>
        <v>63</v>
      </c>
      <c r="AO55" s="4"/>
      <c r="AP55" s="4">
        <f t="shared" si="24"/>
        <v>0.183</v>
      </c>
      <c r="AQ55" s="4">
        <f t="shared" si="25"/>
        <v>0.62200000000000011</v>
      </c>
      <c r="AR55" s="82" t="s">
        <v>148</v>
      </c>
      <c r="AS55" s="9"/>
      <c r="AT55" s="30">
        <v>0.25</v>
      </c>
      <c r="AU55" s="30"/>
      <c r="AV55" s="30"/>
      <c r="AW55" s="30">
        <v>0.2</v>
      </c>
      <c r="AX55" s="15">
        <f t="shared" si="130"/>
        <v>766</v>
      </c>
      <c r="AY55" s="6">
        <f t="shared" si="168"/>
        <v>374</v>
      </c>
      <c r="AZ55" s="4">
        <f t="shared" si="169"/>
        <v>2.0449999999999999</v>
      </c>
      <c r="BA55" s="6">
        <f t="shared" si="170"/>
        <v>2706.47</v>
      </c>
      <c r="BB55" s="4">
        <f t="shared" si="171"/>
        <v>0.35</v>
      </c>
      <c r="BC55" s="4">
        <f t="shared" si="172"/>
        <v>0.2</v>
      </c>
      <c r="BD55" s="4">
        <f t="shared" si="173"/>
        <v>0.74399999999999999</v>
      </c>
      <c r="BE55" s="4">
        <f t="shared" si="174"/>
        <v>1.3140000000000001</v>
      </c>
      <c r="BF55" s="4">
        <v>0.435</v>
      </c>
      <c r="BG55" s="9">
        <v>1</v>
      </c>
      <c r="BH55" s="6">
        <f t="shared" si="131"/>
        <v>16181.39953248</v>
      </c>
      <c r="BI55" s="9">
        <f t="shared" si="175"/>
        <v>37443.75851815872</v>
      </c>
      <c r="BJ55" s="9">
        <f t="shared" si="176"/>
        <v>32000.594617824969</v>
      </c>
      <c r="BK55" s="9"/>
      <c r="BL55" s="6">
        <f t="shared" si="33"/>
        <v>9893.9882495999991</v>
      </c>
      <c r="BM55" s="9">
        <f t="shared" si="177"/>
        <v>22894.6888095744</v>
      </c>
      <c r="BN55" s="9">
        <f t="shared" si="178"/>
        <v>19566.509466220952</v>
      </c>
      <c r="BO55" s="9">
        <f t="shared" si="132"/>
        <v>12003.735744</v>
      </c>
      <c r="BP55" s="9">
        <f t="shared" si="179"/>
        <v>27776.644511615999</v>
      </c>
      <c r="BQ55" s="9">
        <f t="shared" si="180"/>
        <v>23738.779867106303</v>
      </c>
      <c r="BR55" s="9">
        <f t="shared" si="133"/>
        <v>3195.1502231999998</v>
      </c>
      <c r="BS55" s="9">
        <f t="shared" si="181"/>
        <v>7393.5776164847994</v>
      </c>
      <c r="BT55" s="9">
        <f t="shared" si="182"/>
        <v>6318.7802038038908</v>
      </c>
      <c r="BU55" s="6">
        <f t="shared" si="134"/>
        <v>0</v>
      </c>
      <c r="BV55" s="6">
        <f t="shared" si="183"/>
        <v>0</v>
      </c>
      <c r="BW55" s="6">
        <f t="shared" si="184"/>
        <v>0</v>
      </c>
      <c r="BX55" s="9">
        <f t="shared" si="135"/>
        <v>206268.41633618367</v>
      </c>
      <c r="BY55" s="15">
        <v>11</v>
      </c>
      <c r="BZ55" s="25">
        <f t="shared" si="136"/>
        <v>20909.745109389998</v>
      </c>
      <c r="CA55" s="9">
        <f t="shared" si="137"/>
        <v>25275.120815215563</v>
      </c>
      <c r="CB55" s="9">
        <f t="shared" si="138"/>
        <v>1685.0080543477043</v>
      </c>
      <c r="CC55" s="6">
        <f t="shared" si="139"/>
        <v>0</v>
      </c>
      <c r="CD55" s="6">
        <f t="shared" si="185"/>
        <v>22594.753163737703</v>
      </c>
      <c r="CE55">
        <v>85</v>
      </c>
      <c r="CF55" s="4">
        <f t="shared" si="140"/>
        <v>0.47887323943661969</v>
      </c>
      <c r="CG55" s="1">
        <v>0.1</v>
      </c>
      <c r="CH55" s="4">
        <f t="shared" si="37"/>
        <v>0.43098591549295773</v>
      </c>
      <c r="CI55" s="6">
        <f t="shared" si="38"/>
        <v>6973.9552914632113</v>
      </c>
      <c r="CJ55" s="6">
        <f t="shared" si="39"/>
        <v>16137.732544445871</v>
      </c>
      <c r="CK55" s="6">
        <f t="shared" si="40"/>
        <v>4264.1695836304216</v>
      </c>
      <c r="CL55" s="6">
        <f t="shared" si="41"/>
        <v>9867.2884165207979</v>
      </c>
      <c r="CM55" s="6">
        <f t="shared" si="42"/>
        <v>5173.4410389633795</v>
      </c>
      <c r="CN55" s="6">
        <f t="shared" si="43"/>
        <v>11971.342564161261</v>
      </c>
      <c r="CO55" s="6">
        <f t="shared" si="44"/>
        <v>1377.0647440833802</v>
      </c>
      <c r="CP55" s="6">
        <f t="shared" si="45"/>
        <v>3186.5278178089416</v>
      </c>
      <c r="CQ55" s="6">
        <f t="shared" si="46"/>
        <v>0</v>
      </c>
      <c r="CR55" s="6">
        <f t="shared" si="47"/>
        <v>0</v>
      </c>
      <c r="CS55" s="7">
        <f t="shared" si="48"/>
        <v>1.2777777777777777</v>
      </c>
      <c r="CT55" s="6">
        <f t="shared" si="49"/>
        <v>28871.073486998175</v>
      </c>
      <c r="CU55" s="6">
        <f t="shared" si="50"/>
        <v>22594.753163737703</v>
      </c>
    </row>
    <row r="56" spans="2:99" s="63" customFormat="1" x14ac:dyDescent="0.35">
      <c r="B56" s="59">
        <v>70</v>
      </c>
      <c r="C56" s="59">
        <v>70</v>
      </c>
      <c r="D56" s="59">
        <v>256</v>
      </c>
      <c r="E56" s="61">
        <v>6</v>
      </c>
      <c r="F56" s="60">
        <v>1.792</v>
      </c>
      <c r="G56" s="60">
        <v>3.0464000000000002</v>
      </c>
      <c r="H56" s="74">
        <v>2</v>
      </c>
      <c r="I56" s="72">
        <v>6</v>
      </c>
      <c r="J56" s="67">
        <f t="shared" si="0"/>
        <v>3.6960000000000002</v>
      </c>
      <c r="K56" s="72">
        <v>10</v>
      </c>
      <c r="L56" s="63">
        <v>6</v>
      </c>
      <c r="M56" s="67">
        <v>0.98380000000000001</v>
      </c>
      <c r="N56" s="72">
        <v>4</v>
      </c>
      <c r="O56" s="72">
        <v>15</v>
      </c>
      <c r="P56" s="67">
        <v>0.25</v>
      </c>
      <c r="Q56" s="60">
        <v>0.69199999999999995</v>
      </c>
      <c r="R56" s="63" t="s">
        <v>133</v>
      </c>
      <c r="S56" s="63">
        <v>2</v>
      </c>
      <c r="T56" s="63" t="s">
        <v>153</v>
      </c>
      <c r="U56" s="63">
        <v>510</v>
      </c>
      <c r="V56" s="64">
        <f>41.3%+45%</f>
        <v>0.86299999999999999</v>
      </c>
      <c r="W56" s="64"/>
      <c r="X56" s="60"/>
      <c r="Y56" s="60"/>
      <c r="Z56" s="60"/>
      <c r="AA56" s="80">
        <v>1</v>
      </c>
      <c r="AB56" s="63" t="s">
        <v>143</v>
      </c>
      <c r="AC56" s="67"/>
      <c r="AD56" s="67">
        <v>0.35</v>
      </c>
      <c r="AE56" s="67"/>
      <c r="AF56" s="67"/>
      <c r="AG56" s="67"/>
      <c r="AH56" s="67"/>
      <c r="AI56" s="63">
        <v>311</v>
      </c>
      <c r="AJ56" s="67">
        <f>1*46.6%</f>
        <v>0.46600000000000003</v>
      </c>
      <c r="AK56" s="67">
        <f>1*46.6%</f>
        <v>0.46600000000000003</v>
      </c>
      <c r="AL56" s="67">
        <v>0.311</v>
      </c>
      <c r="AM56" s="67"/>
      <c r="AN56" s="61">
        <f t="shared" si="23"/>
        <v>63</v>
      </c>
      <c r="AO56" s="60"/>
      <c r="AP56" s="60">
        <f t="shared" si="24"/>
        <v>0.183</v>
      </c>
      <c r="AQ56" s="60">
        <f t="shared" si="25"/>
        <v>0.62200000000000011</v>
      </c>
      <c r="AR56" s="89" t="s">
        <v>148</v>
      </c>
      <c r="AS56" s="72"/>
      <c r="AT56" s="67">
        <v>0.25</v>
      </c>
      <c r="AU56" s="67"/>
      <c r="AV56" s="67"/>
      <c r="AW56" s="67">
        <v>0.2</v>
      </c>
      <c r="AX56" s="63">
        <f t="shared" si="130"/>
        <v>766</v>
      </c>
      <c r="AY56" s="61">
        <f t="shared" si="168"/>
        <v>374</v>
      </c>
      <c r="AZ56" s="60">
        <f t="shared" si="169"/>
        <v>1.579</v>
      </c>
      <c r="BA56" s="61">
        <f t="shared" si="170"/>
        <v>2349.5140000000001</v>
      </c>
      <c r="BB56" s="60">
        <f t="shared" si="171"/>
        <v>0.35</v>
      </c>
      <c r="BC56" s="60">
        <f t="shared" si="172"/>
        <v>0.66600000000000004</v>
      </c>
      <c r="BD56" s="60">
        <f t="shared" si="173"/>
        <v>0.74399999999999999</v>
      </c>
      <c r="BE56" s="60">
        <f t="shared" si="174"/>
        <v>1.3140000000000001</v>
      </c>
      <c r="BF56" s="4">
        <v>0.435</v>
      </c>
      <c r="BG56" s="72">
        <v>1</v>
      </c>
      <c r="BH56" s="6">
        <f t="shared" si="131"/>
        <v>18270.470457630723</v>
      </c>
      <c r="BI56" s="72">
        <f t="shared" si="175"/>
        <v>42277.868638957494</v>
      </c>
      <c r="BJ56" s="72">
        <f t="shared" si="176"/>
        <v>36131.974704537839</v>
      </c>
      <c r="BK56" s="25"/>
      <c r="BL56" s="6">
        <f t="shared" si="33"/>
        <v>11924.494043033601</v>
      </c>
      <c r="BM56" s="72">
        <f t="shared" si="177"/>
        <v>27593.279215579754</v>
      </c>
      <c r="BN56" s="72">
        <f t="shared" si="178"/>
        <v>23582.070211407939</v>
      </c>
      <c r="BO56" s="72">
        <f t="shared" si="132"/>
        <v>14467.217037504002</v>
      </c>
      <c r="BP56" s="72">
        <f t="shared" si="179"/>
        <v>33477.140224784263</v>
      </c>
      <c r="BQ56" s="72">
        <f t="shared" si="180"/>
        <v>28610.599888840516</v>
      </c>
      <c r="BR56" s="72">
        <f t="shared" si="133"/>
        <v>3850.8788207511998</v>
      </c>
      <c r="BS56" s="72">
        <f t="shared" si="181"/>
        <v>8910.933591218276</v>
      </c>
      <c r="BT56" s="72">
        <f t="shared" si="182"/>
        <v>7615.5595699787036</v>
      </c>
      <c r="BU56" s="61">
        <f t="shared" si="134"/>
        <v>0</v>
      </c>
      <c r="BV56" s="61">
        <f t="shared" si="183"/>
        <v>0</v>
      </c>
      <c r="BW56" s="61">
        <f t="shared" si="184"/>
        <v>0</v>
      </c>
      <c r="BX56" s="72">
        <f t="shared" si="135"/>
        <v>238856.17966378311</v>
      </c>
      <c r="BY56" s="63">
        <v>11</v>
      </c>
      <c r="BZ56" s="66">
        <f t="shared" si="136"/>
        <v>24315.161777511239</v>
      </c>
      <c r="CA56" s="72">
        <f t="shared" si="137"/>
        <v>30462.238279914814</v>
      </c>
      <c r="CB56" s="72">
        <f t="shared" si="138"/>
        <v>2030.8158853276543</v>
      </c>
      <c r="CC56" s="61">
        <f t="shared" si="139"/>
        <v>0</v>
      </c>
      <c r="CD56" s="66">
        <f t="shared" si="185"/>
        <v>26345.977662838894</v>
      </c>
      <c r="CE56" s="59">
        <v>85</v>
      </c>
      <c r="CF56" s="60">
        <f t="shared" si="140"/>
        <v>0.47887323943661969</v>
      </c>
      <c r="CG56" s="71">
        <v>0.1</v>
      </c>
      <c r="CH56" s="60">
        <f t="shared" si="37"/>
        <v>0.43098591549295773</v>
      </c>
      <c r="CI56" s="61">
        <f t="shared" si="38"/>
        <v>7874.3154366690151</v>
      </c>
      <c r="CJ56" s="61">
        <f t="shared" si="39"/>
        <v>18221.165920452102</v>
      </c>
      <c r="CK56" s="61">
        <f t="shared" si="40"/>
        <v>5139.2889819271577</v>
      </c>
      <c r="CL56" s="61">
        <f t="shared" si="41"/>
        <v>11892.314704179444</v>
      </c>
      <c r="CM56" s="61">
        <f t="shared" si="42"/>
        <v>6235.166779543978</v>
      </c>
      <c r="CN56" s="61">
        <f t="shared" si="43"/>
        <v>14428.175927864766</v>
      </c>
      <c r="CO56" s="61">
        <f t="shared" si="44"/>
        <v>1659.6745340138973</v>
      </c>
      <c r="CP56" s="61">
        <f t="shared" si="45"/>
        <v>3840.4868717081581</v>
      </c>
      <c r="CQ56" s="61">
        <f t="shared" si="46"/>
        <v>0</v>
      </c>
      <c r="CR56" s="61">
        <f t="shared" si="47"/>
        <v>0</v>
      </c>
      <c r="CS56" s="7">
        <f t="shared" si="48"/>
        <v>1.2777777777777777</v>
      </c>
      <c r="CT56" s="6">
        <f t="shared" si="49"/>
        <v>33664.304791405251</v>
      </c>
      <c r="CU56" s="6">
        <f t="shared" si="50"/>
        <v>26345.977662838894</v>
      </c>
    </row>
    <row r="57" spans="2:99" x14ac:dyDescent="0.35">
      <c r="B57">
        <v>70</v>
      </c>
      <c r="C57">
        <v>70</v>
      </c>
      <c r="D57">
        <v>256</v>
      </c>
      <c r="E57" s="6">
        <v>6</v>
      </c>
      <c r="F57" s="4">
        <v>1.792</v>
      </c>
      <c r="G57" s="4">
        <v>3.0464000000000002</v>
      </c>
      <c r="H57" s="7">
        <v>2</v>
      </c>
      <c r="I57" s="6">
        <v>6</v>
      </c>
      <c r="J57" s="4">
        <f t="shared" si="0"/>
        <v>3.6960000000000002</v>
      </c>
      <c r="K57" s="6">
        <v>10</v>
      </c>
      <c r="L57">
        <v>6</v>
      </c>
      <c r="M57" s="4">
        <v>0.98380000000000001</v>
      </c>
      <c r="N57" s="6">
        <v>4</v>
      </c>
      <c r="O57" s="6">
        <v>15</v>
      </c>
      <c r="P57" s="4">
        <v>0.25</v>
      </c>
      <c r="Q57" s="4">
        <v>0.69199999999999995</v>
      </c>
      <c r="R57" s="15" t="s">
        <v>159</v>
      </c>
      <c r="S57" s="15">
        <v>2</v>
      </c>
      <c r="T57" s="15" t="s">
        <v>153</v>
      </c>
      <c r="U57" s="15">
        <v>510</v>
      </c>
      <c r="V57" s="33">
        <v>0.41299999999999998</v>
      </c>
      <c r="W57" s="33"/>
      <c r="AA57" s="55">
        <v>1</v>
      </c>
      <c r="AB57" s="37" t="s">
        <v>143</v>
      </c>
      <c r="AC57" s="4"/>
      <c r="AD57" s="4">
        <v>0.35</v>
      </c>
      <c r="AE57" s="4"/>
      <c r="AF57" s="4"/>
      <c r="AG57" s="4"/>
      <c r="AH57" s="4"/>
      <c r="AI57">
        <v>311</v>
      </c>
      <c r="AJ57" s="4">
        <f>2*46.6%</f>
        <v>0.93200000000000005</v>
      </c>
      <c r="AK57" s="4"/>
      <c r="AL57" s="4"/>
      <c r="AM57" s="4">
        <v>0.622</v>
      </c>
      <c r="AN57" s="6">
        <f t="shared" si="23"/>
        <v>63</v>
      </c>
      <c r="AO57" s="4"/>
      <c r="AP57" s="4">
        <f t="shared" si="24"/>
        <v>0.183</v>
      </c>
      <c r="AQ57" s="4">
        <f t="shared" si="25"/>
        <v>0.62200000000000011</v>
      </c>
      <c r="AR57" s="82" t="s">
        <v>148</v>
      </c>
      <c r="AS57" s="9"/>
      <c r="AT57" s="30">
        <v>0.25</v>
      </c>
      <c r="AU57" s="30"/>
      <c r="AV57" s="4"/>
      <c r="AW57" s="4">
        <v>0.2</v>
      </c>
      <c r="AX57">
        <f t="shared" si="130"/>
        <v>766</v>
      </c>
      <c r="AY57" s="6">
        <f t="shared" si="168"/>
        <v>374</v>
      </c>
      <c r="AZ57" s="4">
        <f t="shared" si="169"/>
        <v>1.595</v>
      </c>
      <c r="BA57" s="6">
        <f t="shared" si="170"/>
        <v>2361.7699999999995</v>
      </c>
      <c r="BB57" s="4">
        <f t="shared" si="171"/>
        <v>0.35</v>
      </c>
      <c r="BC57" s="4">
        <f t="shared" si="172"/>
        <v>0.2</v>
      </c>
      <c r="BD57" s="4">
        <f t="shared" si="173"/>
        <v>0.433</v>
      </c>
      <c r="BE57" s="4">
        <f t="shared" si="174"/>
        <v>1.9360000000000002</v>
      </c>
      <c r="BF57" s="4">
        <v>0.435</v>
      </c>
      <c r="BG57" s="6">
        <v>1</v>
      </c>
      <c r="BH57" s="6">
        <f t="shared" si="131"/>
        <v>14120.512687679999</v>
      </c>
      <c r="BI57" s="6">
        <f t="shared" si="175"/>
        <v>41457.825251028473</v>
      </c>
      <c r="BJ57" s="6">
        <f t="shared" si="176"/>
        <v>25957.569027609887</v>
      </c>
      <c r="BK57" s="6"/>
      <c r="BL57" s="6">
        <f t="shared" si="33"/>
        <v>8633.8753535999986</v>
      </c>
      <c r="BM57" s="6">
        <f t="shared" si="177"/>
        <v>25349.058038169595</v>
      </c>
      <c r="BN57" s="6">
        <f t="shared" si="178"/>
        <v>15871.549456018634</v>
      </c>
      <c r="BO57" s="6">
        <f t="shared" si="132"/>
        <v>10474.922303999998</v>
      </c>
      <c r="BP57" s="6">
        <f t="shared" si="179"/>
        <v>30754.371884543994</v>
      </c>
      <c r="BQ57" s="6">
        <f t="shared" si="180"/>
        <v>19255.923972375545</v>
      </c>
      <c r="BR57" s="6">
        <f t="shared" si="133"/>
        <v>2788.2111911999996</v>
      </c>
      <c r="BS57" s="6">
        <f t="shared" si="181"/>
        <v>8186.1880573631988</v>
      </c>
      <c r="BT57" s="6">
        <f t="shared" si="182"/>
        <v>5125.5351742486646</v>
      </c>
      <c r="BU57" s="6">
        <f t="shared" si="134"/>
        <v>0</v>
      </c>
      <c r="BV57" s="6">
        <f t="shared" si="183"/>
        <v>0</v>
      </c>
      <c r="BW57" s="6">
        <f t="shared" si="184"/>
        <v>0</v>
      </c>
      <c r="BX57" s="6">
        <f t="shared" si="135"/>
        <v>167316.4739345141</v>
      </c>
      <c r="BY57">
        <v>11</v>
      </c>
      <c r="BZ57" s="25">
        <f t="shared" si="136"/>
        <v>16961.127082444513</v>
      </c>
      <c r="CA57" s="9">
        <f t="shared" si="137"/>
        <v>20502.140696994658</v>
      </c>
      <c r="CB57" s="6">
        <f t="shared" si="138"/>
        <v>1366.8093797996439</v>
      </c>
      <c r="CC57" s="6">
        <f t="shared" si="139"/>
        <v>0</v>
      </c>
      <c r="CD57" s="6">
        <f t="shared" si="185"/>
        <v>18327.936462244157</v>
      </c>
      <c r="CE57">
        <v>85</v>
      </c>
      <c r="CF57" s="4">
        <f t="shared" si="140"/>
        <v>0.47887323943661969</v>
      </c>
      <c r="CG57" s="1">
        <v>0.1</v>
      </c>
      <c r="CH57" s="4">
        <f t="shared" si="37"/>
        <v>0.43098591549295773</v>
      </c>
      <c r="CI57" s="6">
        <f t="shared" si="38"/>
        <v>6085.7420879296897</v>
      </c>
      <c r="CJ57" s="6">
        <f t="shared" si="39"/>
        <v>17867.738770161566</v>
      </c>
      <c r="CK57" s="6">
        <f t="shared" si="40"/>
        <v>3721.0786735233796</v>
      </c>
      <c r="CL57" s="6">
        <f t="shared" si="41"/>
        <v>10925.086985464643</v>
      </c>
      <c r="CM57" s="6">
        <f t="shared" si="42"/>
        <v>4514.5439789070415</v>
      </c>
      <c r="CN57" s="6">
        <f t="shared" si="43"/>
        <v>13254.701122071074</v>
      </c>
      <c r="CO57" s="6">
        <f t="shared" si="44"/>
        <v>1201.679752827042</v>
      </c>
      <c r="CP57" s="6">
        <f t="shared" si="45"/>
        <v>3528.1317543001956</v>
      </c>
      <c r="CQ57" s="6">
        <f t="shared" si="46"/>
        <v>0</v>
      </c>
      <c r="CR57" s="6">
        <f t="shared" si="47"/>
        <v>0</v>
      </c>
      <c r="CS57" s="7">
        <f t="shared" si="48"/>
        <v>1.2777777777777777</v>
      </c>
      <c r="CT57" s="6">
        <f t="shared" si="49"/>
        <v>23419.029923978644</v>
      </c>
      <c r="CU57" s="6">
        <f t="shared" si="50"/>
        <v>18327.936462244157</v>
      </c>
    </row>
    <row r="58" spans="2:99" s="83" customFormat="1" x14ac:dyDescent="0.35">
      <c r="B58" s="79">
        <v>70</v>
      </c>
      <c r="C58" s="79">
        <v>70</v>
      </c>
      <c r="D58" s="79">
        <v>256</v>
      </c>
      <c r="E58" s="8">
        <v>6</v>
      </c>
      <c r="F58" s="84">
        <v>1.792</v>
      </c>
      <c r="G58" s="84">
        <v>3.0464000000000002</v>
      </c>
      <c r="H58" s="85">
        <v>2</v>
      </c>
      <c r="I58" s="27">
        <v>6</v>
      </c>
      <c r="J58" s="86">
        <f t="shared" si="0"/>
        <v>3.6960000000000002</v>
      </c>
      <c r="K58" s="27">
        <v>10</v>
      </c>
      <c r="L58" s="83">
        <v>6</v>
      </c>
      <c r="M58" s="86">
        <v>0.98380000000000001</v>
      </c>
      <c r="N58" s="27">
        <v>4</v>
      </c>
      <c r="O58" s="27">
        <v>15</v>
      </c>
      <c r="P58" s="86">
        <v>0.25</v>
      </c>
      <c r="Q58" s="84">
        <v>0.69199999999999995</v>
      </c>
      <c r="R58" s="79" t="s">
        <v>159</v>
      </c>
      <c r="S58" s="79">
        <v>2</v>
      </c>
      <c r="T58" s="79" t="s">
        <v>153</v>
      </c>
      <c r="U58" s="79">
        <v>510</v>
      </c>
      <c r="V58" s="87">
        <v>0.41299999999999998</v>
      </c>
      <c r="W58" s="87"/>
      <c r="X58" s="84"/>
      <c r="Y58" s="84"/>
      <c r="Z58" s="84"/>
      <c r="AA58" s="88">
        <v>1</v>
      </c>
      <c r="AB58" s="83" t="s">
        <v>143</v>
      </c>
      <c r="AC58" s="86"/>
      <c r="AD58" s="86">
        <v>0.35</v>
      </c>
      <c r="AE58" s="86"/>
      <c r="AF58" s="86"/>
      <c r="AG58" s="86"/>
      <c r="AH58" s="86"/>
      <c r="AI58" s="83">
        <v>311</v>
      </c>
      <c r="AJ58" s="86">
        <f>1*46.6%</f>
        <v>0.46600000000000003</v>
      </c>
      <c r="AK58" s="86">
        <f>1*46.6%</f>
        <v>0.46600000000000003</v>
      </c>
      <c r="AM58" s="86">
        <v>0.622</v>
      </c>
      <c r="AN58" s="8">
        <f t="shared" si="23"/>
        <v>63</v>
      </c>
      <c r="AO58" s="84"/>
      <c r="AP58" s="84">
        <f t="shared" si="24"/>
        <v>0.183</v>
      </c>
      <c r="AQ58" s="84">
        <f t="shared" si="25"/>
        <v>0.62200000000000011</v>
      </c>
      <c r="AR58" s="82" t="s">
        <v>148</v>
      </c>
      <c r="AS58" s="8"/>
      <c r="AT58" s="84">
        <v>0.25</v>
      </c>
      <c r="AU58" s="84"/>
      <c r="AV58" s="86"/>
      <c r="AW58" s="86">
        <v>0.2</v>
      </c>
      <c r="AX58" s="83">
        <f t="shared" si="130"/>
        <v>766</v>
      </c>
      <c r="AY58" s="8">
        <f t="shared" si="168"/>
        <v>374</v>
      </c>
      <c r="AZ58" s="84">
        <f t="shared" si="169"/>
        <v>1.129</v>
      </c>
      <c r="BA58" s="8">
        <f t="shared" si="170"/>
        <v>2004.8140000000001</v>
      </c>
      <c r="BB58" s="84">
        <f t="shared" si="171"/>
        <v>0.35</v>
      </c>
      <c r="BC58" s="84">
        <f t="shared" si="172"/>
        <v>0.66600000000000004</v>
      </c>
      <c r="BD58" s="84">
        <f t="shared" si="173"/>
        <v>0.433</v>
      </c>
      <c r="BE58" s="84">
        <f t="shared" si="174"/>
        <v>1.9360000000000002</v>
      </c>
      <c r="BF58" s="4">
        <v>0.435</v>
      </c>
      <c r="BG58" s="27">
        <v>1</v>
      </c>
      <c r="BH58" s="6">
        <f t="shared" si="131"/>
        <v>15589.98795497472</v>
      </c>
      <c r="BI58" s="27">
        <f t="shared" si="175"/>
        <v>45772.204635805778</v>
      </c>
      <c r="BJ58" s="27">
        <f t="shared" si="176"/>
        <v>28658.887777774566</v>
      </c>
      <c r="BK58" s="27"/>
      <c r="BL58" s="6">
        <f t="shared" si="33"/>
        <v>10175.0373057536</v>
      </c>
      <c r="BM58" s="27">
        <f t="shared" si="177"/>
        <v>29873.90952969257</v>
      </c>
      <c r="BN58" s="27">
        <f t="shared" si="178"/>
        <v>18704.648978719175</v>
      </c>
      <c r="BO58" s="27">
        <f t="shared" si="132"/>
        <v>12344.714378304001</v>
      </c>
      <c r="BP58" s="27">
        <f t="shared" si="179"/>
        <v>36244.081414700544</v>
      </c>
      <c r="BQ58" s="27">
        <f t="shared" si="180"/>
        <v>22693.140305063705</v>
      </c>
      <c r="BR58" s="27">
        <f t="shared" si="133"/>
        <v>3285.9117979911998</v>
      </c>
      <c r="BS58" s="27">
        <f t="shared" si="181"/>
        <v>9647.4370389021624</v>
      </c>
      <c r="BT58" s="27">
        <f t="shared" si="182"/>
        <v>6040.4522273056464</v>
      </c>
      <c r="BU58" s="8">
        <f t="shared" si="134"/>
        <v>0</v>
      </c>
      <c r="BV58" s="8">
        <f t="shared" si="183"/>
        <v>0</v>
      </c>
      <c r="BW58" s="8">
        <f t="shared" si="184"/>
        <v>0</v>
      </c>
      <c r="BX58" s="27">
        <f t="shared" si="135"/>
        <v>189454.14702597496</v>
      </c>
      <c r="BY58" s="79">
        <v>11</v>
      </c>
      <c r="BZ58" s="27">
        <f t="shared" si="136"/>
        <v>19286.117030094425</v>
      </c>
      <c r="CA58" s="27">
        <f t="shared" si="137"/>
        <v>24161.808909222585</v>
      </c>
      <c r="CB58" s="27">
        <f t="shared" si="138"/>
        <v>1610.7872606148389</v>
      </c>
      <c r="CC58" s="8">
        <f t="shared" si="139"/>
        <v>0</v>
      </c>
      <c r="CD58" s="8">
        <f t="shared" si="185"/>
        <v>20896.904290709263</v>
      </c>
      <c r="CE58" s="79">
        <v>85</v>
      </c>
      <c r="CF58" s="84">
        <f t="shared" si="140"/>
        <v>0.47887323943661969</v>
      </c>
      <c r="CG58" s="87">
        <v>0.1</v>
      </c>
      <c r="CH58" s="84">
        <f t="shared" si="37"/>
        <v>0.43098591549295773</v>
      </c>
      <c r="CI58" s="8">
        <f t="shared" si="38"/>
        <v>6719.0652312989632</v>
      </c>
      <c r="CJ58" s="8">
        <f t="shared" si="39"/>
        <v>19727.175519093758</v>
      </c>
      <c r="CK58" s="8">
        <f t="shared" si="40"/>
        <v>4385.2977683952131</v>
      </c>
      <c r="CL58" s="8">
        <f t="shared" si="41"/>
        <v>12875.234248008346</v>
      </c>
      <c r="CM58" s="8">
        <f t="shared" si="42"/>
        <v>5320.3980278324279</v>
      </c>
      <c r="CN58" s="8">
        <f t="shared" si="43"/>
        <v>15620.688609716008</v>
      </c>
      <c r="CO58" s="8">
        <f t="shared" si="44"/>
        <v>1416.1817044863481</v>
      </c>
      <c r="CP58" s="8">
        <f t="shared" si="45"/>
        <v>4157.9094843719176</v>
      </c>
      <c r="CQ58" s="8">
        <f t="shared" si="46"/>
        <v>0</v>
      </c>
      <c r="CR58" s="8">
        <f t="shared" si="47"/>
        <v>0</v>
      </c>
      <c r="CS58" s="7">
        <f t="shared" si="48"/>
        <v>1.2777777777777777</v>
      </c>
      <c r="CT58" s="6">
        <f t="shared" si="49"/>
        <v>26701.599927017389</v>
      </c>
      <c r="CU58" s="6">
        <f t="shared" si="50"/>
        <v>20896.904290709263</v>
      </c>
    </row>
    <row r="59" spans="2:99" x14ac:dyDescent="0.35">
      <c r="B59">
        <v>70</v>
      </c>
      <c r="C59">
        <v>70</v>
      </c>
      <c r="D59">
        <v>256</v>
      </c>
      <c r="E59" s="6">
        <v>6</v>
      </c>
      <c r="F59" s="4">
        <v>1.792</v>
      </c>
      <c r="G59" s="4">
        <v>3.0464000000000002</v>
      </c>
      <c r="H59" s="7">
        <v>2</v>
      </c>
      <c r="I59" s="6">
        <v>6</v>
      </c>
      <c r="J59" s="4">
        <f t="shared" si="0"/>
        <v>3.6960000000000002</v>
      </c>
      <c r="K59" s="6">
        <v>10</v>
      </c>
      <c r="L59">
        <v>6</v>
      </c>
      <c r="M59" s="4">
        <v>0.98380000000000001</v>
      </c>
      <c r="N59" s="6">
        <v>4</v>
      </c>
      <c r="O59" s="6">
        <v>15</v>
      </c>
      <c r="P59" s="4">
        <v>0.25</v>
      </c>
      <c r="Q59" s="4">
        <v>0.69199999999999995</v>
      </c>
      <c r="R59" s="15" t="s">
        <v>159</v>
      </c>
      <c r="S59" s="15">
        <v>2</v>
      </c>
      <c r="T59" s="15" t="s">
        <v>153</v>
      </c>
      <c r="U59" s="15">
        <v>510</v>
      </c>
      <c r="V59" s="33">
        <v>0.41299999999999998</v>
      </c>
      <c r="W59" s="33"/>
      <c r="AA59" s="55">
        <v>1</v>
      </c>
      <c r="AB59" s="37" t="s">
        <v>143</v>
      </c>
      <c r="AC59" s="4"/>
      <c r="AD59" s="4">
        <v>0.35</v>
      </c>
      <c r="AE59" s="4"/>
      <c r="AF59" s="4"/>
      <c r="AG59" s="4"/>
      <c r="AH59" s="4"/>
      <c r="AI59">
        <v>311</v>
      </c>
      <c r="AJ59" s="4">
        <f>2*46.6%</f>
        <v>0.93200000000000005</v>
      </c>
      <c r="AK59" s="4"/>
      <c r="AL59" s="30">
        <v>0.311</v>
      </c>
      <c r="AM59" s="4"/>
      <c r="AN59" s="6">
        <f t="shared" si="23"/>
        <v>63</v>
      </c>
      <c r="AO59" s="4"/>
      <c r="AP59" s="4">
        <f t="shared" si="24"/>
        <v>0.183</v>
      </c>
      <c r="AQ59" s="4">
        <f t="shared" si="25"/>
        <v>0.62200000000000011</v>
      </c>
      <c r="AR59" s="82" t="s">
        <v>148</v>
      </c>
      <c r="AS59" s="9"/>
      <c r="AT59" s="30">
        <v>0.25</v>
      </c>
      <c r="AU59" s="30"/>
      <c r="AV59" s="4"/>
      <c r="AW59" s="4">
        <v>0.2</v>
      </c>
      <c r="AX59">
        <f t="shared" si="130"/>
        <v>766</v>
      </c>
      <c r="AY59" s="6">
        <f t="shared" si="168"/>
        <v>374</v>
      </c>
      <c r="AZ59" s="4">
        <f t="shared" si="169"/>
        <v>1.595</v>
      </c>
      <c r="BA59" s="6">
        <f t="shared" si="170"/>
        <v>2361.7699999999995</v>
      </c>
      <c r="BB59" s="4">
        <f t="shared" si="171"/>
        <v>0.35</v>
      </c>
      <c r="BC59" s="4">
        <f t="shared" si="172"/>
        <v>0.2</v>
      </c>
      <c r="BD59" s="4">
        <f t="shared" si="173"/>
        <v>0.74399999999999999</v>
      </c>
      <c r="BE59" s="4">
        <f t="shared" si="174"/>
        <v>1.3140000000000001</v>
      </c>
      <c r="BF59" s="4">
        <v>0.435</v>
      </c>
      <c r="BG59" s="6">
        <v>1</v>
      </c>
      <c r="BH59" s="6">
        <f t="shared" si="131"/>
        <v>14120.512687679999</v>
      </c>
      <c r="BI59" s="6">
        <f t="shared" si="175"/>
        <v>32674.866359291518</v>
      </c>
      <c r="BJ59" s="6">
        <f t="shared" si="176"/>
        <v>27924.951819358972</v>
      </c>
      <c r="BK59" s="6"/>
      <c r="BL59" s="6">
        <f t="shared" si="33"/>
        <v>8633.8753535999986</v>
      </c>
      <c r="BM59" s="6">
        <f t="shared" si="177"/>
        <v>19978.787568230397</v>
      </c>
      <c r="BN59" s="6">
        <f t="shared" si="178"/>
        <v>17074.490041285015</v>
      </c>
      <c r="BO59" s="6">
        <f t="shared" si="132"/>
        <v>10474.922303999998</v>
      </c>
      <c r="BP59" s="6">
        <f t="shared" si="179"/>
        <v>24238.970211455995</v>
      </c>
      <c r="BQ59" s="6">
        <f t="shared" si="180"/>
        <v>20715.373947147262</v>
      </c>
      <c r="BR59" s="6">
        <f t="shared" si="133"/>
        <v>2788.2111911999996</v>
      </c>
      <c r="BS59" s="6">
        <f t="shared" si="181"/>
        <v>6451.9206964367995</v>
      </c>
      <c r="BT59" s="6">
        <f t="shared" si="182"/>
        <v>5514.0110630961781</v>
      </c>
      <c r="BU59" s="6">
        <f t="shared" si="134"/>
        <v>0</v>
      </c>
      <c r="BV59" s="6">
        <f t="shared" si="183"/>
        <v>0</v>
      </c>
      <c r="BW59" s="6">
        <f t="shared" si="184"/>
        <v>0</v>
      </c>
      <c r="BX59" s="6">
        <f t="shared" si="135"/>
        <v>179997.76744257595</v>
      </c>
      <c r="BY59">
        <v>11</v>
      </c>
      <c r="BZ59" s="25">
        <f t="shared" si="136"/>
        <v>18246.649217247563</v>
      </c>
      <c r="CA59" s="9">
        <f t="shared" si="137"/>
        <v>22056.044252384712</v>
      </c>
      <c r="CB59" s="6">
        <f t="shared" si="138"/>
        <v>1470.4029501589807</v>
      </c>
      <c r="CC59" s="6">
        <f t="shared" si="139"/>
        <v>0</v>
      </c>
      <c r="CD59" s="6">
        <f t="shared" si="185"/>
        <v>19717.052167406542</v>
      </c>
      <c r="CE59">
        <v>85</v>
      </c>
      <c r="CF59" s="4">
        <f t="shared" si="140"/>
        <v>0.47887323943661969</v>
      </c>
      <c r="CG59" s="1">
        <v>0.1</v>
      </c>
      <c r="CH59" s="4">
        <f t="shared" si="37"/>
        <v>0.43098591549295773</v>
      </c>
      <c r="CI59" s="6">
        <f t="shared" si="38"/>
        <v>6085.7420879296897</v>
      </c>
      <c r="CJ59" s="6">
        <f t="shared" si="39"/>
        <v>14082.407191469301</v>
      </c>
      <c r="CK59" s="6">
        <f t="shared" si="40"/>
        <v>3721.0786735233796</v>
      </c>
      <c r="CL59" s="6">
        <f t="shared" si="41"/>
        <v>8610.5760505331</v>
      </c>
      <c r="CM59" s="6">
        <f t="shared" si="42"/>
        <v>4514.5439789070415</v>
      </c>
      <c r="CN59" s="6">
        <f t="shared" si="43"/>
        <v>10446.654767190894</v>
      </c>
      <c r="CO59" s="6">
        <f t="shared" si="44"/>
        <v>1201.679752827042</v>
      </c>
      <c r="CP59" s="6">
        <f t="shared" si="45"/>
        <v>2780.6869480417754</v>
      </c>
      <c r="CQ59" s="6">
        <f t="shared" si="46"/>
        <v>0</v>
      </c>
      <c r="CR59" s="6">
        <f t="shared" si="47"/>
        <v>0</v>
      </c>
      <c r="CS59" s="7">
        <f t="shared" si="48"/>
        <v>1.2777777777777777</v>
      </c>
      <c r="CT59" s="6">
        <f t="shared" si="49"/>
        <v>25194.011102797245</v>
      </c>
      <c r="CU59" s="6">
        <f t="shared" si="50"/>
        <v>19717.052167406542</v>
      </c>
    </row>
    <row r="60" spans="2:99" s="59" customFormat="1" x14ac:dyDescent="0.35">
      <c r="B60" s="59">
        <v>70</v>
      </c>
      <c r="C60" s="59">
        <v>70</v>
      </c>
      <c r="D60" s="59">
        <v>256</v>
      </c>
      <c r="E60" s="61">
        <v>6</v>
      </c>
      <c r="F60" s="60">
        <v>1.792</v>
      </c>
      <c r="G60" s="60">
        <v>3.0464000000000002</v>
      </c>
      <c r="H60" s="62">
        <v>2</v>
      </c>
      <c r="I60" s="61">
        <v>6</v>
      </c>
      <c r="J60" s="60">
        <f t="shared" si="0"/>
        <v>3.6960000000000002</v>
      </c>
      <c r="K60" s="61">
        <v>10</v>
      </c>
      <c r="L60" s="59">
        <v>6</v>
      </c>
      <c r="M60" s="60">
        <v>0.98380000000000001</v>
      </c>
      <c r="N60" s="61">
        <v>4</v>
      </c>
      <c r="O60" s="61">
        <v>15</v>
      </c>
      <c r="P60" s="60">
        <v>0.25</v>
      </c>
      <c r="Q60" s="60">
        <v>0.69199999999999995</v>
      </c>
      <c r="R60" s="63" t="s">
        <v>159</v>
      </c>
      <c r="S60" s="63">
        <v>2</v>
      </c>
      <c r="T60" s="63" t="s">
        <v>153</v>
      </c>
      <c r="U60" s="63">
        <v>510</v>
      </c>
      <c r="V60" s="64">
        <v>0.41299999999999998</v>
      </c>
      <c r="W60" s="64"/>
      <c r="X60" s="60"/>
      <c r="Y60" s="60"/>
      <c r="Z60" s="60"/>
      <c r="AA60" s="80">
        <v>1</v>
      </c>
      <c r="AB60" s="63" t="s">
        <v>143</v>
      </c>
      <c r="AC60" s="60"/>
      <c r="AD60" s="60">
        <v>0.35</v>
      </c>
      <c r="AE60" s="60"/>
      <c r="AF60" s="60"/>
      <c r="AG60" s="60"/>
      <c r="AH60" s="60"/>
      <c r="AI60" s="59">
        <v>311</v>
      </c>
      <c r="AJ60" s="60">
        <f>1*46.6%</f>
        <v>0.46600000000000003</v>
      </c>
      <c r="AK60" s="60">
        <f>1*46.6%</f>
        <v>0.46600000000000003</v>
      </c>
      <c r="AL60" s="67">
        <v>0.311</v>
      </c>
      <c r="AM60" s="60"/>
      <c r="AN60" s="61">
        <f t="shared" si="23"/>
        <v>63</v>
      </c>
      <c r="AO60" s="60"/>
      <c r="AP60" s="60">
        <f t="shared" si="24"/>
        <v>0.183</v>
      </c>
      <c r="AQ60" s="60">
        <f t="shared" si="25"/>
        <v>0.62200000000000011</v>
      </c>
      <c r="AR60" s="89" t="s">
        <v>148</v>
      </c>
      <c r="AS60" s="72"/>
      <c r="AT60" s="67">
        <v>0.25</v>
      </c>
      <c r="AU60" s="67"/>
      <c r="AV60" s="60"/>
      <c r="AW60" s="60">
        <v>0.2</v>
      </c>
      <c r="AX60" s="59">
        <f t="shared" si="130"/>
        <v>766</v>
      </c>
      <c r="AY60" s="61">
        <f t="shared" si="168"/>
        <v>374</v>
      </c>
      <c r="AZ60" s="60">
        <f t="shared" si="169"/>
        <v>1.129</v>
      </c>
      <c r="BA60" s="61">
        <f t="shared" si="170"/>
        <v>2004.8140000000001</v>
      </c>
      <c r="BB60" s="60">
        <f t="shared" si="171"/>
        <v>0.35</v>
      </c>
      <c r="BC60" s="60">
        <f t="shared" si="172"/>
        <v>0.66600000000000004</v>
      </c>
      <c r="BD60" s="60">
        <f t="shared" si="173"/>
        <v>0.74399999999999999</v>
      </c>
      <c r="BE60" s="60">
        <f t="shared" si="174"/>
        <v>1.3140000000000001</v>
      </c>
      <c r="BF60" s="4">
        <v>0.435</v>
      </c>
      <c r="BG60" s="61">
        <v>1</v>
      </c>
      <c r="BH60" s="6">
        <f t="shared" si="131"/>
        <v>15589.98795497472</v>
      </c>
      <c r="BI60" s="61">
        <f t="shared" si="175"/>
        <v>36075.232127811505</v>
      </c>
      <c r="BJ60" s="61">
        <f t="shared" si="176"/>
        <v>30831.009619565288</v>
      </c>
      <c r="BK60" s="26"/>
      <c r="BL60" s="6">
        <f t="shared" si="33"/>
        <v>10175.0373057536</v>
      </c>
      <c r="BM60" s="61">
        <f t="shared" si="177"/>
        <v>23545.036325513829</v>
      </c>
      <c r="BN60" s="61">
        <f t="shared" si="178"/>
        <v>20122.31657645521</v>
      </c>
      <c r="BO60" s="61">
        <f t="shared" si="132"/>
        <v>12344.714378304001</v>
      </c>
      <c r="BP60" s="61">
        <f t="shared" si="179"/>
        <v>28565.669071395459</v>
      </c>
      <c r="BQ60" s="61">
        <f t="shared" si="180"/>
        <v>24413.104669964046</v>
      </c>
      <c r="BR60" s="61">
        <f t="shared" si="133"/>
        <v>3285.9117979911998</v>
      </c>
      <c r="BS60" s="61">
        <f t="shared" si="181"/>
        <v>7603.5999005516369</v>
      </c>
      <c r="BT60" s="61">
        <f t="shared" si="182"/>
        <v>6498.2717462961655</v>
      </c>
      <c r="BU60" s="61">
        <f t="shared" si="134"/>
        <v>0</v>
      </c>
      <c r="BV60" s="61">
        <f t="shared" si="183"/>
        <v>0</v>
      </c>
      <c r="BW60" s="61">
        <f t="shared" si="184"/>
        <v>0</v>
      </c>
      <c r="BX60" s="61">
        <f t="shared" si="135"/>
        <v>203813.30478408199</v>
      </c>
      <c r="BY60" s="59">
        <v>11</v>
      </c>
      <c r="BZ60" s="66">
        <f t="shared" si="136"/>
        <v>20747.855404913276</v>
      </c>
      <c r="CA60" s="72">
        <f t="shared" si="137"/>
        <v>25993.086985184662</v>
      </c>
      <c r="CB60" s="61">
        <f t="shared" si="138"/>
        <v>1732.8724656789775</v>
      </c>
      <c r="CC60" s="61">
        <f t="shared" si="139"/>
        <v>0</v>
      </c>
      <c r="CD60" s="66">
        <f t="shared" si="185"/>
        <v>22480.727870592254</v>
      </c>
      <c r="CE60" s="59">
        <v>85</v>
      </c>
      <c r="CF60" s="60">
        <f t="shared" si="140"/>
        <v>0.47887323943661969</v>
      </c>
      <c r="CG60" s="71">
        <v>0.1</v>
      </c>
      <c r="CH60" s="60">
        <f t="shared" si="37"/>
        <v>0.43098591549295773</v>
      </c>
      <c r="CI60" s="61">
        <f t="shared" si="38"/>
        <v>6719.0652312989632</v>
      </c>
      <c r="CJ60" s="61">
        <f t="shared" si="39"/>
        <v>15547.916945225803</v>
      </c>
      <c r="CK60" s="61">
        <f t="shared" si="40"/>
        <v>4385.2977683952131</v>
      </c>
      <c r="CL60" s="61">
        <f t="shared" si="41"/>
        <v>10147.579036066523</v>
      </c>
      <c r="CM60" s="61">
        <f t="shared" si="42"/>
        <v>5320.3980278324279</v>
      </c>
      <c r="CN60" s="61">
        <f t="shared" si="43"/>
        <v>12311.401036404241</v>
      </c>
      <c r="CO60" s="61">
        <f t="shared" si="44"/>
        <v>1416.1817044863481</v>
      </c>
      <c r="CP60" s="61">
        <f t="shared" si="45"/>
        <v>3277.0444641814097</v>
      </c>
      <c r="CQ60" s="61">
        <f t="shared" si="46"/>
        <v>0</v>
      </c>
      <c r="CR60" s="61">
        <f t="shared" si="47"/>
        <v>0</v>
      </c>
      <c r="CS60" s="7">
        <f t="shared" si="48"/>
        <v>1.2777777777777777</v>
      </c>
      <c r="CT60" s="6">
        <f t="shared" si="49"/>
        <v>28725.374501312323</v>
      </c>
      <c r="CU60" s="6">
        <f t="shared" si="50"/>
        <v>22480.727870592254</v>
      </c>
    </row>
    <row r="61" spans="2:99" s="15" customFormat="1" x14ac:dyDescent="0.35">
      <c r="B61">
        <v>70</v>
      </c>
      <c r="C61">
        <v>70</v>
      </c>
      <c r="D61">
        <v>256</v>
      </c>
      <c r="E61" s="6">
        <v>6</v>
      </c>
      <c r="F61" s="4">
        <v>1.792</v>
      </c>
      <c r="G61" s="4">
        <v>3.0464000000000002</v>
      </c>
      <c r="H61" s="16">
        <v>2</v>
      </c>
      <c r="I61" s="9">
        <v>6</v>
      </c>
      <c r="J61" s="30">
        <f t="shared" si="0"/>
        <v>3.6960000000000002</v>
      </c>
      <c r="K61" s="9">
        <v>10</v>
      </c>
      <c r="L61" s="15">
        <v>6</v>
      </c>
      <c r="M61" s="30">
        <v>0.98380000000000001</v>
      </c>
      <c r="N61" s="9">
        <v>4</v>
      </c>
      <c r="O61" s="9">
        <v>15</v>
      </c>
      <c r="P61" s="30">
        <v>0.25</v>
      </c>
      <c r="Q61" s="4">
        <v>0.69199999999999995</v>
      </c>
      <c r="R61" s="15" t="s">
        <v>154</v>
      </c>
      <c r="S61" s="15">
        <v>1</v>
      </c>
      <c r="T61" s="15" t="s">
        <v>153</v>
      </c>
      <c r="U61" s="15">
        <v>674</v>
      </c>
      <c r="V61" s="33"/>
      <c r="W61" s="33"/>
      <c r="X61" s="4">
        <v>0.221</v>
      </c>
      <c r="Y61" s="4">
        <v>0.2</v>
      </c>
      <c r="Z61" s="4">
        <v>1.25</v>
      </c>
      <c r="AA61" s="55">
        <v>4</v>
      </c>
      <c r="AB61" s="37" t="s">
        <v>143</v>
      </c>
      <c r="AC61" s="30"/>
      <c r="AD61" s="30">
        <v>0.35</v>
      </c>
      <c r="AE61" s="30"/>
      <c r="AF61" s="30"/>
      <c r="AG61" s="30"/>
      <c r="AH61" s="30"/>
      <c r="AI61" s="15">
        <v>311</v>
      </c>
      <c r="AJ61" s="30">
        <f>2*46.6%</f>
        <v>0.93200000000000005</v>
      </c>
      <c r="AK61" s="30"/>
      <c r="AL61" s="30"/>
      <c r="AM61" s="30">
        <v>0.622</v>
      </c>
      <c r="AN61" s="6">
        <f t="shared" si="23"/>
        <v>63</v>
      </c>
      <c r="AO61" s="4"/>
      <c r="AP61" s="4">
        <f t="shared" si="24"/>
        <v>0.183</v>
      </c>
      <c r="AQ61" s="4">
        <f t="shared" si="25"/>
        <v>0.62200000000000011</v>
      </c>
      <c r="AR61" s="82" t="s">
        <v>148</v>
      </c>
      <c r="AS61" s="9"/>
      <c r="AT61" s="30">
        <v>0.25</v>
      </c>
      <c r="AU61" s="30"/>
      <c r="AV61" s="30"/>
      <c r="AW61" s="30">
        <v>0.2</v>
      </c>
      <c r="AX61" s="15">
        <f t="shared" si="130"/>
        <v>930</v>
      </c>
      <c r="AY61" s="6">
        <f t="shared" si="168"/>
        <v>374</v>
      </c>
      <c r="AZ61" s="4">
        <f t="shared" si="169"/>
        <v>1.1819999999999999</v>
      </c>
      <c r="BA61" s="6">
        <f t="shared" si="170"/>
        <v>2403.2600000000002</v>
      </c>
      <c r="BB61" s="4">
        <f t="shared" si="171"/>
        <v>0.35</v>
      </c>
      <c r="BC61" s="4">
        <f t="shared" si="172"/>
        <v>0.2</v>
      </c>
      <c r="BD61" s="4">
        <f t="shared" si="173"/>
        <v>0.65399999999999991</v>
      </c>
      <c r="BE61" s="4">
        <f t="shared" si="174"/>
        <v>2.1360000000000001</v>
      </c>
      <c r="BF61" s="4">
        <v>0.435</v>
      </c>
      <c r="BG61" s="9">
        <v>1</v>
      </c>
      <c r="BH61" s="6">
        <f t="shared" si="131"/>
        <v>14368.572435840002</v>
      </c>
      <c r="BI61" s="9">
        <f t="shared" si="175"/>
        <v>45059.843158794247</v>
      </c>
      <c r="BJ61" s="9">
        <f t="shared" si="176"/>
        <v>34440.663488652077</v>
      </c>
      <c r="BK61" s="9"/>
      <c r="BL61" s="6">
        <f t="shared" si="33"/>
        <v>8785.5495168000016</v>
      </c>
      <c r="BM61" s="9">
        <f t="shared" si="177"/>
        <v>27551.483284684808</v>
      </c>
      <c r="BN61" s="9">
        <f t="shared" si="178"/>
        <v>21058.470200996664</v>
      </c>
      <c r="BO61" s="9">
        <f t="shared" si="132"/>
        <v>10658.938752000002</v>
      </c>
      <c r="BP61" s="9">
        <f t="shared" si="179"/>
        <v>33426.431926272009</v>
      </c>
      <c r="BQ61" s="9">
        <f t="shared" si="180"/>
        <v>25548.87928797389</v>
      </c>
      <c r="BR61" s="9">
        <f t="shared" si="133"/>
        <v>2837.1926256000006</v>
      </c>
      <c r="BS61" s="9">
        <f t="shared" si="181"/>
        <v>8897.4360738816031</v>
      </c>
      <c r="BT61" s="9">
        <f t="shared" si="182"/>
        <v>6800.5918407761683</v>
      </c>
      <c r="BU61" s="6">
        <f t="shared" si="134"/>
        <v>3004.0750000000003</v>
      </c>
      <c r="BV61" s="6">
        <f t="shared" si="183"/>
        <v>9420.7792000000009</v>
      </c>
      <c r="BW61" s="6">
        <f t="shared" si="184"/>
        <v>7200.5995468000001</v>
      </c>
      <c r="BX61" s="9">
        <f t="shared" si="135"/>
        <v>221996.53475859496</v>
      </c>
      <c r="BY61" s="15">
        <v>11</v>
      </c>
      <c r="BZ61" s="25">
        <f t="shared" si="136"/>
        <v>22504.128549688077</v>
      </c>
      <c r="CA61" s="9">
        <f t="shared" si="137"/>
        <v>27202.367363104673</v>
      </c>
      <c r="CB61" s="9">
        <f t="shared" si="138"/>
        <v>1813.4911575403116</v>
      </c>
      <c r="CC61" s="6">
        <f t="shared" si="139"/>
        <v>1800.1498867</v>
      </c>
      <c r="CD61" s="6">
        <f t="shared" si="185"/>
        <v>26117.769593928391</v>
      </c>
      <c r="CE61">
        <v>85</v>
      </c>
      <c r="CF61" s="4">
        <f t="shared" si="140"/>
        <v>0.47887323943661969</v>
      </c>
      <c r="CG61" s="1">
        <v>0.1</v>
      </c>
      <c r="CH61" s="4">
        <f t="shared" si="37"/>
        <v>0.43098591549295773</v>
      </c>
      <c r="CI61" s="6">
        <f t="shared" si="38"/>
        <v>6192.6523455873812</v>
      </c>
      <c r="CJ61" s="6">
        <f t="shared" si="39"/>
        <v>19420.157755762026</v>
      </c>
      <c r="CK61" s="6">
        <f t="shared" si="40"/>
        <v>3786.4481016067612</v>
      </c>
      <c r="CL61" s="6">
        <f t="shared" si="41"/>
        <v>11874.301246638805</v>
      </c>
      <c r="CM61" s="6">
        <f t="shared" si="42"/>
        <v>4593.8524762140851</v>
      </c>
      <c r="CN61" s="6">
        <f t="shared" si="43"/>
        <v>14406.321365407372</v>
      </c>
      <c r="CO61" s="6">
        <f t="shared" si="44"/>
        <v>1222.7900611740847</v>
      </c>
      <c r="CP61" s="6">
        <f t="shared" si="45"/>
        <v>3834.6696318419304</v>
      </c>
      <c r="CQ61" s="6">
        <f t="shared" si="46"/>
        <v>1294.7140140845072</v>
      </c>
      <c r="CR61" s="6">
        <f t="shared" si="47"/>
        <v>4060.2231481690142</v>
      </c>
      <c r="CS61" s="7">
        <f t="shared" si="48"/>
        <v>1.2777777777777777</v>
      </c>
      <c r="CT61" s="6">
        <f t="shared" si="49"/>
        <v>32872.663957047385</v>
      </c>
      <c r="CU61" s="6">
        <f t="shared" si="50"/>
        <v>26117.769593928391</v>
      </c>
    </row>
    <row r="62" spans="2:99" s="83" customFormat="1" x14ac:dyDescent="0.35">
      <c r="B62" s="79">
        <v>70</v>
      </c>
      <c r="C62" s="79">
        <v>70</v>
      </c>
      <c r="D62" s="79">
        <v>256</v>
      </c>
      <c r="E62" s="8">
        <v>6</v>
      </c>
      <c r="F62" s="84">
        <v>1.792</v>
      </c>
      <c r="G62" s="84">
        <v>3.0464000000000002</v>
      </c>
      <c r="H62" s="85">
        <v>2</v>
      </c>
      <c r="I62" s="27">
        <v>6</v>
      </c>
      <c r="J62" s="86">
        <f t="shared" si="0"/>
        <v>3.6960000000000002</v>
      </c>
      <c r="K62" s="27">
        <v>10</v>
      </c>
      <c r="L62" s="83">
        <v>6</v>
      </c>
      <c r="M62" s="86">
        <v>0.98380000000000001</v>
      </c>
      <c r="N62" s="27">
        <v>4</v>
      </c>
      <c r="O62" s="27">
        <v>15</v>
      </c>
      <c r="P62" s="86">
        <v>0.25</v>
      </c>
      <c r="Q62" s="84">
        <v>0.69199999999999995</v>
      </c>
      <c r="R62" s="79" t="s">
        <v>154</v>
      </c>
      <c r="S62" s="79">
        <v>1</v>
      </c>
      <c r="T62" s="79" t="s">
        <v>153</v>
      </c>
      <c r="U62" s="79">
        <v>674</v>
      </c>
      <c r="V62" s="87"/>
      <c r="W62" s="87"/>
      <c r="X62" s="84">
        <v>0.221</v>
      </c>
      <c r="Y62" s="84">
        <v>0.2</v>
      </c>
      <c r="Z62" s="84">
        <v>1.25</v>
      </c>
      <c r="AA62" s="88">
        <v>4</v>
      </c>
      <c r="AB62" s="83" t="s">
        <v>143</v>
      </c>
      <c r="AC62" s="86"/>
      <c r="AD62" s="86">
        <v>0.35</v>
      </c>
      <c r="AE62" s="86"/>
      <c r="AF62" s="86"/>
      <c r="AG62" s="86"/>
      <c r="AH62" s="86"/>
      <c r="AI62" s="83">
        <v>311</v>
      </c>
      <c r="AJ62" s="86">
        <f>1*46.6%</f>
        <v>0.46600000000000003</v>
      </c>
      <c r="AK62" s="86">
        <f>1*46.6%</f>
        <v>0.46600000000000003</v>
      </c>
      <c r="AM62" s="86">
        <v>0.622</v>
      </c>
      <c r="AN62" s="8">
        <f t="shared" si="23"/>
        <v>63</v>
      </c>
      <c r="AO62" s="84"/>
      <c r="AP62" s="84">
        <f t="shared" si="24"/>
        <v>0.183</v>
      </c>
      <c r="AQ62" s="84">
        <f t="shared" si="25"/>
        <v>0.62200000000000011</v>
      </c>
      <c r="AR62" s="82" t="s">
        <v>148</v>
      </c>
      <c r="AS62" s="8"/>
      <c r="AT62" s="84">
        <v>0.25</v>
      </c>
      <c r="AU62" s="84"/>
      <c r="AV62" s="86"/>
      <c r="AW62" s="86">
        <v>0.2</v>
      </c>
      <c r="AX62" s="83">
        <f t="shared" si="130"/>
        <v>930</v>
      </c>
      <c r="AY62" s="8">
        <f t="shared" si="168"/>
        <v>374</v>
      </c>
      <c r="AZ62" s="84">
        <f t="shared" si="169"/>
        <v>0.71599999999999997</v>
      </c>
      <c r="BA62" s="8">
        <f t="shared" si="170"/>
        <v>1969.8799999999999</v>
      </c>
      <c r="BB62" s="84">
        <f t="shared" si="171"/>
        <v>0.35</v>
      </c>
      <c r="BC62" s="84">
        <f t="shared" si="172"/>
        <v>0.66600000000000004</v>
      </c>
      <c r="BD62" s="84">
        <f t="shared" si="173"/>
        <v>0.65399999999999991</v>
      </c>
      <c r="BE62" s="84">
        <f t="shared" si="174"/>
        <v>2.1360000000000001</v>
      </c>
      <c r="BF62" s="4">
        <v>0.435</v>
      </c>
      <c r="BG62" s="8">
        <v>1</v>
      </c>
      <c r="BH62" s="6">
        <f t="shared" si="131"/>
        <v>15318.331512422401</v>
      </c>
      <c r="BI62" s="27">
        <f t="shared" si="175"/>
        <v>48038.287622956654</v>
      </c>
      <c r="BJ62" s="27">
        <f t="shared" si="176"/>
        <v>36717.182808711805</v>
      </c>
      <c r="BK62" s="27"/>
      <c r="BL62" s="6">
        <f t="shared" si="33"/>
        <v>9997.7366917119998</v>
      </c>
      <c r="BM62" s="27">
        <f t="shared" si="177"/>
        <v>31352.902265208832</v>
      </c>
      <c r="BN62" s="27">
        <f t="shared" si="178"/>
        <v>23964.014976778926</v>
      </c>
      <c r="BO62" s="27">
        <f t="shared" si="132"/>
        <v>12129.60701568</v>
      </c>
      <c r="BP62" s="27">
        <f t="shared" si="179"/>
        <v>38038.447601172484</v>
      </c>
      <c r="BQ62" s="27">
        <f t="shared" si="180"/>
        <v>29073.988758592081</v>
      </c>
      <c r="BR62" s="27">
        <f t="shared" si="133"/>
        <v>3228.6545947039995</v>
      </c>
      <c r="BS62" s="27">
        <f t="shared" si="181"/>
        <v>10125.060808991742</v>
      </c>
      <c r="BT62" s="27">
        <f t="shared" si="182"/>
        <v>7738.9042588481825</v>
      </c>
      <c r="BU62" s="8">
        <f t="shared" si="134"/>
        <v>2462.35</v>
      </c>
      <c r="BV62" s="8">
        <f t="shared" si="183"/>
        <v>7721.9296000000004</v>
      </c>
      <c r="BW62" s="8">
        <f t="shared" si="184"/>
        <v>5902.1150583999997</v>
      </c>
      <c r="BX62" s="27">
        <f t="shared" si="135"/>
        <v>242724.79114196292</v>
      </c>
      <c r="BY62" s="79">
        <v>11</v>
      </c>
      <c r="BZ62" s="27">
        <f t="shared" si="136"/>
        <v>24708.979990959549</v>
      </c>
      <c r="CA62" s="27">
        <f t="shared" si="137"/>
        <v>30955.61703539273</v>
      </c>
      <c r="CB62" s="27">
        <f t="shared" si="138"/>
        <v>2063.7078023595154</v>
      </c>
      <c r="CC62" s="8">
        <f t="shared" si="139"/>
        <v>1475.5287645999999</v>
      </c>
      <c r="CD62" s="8">
        <f t="shared" si="185"/>
        <v>28248.216557919066</v>
      </c>
      <c r="CE62" s="79">
        <v>85</v>
      </c>
      <c r="CF62" s="84">
        <f t="shared" si="140"/>
        <v>0.47887323943661969</v>
      </c>
      <c r="CG62" s="87">
        <v>0.1</v>
      </c>
      <c r="CH62" s="84">
        <f t="shared" si="37"/>
        <v>0.43098591549295773</v>
      </c>
      <c r="CI62" s="8">
        <f t="shared" si="38"/>
        <v>6601.9851307059926</v>
      </c>
      <c r="CJ62" s="8">
        <f t="shared" si="39"/>
        <v>20703.825369893995</v>
      </c>
      <c r="CK62" s="8">
        <f t="shared" si="40"/>
        <v>4308.8837009350309</v>
      </c>
      <c r="CL62" s="8">
        <f t="shared" si="41"/>
        <v>13512.659286132257</v>
      </c>
      <c r="CM62" s="8">
        <f t="shared" si="42"/>
        <v>5227.6897842226472</v>
      </c>
      <c r="CN62" s="8">
        <f t="shared" si="43"/>
        <v>16394.035163322224</v>
      </c>
      <c r="CO62" s="8">
        <f t="shared" si="44"/>
        <v>1391.5046563090475</v>
      </c>
      <c r="CP62" s="8">
        <f t="shared" si="45"/>
        <v>4363.758602185173</v>
      </c>
      <c r="CQ62" s="8">
        <f t="shared" si="46"/>
        <v>1061.2381690140844</v>
      </c>
      <c r="CR62" s="8">
        <f t="shared" si="47"/>
        <v>3328.042898028169</v>
      </c>
      <c r="CS62" s="7">
        <f t="shared" si="48"/>
        <v>1.2777777777777777</v>
      </c>
      <c r="CT62" s="6">
        <f t="shared" si="49"/>
        <v>35685.074278285472</v>
      </c>
      <c r="CU62" s="6">
        <f t="shared" si="50"/>
        <v>28248.216557919066</v>
      </c>
    </row>
    <row r="63" spans="2:99" s="15" customFormat="1" x14ac:dyDescent="0.35">
      <c r="B63">
        <v>70</v>
      </c>
      <c r="C63">
        <v>70</v>
      </c>
      <c r="D63">
        <v>256</v>
      </c>
      <c r="E63" s="6">
        <v>6</v>
      </c>
      <c r="F63" s="4">
        <v>1.792</v>
      </c>
      <c r="G63" s="4">
        <v>3.0464000000000002</v>
      </c>
      <c r="H63" s="16">
        <v>2</v>
      </c>
      <c r="I63" s="9">
        <v>6</v>
      </c>
      <c r="J63" s="30">
        <f t="shared" si="0"/>
        <v>3.6960000000000002</v>
      </c>
      <c r="K63" s="9">
        <v>10</v>
      </c>
      <c r="L63" s="15">
        <v>6</v>
      </c>
      <c r="M63" s="30">
        <v>0.98380000000000001</v>
      </c>
      <c r="N63" s="9">
        <v>4</v>
      </c>
      <c r="O63" s="9">
        <v>15</v>
      </c>
      <c r="P63" s="30">
        <v>0.25</v>
      </c>
      <c r="Q63" s="4">
        <v>0.69199999999999995</v>
      </c>
      <c r="R63" s="15" t="s">
        <v>154</v>
      </c>
      <c r="S63" s="15">
        <v>1</v>
      </c>
      <c r="T63" s="15" t="s">
        <v>153</v>
      </c>
      <c r="U63" s="15">
        <v>674</v>
      </c>
      <c r="V63" s="33"/>
      <c r="W63" s="33"/>
      <c r="X63" s="4">
        <v>0.221</v>
      </c>
      <c r="Y63" s="4">
        <v>0.2</v>
      </c>
      <c r="Z63" s="4">
        <v>1.25</v>
      </c>
      <c r="AA63" s="55">
        <v>4</v>
      </c>
      <c r="AB63" s="37" t="s">
        <v>143</v>
      </c>
      <c r="AC63" s="30"/>
      <c r="AD63" s="30">
        <v>0.35</v>
      </c>
      <c r="AE63" s="30"/>
      <c r="AF63" s="30"/>
      <c r="AG63" s="30"/>
      <c r="AH63" s="30"/>
      <c r="AI63" s="15">
        <v>311</v>
      </c>
      <c r="AJ63" s="30">
        <f>2*46.6%</f>
        <v>0.93200000000000005</v>
      </c>
      <c r="AK63" s="30"/>
      <c r="AL63" s="30">
        <v>0.311</v>
      </c>
      <c r="AM63" s="30"/>
      <c r="AN63" s="6">
        <f t="shared" si="23"/>
        <v>63</v>
      </c>
      <c r="AO63" s="4"/>
      <c r="AP63" s="4">
        <f t="shared" si="24"/>
        <v>0.183</v>
      </c>
      <c r="AQ63" s="4">
        <f t="shared" si="25"/>
        <v>0.62200000000000011</v>
      </c>
      <c r="AR63" s="82" t="s">
        <v>148</v>
      </c>
      <c r="AS63" s="9"/>
      <c r="AT63" s="30">
        <v>0.25</v>
      </c>
      <c r="AU63" s="30"/>
      <c r="AV63" s="30"/>
      <c r="AW63" s="30">
        <v>0.2</v>
      </c>
      <c r="AX63" s="15">
        <f t="shared" si="130"/>
        <v>930</v>
      </c>
      <c r="AY63" s="6">
        <f t="shared" si="168"/>
        <v>374</v>
      </c>
      <c r="AZ63" s="4">
        <f t="shared" si="169"/>
        <v>1.1819999999999999</v>
      </c>
      <c r="BA63" s="6">
        <f t="shared" si="170"/>
        <v>2403.2600000000002</v>
      </c>
      <c r="BB63" s="4">
        <f t="shared" si="171"/>
        <v>0.35</v>
      </c>
      <c r="BC63" s="4">
        <f t="shared" si="172"/>
        <v>0.2</v>
      </c>
      <c r="BD63" s="4">
        <f t="shared" si="173"/>
        <v>0.96500000000000008</v>
      </c>
      <c r="BE63" s="4">
        <f t="shared" si="174"/>
        <v>1.514</v>
      </c>
      <c r="BF63" s="4">
        <v>0.435</v>
      </c>
      <c r="BG63" s="9">
        <v>1</v>
      </c>
      <c r="BH63" s="6">
        <f t="shared" si="131"/>
        <v>14368.572435840002</v>
      </c>
      <c r="BI63" s="9">
        <f t="shared" si="175"/>
        <v>36122.591103701765</v>
      </c>
      <c r="BJ63" s="9">
        <f t="shared" si="176"/>
        <v>31771.787370129412</v>
      </c>
      <c r="BK63" s="9"/>
      <c r="BL63" s="6">
        <f t="shared" si="33"/>
        <v>8785.5495168000016</v>
      </c>
      <c r="BM63" s="9">
        <f t="shared" si="177"/>
        <v>22086.871485235206</v>
      </c>
      <c r="BN63" s="9">
        <f t="shared" si="178"/>
        <v>19426.607091548165</v>
      </c>
      <c r="BO63" s="9">
        <f t="shared" si="132"/>
        <v>10658.938752000002</v>
      </c>
      <c r="BP63" s="9">
        <f t="shared" si="179"/>
        <v>26796.572022528006</v>
      </c>
      <c r="BQ63" s="9">
        <f t="shared" si="180"/>
        <v>23569.045368422405</v>
      </c>
      <c r="BR63" s="9">
        <f t="shared" si="133"/>
        <v>2837.1926256000006</v>
      </c>
      <c r="BS63" s="9">
        <f t="shared" si="181"/>
        <v>7132.7022607584022</v>
      </c>
      <c r="BT63" s="9">
        <f t="shared" si="182"/>
        <v>6273.6003337267221</v>
      </c>
      <c r="BU63" s="6">
        <f t="shared" si="134"/>
        <v>3004.0750000000003</v>
      </c>
      <c r="BV63" s="6">
        <f t="shared" si="183"/>
        <v>7552.2445500000013</v>
      </c>
      <c r="BW63" s="6">
        <f t="shared" si="184"/>
        <v>6642.6106400000008</v>
      </c>
      <c r="BX63" s="9">
        <f t="shared" si="135"/>
        <v>204793.57784671031</v>
      </c>
      <c r="BY63" s="15">
        <v>11</v>
      </c>
      <c r="BZ63" s="25">
        <f t="shared" si="136"/>
        <v>20760.238474102975</v>
      </c>
      <c r="CA63" s="9">
        <f t="shared" si="137"/>
        <v>25094.401334906888</v>
      </c>
      <c r="CB63" s="9">
        <f t="shared" si="138"/>
        <v>1672.9600889937926</v>
      </c>
      <c r="CC63" s="6">
        <f t="shared" si="139"/>
        <v>1660.6526600000002</v>
      </c>
      <c r="CD63" s="6">
        <f t="shared" si="185"/>
        <v>24093.851223096768</v>
      </c>
      <c r="CE63">
        <v>85</v>
      </c>
      <c r="CF63" s="4">
        <f t="shared" si="140"/>
        <v>0.47887323943661969</v>
      </c>
      <c r="CG63" s="1">
        <v>0.1</v>
      </c>
      <c r="CH63" s="4">
        <f t="shared" si="37"/>
        <v>0.43098591549295773</v>
      </c>
      <c r="CI63" s="6">
        <f t="shared" si="38"/>
        <v>6192.6523455873812</v>
      </c>
      <c r="CJ63" s="6">
        <f t="shared" si="39"/>
        <v>15568.327996806676</v>
      </c>
      <c r="CK63" s="6">
        <f t="shared" si="40"/>
        <v>3786.4481016067612</v>
      </c>
      <c r="CL63" s="6">
        <f t="shared" si="41"/>
        <v>9519.1305274393981</v>
      </c>
      <c r="CM63" s="6">
        <f t="shared" si="42"/>
        <v>4593.8524762140851</v>
      </c>
      <c r="CN63" s="6">
        <f t="shared" si="43"/>
        <v>11548.94512520221</v>
      </c>
      <c r="CO63" s="6">
        <f t="shared" si="44"/>
        <v>1222.7900611740847</v>
      </c>
      <c r="CP63" s="6">
        <f t="shared" si="45"/>
        <v>3074.0942137916491</v>
      </c>
      <c r="CQ63" s="6">
        <f t="shared" si="46"/>
        <v>1294.7140140845072</v>
      </c>
      <c r="CR63" s="6">
        <f t="shared" si="47"/>
        <v>3254.911031408451</v>
      </c>
      <c r="CS63" s="7">
        <f t="shared" si="48"/>
        <v>1.2777777777777777</v>
      </c>
      <c r="CT63" s="6">
        <f t="shared" si="49"/>
        <v>30325.295268401424</v>
      </c>
      <c r="CU63" s="6">
        <f t="shared" si="50"/>
        <v>24093.851223096768</v>
      </c>
    </row>
    <row r="64" spans="2:99" s="63" customFormat="1" x14ac:dyDescent="0.35">
      <c r="B64" s="59">
        <v>70</v>
      </c>
      <c r="C64" s="59">
        <v>70</v>
      </c>
      <c r="D64" s="59">
        <v>256</v>
      </c>
      <c r="E64" s="61">
        <v>6</v>
      </c>
      <c r="F64" s="60">
        <v>1.792</v>
      </c>
      <c r="G64" s="60">
        <v>3.0464000000000002</v>
      </c>
      <c r="H64" s="74">
        <v>2</v>
      </c>
      <c r="I64" s="72">
        <v>6</v>
      </c>
      <c r="J64" s="67">
        <f t="shared" si="0"/>
        <v>3.6960000000000002</v>
      </c>
      <c r="K64" s="72">
        <v>10</v>
      </c>
      <c r="L64" s="63">
        <v>6</v>
      </c>
      <c r="M64" s="67">
        <v>0.98380000000000001</v>
      </c>
      <c r="N64" s="72">
        <v>4</v>
      </c>
      <c r="O64" s="72">
        <v>15</v>
      </c>
      <c r="P64" s="67">
        <v>0.25</v>
      </c>
      <c r="Q64" s="60">
        <v>0.69199999999999995</v>
      </c>
      <c r="R64" s="63" t="s">
        <v>154</v>
      </c>
      <c r="S64" s="63">
        <v>1</v>
      </c>
      <c r="T64" s="63" t="s">
        <v>153</v>
      </c>
      <c r="U64" s="63">
        <v>674</v>
      </c>
      <c r="V64" s="64"/>
      <c r="W64" s="64"/>
      <c r="X64" s="60">
        <v>0.221</v>
      </c>
      <c r="Y64" s="60">
        <v>0.2</v>
      </c>
      <c r="Z64" s="60">
        <v>1.25</v>
      </c>
      <c r="AA64" s="80">
        <v>4</v>
      </c>
      <c r="AB64" s="63" t="s">
        <v>143</v>
      </c>
      <c r="AC64" s="67"/>
      <c r="AD64" s="67">
        <v>0.35</v>
      </c>
      <c r="AE64" s="67"/>
      <c r="AF64" s="67"/>
      <c r="AG64" s="67"/>
      <c r="AH64" s="67"/>
      <c r="AI64" s="63">
        <v>311</v>
      </c>
      <c r="AJ64" s="67">
        <f>1*46.6%</f>
        <v>0.46600000000000003</v>
      </c>
      <c r="AK64" s="67">
        <f>1*46.6%</f>
        <v>0.46600000000000003</v>
      </c>
      <c r="AL64" s="67">
        <v>0.311</v>
      </c>
      <c r="AM64" s="67"/>
      <c r="AN64" s="61">
        <f t="shared" si="23"/>
        <v>63</v>
      </c>
      <c r="AO64" s="60"/>
      <c r="AP64" s="60">
        <f t="shared" si="24"/>
        <v>0.183</v>
      </c>
      <c r="AQ64" s="60">
        <f t="shared" si="25"/>
        <v>0.62200000000000011</v>
      </c>
      <c r="AR64" s="89" t="s">
        <v>148</v>
      </c>
      <c r="AS64" s="72"/>
      <c r="AT64" s="67">
        <v>0.25</v>
      </c>
      <c r="AU64" s="67"/>
      <c r="AV64" s="67"/>
      <c r="AW64" s="67">
        <v>0.2</v>
      </c>
      <c r="AX64" s="63">
        <f t="shared" si="130"/>
        <v>930</v>
      </c>
      <c r="AY64" s="61">
        <f t="shared" si="168"/>
        <v>374</v>
      </c>
      <c r="AZ64" s="60">
        <f t="shared" si="169"/>
        <v>0.71599999999999997</v>
      </c>
      <c r="BA64" s="61">
        <f t="shared" si="170"/>
        <v>1969.8799999999999</v>
      </c>
      <c r="BB64" s="60">
        <f t="shared" si="171"/>
        <v>0.35</v>
      </c>
      <c r="BC64" s="60">
        <f t="shared" si="172"/>
        <v>0.66600000000000004</v>
      </c>
      <c r="BD64" s="60">
        <f t="shared" si="173"/>
        <v>0.96500000000000008</v>
      </c>
      <c r="BE64" s="60">
        <f t="shared" si="174"/>
        <v>1.514</v>
      </c>
      <c r="BF64" s="4">
        <v>0.435</v>
      </c>
      <c r="BG64" s="72">
        <v>1</v>
      </c>
      <c r="BH64" s="6">
        <f t="shared" si="131"/>
        <v>15318.331512422401</v>
      </c>
      <c r="BI64" s="72">
        <f t="shared" si="175"/>
        <v>38510.285422229921</v>
      </c>
      <c r="BJ64" s="72">
        <f t="shared" si="176"/>
        <v>33871.894640268416</v>
      </c>
      <c r="BK64" s="25"/>
      <c r="BL64" s="6">
        <f t="shared" si="33"/>
        <v>9997.7366917119998</v>
      </c>
      <c r="BM64" s="72">
        <f t="shared" si="177"/>
        <v>25134.310042963971</v>
      </c>
      <c r="BN64" s="72">
        <f t="shared" si="178"/>
        <v>22106.995372713576</v>
      </c>
      <c r="BO64" s="72">
        <f t="shared" si="132"/>
        <v>12129.60701568</v>
      </c>
      <c r="BP64" s="72">
        <f t="shared" si="179"/>
        <v>30493.832037419521</v>
      </c>
      <c r="BQ64" s="72">
        <f t="shared" si="180"/>
        <v>26820.987033071618</v>
      </c>
      <c r="BR64" s="72">
        <f t="shared" si="133"/>
        <v>3228.6545947039995</v>
      </c>
      <c r="BS64" s="72">
        <f t="shared" si="181"/>
        <v>8116.8376510858552</v>
      </c>
      <c r="BT64" s="72">
        <f t="shared" si="182"/>
        <v>7139.2010398094844</v>
      </c>
      <c r="BU64" s="61">
        <f t="shared" si="134"/>
        <v>2462.35</v>
      </c>
      <c r="BV64" s="61">
        <f t="shared" si="183"/>
        <v>6190.3479000000007</v>
      </c>
      <c r="BW64" s="61">
        <f t="shared" si="184"/>
        <v>5444.7483200000015</v>
      </c>
      <c r="BX64" s="72">
        <f t="shared" si="135"/>
        <v>223915.56005192798</v>
      </c>
      <c r="BY64" s="63">
        <v>11</v>
      </c>
      <c r="BZ64" s="72">
        <f t="shared" si="136"/>
        <v>22794.23155318178</v>
      </c>
      <c r="CA64" s="72">
        <f t="shared" si="137"/>
        <v>28556.804159237938</v>
      </c>
      <c r="CB64" s="72">
        <f t="shared" si="138"/>
        <v>1903.7869439491958</v>
      </c>
      <c r="CC64" s="61">
        <f t="shared" si="139"/>
        <v>1361.1870800000004</v>
      </c>
      <c r="CD64" s="61">
        <f t="shared" si="185"/>
        <v>26059.205577130975</v>
      </c>
      <c r="CE64" s="59">
        <v>85</v>
      </c>
      <c r="CF64" s="60">
        <f t="shared" si="140"/>
        <v>0.47887323943661969</v>
      </c>
      <c r="CG64" s="71">
        <v>0.1</v>
      </c>
      <c r="CH64" s="60">
        <f t="shared" si="37"/>
        <v>0.43098591549295773</v>
      </c>
      <c r="CI64" s="61">
        <f t="shared" si="38"/>
        <v>6601.9851307059926</v>
      </c>
      <c r="CJ64" s="61">
        <f t="shared" si="39"/>
        <v>16597.390618594865</v>
      </c>
      <c r="CK64" s="61">
        <f t="shared" si="40"/>
        <v>4308.8837009350309</v>
      </c>
      <c r="CL64" s="61">
        <f t="shared" si="41"/>
        <v>10832.533624150668</v>
      </c>
      <c r="CM64" s="61">
        <f t="shared" si="42"/>
        <v>5227.6897842226472</v>
      </c>
      <c r="CN64" s="61">
        <f t="shared" si="43"/>
        <v>13142.412117535736</v>
      </c>
      <c r="CO64" s="61">
        <f t="shared" si="44"/>
        <v>1391.5046563090475</v>
      </c>
      <c r="CP64" s="61">
        <f t="shared" si="45"/>
        <v>3498.2427059609458</v>
      </c>
      <c r="CQ64" s="61">
        <f t="shared" si="46"/>
        <v>1061.2381690140844</v>
      </c>
      <c r="CR64" s="61">
        <f t="shared" si="47"/>
        <v>2667.9527569014085</v>
      </c>
      <c r="CS64" s="7">
        <f t="shared" si="48"/>
        <v>1.2777777777777777</v>
      </c>
      <c r="CT64" s="6">
        <f t="shared" si="49"/>
        <v>32919.766270778469</v>
      </c>
      <c r="CU64" s="6">
        <f t="shared" si="50"/>
        <v>26059.205577130975</v>
      </c>
    </row>
    <row r="65" spans="2:99" s="15" customFormat="1" x14ac:dyDescent="0.35">
      <c r="B65">
        <v>70</v>
      </c>
      <c r="C65">
        <v>70</v>
      </c>
      <c r="D65">
        <v>256</v>
      </c>
      <c r="E65" s="6">
        <v>6</v>
      </c>
      <c r="F65" s="4">
        <v>1.792</v>
      </c>
      <c r="G65" s="4">
        <v>3.0464000000000002</v>
      </c>
      <c r="H65" s="16">
        <v>2</v>
      </c>
      <c r="I65" s="9">
        <v>6</v>
      </c>
      <c r="J65" s="30">
        <f t="shared" si="0"/>
        <v>3.6960000000000002</v>
      </c>
      <c r="K65" s="9">
        <v>10</v>
      </c>
      <c r="L65" s="15">
        <v>6</v>
      </c>
      <c r="M65" s="30">
        <v>0.98380000000000001</v>
      </c>
      <c r="N65" s="9">
        <v>4</v>
      </c>
      <c r="O65" s="9">
        <v>15</v>
      </c>
      <c r="P65" s="30">
        <v>0.25</v>
      </c>
      <c r="Q65" s="4">
        <v>0.69199999999999995</v>
      </c>
      <c r="R65" s="15" t="s">
        <v>145</v>
      </c>
      <c r="S65" s="15">
        <v>1</v>
      </c>
      <c r="T65" s="15" t="s">
        <v>153</v>
      </c>
      <c r="U65" s="37">
        <v>565</v>
      </c>
      <c r="V65" s="33"/>
      <c r="W65" s="33"/>
      <c r="X65" s="4"/>
      <c r="Y65" s="4">
        <v>0.36799999999999999</v>
      </c>
      <c r="Z65" s="4"/>
      <c r="AA65" s="55">
        <v>1</v>
      </c>
      <c r="AB65" s="37" t="s">
        <v>143</v>
      </c>
      <c r="AC65" s="30"/>
      <c r="AD65" s="30">
        <v>0.35</v>
      </c>
      <c r="AE65" s="30"/>
      <c r="AF65" s="30"/>
      <c r="AG65" s="30"/>
      <c r="AH65" s="30"/>
      <c r="AI65" s="15">
        <v>311</v>
      </c>
      <c r="AJ65" s="30">
        <f>2*46.6%</f>
        <v>0.93200000000000005</v>
      </c>
      <c r="AK65" s="30"/>
      <c r="AL65" s="30"/>
      <c r="AM65" s="30">
        <v>0.622</v>
      </c>
      <c r="AN65" s="6">
        <f t="shared" si="23"/>
        <v>63</v>
      </c>
      <c r="AO65" s="4"/>
      <c r="AP65" s="4">
        <f t="shared" si="24"/>
        <v>0.183</v>
      </c>
      <c r="AQ65" s="4">
        <f t="shared" si="25"/>
        <v>0.62200000000000011</v>
      </c>
      <c r="AR65" s="82" t="s">
        <v>148</v>
      </c>
      <c r="AS65" s="9"/>
      <c r="AT65" s="30">
        <v>0.25</v>
      </c>
      <c r="AU65" s="30"/>
      <c r="AV65" s="30"/>
      <c r="AW65" s="30">
        <v>0.2</v>
      </c>
      <c r="AX65" s="15">
        <f t="shared" si="130"/>
        <v>821</v>
      </c>
      <c r="AY65" s="6">
        <f t="shared" si="168"/>
        <v>374</v>
      </c>
      <c r="AZ65" s="4">
        <f t="shared" si="169"/>
        <v>1.1819999999999999</v>
      </c>
      <c r="BA65" s="6">
        <f t="shared" si="170"/>
        <v>2165.422</v>
      </c>
      <c r="BB65" s="4">
        <f t="shared" si="171"/>
        <v>0.35</v>
      </c>
      <c r="BC65" s="4">
        <f t="shared" si="172"/>
        <v>0.2</v>
      </c>
      <c r="BD65" s="4">
        <f t="shared" si="173"/>
        <v>0.433</v>
      </c>
      <c r="BE65" s="4">
        <f t="shared" si="174"/>
        <v>2.3040000000000003</v>
      </c>
      <c r="BF65" s="4">
        <v>0.435</v>
      </c>
      <c r="BG65" s="9">
        <v>1</v>
      </c>
      <c r="BH65" s="6">
        <f t="shared" si="131"/>
        <v>12946.590406847999</v>
      </c>
      <c r="BI65" s="9">
        <f t="shared" si="175"/>
        <v>42775.534704225793</v>
      </c>
      <c r="BJ65" s="9">
        <f t="shared" si="176"/>
        <v>25862.523287612585</v>
      </c>
      <c r="BK65" s="9"/>
      <c r="BL65" s="6">
        <f t="shared" si="33"/>
        <v>7916.0898969600003</v>
      </c>
      <c r="BM65" s="9">
        <f t="shared" si="177"/>
        <v>26154.761019555845</v>
      </c>
      <c r="BN65" s="9">
        <f t="shared" si="178"/>
        <v>15813.434493044</v>
      </c>
      <c r="BO65" s="9">
        <f t="shared" si="132"/>
        <v>9604.0796544000004</v>
      </c>
      <c r="BP65" s="9">
        <f t="shared" si="179"/>
        <v>31731.879178137606</v>
      </c>
      <c r="BQ65" s="9">
        <f t="shared" si="180"/>
        <v>19185.416848178385</v>
      </c>
      <c r="BR65" s="9">
        <f t="shared" si="133"/>
        <v>2556.41059632</v>
      </c>
      <c r="BS65" s="9">
        <f t="shared" si="181"/>
        <v>8446.38061024128</v>
      </c>
      <c r="BT65" s="9">
        <f t="shared" si="182"/>
        <v>5106.7676123479141</v>
      </c>
      <c r="BU65" s="6">
        <f t="shared" si="134"/>
        <v>0</v>
      </c>
      <c r="BV65" s="6">
        <f t="shared" si="183"/>
        <v>0</v>
      </c>
      <c r="BW65" s="6">
        <f t="shared" si="184"/>
        <v>0</v>
      </c>
      <c r="BX65" s="9">
        <f t="shared" si="135"/>
        <v>166703.83112262635</v>
      </c>
      <c r="BY65" s="15">
        <v>11</v>
      </c>
      <c r="BZ65" s="25">
        <f t="shared" si="136"/>
        <v>16899.022542800431</v>
      </c>
      <c r="CA65" s="9">
        <f t="shared" si="137"/>
        <v>20427.070449391656</v>
      </c>
      <c r="CB65" s="9">
        <f t="shared" si="138"/>
        <v>1361.8046966261104</v>
      </c>
      <c r="CC65" s="6">
        <f t="shared" si="139"/>
        <v>0</v>
      </c>
      <c r="CD65" s="6">
        <f t="shared" si="185"/>
        <v>18260.82723942654</v>
      </c>
      <c r="CE65">
        <v>85</v>
      </c>
      <c r="CF65" s="4">
        <f t="shared" si="140"/>
        <v>0.47887323943661969</v>
      </c>
      <c r="CG65" s="1">
        <v>0.1</v>
      </c>
      <c r="CH65" s="4">
        <f t="shared" si="37"/>
        <v>0.43098591549295773</v>
      </c>
      <c r="CI65" s="6">
        <f t="shared" si="38"/>
        <v>5579.7981190077289</v>
      </c>
      <c r="CJ65" s="6">
        <f t="shared" si="39"/>
        <v>18435.652985201537</v>
      </c>
      <c r="CK65" s="6">
        <f t="shared" si="40"/>
        <v>3411.7232513658591</v>
      </c>
      <c r="CL65" s="6">
        <f t="shared" si="41"/>
        <v>11272.333622512801</v>
      </c>
      <c r="CM65" s="6">
        <f t="shared" si="42"/>
        <v>4139.2230623188734</v>
      </c>
      <c r="CN65" s="6">
        <f t="shared" si="43"/>
        <v>13675.99299790156</v>
      </c>
      <c r="CO65" s="6">
        <f t="shared" si="44"/>
        <v>1101.7769612308732</v>
      </c>
      <c r="CP65" s="6">
        <f t="shared" si="45"/>
        <v>3640.271079906805</v>
      </c>
      <c r="CQ65" s="6">
        <f t="shared" si="46"/>
        <v>0</v>
      </c>
      <c r="CR65" s="6">
        <f t="shared" si="47"/>
        <v>0</v>
      </c>
      <c r="CS65" s="7">
        <f t="shared" si="48"/>
        <v>1.2777777777777777</v>
      </c>
      <c r="CT65" s="6">
        <f t="shared" si="49"/>
        <v>23333.279250378357</v>
      </c>
      <c r="CU65" s="6">
        <f t="shared" si="50"/>
        <v>18260.82723942654</v>
      </c>
    </row>
    <row r="66" spans="2:99" s="37" customFormat="1" x14ac:dyDescent="0.35">
      <c r="B66">
        <v>70</v>
      </c>
      <c r="C66">
        <v>70</v>
      </c>
      <c r="D66">
        <v>256</v>
      </c>
      <c r="E66" s="6">
        <v>6</v>
      </c>
      <c r="F66" s="4">
        <v>1.792</v>
      </c>
      <c r="G66" s="4">
        <v>3.0464000000000002</v>
      </c>
      <c r="H66" s="81">
        <v>2</v>
      </c>
      <c r="I66" s="25">
        <v>6</v>
      </c>
      <c r="J66" s="45">
        <f t="shared" si="0"/>
        <v>3.6960000000000002</v>
      </c>
      <c r="K66" s="25">
        <v>10</v>
      </c>
      <c r="L66" s="37">
        <v>6</v>
      </c>
      <c r="M66" s="45">
        <v>0.98380000000000001</v>
      </c>
      <c r="N66" s="25">
        <v>4</v>
      </c>
      <c r="O66" s="25">
        <v>15</v>
      </c>
      <c r="P66" s="45">
        <v>0.25</v>
      </c>
      <c r="Q66" s="4">
        <v>0.69199999999999995</v>
      </c>
      <c r="R66" s="15" t="s">
        <v>145</v>
      </c>
      <c r="S66" s="15">
        <v>1</v>
      </c>
      <c r="T66" s="15" t="s">
        <v>153</v>
      </c>
      <c r="U66" s="37">
        <v>565</v>
      </c>
      <c r="V66" s="33"/>
      <c r="W66" s="33"/>
      <c r="X66" s="4"/>
      <c r="Y66" s="4">
        <v>0.36799999999999999</v>
      </c>
      <c r="Z66" s="4"/>
      <c r="AA66" s="55">
        <v>1</v>
      </c>
      <c r="AB66" s="37" t="s">
        <v>143</v>
      </c>
      <c r="AC66" s="45"/>
      <c r="AD66" s="45">
        <v>0.35</v>
      </c>
      <c r="AE66" s="45"/>
      <c r="AF66" s="45"/>
      <c r="AG66" s="45"/>
      <c r="AH66" s="45"/>
      <c r="AI66" s="37">
        <v>311</v>
      </c>
      <c r="AJ66" s="45">
        <f>1*46.6%</f>
        <v>0.46600000000000003</v>
      </c>
      <c r="AK66" s="45">
        <f>1*46.6%</f>
        <v>0.46600000000000003</v>
      </c>
      <c r="AM66" s="45">
        <v>0.622</v>
      </c>
      <c r="AN66" s="6">
        <f t="shared" si="23"/>
        <v>63</v>
      </c>
      <c r="AO66" s="4"/>
      <c r="AP66" s="4">
        <f t="shared" si="24"/>
        <v>0.183</v>
      </c>
      <c r="AQ66" s="4">
        <f t="shared" si="25"/>
        <v>0.62200000000000011</v>
      </c>
      <c r="AR66" s="82" t="s">
        <v>148</v>
      </c>
      <c r="AS66" s="9"/>
      <c r="AT66" s="30">
        <v>0.25</v>
      </c>
      <c r="AU66" s="30"/>
      <c r="AV66" s="45"/>
      <c r="AW66" s="45">
        <v>0.2</v>
      </c>
      <c r="AX66" s="37">
        <f t="shared" si="130"/>
        <v>821</v>
      </c>
      <c r="AY66" s="6">
        <f t="shared" si="168"/>
        <v>374</v>
      </c>
      <c r="AZ66" s="4">
        <f t="shared" si="169"/>
        <v>0.71599999999999997</v>
      </c>
      <c r="BA66" s="6">
        <f t="shared" si="170"/>
        <v>1782.836</v>
      </c>
      <c r="BB66" s="4">
        <f t="shared" si="171"/>
        <v>0.35</v>
      </c>
      <c r="BC66" s="4">
        <f t="shared" si="172"/>
        <v>0.66600000000000004</v>
      </c>
      <c r="BD66" s="4">
        <f t="shared" si="173"/>
        <v>0.433</v>
      </c>
      <c r="BE66" s="4">
        <f t="shared" si="174"/>
        <v>2.3040000000000003</v>
      </c>
      <c r="BF66" s="4">
        <v>0.435</v>
      </c>
      <c r="BG66" s="9">
        <v>1</v>
      </c>
      <c r="BH66" s="6">
        <f t="shared" si="131"/>
        <v>13863.825654497281</v>
      </c>
      <c r="BI66" s="25">
        <f t="shared" si="175"/>
        <v>45806.079962459022</v>
      </c>
      <c r="BJ66" s="25">
        <f t="shared" si="176"/>
        <v>27694.821769844712</v>
      </c>
      <c r="BK66" s="25"/>
      <c r="BL66" s="6">
        <f t="shared" si="33"/>
        <v>9048.4318296063993</v>
      </c>
      <c r="BM66" s="25">
        <f t="shared" si="177"/>
        <v>29896.018765019548</v>
      </c>
      <c r="BN66" s="25">
        <f t="shared" si="178"/>
        <v>18075.436972640295</v>
      </c>
      <c r="BO66" s="25">
        <f t="shared" si="132"/>
        <v>10977.876852096</v>
      </c>
      <c r="BP66" s="25">
        <f t="shared" si="179"/>
        <v>36270.905119325187</v>
      </c>
      <c r="BQ66" s="25">
        <f t="shared" si="180"/>
        <v>21929.758091806238</v>
      </c>
      <c r="BR66" s="25">
        <f t="shared" si="133"/>
        <v>2922.0874586287996</v>
      </c>
      <c r="BS66" s="25">
        <f t="shared" si="181"/>
        <v>9654.5769633095551</v>
      </c>
      <c r="BT66" s="25">
        <f t="shared" si="182"/>
        <v>5837.2554141555665</v>
      </c>
      <c r="BU66" s="6">
        <f t="shared" si="134"/>
        <v>0</v>
      </c>
      <c r="BV66" s="6">
        <f t="shared" si="183"/>
        <v>0</v>
      </c>
      <c r="BW66" s="6">
        <f t="shared" si="184"/>
        <v>0</v>
      </c>
      <c r="BX66" s="25">
        <f t="shared" si="135"/>
        <v>183081.03496994002</v>
      </c>
      <c r="BY66" s="15">
        <v>11</v>
      </c>
      <c r="BZ66" s="25">
        <f t="shared" si="136"/>
        <v>18637.344823795112</v>
      </c>
      <c r="CA66" s="25">
        <f t="shared" si="137"/>
        <v>23349.021656622266</v>
      </c>
      <c r="CB66" s="25">
        <f t="shared" si="138"/>
        <v>1556.6014437748177</v>
      </c>
      <c r="CC66" s="6">
        <f t="shared" si="139"/>
        <v>0</v>
      </c>
      <c r="CD66" s="6">
        <f t="shared" si="185"/>
        <v>20193.946267569929</v>
      </c>
      <c r="CE66">
        <v>85</v>
      </c>
      <c r="CF66" s="4">
        <f t="shared" si="140"/>
        <v>0.47887323943661969</v>
      </c>
      <c r="CG66" s="1">
        <v>0.1</v>
      </c>
      <c r="CH66" s="4">
        <f t="shared" si="37"/>
        <v>0.43098591549295773</v>
      </c>
      <c r="CI66" s="6">
        <f t="shared" si="38"/>
        <v>5975.1135919382641</v>
      </c>
      <c r="CJ66" s="6">
        <f t="shared" si="39"/>
        <v>19741.77530776403</v>
      </c>
      <c r="CK66" s="6">
        <f t="shared" si="40"/>
        <v>3899.7466758585324</v>
      </c>
      <c r="CL66" s="6">
        <f t="shared" si="41"/>
        <v>12884.763017036594</v>
      </c>
      <c r="CM66" s="6">
        <f t="shared" si="42"/>
        <v>4731.3103052695433</v>
      </c>
      <c r="CN66" s="6">
        <f t="shared" si="43"/>
        <v>15632.249248610573</v>
      </c>
      <c r="CO66" s="6">
        <f t="shared" si="44"/>
        <v>1259.3785385076235</v>
      </c>
      <c r="CP66" s="6">
        <f t="shared" si="45"/>
        <v>4160.9866912291882</v>
      </c>
      <c r="CQ66" s="6">
        <f t="shared" si="46"/>
        <v>0</v>
      </c>
      <c r="CR66" s="6">
        <f t="shared" si="47"/>
        <v>0</v>
      </c>
      <c r="CS66" s="7">
        <f t="shared" si="48"/>
        <v>1.2777777777777777</v>
      </c>
      <c r="CT66" s="6">
        <f t="shared" si="49"/>
        <v>25803.375786339351</v>
      </c>
      <c r="CU66" s="6">
        <f t="shared" si="50"/>
        <v>20193.946267569929</v>
      </c>
    </row>
    <row r="67" spans="2:99" s="15" customFormat="1" x14ac:dyDescent="0.35">
      <c r="B67">
        <v>70</v>
      </c>
      <c r="C67">
        <v>70</v>
      </c>
      <c r="D67">
        <v>256</v>
      </c>
      <c r="E67" s="6">
        <v>6</v>
      </c>
      <c r="F67" s="4">
        <v>1.792</v>
      </c>
      <c r="G67" s="4">
        <v>3.0464000000000002</v>
      </c>
      <c r="H67" s="16">
        <v>2</v>
      </c>
      <c r="I67" s="9">
        <v>6</v>
      </c>
      <c r="J67" s="30">
        <f t="shared" si="0"/>
        <v>3.6960000000000002</v>
      </c>
      <c r="K67" s="9">
        <v>10</v>
      </c>
      <c r="L67" s="15">
        <v>6</v>
      </c>
      <c r="M67" s="30">
        <v>0.98380000000000001</v>
      </c>
      <c r="N67" s="9">
        <v>4</v>
      </c>
      <c r="O67" s="9">
        <v>15</v>
      </c>
      <c r="P67" s="30">
        <v>0.25</v>
      </c>
      <c r="Q67" s="4">
        <v>0.69199999999999995</v>
      </c>
      <c r="R67" s="15" t="s">
        <v>145</v>
      </c>
      <c r="S67" s="15">
        <v>1</v>
      </c>
      <c r="T67" s="15" t="s">
        <v>153</v>
      </c>
      <c r="U67" s="37">
        <v>565</v>
      </c>
      <c r="V67" s="33"/>
      <c r="W67" s="33"/>
      <c r="X67" s="4"/>
      <c r="Y67" s="4">
        <v>0.36799999999999999</v>
      </c>
      <c r="Z67" s="4"/>
      <c r="AA67" s="55">
        <v>1</v>
      </c>
      <c r="AB67" s="37" t="s">
        <v>143</v>
      </c>
      <c r="AC67" s="30"/>
      <c r="AD67" s="30">
        <v>0.35</v>
      </c>
      <c r="AE67" s="30"/>
      <c r="AF67" s="30"/>
      <c r="AG67" s="30"/>
      <c r="AH67" s="30"/>
      <c r="AI67" s="15">
        <v>311</v>
      </c>
      <c r="AJ67" s="30">
        <f>2*46.6%</f>
        <v>0.93200000000000005</v>
      </c>
      <c r="AK67" s="30"/>
      <c r="AL67" s="30">
        <v>0.311</v>
      </c>
      <c r="AM67" s="30"/>
      <c r="AN67" s="6">
        <f t="shared" si="23"/>
        <v>63</v>
      </c>
      <c r="AO67" s="4"/>
      <c r="AP67" s="4">
        <f t="shared" si="24"/>
        <v>0.183</v>
      </c>
      <c r="AQ67" s="4">
        <f t="shared" si="25"/>
        <v>0.62200000000000011</v>
      </c>
      <c r="AR67" s="82" t="s">
        <v>148</v>
      </c>
      <c r="AS67" s="9"/>
      <c r="AT67" s="30">
        <v>0.25</v>
      </c>
      <c r="AU67" s="30"/>
      <c r="AV67" s="30"/>
      <c r="AW67" s="30">
        <v>0.2</v>
      </c>
      <c r="AX67" s="15">
        <f t="shared" ref="AX67:AX98" si="186">D67+U67</f>
        <v>821</v>
      </c>
      <c r="AY67" s="6">
        <f t="shared" si="168"/>
        <v>374</v>
      </c>
      <c r="AZ67" s="4">
        <f t="shared" si="169"/>
        <v>1.1819999999999999</v>
      </c>
      <c r="BA67" s="6">
        <f t="shared" si="170"/>
        <v>2165.422</v>
      </c>
      <c r="BB67" s="4">
        <f t="shared" si="171"/>
        <v>0.35</v>
      </c>
      <c r="BC67" s="4">
        <f t="shared" si="172"/>
        <v>0.2</v>
      </c>
      <c r="BD67" s="4">
        <f t="shared" si="173"/>
        <v>0.74399999999999999</v>
      </c>
      <c r="BE67" s="4">
        <f t="shared" si="174"/>
        <v>1.6820000000000002</v>
      </c>
      <c r="BF67" s="4">
        <v>0.435</v>
      </c>
      <c r="BG67" s="9">
        <v>1</v>
      </c>
      <c r="BH67" s="6">
        <f t="shared" ref="BH67:BH98" si="187">F67*(100%+BB67+BC67)*BA67*(100%+BG67*50%)*(100%+BG67*BF67)</f>
        <v>12946.590406847999</v>
      </c>
      <c r="BI67" s="9">
        <f t="shared" si="175"/>
        <v>34722.75547116634</v>
      </c>
      <c r="BJ67" s="9">
        <f t="shared" si="176"/>
        <v>29148.057214700846</v>
      </c>
      <c r="BK67" s="9"/>
      <c r="BL67" s="6">
        <f t="shared" si="33"/>
        <v>7916.0898969600003</v>
      </c>
      <c r="BM67" s="9">
        <f t="shared" si="177"/>
        <v>21230.953103646723</v>
      </c>
      <c r="BN67" s="9">
        <f t="shared" si="178"/>
        <v>17822.348122734922</v>
      </c>
      <c r="BO67" s="9">
        <f t="shared" ref="BO67:BO98" si="188">J67*(100%+BC67)*BA67</f>
        <v>9604.0796544000004</v>
      </c>
      <c r="BP67" s="9">
        <f t="shared" si="179"/>
        <v>25758.141633100804</v>
      </c>
      <c r="BQ67" s="9">
        <f t="shared" si="180"/>
        <v>21622.701766553397</v>
      </c>
      <c r="BR67" s="9">
        <f t="shared" ref="BR67:BR98" si="189">M67*(100%+BC67)*BA67</f>
        <v>2556.41059632</v>
      </c>
      <c r="BS67" s="9">
        <f t="shared" si="181"/>
        <v>6856.2932193302413</v>
      </c>
      <c r="BT67" s="9">
        <f t="shared" si="182"/>
        <v>5755.5232678396196</v>
      </c>
      <c r="BU67" s="6">
        <f t="shared" ref="BU67:BU98" si="190">Z67*BA67</f>
        <v>0</v>
      </c>
      <c r="BV67" s="6">
        <f t="shared" si="183"/>
        <v>0</v>
      </c>
      <c r="BW67" s="6">
        <f t="shared" si="184"/>
        <v>0</v>
      </c>
      <c r="BX67" s="9">
        <f t="shared" ref="BX67:BX98" si="191">4*(BJ67+BN67)</f>
        <v>187881.62134974307</v>
      </c>
      <c r="BY67" s="15">
        <v>11</v>
      </c>
      <c r="BZ67" s="25">
        <f t="shared" ref="BZ67:BZ98" si="192">(BX67+BQ67)/BY67</f>
        <v>19045.847556026951</v>
      </c>
      <c r="CA67" s="9">
        <f t="shared" ref="CA67:CA98" si="193">N67*BT67</f>
        <v>23022.093071358478</v>
      </c>
      <c r="CB67" s="9">
        <f t="shared" ref="CB67:CB98" si="194">CA67/O67</f>
        <v>1534.8062047572319</v>
      </c>
      <c r="CC67" s="6">
        <f t="shared" ref="CC67:CC98" si="195">BW67/AA67</f>
        <v>0</v>
      </c>
      <c r="CD67" s="6">
        <f t="shared" si="185"/>
        <v>20580.653760784182</v>
      </c>
      <c r="CE67">
        <v>85</v>
      </c>
      <c r="CF67" s="4">
        <f t="shared" ref="CF67:CF98" si="196">(100+B67)/((100+B67)+(100+CE67))</f>
        <v>0.47887323943661969</v>
      </c>
      <c r="CG67" s="1">
        <v>0.1</v>
      </c>
      <c r="CH67" s="4">
        <f t="shared" si="37"/>
        <v>0.43098591549295773</v>
      </c>
      <c r="CI67" s="6">
        <f t="shared" si="38"/>
        <v>5579.7981190077289</v>
      </c>
      <c r="CJ67" s="6">
        <f t="shared" si="39"/>
        <v>14965.018555178731</v>
      </c>
      <c r="CK67" s="6">
        <f t="shared" si="40"/>
        <v>3411.7232513658591</v>
      </c>
      <c r="CL67" s="6">
        <f t="shared" si="41"/>
        <v>9150.2417601632351</v>
      </c>
      <c r="CM67" s="6">
        <f t="shared" si="42"/>
        <v>4139.2230623188734</v>
      </c>
      <c r="CN67" s="6">
        <f t="shared" si="43"/>
        <v>11101.396253139219</v>
      </c>
      <c r="CO67" s="6">
        <f t="shared" si="44"/>
        <v>1101.7769612308732</v>
      </c>
      <c r="CP67" s="6">
        <f t="shared" si="45"/>
        <v>2954.9658100212023</v>
      </c>
      <c r="CQ67" s="6">
        <f t="shared" si="46"/>
        <v>0</v>
      </c>
      <c r="CR67" s="6">
        <f t="shared" si="47"/>
        <v>0</v>
      </c>
      <c r="CS67" s="7">
        <f t="shared" si="48"/>
        <v>1.2777777777777777</v>
      </c>
      <c r="CT67" s="6">
        <f t="shared" si="49"/>
        <v>26297.502027668674</v>
      </c>
      <c r="CU67" s="6">
        <f t="shared" si="50"/>
        <v>20580.653760784182</v>
      </c>
    </row>
    <row r="68" spans="2:99" s="63" customFormat="1" x14ac:dyDescent="0.35">
      <c r="B68" s="59">
        <v>70</v>
      </c>
      <c r="C68" s="59">
        <v>70</v>
      </c>
      <c r="D68" s="59">
        <v>256</v>
      </c>
      <c r="E68" s="61">
        <v>6</v>
      </c>
      <c r="F68" s="60">
        <v>1.792</v>
      </c>
      <c r="G68" s="60">
        <v>3.0464000000000002</v>
      </c>
      <c r="H68" s="74">
        <v>2</v>
      </c>
      <c r="I68" s="72">
        <v>6</v>
      </c>
      <c r="J68" s="67">
        <f t="shared" si="0"/>
        <v>3.6960000000000002</v>
      </c>
      <c r="K68" s="72">
        <v>10</v>
      </c>
      <c r="L68" s="63">
        <v>6</v>
      </c>
      <c r="M68" s="67">
        <v>0.98380000000000001</v>
      </c>
      <c r="N68" s="72">
        <v>4</v>
      </c>
      <c r="O68" s="72">
        <v>15</v>
      </c>
      <c r="P68" s="67">
        <v>0.25</v>
      </c>
      <c r="Q68" s="60">
        <v>0.69199999999999995</v>
      </c>
      <c r="R68" s="63" t="s">
        <v>145</v>
      </c>
      <c r="S68" s="63">
        <v>1</v>
      </c>
      <c r="T68" s="63" t="s">
        <v>153</v>
      </c>
      <c r="U68" s="63">
        <v>565</v>
      </c>
      <c r="V68" s="64"/>
      <c r="W68" s="64"/>
      <c r="X68" s="60"/>
      <c r="Y68" s="60">
        <v>0.36799999999999999</v>
      </c>
      <c r="Z68" s="59"/>
      <c r="AA68" s="80">
        <v>1</v>
      </c>
      <c r="AB68" s="63" t="s">
        <v>143</v>
      </c>
      <c r="AC68" s="67"/>
      <c r="AD68" s="67">
        <v>0.35</v>
      </c>
      <c r="AE68" s="67"/>
      <c r="AF68" s="67"/>
      <c r="AG68" s="67"/>
      <c r="AH68" s="67"/>
      <c r="AI68" s="63">
        <v>311</v>
      </c>
      <c r="AJ68" s="67">
        <f>1*46.6%</f>
        <v>0.46600000000000003</v>
      </c>
      <c r="AK68" s="67">
        <f>1*46.6%</f>
        <v>0.46600000000000003</v>
      </c>
      <c r="AL68" s="67">
        <v>0.311</v>
      </c>
      <c r="AM68" s="67"/>
      <c r="AN68" s="61">
        <f t="shared" si="23"/>
        <v>63</v>
      </c>
      <c r="AO68" s="60"/>
      <c r="AP68" s="60">
        <f t="shared" si="24"/>
        <v>0.183</v>
      </c>
      <c r="AQ68" s="60">
        <f t="shared" si="25"/>
        <v>0.62200000000000011</v>
      </c>
      <c r="AR68" s="89" t="s">
        <v>148</v>
      </c>
      <c r="AS68" s="72"/>
      <c r="AT68" s="67">
        <v>0.25</v>
      </c>
      <c r="AU68" s="67"/>
      <c r="AV68" s="67"/>
      <c r="AW68" s="67">
        <v>0.2</v>
      </c>
      <c r="AX68" s="63">
        <f t="shared" si="186"/>
        <v>821</v>
      </c>
      <c r="AY68" s="61">
        <f t="shared" si="168"/>
        <v>374</v>
      </c>
      <c r="AZ68" s="60">
        <f t="shared" si="169"/>
        <v>0.71599999999999997</v>
      </c>
      <c r="BA68" s="61">
        <f t="shared" si="170"/>
        <v>1782.836</v>
      </c>
      <c r="BB68" s="60">
        <f t="shared" si="171"/>
        <v>0.35</v>
      </c>
      <c r="BC68" s="60">
        <f t="shared" si="172"/>
        <v>0.66600000000000004</v>
      </c>
      <c r="BD68" s="60">
        <f t="shared" si="173"/>
        <v>0.74399999999999999</v>
      </c>
      <c r="BE68" s="60">
        <f t="shared" si="174"/>
        <v>1.6820000000000002</v>
      </c>
      <c r="BF68" s="4">
        <v>0.435</v>
      </c>
      <c r="BG68" s="72">
        <v>1</v>
      </c>
      <c r="BH68" s="6">
        <f t="shared" si="187"/>
        <v>13863.825654497281</v>
      </c>
      <c r="BI68" s="72">
        <f t="shared" si="175"/>
        <v>37182.780405361715</v>
      </c>
      <c r="BJ68" s="72">
        <f t="shared" si="176"/>
        <v>31213.127989140419</v>
      </c>
      <c r="BK68" s="25"/>
      <c r="BL68" s="6">
        <f t="shared" ref="BL68:BL131" si="197">G68*(100%+BC68)*BA68*(100%+BK68*50%)*(100%+BK68*BF68)</f>
        <v>9048.4318296063993</v>
      </c>
      <c r="BM68" s="72">
        <f t="shared" si="177"/>
        <v>24267.894167004368</v>
      </c>
      <c r="BN68" s="72">
        <f t="shared" si="178"/>
        <v>20371.711808630487</v>
      </c>
      <c r="BO68" s="72">
        <f t="shared" si="188"/>
        <v>10977.876852096</v>
      </c>
      <c r="BP68" s="72">
        <f t="shared" si="179"/>
        <v>29442.665717321477</v>
      </c>
      <c r="BQ68" s="72">
        <f t="shared" si="180"/>
        <v>24715.679767823756</v>
      </c>
      <c r="BR68" s="72">
        <f t="shared" si="189"/>
        <v>2922.0874586287996</v>
      </c>
      <c r="BS68" s="72">
        <f t="shared" si="181"/>
        <v>7837.038564042442</v>
      </c>
      <c r="BT68" s="72">
        <f t="shared" si="182"/>
        <v>6578.8110810565495</v>
      </c>
      <c r="BU68" s="61">
        <f t="shared" si="190"/>
        <v>0</v>
      </c>
      <c r="BV68" s="61">
        <f t="shared" si="183"/>
        <v>0</v>
      </c>
      <c r="BW68" s="61">
        <f t="shared" si="184"/>
        <v>0</v>
      </c>
      <c r="BX68" s="72">
        <f t="shared" si="191"/>
        <v>206339.35919108364</v>
      </c>
      <c r="BY68" s="63">
        <v>11</v>
      </c>
      <c r="BZ68" s="66">
        <f t="shared" si="192"/>
        <v>21005.003541718852</v>
      </c>
      <c r="CA68" s="72">
        <f t="shared" si="193"/>
        <v>26315.244324226198</v>
      </c>
      <c r="CB68" s="72">
        <f t="shared" si="194"/>
        <v>1754.34962161508</v>
      </c>
      <c r="CC68" s="61">
        <f t="shared" si="195"/>
        <v>0</v>
      </c>
      <c r="CD68" s="66">
        <f t="shared" si="185"/>
        <v>22759.353163333933</v>
      </c>
      <c r="CE68" s="59">
        <v>85</v>
      </c>
      <c r="CF68" s="60">
        <f t="shared" si="196"/>
        <v>0.47887323943661969</v>
      </c>
      <c r="CG68" s="71">
        <v>0.1</v>
      </c>
      <c r="CH68" s="60">
        <f t="shared" ref="CH68:CH191" si="198">CF68*(100%-CG68)</f>
        <v>0.43098591549295773</v>
      </c>
      <c r="CI68" s="61">
        <f t="shared" ref="CI68:CI191" si="199">BH68*$CH68</f>
        <v>5975.1135919382641</v>
      </c>
      <c r="CJ68" s="61">
        <f t="shared" ref="CJ68:CJ191" si="200">BI68*$CH68</f>
        <v>16025.254653578428</v>
      </c>
      <c r="CK68" s="61">
        <f t="shared" ref="CK68:CK191" si="201">BL68*$CH68</f>
        <v>3899.7466758585324</v>
      </c>
      <c r="CL68" s="61">
        <f t="shared" ref="CL68:CL191" si="202">BM68*$CH68</f>
        <v>10459.120584652586</v>
      </c>
      <c r="CM68" s="61">
        <f t="shared" ref="CM68:CM191" si="203">BO68*$CH68</f>
        <v>4731.3103052695433</v>
      </c>
      <c r="CN68" s="61">
        <f t="shared" ref="CN68:CN191" si="204">BP68*$CH68</f>
        <v>12689.374238732918</v>
      </c>
      <c r="CO68" s="61">
        <f t="shared" ref="CO68:CO191" si="205">BR68*$CH68</f>
        <v>1259.3785385076235</v>
      </c>
      <c r="CP68" s="61">
        <f t="shared" ref="CP68:CP191" si="206">BS68*$CH68</f>
        <v>3377.6532402774465</v>
      </c>
      <c r="CQ68" s="61">
        <f t="shared" ref="CQ68:CQ191" si="207">BU68*$CH68</f>
        <v>0</v>
      </c>
      <c r="CR68" s="61">
        <f t="shared" ref="CR68:CR191" si="208">BV68*$CH68</f>
        <v>0</v>
      </c>
      <c r="CS68" s="7">
        <f t="shared" ref="CS68:CS131" si="209">(100%+15%)/(100%-CG68)</f>
        <v>1.2777777777777777</v>
      </c>
      <c r="CT68" s="6">
        <f t="shared" ref="CT68:CT131" si="210">(CD68-CC68)*CS68+CC68</f>
        <v>29081.395708704469</v>
      </c>
      <c r="CU68" s="6">
        <f t="shared" ref="CU68:CU131" si="211">CD68</f>
        <v>22759.353163333933</v>
      </c>
    </row>
    <row r="69" spans="2:99" s="15" customFormat="1" x14ac:dyDescent="0.35">
      <c r="B69">
        <v>70</v>
      </c>
      <c r="C69">
        <v>70</v>
      </c>
      <c r="D69">
        <v>256</v>
      </c>
      <c r="E69" s="6">
        <v>6</v>
      </c>
      <c r="F69" s="4">
        <v>1.792</v>
      </c>
      <c r="G69" s="4">
        <v>3.0464000000000002</v>
      </c>
      <c r="H69" s="16">
        <v>2</v>
      </c>
      <c r="I69" s="9">
        <v>6</v>
      </c>
      <c r="J69" s="30">
        <f t="shared" si="0"/>
        <v>3.6960000000000002</v>
      </c>
      <c r="K69" s="9">
        <v>10</v>
      </c>
      <c r="L69" s="15">
        <v>6</v>
      </c>
      <c r="M69" s="30">
        <v>0.98380000000000001</v>
      </c>
      <c r="N69" s="9">
        <v>4</v>
      </c>
      <c r="O69" s="9">
        <v>15</v>
      </c>
      <c r="P69" s="30">
        <v>0.25</v>
      </c>
      <c r="Q69" s="4">
        <v>0.69199999999999995</v>
      </c>
      <c r="R69" s="15" t="s">
        <v>11</v>
      </c>
      <c r="S69" s="15">
        <v>1</v>
      </c>
      <c r="T69" s="15" t="s">
        <v>153</v>
      </c>
      <c r="U69" s="37">
        <v>510</v>
      </c>
      <c r="V69" s="33">
        <v>0.41299999999999998</v>
      </c>
      <c r="W69" s="33">
        <v>-0.1</v>
      </c>
      <c r="X69" s="4"/>
      <c r="Y69" s="4"/>
      <c r="Z69" s="4"/>
      <c r="AA69" s="55">
        <v>1</v>
      </c>
      <c r="AB69" s="37" t="s">
        <v>143</v>
      </c>
      <c r="AC69" s="30"/>
      <c r="AD69" s="30">
        <v>0.35</v>
      </c>
      <c r="AE69" s="30"/>
      <c r="AF69" s="30"/>
      <c r="AG69" s="30"/>
      <c r="AH69" s="30"/>
      <c r="AI69" s="15">
        <v>311</v>
      </c>
      <c r="AJ69" s="30">
        <f>2*46.6%</f>
        <v>0.93200000000000005</v>
      </c>
      <c r="AK69" s="30"/>
      <c r="AL69" s="30"/>
      <c r="AM69" s="30">
        <v>0.622</v>
      </c>
      <c r="AN69" s="6">
        <f t="shared" si="23"/>
        <v>63</v>
      </c>
      <c r="AO69" s="4"/>
      <c r="AP69" s="4">
        <f t="shared" si="24"/>
        <v>0.183</v>
      </c>
      <c r="AQ69" s="4">
        <f t="shared" si="25"/>
        <v>0.62200000000000011</v>
      </c>
      <c r="AR69" s="82" t="s">
        <v>148</v>
      </c>
      <c r="AS69" s="9"/>
      <c r="AT69" s="30">
        <v>0.25</v>
      </c>
      <c r="AU69" s="30"/>
      <c r="AV69" s="30"/>
      <c r="AW69" s="30">
        <v>0.2</v>
      </c>
      <c r="AX69" s="15">
        <f t="shared" si="186"/>
        <v>766</v>
      </c>
      <c r="AY69" s="6">
        <f t="shared" si="168"/>
        <v>374</v>
      </c>
      <c r="AZ69" s="4">
        <f t="shared" si="169"/>
        <v>1.595</v>
      </c>
      <c r="BA69" s="6">
        <f t="shared" si="170"/>
        <v>2361.7699999999995</v>
      </c>
      <c r="BB69" s="4">
        <f t="shared" si="171"/>
        <v>0.24999999999999997</v>
      </c>
      <c r="BC69" s="4">
        <f t="shared" si="172"/>
        <v>0.2</v>
      </c>
      <c r="BD69" s="4">
        <f t="shared" si="173"/>
        <v>0.433</v>
      </c>
      <c r="BE69" s="4">
        <f t="shared" si="174"/>
        <v>1.9360000000000002</v>
      </c>
      <c r="BF69" s="4">
        <v>0.435</v>
      </c>
      <c r="BG69" s="9">
        <v>1</v>
      </c>
      <c r="BH69" s="6">
        <f t="shared" si="187"/>
        <v>13209.511869119995</v>
      </c>
      <c r="BI69" s="9">
        <f t="shared" si="175"/>
        <v>38783.126847736305</v>
      </c>
      <c r="BJ69" s="9">
        <f t="shared" si="176"/>
        <v>24282.887154860859</v>
      </c>
      <c r="BK69" s="9"/>
      <c r="BL69" s="6">
        <f t="shared" si="197"/>
        <v>8633.8753535999986</v>
      </c>
      <c r="BM69" s="9">
        <f t="shared" si="177"/>
        <v>25349.058038169595</v>
      </c>
      <c r="BN69" s="9">
        <f t="shared" si="178"/>
        <v>15871.549456018634</v>
      </c>
      <c r="BO69" s="9">
        <f t="shared" si="188"/>
        <v>10474.922303999998</v>
      </c>
      <c r="BP69" s="9">
        <f t="shared" si="179"/>
        <v>30754.371884543994</v>
      </c>
      <c r="BQ69" s="9">
        <f t="shared" si="180"/>
        <v>19255.923972375545</v>
      </c>
      <c r="BR69" s="9">
        <f t="shared" si="189"/>
        <v>2788.2111911999996</v>
      </c>
      <c r="BS69" s="9">
        <f t="shared" si="181"/>
        <v>8186.1880573631988</v>
      </c>
      <c r="BT69" s="9">
        <f t="shared" si="182"/>
        <v>5125.5351742486646</v>
      </c>
      <c r="BU69" s="6">
        <f t="shared" si="190"/>
        <v>0</v>
      </c>
      <c r="BV69" s="6">
        <f t="shared" si="183"/>
        <v>0</v>
      </c>
      <c r="BW69" s="6">
        <f t="shared" si="184"/>
        <v>0</v>
      </c>
      <c r="BX69" s="9">
        <f t="shared" si="191"/>
        <v>160617.74644351797</v>
      </c>
      <c r="BY69" s="15">
        <v>11</v>
      </c>
      <c r="BZ69" s="25">
        <f t="shared" si="192"/>
        <v>16352.15185599032</v>
      </c>
      <c r="CA69" s="9">
        <f t="shared" si="193"/>
        <v>20502.140696994658</v>
      </c>
      <c r="CB69" s="9">
        <f t="shared" si="194"/>
        <v>1366.8093797996439</v>
      </c>
      <c r="CC69" s="6">
        <f t="shared" si="195"/>
        <v>0</v>
      </c>
      <c r="CD69" s="6">
        <f t="shared" si="185"/>
        <v>17718.961235789964</v>
      </c>
      <c r="CE69">
        <v>85</v>
      </c>
      <c r="CF69" s="4">
        <f t="shared" si="196"/>
        <v>0.47887323943661969</v>
      </c>
      <c r="CG69" s="1">
        <v>0.1</v>
      </c>
      <c r="CH69" s="4">
        <f t="shared" si="198"/>
        <v>0.43098591549295773</v>
      </c>
      <c r="CI69" s="6">
        <f t="shared" si="199"/>
        <v>5693.1135661277722</v>
      </c>
      <c r="CJ69" s="6">
        <f t="shared" si="200"/>
        <v>16714.98143015114</v>
      </c>
      <c r="CK69" s="6">
        <f t="shared" si="201"/>
        <v>3721.0786735233796</v>
      </c>
      <c r="CL69" s="6">
        <f t="shared" si="202"/>
        <v>10925.086985464643</v>
      </c>
      <c r="CM69" s="6">
        <f t="shared" si="203"/>
        <v>4514.5439789070415</v>
      </c>
      <c r="CN69" s="6">
        <f t="shared" si="204"/>
        <v>13254.701122071074</v>
      </c>
      <c r="CO69" s="6">
        <f t="shared" si="205"/>
        <v>1201.679752827042</v>
      </c>
      <c r="CP69" s="6">
        <f t="shared" si="206"/>
        <v>3528.1317543001956</v>
      </c>
      <c r="CQ69" s="6">
        <f t="shared" si="207"/>
        <v>0</v>
      </c>
      <c r="CR69" s="6">
        <f t="shared" si="208"/>
        <v>0</v>
      </c>
      <c r="CS69" s="7">
        <f t="shared" si="209"/>
        <v>1.2777777777777777</v>
      </c>
      <c r="CT69" s="6">
        <f t="shared" si="210"/>
        <v>22640.894912398286</v>
      </c>
      <c r="CU69" s="6">
        <f t="shared" si="211"/>
        <v>17718.961235789964</v>
      </c>
    </row>
    <row r="70" spans="2:99" s="37" customFormat="1" x14ac:dyDescent="0.35">
      <c r="B70">
        <v>70</v>
      </c>
      <c r="C70">
        <v>70</v>
      </c>
      <c r="D70">
        <v>256</v>
      </c>
      <c r="E70" s="6">
        <v>6</v>
      </c>
      <c r="F70" s="4">
        <v>1.792</v>
      </c>
      <c r="G70" s="4">
        <v>3.0464000000000002</v>
      </c>
      <c r="H70" s="81">
        <v>2</v>
      </c>
      <c r="I70" s="25">
        <v>6</v>
      </c>
      <c r="J70" s="45">
        <f t="shared" si="0"/>
        <v>3.6960000000000002</v>
      </c>
      <c r="K70" s="25">
        <v>10</v>
      </c>
      <c r="L70" s="37">
        <v>6</v>
      </c>
      <c r="M70" s="45">
        <v>0.98380000000000001</v>
      </c>
      <c r="N70" s="25">
        <v>4</v>
      </c>
      <c r="O70" s="25">
        <v>15</v>
      </c>
      <c r="P70" s="45">
        <v>0.25</v>
      </c>
      <c r="Q70" s="4">
        <v>0.69199999999999995</v>
      </c>
      <c r="R70" s="15" t="s">
        <v>11</v>
      </c>
      <c r="S70" s="15">
        <v>1</v>
      </c>
      <c r="T70" s="15" t="s">
        <v>153</v>
      </c>
      <c r="U70" s="37">
        <v>510</v>
      </c>
      <c r="V70" s="33">
        <v>0.41299999999999998</v>
      </c>
      <c r="W70" s="33">
        <v>-0.1</v>
      </c>
      <c r="X70" s="4"/>
      <c r="Y70" s="4"/>
      <c r="Z70" s="4"/>
      <c r="AA70" s="55">
        <v>1</v>
      </c>
      <c r="AB70" s="37" t="s">
        <v>143</v>
      </c>
      <c r="AC70" s="45"/>
      <c r="AD70" s="45">
        <v>0.35</v>
      </c>
      <c r="AE70" s="45"/>
      <c r="AF70" s="45"/>
      <c r="AG70" s="45"/>
      <c r="AH70" s="45"/>
      <c r="AI70" s="37">
        <v>311</v>
      </c>
      <c r="AJ70" s="45">
        <f>1*46.6%</f>
        <v>0.46600000000000003</v>
      </c>
      <c r="AK70" s="45">
        <f>1*46.6%</f>
        <v>0.46600000000000003</v>
      </c>
      <c r="AM70" s="45">
        <v>0.622</v>
      </c>
      <c r="AN70" s="6">
        <f t="shared" si="23"/>
        <v>63</v>
      </c>
      <c r="AO70" s="4"/>
      <c r="AP70" s="4">
        <f t="shared" si="24"/>
        <v>0.183</v>
      </c>
      <c r="AQ70" s="4">
        <f t="shared" si="25"/>
        <v>0.62200000000000011</v>
      </c>
      <c r="AR70" s="82" t="s">
        <v>148</v>
      </c>
      <c r="AS70" s="9"/>
      <c r="AT70" s="30">
        <v>0.25</v>
      </c>
      <c r="AU70" s="30"/>
      <c r="AV70" s="45"/>
      <c r="AW70" s="45">
        <v>0.2</v>
      </c>
      <c r="AX70" s="37">
        <f t="shared" si="186"/>
        <v>766</v>
      </c>
      <c r="AY70" s="6">
        <f t="shared" si="168"/>
        <v>374</v>
      </c>
      <c r="AZ70" s="4">
        <f t="shared" si="169"/>
        <v>1.129</v>
      </c>
      <c r="BA70" s="6">
        <f t="shared" si="170"/>
        <v>2004.8140000000001</v>
      </c>
      <c r="BB70" s="4">
        <f t="shared" si="171"/>
        <v>0.24999999999999997</v>
      </c>
      <c r="BC70" s="4">
        <f t="shared" si="172"/>
        <v>0.66600000000000004</v>
      </c>
      <c r="BD70" s="4">
        <f t="shared" si="173"/>
        <v>0.433</v>
      </c>
      <c r="BE70" s="4">
        <f t="shared" si="174"/>
        <v>1.9360000000000002</v>
      </c>
      <c r="BF70" s="4">
        <v>0.435</v>
      </c>
      <c r="BG70" s="9">
        <v>1</v>
      </c>
      <c r="BH70" s="6">
        <f t="shared" si="187"/>
        <v>14816.675060382722</v>
      </c>
      <c r="BI70" s="25">
        <f t="shared" si="175"/>
        <v>43501.757977283669</v>
      </c>
      <c r="BJ70" s="25">
        <f t="shared" si="176"/>
        <v>27237.31596340083</v>
      </c>
      <c r="BK70" s="25"/>
      <c r="BL70" s="6">
        <f t="shared" si="197"/>
        <v>10175.0373057536</v>
      </c>
      <c r="BM70" s="25">
        <f t="shared" si="177"/>
        <v>29873.90952969257</v>
      </c>
      <c r="BN70" s="25">
        <f t="shared" si="178"/>
        <v>18704.648978719175</v>
      </c>
      <c r="BO70" s="25">
        <f t="shared" si="188"/>
        <v>12344.714378304001</v>
      </c>
      <c r="BP70" s="25">
        <f t="shared" si="179"/>
        <v>36244.081414700544</v>
      </c>
      <c r="BQ70" s="25">
        <f t="shared" si="180"/>
        <v>22693.140305063705</v>
      </c>
      <c r="BR70" s="25">
        <f t="shared" si="189"/>
        <v>3285.9117979911998</v>
      </c>
      <c r="BS70" s="25">
        <f t="shared" si="181"/>
        <v>9647.4370389021624</v>
      </c>
      <c r="BT70" s="25">
        <f t="shared" si="182"/>
        <v>6040.4522273056464</v>
      </c>
      <c r="BU70" s="6">
        <f t="shared" si="190"/>
        <v>0</v>
      </c>
      <c r="BV70" s="6">
        <f t="shared" si="183"/>
        <v>0</v>
      </c>
      <c r="BW70" s="6">
        <f t="shared" si="184"/>
        <v>0</v>
      </c>
      <c r="BX70" s="25">
        <f t="shared" si="191"/>
        <v>183767.85976848</v>
      </c>
      <c r="BY70" s="15">
        <v>11</v>
      </c>
      <c r="BZ70" s="25">
        <f t="shared" si="192"/>
        <v>18769.18182486761</v>
      </c>
      <c r="CA70" s="25">
        <f t="shared" si="193"/>
        <v>24161.808909222585</v>
      </c>
      <c r="CB70" s="25">
        <f t="shared" si="194"/>
        <v>1610.7872606148389</v>
      </c>
      <c r="CC70" s="6">
        <f t="shared" si="195"/>
        <v>0</v>
      </c>
      <c r="CD70" s="6">
        <f t="shared" si="185"/>
        <v>20379.969085482448</v>
      </c>
      <c r="CE70">
        <v>85</v>
      </c>
      <c r="CF70" s="4">
        <f t="shared" si="196"/>
        <v>0.47887323943661969</v>
      </c>
      <c r="CG70" s="1">
        <v>0.1</v>
      </c>
      <c r="CH70" s="4">
        <f t="shared" si="198"/>
        <v>0.43098591549295773</v>
      </c>
      <c r="CI70" s="6">
        <f t="shared" si="199"/>
        <v>6385.7782654607227</v>
      </c>
      <c r="CJ70" s="6">
        <f t="shared" si="200"/>
        <v>18748.644987392679</v>
      </c>
      <c r="CK70" s="6">
        <f t="shared" si="201"/>
        <v>4385.2977683952131</v>
      </c>
      <c r="CL70" s="6">
        <f t="shared" si="202"/>
        <v>12875.234248008346</v>
      </c>
      <c r="CM70" s="6">
        <f t="shared" si="203"/>
        <v>5320.3980278324279</v>
      </c>
      <c r="CN70" s="6">
        <f t="shared" si="204"/>
        <v>15620.688609716008</v>
      </c>
      <c r="CO70" s="6">
        <f t="shared" si="205"/>
        <v>1416.1817044863481</v>
      </c>
      <c r="CP70" s="6">
        <f t="shared" si="206"/>
        <v>4157.9094843719176</v>
      </c>
      <c r="CQ70" s="6">
        <f t="shared" si="207"/>
        <v>0</v>
      </c>
      <c r="CR70" s="6">
        <f t="shared" si="208"/>
        <v>0</v>
      </c>
      <c r="CS70" s="7">
        <f t="shared" si="209"/>
        <v>1.2777777777777777</v>
      </c>
      <c r="CT70" s="6">
        <f t="shared" si="210"/>
        <v>26041.071609227569</v>
      </c>
      <c r="CU70" s="6">
        <f t="shared" si="211"/>
        <v>20379.969085482448</v>
      </c>
    </row>
    <row r="71" spans="2:99" s="15" customFormat="1" x14ac:dyDescent="0.35">
      <c r="B71">
        <v>70</v>
      </c>
      <c r="C71">
        <v>70</v>
      </c>
      <c r="D71">
        <v>256</v>
      </c>
      <c r="E71" s="6">
        <v>6</v>
      </c>
      <c r="F71" s="4">
        <v>1.792</v>
      </c>
      <c r="G71" s="4">
        <v>3.0464000000000002</v>
      </c>
      <c r="H71" s="16">
        <v>2</v>
      </c>
      <c r="I71" s="9">
        <v>6</v>
      </c>
      <c r="J71" s="30">
        <f t="shared" si="0"/>
        <v>3.6960000000000002</v>
      </c>
      <c r="K71" s="9">
        <v>10</v>
      </c>
      <c r="L71" s="15">
        <v>6</v>
      </c>
      <c r="M71" s="30">
        <v>0.98380000000000001</v>
      </c>
      <c r="N71" s="9">
        <v>4</v>
      </c>
      <c r="O71" s="9">
        <v>15</v>
      </c>
      <c r="P71" s="30">
        <v>0.25</v>
      </c>
      <c r="Q71" s="4">
        <v>0.69199999999999995</v>
      </c>
      <c r="R71" s="15" t="s">
        <v>11</v>
      </c>
      <c r="S71" s="15">
        <v>1</v>
      </c>
      <c r="T71" s="15" t="s">
        <v>153</v>
      </c>
      <c r="U71" s="37">
        <v>510</v>
      </c>
      <c r="V71" s="33">
        <v>0.41299999999999998</v>
      </c>
      <c r="W71" s="33">
        <v>-0.1</v>
      </c>
      <c r="X71" s="4"/>
      <c r="Y71" s="4"/>
      <c r="Z71" s="4"/>
      <c r="AA71" s="55">
        <v>1</v>
      </c>
      <c r="AB71" s="37" t="s">
        <v>143</v>
      </c>
      <c r="AC71" s="30"/>
      <c r="AD71" s="30">
        <v>0.35</v>
      </c>
      <c r="AE71" s="30"/>
      <c r="AF71" s="30"/>
      <c r="AG71" s="30"/>
      <c r="AH71" s="30"/>
      <c r="AI71" s="15">
        <v>311</v>
      </c>
      <c r="AJ71" s="30">
        <f>2*46.6%</f>
        <v>0.93200000000000005</v>
      </c>
      <c r="AK71" s="30"/>
      <c r="AL71" s="30">
        <v>0.311</v>
      </c>
      <c r="AM71" s="30"/>
      <c r="AN71" s="6">
        <f t="shared" si="23"/>
        <v>63</v>
      </c>
      <c r="AO71" s="4"/>
      <c r="AP71" s="4">
        <f t="shared" si="24"/>
        <v>0.183</v>
      </c>
      <c r="AQ71" s="4">
        <f t="shared" si="25"/>
        <v>0.62200000000000011</v>
      </c>
      <c r="AR71" s="82" t="s">
        <v>148</v>
      </c>
      <c r="AS71" s="9"/>
      <c r="AT71" s="30">
        <v>0.25</v>
      </c>
      <c r="AU71" s="30"/>
      <c r="AV71" s="30"/>
      <c r="AW71" s="30">
        <v>0.2</v>
      </c>
      <c r="AX71" s="15">
        <f t="shared" si="186"/>
        <v>766</v>
      </c>
      <c r="AY71" s="6">
        <f t="shared" si="168"/>
        <v>374</v>
      </c>
      <c r="AZ71" s="4">
        <f t="shared" si="169"/>
        <v>1.595</v>
      </c>
      <c r="BA71" s="6">
        <f t="shared" si="170"/>
        <v>2361.7699999999995</v>
      </c>
      <c r="BB71" s="4">
        <f t="shared" si="171"/>
        <v>0.24999999999999997</v>
      </c>
      <c r="BC71" s="4">
        <f t="shared" si="172"/>
        <v>0.2</v>
      </c>
      <c r="BD71" s="4">
        <f t="shared" si="173"/>
        <v>0.74399999999999999</v>
      </c>
      <c r="BE71" s="4">
        <f t="shared" si="174"/>
        <v>1.3140000000000001</v>
      </c>
      <c r="BF71" s="4">
        <v>0.435</v>
      </c>
      <c r="BG71" s="9">
        <v>1</v>
      </c>
      <c r="BH71" s="6">
        <f t="shared" si="187"/>
        <v>13209.511869119995</v>
      </c>
      <c r="BI71" s="9">
        <f t="shared" si="175"/>
        <v>30566.81046514367</v>
      </c>
      <c r="BJ71" s="9">
        <f t="shared" si="176"/>
        <v>26123.342024561607</v>
      </c>
      <c r="BK71" s="9"/>
      <c r="BL71" s="6">
        <f t="shared" si="197"/>
        <v>8633.8753535999986</v>
      </c>
      <c r="BM71" s="9">
        <f t="shared" si="177"/>
        <v>19978.787568230397</v>
      </c>
      <c r="BN71" s="9">
        <f t="shared" si="178"/>
        <v>17074.490041285015</v>
      </c>
      <c r="BO71" s="9">
        <f t="shared" si="188"/>
        <v>10474.922303999998</v>
      </c>
      <c r="BP71" s="9">
        <f t="shared" si="179"/>
        <v>24238.970211455995</v>
      </c>
      <c r="BQ71" s="9">
        <f t="shared" si="180"/>
        <v>20715.373947147262</v>
      </c>
      <c r="BR71" s="9">
        <f t="shared" si="189"/>
        <v>2788.2111911999996</v>
      </c>
      <c r="BS71" s="9">
        <f t="shared" si="181"/>
        <v>6451.9206964367995</v>
      </c>
      <c r="BT71" s="9">
        <f t="shared" si="182"/>
        <v>5514.0110630961781</v>
      </c>
      <c r="BU71" s="6">
        <f t="shared" si="190"/>
        <v>0</v>
      </c>
      <c r="BV71" s="6">
        <f t="shared" si="183"/>
        <v>0</v>
      </c>
      <c r="BW71" s="6">
        <f t="shared" si="184"/>
        <v>0</v>
      </c>
      <c r="BX71" s="9">
        <f t="shared" si="191"/>
        <v>172791.3282633865</v>
      </c>
      <c r="BY71" s="15">
        <v>11</v>
      </c>
      <c r="BZ71" s="25">
        <f t="shared" si="192"/>
        <v>17591.518382775797</v>
      </c>
      <c r="CA71" s="9">
        <f t="shared" si="193"/>
        <v>22056.044252384712</v>
      </c>
      <c r="CB71" s="9">
        <f t="shared" si="194"/>
        <v>1470.4029501589807</v>
      </c>
      <c r="CC71" s="6">
        <f t="shared" si="195"/>
        <v>0</v>
      </c>
      <c r="CD71" s="6">
        <f t="shared" si="185"/>
        <v>19061.921332934777</v>
      </c>
      <c r="CE71">
        <v>85</v>
      </c>
      <c r="CF71" s="4">
        <f t="shared" si="196"/>
        <v>0.47887323943661969</v>
      </c>
      <c r="CG71" s="1">
        <v>0.1</v>
      </c>
      <c r="CH71" s="4">
        <f t="shared" si="198"/>
        <v>0.43098591549295773</v>
      </c>
      <c r="CI71" s="6">
        <f t="shared" si="199"/>
        <v>5693.1135661277722</v>
      </c>
      <c r="CJ71" s="6">
        <f t="shared" si="200"/>
        <v>13173.864792019665</v>
      </c>
      <c r="CK71" s="6">
        <f t="shared" si="201"/>
        <v>3721.0786735233796</v>
      </c>
      <c r="CL71" s="6">
        <f t="shared" si="202"/>
        <v>8610.5760505331</v>
      </c>
      <c r="CM71" s="6">
        <f t="shared" si="203"/>
        <v>4514.5439789070415</v>
      </c>
      <c r="CN71" s="6">
        <f t="shared" si="204"/>
        <v>10446.654767190894</v>
      </c>
      <c r="CO71" s="6">
        <f t="shared" si="205"/>
        <v>1201.679752827042</v>
      </c>
      <c r="CP71" s="6">
        <f t="shared" si="206"/>
        <v>2780.6869480417754</v>
      </c>
      <c r="CQ71" s="6">
        <f t="shared" si="207"/>
        <v>0</v>
      </c>
      <c r="CR71" s="6">
        <f t="shared" si="208"/>
        <v>0</v>
      </c>
      <c r="CS71" s="7">
        <f t="shared" si="209"/>
        <v>1.2777777777777777</v>
      </c>
      <c r="CT71" s="6">
        <f t="shared" si="210"/>
        <v>24356.899480972213</v>
      </c>
      <c r="CU71" s="6">
        <f t="shared" si="211"/>
        <v>19061.921332934777</v>
      </c>
    </row>
    <row r="72" spans="2:99" s="31" customFormat="1" x14ac:dyDescent="0.35">
      <c r="B72" s="10">
        <v>70</v>
      </c>
      <c r="C72" s="10">
        <v>70</v>
      </c>
      <c r="D72" s="10">
        <v>256</v>
      </c>
      <c r="E72" s="13">
        <v>6</v>
      </c>
      <c r="F72" s="12">
        <v>1.792</v>
      </c>
      <c r="G72" s="12">
        <v>3.0464000000000002</v>
      </c>
      <c r="H72" s="20">
        <v>2</v>
      </c>
      <c r="I72" s="17">
        <v>6</v>
      </c>
      <c r="J72" s="32">
        <f t="shared" si="0"/>
        <v>3.6960000000000002</v>
      </c>
      <c r="K72" s="17">
        <v>10</v>
      </c>
      <c r="L72" s="31">
        <v>6</v>
      </c>
      <c r="M72" s="32">
        <v>0.98380000000000001</v>
      </c>
      <c r="N72" s="17">
        <v>4</v>
      </c>
      <c r="O72" s="17">
        <v>15</v>
      </c>
      <c r="P72" s="32">
        <v>0.25</v>
      </c>
      <c r="Q72" s="12">
        <v>0.69199999999999995</v>
      </c>
      <c r="R72" s="31" t="s">
        <v>11</v>
      </c>
      <c r="S72" s="31">
        <v>1</v>
      </c>
      <c r="T72" s="31" t="s">
        <v>153</v>
      </c>
      <c r="U72" s="31">
        <v>510</v>
      </c>
      <c r="V72" s="35">
        <v>0.41299999999999998</v>
      </c>
      <c r="W72" s="35">
        <v>-0.1</v>
      </c>
      <c r="X72" s="12"/>
      <c r="Y72" s="12"/>
      <c r="Z72" s="12"/>
      <c r="AA72" s="56">
        <v>1</v>
      </c>
      <c r="AB72" s="31" t="s">
        <v>143</v>
      </c>
      <c r="AC72" s="32"/>
      <c r="AD72" s="32">
        <v>0.35</v>
      </c>
      <c r="AE72" s="32"/>
      <c r="AF72" s="32"/>
      <c r="AG72" s="32"/>
      <c r="AH72" s="32"/>
      <c r="AI72" s="31">
        <v>311</v>
      </c>
      <c r="AJ72" s="32">
        <f>1*46.6%</f>
        <v>0.46600000000000003</v>
      </c>
      <c r="AK72" s="32">
        <f>1*46.6%</f>
        <v>0.46600000000000003</v>
      </c>
      <c r="AL72" s="32">
        <v>0.311</v>
      </c>
      <c r="AM72" s="32"/>
      <c r="AN72" s="13">
        <f t="shared" si="23"/>
        <v>63</v>
      </c>
      <c r="AO72" s="12"/>
      <c r="AP72" s="12">
        <f t="shared" si="24"/>
        <v>0.183</v>
      </c>
      <c r="AQ72" s="12">
        <f t="shared" si="25"/>
        <v>0.62200000000000011</v>
      </c>
      <c r="AR72" s="90" t="s">
        <v>148</v>
      </c>
      <c r="AS72" s="17"/>
      <c r="AT72" s="32">
        <v>0.25</v>
      </c>
      <c r="AU72" s="32"/>
      <c r="AV72" s="32"/>
      <c r="AW72" s="32">
        <v>0.2</v>
      </c>
      <c r="AX72" s="31">
        <f t="shared" si="186"/>
        <v>766</v>
      </c>
      <c r="AY72" s="13">
        <f t="shared" si="168"/>
        <v>374</v>
      </c>
      <c r="AZ72" s="12">
        <f t="shared" si="169"/>
        <v>1.129</v>
      </c>
      <c r="BA72" s="13">
        <f t="shared" si="170"/>
        <v>2004.8140000000001</v>
      </c>
      <c r="BB72" s="12">
        <f t="shared" si="171"/>
        <v>0.24999999999999997</v>
      </c>
      <c r="BC72" s="12">
        <f t="shared" si="172"/>
        <v>0.66600000000000004</v>
      </c>
      <c r="BD72" s="12">
        <f t="shared" si="173"/>
        <v>0.74399999999999999</v>
      </c>
      <c r="BE72" s="12">
        <f t="shared" si="174"/>
        <v>1.3140000000000001</v>
      </c>
      <c r="BF72" s="4">
        <v>0.435</v>
      </c>
      <c r="BG72" s="17">
        <v>1</v>
      </c>
      <c r="BH72" s="6">
        <f t="shared" si="187"/>
        <v>14816.675060382722</v>
      </c>
      <c r="BI72" s="17">
        <f t="shared" si="175"/>
        <v>34285.786089725618</v>
      </c>
      <c r="BJ72" s="17">
        <f t="shared" si="176"/>
        <v>29301.693666213836</v>
      </c>
      <c r="BK72" s="25"/>
      <c r="BL72" s="6">
        <f t="shared" si="197"/>
        <v>10175.0373057536</v>
      </c>
      <c r="BM72" s="17">
        <f t="shared" si="177"/>
        <v>23545.036325513829</v>
      </c>
      <c r="BN72" s="17">
        <f t="shared" si="178"/>
        <v>20122.31657645521</v>
      </c>
      <c r="BO72" s="17">
        <f t="shared" si="188"/>
        <v>12344.714378304001</v>
      </c>
      <c r="BP72" s="17">
        <f t="shared" si="179"/>
        <v>28565.669071395459</v>
      </c>
      <c r="BQ72" s="17">
        <f t="shared" si="180"/>
        <v>24413.104669964046</v>
      </c>
      <c r="BR72" s="17">
        <f t="shared" si="189"/>
        <v>3285.9117979911998</v>
      </c>
      <c r="BS72" s="17">
        <f t="shared" si="181"/>
        <v>7603.5999005516369</v>
      </c>
      <c r="BT72" s="17">
        <f t="shared" si="182"/>
        <v>6498.2717462961655</v>
      </c>
      <c r="BU72" s="13">
        <f t="shared" si="190"/>
        <v>0</v>
      </c>
      <c r="BV72" s="13">
        <f t="shared" si="183"/>
        <v>0</v>
      </c>
      <c r="BW72" s="13">
        <f t="shared" si="184"/>
        <v>0</v>
      </c>
      <c r="BX72" s="17">
        <f t="shared" si="191"/>
        <v>197696.04097067617</v>
      </c>
      <c r="BY72" s="31">
        <v>11</v>
      </c>
      <c r="BZ72" s="18">
        <f t="shared" si="192"/>
        <v>20191.740512785476</v>
      </c>
      <c r="CA72" s="17">
        <f t="shared" si="193"/>
        <v>25993.086985184662</v>
      </c>
      <c r="CB72" s="17">
        <f t="shared" si="194"/>
        <v>1732.8724656789775</v>
      </c>
      <c r="CC72" s="13">
        <f t="shared" si="195"/>
        <v>0</v>
      </c>
      <c r="CD72" s="18">
        <f t="shared" si="185"/>
        <v>21924.612978464454</v>
      </c>
      <c r="CE72" s="10">
        <v>85</v>
      </c>
      <c r="CF72" s="12">
        <f t="shared" si="196"/>
        <v>0.47887323943661969</v>
      </c>
      <c r="CG72" s="11">
        <v>0.1</v>
      </c>
      <c r="CH72" s="12">
        <f t="shared" si="198"/>
        <v>0.43098591549295773</v>
      </c>
      <c r="CI72" s="13">
        <f t="shared" si="199"/>
        <v>6385.7782654607227</v>
      </c>
      <c r="CJ72" s="13">
        <f t="shared" si="200"/>
        <v>14776.690906276111</v>
      </c>
      <c r="CK72" s="13">
        <f t="shared" si="201"/>
        <v>4385.2977683952131</v>
      </c>
      <c r="CL72" s="13">
        <f t="shared" si="202"/>
        <v>10147.579036066523</v>
      </c>
      <c r="CM72" s="13">
        <f t="shared" si="203"/>
        <v>5320.3980278324279</v>
      </c>
      <c r="CN72" s="13">
        <f t="shared" si="204"/>
        <v>12311.401036404241</v>
      </c>
      <c r="CO72" s="13">
        <f t="shared" si="205"/>
        <v>1416.1817044863481</v>
      </c>
      <c r="CP72" s="13">
        <f t="shared" si="206"/>
        <v>3277.0444641814097</v>
      </c>
      <c r="CQ72" s="13">
        <f t="shared" si="207"/>
        <v>0</v>
      </c>
      <c r="CR72" s="13">
        <f t="shared" si="208"/>
        <v>0</v>
      </c>
      <c r="CS72" s="7">
        <f t="shared" si="209"/>
        <v>1.2777777777777777</v>
      </c>
      <c r="CT72" s="6">
        <f t="shared" si="210"/>
        <v>28014.783250260134</v>
      </c>
      <c r="CU72" s="6">
        <f t="shared" si="211"/>
        <v>21924.612978464454</v>
      </c>
    </row>
    <row r="73" spans="2:99" s="15" customFormat="1" x14ac:dyDescent="0.35">
      <c r="B73">
        <v>70</v>
      </c>
      <c r="C73">
        <v>70</v>
      </c>
      <c r="D73">
        <v>256</v>
      </c>
      <c r="E73" s="6">
        <v>6</v>
      </c>
      <c r="F73" s="4">
        <v>1.792</v>
      </c>
      <c r="G73" s="4">
        <v>3.0464000000000002</v>
      </c>
      <c r="H73" s="16">
        <v>2</v>
      </c>
      <c r="I73" s="9">
        <v>6</v>
      </c>
      <c r="J73" s="30">
        <f t="shared" si="0"/>
        <v>3.6960000000000002</v>
      </c>
      <c r="K73" s="9">
        <v>10</v>
      </c>
      <c r="L73" s="15">
        <v>6</v>
      </c>
      <c r="M73" s="30">
        <v>0.98380000000000001</v>
      </c>
      <c r="N73" s="9">
        <v>4</v>
      </c>
      <c r="O73" s="9">
        <v>15</v>
      </c>
      <c r="P73" s="30">
        <v>0.25</v>
      </c>
      <c r="Q73" s="4">
        <v>0.69199999999999995</v>
      </c>
      <c r="R73" s="15" t="s">
        <v>133</v>
      </c>
      <c r="S73" s="15">
        <v>2</v>
      </c>
      <c r="T73" s="15" t="s">
        <v>153</v>
      </c>
      <c r="U73" s="15">
        <v>510</v>
      </c>
      <c r="V73" s="33">
        <f t="shared" ref="V73:V75" si="212">41.3%+45%</f>
        <v>0.86299999999999999</v>
      </c>
      <c r="W73" s="33"/>
      <c r="X73" s="4"/>
      <c r="Y73" s="4"/>
      <c r="Z73" s="4"/>
      <c r="AA73" s="55">
        <v>1</v>
      </c>
      <c r="AB73" s="37" t="s">
        <v>143</v>
      </c>
      <c r="AC73" s="30"/>
      <c r="AD73" s="30">
        <v>0.35</v>
      </c>
      <c r="AE73" s="30"/>
      <c r="AF73" s="30"/>
      <c r="AG73" s="30"/>
      <c r="AH73" s="30"/>
      <c r="AI73" s="15">
        <v>311</v>
      </c>
      <c r="AJ73" s="30">
        <f>2*46.6%</f>
        <v>0.93200000000000005</v>
      </c>
      <c r="AK73" s="30"/>
      <c r="AL73" s="30"/>
      <c r="AM73" s="30">
        <v>0.622</v>
      </c>
      <c r="AN73" s="6">
        <f t="shared" si="23"/>
        <v>63</v>
      </c>
      <c r="AO73" s="4"/>
      <c r="AP73" s="4">
        <f t="shared" si="24"/>
        <v>0.183</v>
      </c>
      <c r="AQ73" s="4">
        <f t="shared" si="25"/>
        <v>0.62200000000000011</v>
      </c>
      <c r="AR73" s="82" t="s">
        <v>149</v>
      </c>
      <c r="AS73" s="9">
        <v>513</v>
      </c>
      <c r="AT73" s="30">
        <v>0.25</v>
      </c>
      <c r="AU73" s="30"/>
      <c r="AV73" s="30"/>
      <c r="AW73" s="30">
        <v>0.2</v>
      </c>
      <c r="AX73" s="15">
        <f t="shared" si="186"/>
        <v>766</v>
      </c>
      <c r="AY73" s="6">
        <f t="shared" si="26"/>
        <v>887</v>
      </c>
      <c r="AZ73" s="4">
        <f t="shared" si="27"/>
        <v>2.0449999999999999</v>
      </c>
      <c r="BA73" s="6">
        <f t="shared" si="28"/>
        <v>3219.47</v>
      </c>
      <c r="BB73" s="4">
        <f t="shared" si="29"/>
        <v>0.35</v>
      </c>
      <c r="BC73" s="4">
        <f t="shared" si="30"/>
        <v>0.2</v>
      </c>
      <c r="BD73" s="4">
        <f t="shared" si="31"/>
        <v>0.433</v>
      </c>
      <c r="BE73" s="4">
        <f t="shared" si="32"/>
        <v>1.9360000000000002</v>
      </c>
      <c r="BF73" s="4">
        <v>0.435</v>
      </c>
      <c r="BG73" s="9">
        <v>1</v>
      </c>
      <c r="BH73" s="6">
        <f t="shared" si="187"/>
        <v>19248.515724479999</v>
      </c>
      <c r="BI73" s="9">
        <f t="shared" si="4"/>
        <v>56513.642167073274</v>
      </c>
      <c r="BJ73" s="9">
        <f t="shared" si="5"/>
        <v>35384.315474122886</v>
      </c>
      <c r="BK73" s="9"/>
      <c r="BL73" s="6">
        <f t="shared" si="197"/>
        <v>11769.352089600001</v>
      </c>
      <c r="BM73" s="9">
        <f t="shared" si="6"/>
        <v>34554.817735065604</v>
      </c>
      <c r="BN73" s="9">
        <f t="shared" si="7"/>
        <v>21635.458714086606</v>
      </c>
      <c r="BO73" s="9">
        <f t="shared" si="188"/>
        <v>14278.993343999999</v>
      </c>
      <c r="BP73" s="9">
        <f t="shared" si="9"/>
        <v>41923.124457983999</v>
      </c>
      <c r="BQ73" s="9">
        <f t="shared" si="10"/>
        <v>26248.902116355068</v>
      </c>
      <c r="BR73" s="9">
        <f t="shared" si="189"/>
        <v>3800.7775032</v>
      </c>
      <c r="BS73" s="9">
        <f t="shared" si="12"/>
        <v>11159.0827493952</v>
      </c>
      <c r="BT73" s="9">
        <f t="shared" si="13"/>
        <v>6986.9236748025214</v>
      </c>
      <c r="BU73" s="6">
        <f t="shared" si="190"/>
        <v>0</v>
      </c>
      <c r="BV73" s="6">
        <f t="shared" si="34"/>
        <v>0</v>
      </c>
      <c r="BW73" s="6">
        <f t="shared" si="35"/>
        <v>0</v>
      </c>
      <c r="BX73" s="9">
        <f t="shared" si="191"/>
        <v>228079.09675283797</v>
      </c>
      <c r="BY73" s="15">
        <v>11</v>
      </c>
      <c r="BZ73" s="25">
        <f t="shared" si="192"/>
        <v>23120.727169926642</v>
      </c>
      <c r="CA73" s="9">
        <f t="shared" si="193"/>
        <v>27947.694699210086</v>
      </c>
      <c r="CB73" s="9">
        <f t="shared" si="194"/>
        <v>1863.1796466140056</v>
      </c>
      <c r="CC73" s="6">
        <f t="shared" si="195"/>
        <v>0</v>
      </c>
      <c r="CD73" s="6">
        <f t="shared" si="36"/>
        <v>24983.906816540646</v>
      </c>
      <c r="CE73">
        <v>85</v>
      </c>
      <c r="CF73" s="4">
        <f t="shared" si="196"/>
        <v>0.47887323943661969</v>
      </c>
      <c r="CG73" s="1">
        <v>0.1</v>
      </c>
      <c r="CH73" s="4">
        <f t="shared" si="198"/>
        <v>0.43098591549295773</v>
      </c>
      <c r="CI73" s="6">
        <f t="shared" si="199"/>
        <v>8295.8391713956044</v>
      </c>
      <c r="CJ73" s="6">
        <f t="shared" si="200"/>
        <v>24356.583807217496</v>
      </c>
      <c r="CK73" s="6">
        <f t="shared" si="201"/>
        <v>5072.424985095211</v>
      </c>
      <c r="CL73" s="6">
        <f t="shared" si="202"/>
        <v>14892.639756239541</v>
      </c>
      <c r="CM73" s="6">
        <f t="shared" si="203"/>
        <v>6154.0450186816897</v>
      </c>
      <c r="CN73" s="6">
        <f t="shared" si="204"/>
        <v>18068.276174849441</v>
      </c>
      <c r="CO73" s="6">
        <f t="shared" si="205"/>
        <v>1638.08157180169</v>
      </c>
      <c r="CP73" s="6">
        <f t="shared" si="206"/>
        <v>4809.4074948097623</v>
      </c>
      <c r="CQ73" s="6">
        <f t="shared" si="207"/>
        <v>0</v>
      </c>
      <c r="CR73" s="6">
        <f t="shared" si="208"/>
        <v>0</v>
      </c>
      <c r="CS73" s="7">
        <f t="shared" si="209"/>
        <v>1.2777777777777777</v>
      </c>
      <c r="CT73" s="6">
        <f t="shared" si="210"/>
        <v>31923.880932246379</v>
      </c>
      <c r="CU73" s="6">
        <f t="shared" si="211"/>
        <v>24983.906816540646</v>
      </c>
    </row>
    <row r="74" spans="2:99" s="83" customFormat="1" x14ac:dyDescent="0.35">
      <c r="B74" s="79">
        <v>70</v>
      </c>
      <c r="C74" s="79">
        <v>70</v>
      </c>
      <c r="D74" s="79">
        <v>256</v>
      </c>
      <c r="E74" s="8">
        <v>6</v>
      </c>
      <c r="F74" s="84">
        <v>1.792</v>
      </c>
      <c r="G74" s="84">
        <v>3.0464000000000002</v>
      </c>
      <c r="H74" s="85">
        <v>2</v>
      </c>
      <c r="I74" s="27">
        <v>6</v>
      </c>
      <c r="J74" s="86">
        <f t="shared" si="0"/>
        <v>3.6960000000000002</v>
      </c>
      <c r="K74" s="27">
        <v>10</v>
      </c>
      <c r="L74" s="83">
        <v>6</v>
      </c>
      <c r="M74" s="86">
        <v>0.98380000000000001</v>
      </c>
      <c r="N74" s="27">
        <v>4</v>
      </c>
      <c r="O74" s="27">
        <v>15</v>
      </c>
      <c r="P74" s="86">
        <v>0.25</v>
      </c>
      <c r="Q74" s="84">
        <v>0.69199999999999995</v>
      </c>
      <c r="R74" s="79" t="s">
        <v>133</v>
      </c>
      <c r="S74" s="79">
        <v>2</v>
      </c>
      <c r="T74" s="79" t="s">
        <v>153</v>
      </c>
      <c r="U74" s="79">
        <v>510</v>
      </c>
      <c r="V74" s="87">
        <f t="shared" si="212"/>
        <v>0.86299999999999999</v>
      </c>
      <c r="W74" s="87"/>
      <c r="X74" s="84"/>
      <c r="Y74" s="84"/>
      <c r="Z74" s="84"/>
      <c r="AA74" s="88">
        <v>1</v>
      </c>
      <c r="AB74" s="83" t="s">
        <v>143</v>
      </c>
      <c r="AC74" s="86"/>
      <c r="AD74" s="86">
        <v>0.35</v>
      </c>
      <c r="AE74" s="86"/>
      <c r="AF74" s="86"/>
      <c r="AG74" s="86"/>
      <c r="AH74" s="86"/>
      <c r="AI74" s="83">
        <v>311</v>
      </c>
      <c r="AJ74" s="86">
        <f>1*46.6%</f>
        <v>0.46600000000000003</v>
      </c>
      <c r="AK74" s="86">
        <f>1*46.6%</f>
        <v>0.46600000000000003</v>
      </c>
      <c r="AM74" s="86">
        <v>0.622</v>
      </c>
      <c r="AN74" s="8">
        <f t="shared" si="23"/>
        <v>63</v>
      </c>
      <c r="AO74" s="84"/>
      <c r="AP74" s="84">
        <f t="shared" si="24"/>
        <v>0.183</v>
      </c>
      <c r="AQ74" s="84">
        <f t="shared" si="25"/>
        <v>0.62200000000000011</v>
      </c>
      <c r="AR74" s="82" t="s">
        <v>149</v>
      </c>
      <c r="AS74" s="8">
        <v>513</v>
      </c>
      <c r="AT74" s="84">
        <v>0.25</v>
      </c>
      <c r="AU74" s="84"/>
      <c r="AV74" s="86"/>
      <c r="AW74" s="86">
        <v>0.2</v>
      </c>
      <c r="AX74" s="83">
        <f t="shared" si="186"/>
        <v>766</v>
      </c>
      <c r="AY74" s="8">
        <f t="shared" si="26"/>
        <v>887</v>
      </c>
      <c r="AZ74" s="84">
        <f t="shared" si="27"/>
        <v>1.579</v>
      </c>
      <c r="BA74" s="8">
        <f t="shared" si="28"/>
        <v>2862.5140000000001</v>
      </c>
      <c r="BB74" s="84">
        <f t="shared" si="29"/>
        <v>0.35</v>
      </c>
      <c r="BC74" s="84">
        <f t="shared" si="30"/>
        <v>0.66600000000000004</v>
      </c>
      <c r="BD74" s="84">
        <f t="shared" si="31"/>
        <v>0.433</v>
      </c>
      <c r="BE74" s="84">
        <f t="shared" si="32"/>
        <v>1.9360000000000002</v>
      </c>
      <c r="BF74" s="4">
        <v>0.435</v>
      </c>
      <c r="BG74" s="8">
        <v>1</v>
      </c>
      <c r="BH74" s="6">
        <f t="shared" si="187"/>
        <v>22259.700291870719</v>
      </c>
      <c r="BI74" s="27">
        <f t="shared" si="4"/>
        <v>65354.480056932429</v>
      </c>
      <c r="BJ74" s="27">
        <f t="shared" si="5"/>
        <v>40919.739930142438</v>
      </c>
      <c r="BK74" s="27"/>
      <c r="BL74" s="6">
        <f t="shared" si="197"/>
        <v>14528.124174233601</v>
      </c>
      <c r="BM74" s="27">
        <f t="shared" si="6"/>
        <v>42654.57257554985</v>
      </c>
      <c r="BN74" s="27">
        <f t="shared" si="7"/>
        <v>26706.876332003536</v>
      </c>
      <c r="BO74" s="27">
        <f t="shared" si="188"/>
        <v>17626.033005504003</v>
      </c>
      <c r="BP74" s="27">
        <f t="shared" si="9"/>
        <v>51750.032904159751</v>
      </c>
      <c r="BQ74" s="27">
        <f t="shared" si="10"/>
        <v>32401.724961621941</v>
      </c>
      <c r="BR74" s="27">
        <f t="shared" si="189"/>
        <v>4691.6913611512</v>
      </c>
      <c r="BS74" s="27">
        <f t="shared" si="12"/>
        <v>13774.805836339923</v>
      </c>
      <c r="BT74" s="27">
        <f t="shared" si="13"/>
        <v>8624.6799289079172</v>
      </c>
      <c r="BU74" s="8">
        <f t="shared" si="190"/>
        <v>0</v>
      </c>
      <c r="BV74" s="8">
        <f t="shared" si="34"/>
        <v>0</v>
      </c>
      <c r="BW74" s="8">
        <f t="shared" si="35"/>
        <v>0</v>
      </c>
      <c r="BX74" s="27">
        <f t="shared" si="191"/>
        <v>270506.46504858392</v>
      </c>
      <c r="BY74" s="79">
        <v>11</v>
      </c>
      <c r="BZ74" s="27">
        <f t="shared" si="192"/>
        <v>27537.108182745986</v>
      </c>
      <c r="CA74" s="27">
        <f t="shared" si="193"/>
        <v>34498.719715631669</v>
      </c>
      <c r="CB74" s="27">
        <f t="shared" si="194"/>
        <v>2299.9146477087779</v>
      </c>
      <c r="CC74" s="8">
        <f t="shared" si="195"/>
        <v>0</v>
      </c>
      <c r="CD74" s="8">
        <f t="shared" si="36"/>
        <v>29837.022830454764</v>
      </c>
      <c r="CE74" s="79">
        <v>85</v>
      </c>
      <c r="CF74" s="84">
        <f t="shared" si="196"/>
        <v>0.47887323943661969</v>
      </c>
      <c r="CG74" s="87">
        <v>0.1</v>
      </c>
      <c r="CH74" s="84">
        <f t="shared" si="198"/>
        <v>0.43098591549295773</v>
      </c>
      <c r="CI74" s="8">
        <f t="shared" si="199"/>
        <v>9593.6173088907599</v>
      </c>
      <c r="CJ74" s="8">
        <f t="shared" si="200"/>
        <v>28166.86041890327</v>
      </c>
      <c r="CK74" s="8">
        <f t="shared" si="201"/>
        <v>6261.4168976274386</v>
      </c>
      <c r="CL74" s="8">
        <f t="shared" si="202"/>
        <v>18383.520011434161</v>
      </c>
      <c r="CM74" s="8">
        <f t="shared" si="203"/>
        <v>7596.5719713862318</v>
      </c>
      <c r="CN74" s="8">
        <f t="shared" si="204"/>
        <v>22303.535307989976</v>
      </c>
      <c r="CO74" s="8">
        <f t="shared" si="205"/>
        <v>2022.0528964961509</v>
      </c>
      <c r="CP74" s="8">
        <f t="shared" si="206"/>
        <v>5936.7473041126987</v>
      </c>
      <c r="CQ74" s="8">
        <f t="shared" si="207"/>
        <v>0</v>
      </c>
      <c r="CR74" s="8">
        <f t="shared" si="208"/>
        <v>0</v>
      </c>
      <c r="CS74" s="7">
        <f t="shared" si="209"/>
        <v>1.2777777777777777</v>
      </c>
      <c r="CT74" s="6">
        <f t="shared" si="210"/>
        <v>38125.084727803303</v>
      </c>
      <c r="CU74" s="6">
        <f t="shared" si="211"/>
        <v>29837.022830454764</v>
      </c>
    </row>
    <row r="75" spans="2:99" s="15" customFormat="1" x14ac:dyDescent="0.35">
      <c r="B75">
        <v>70</v>
      </c>
      <c r="C75">
        <v>70</v>
      </c>
      <c r="D75">
        <v>256</v>
      </c>
      <c r="E75" s="6">
        <v>6</v>
      </c>
      <c r="F75" s="4">
        <v>1.792</v>
      </c>
      <c r="G75" s="4">
        <v>3.0464000000000002</v>
      </c>
      <c r="H75" s="16">
        <v>2</v>
      </c>
      <c r="I75" s="9">
        <v>6</v>
      </c>
      <c r="J75" s="30">
        <f t="shared" si="0"/>
        <v>3.6960000000000002</v>
      </c>
      <c r="K75" s="9">
        <v>10</v>
      </c>
      <c r="L75" s="15">
        <v>6</v>
      </c>
      <c r="M75" s="30">
        <v>0.98380000000000001</v>
      </c>
      <c r="N75" s="9">
        <v>4</v>
      </c>
      <c r="O75" s="9">
        <v>15</v>
      </c>
      <c r="P75" s="30">
        <v>0.25</v>
      </c>
      <c r="Q75" s="4">
        <v>0.69199999999999995</v>
      </c>
      <c r="R75" s="15" t="s">
        <v>133</v>
      </c>
      <c r="S75" s="15">
        <v>2</v>
      </c>
      <c r="T75" s="15" t="s">
        <v>153</v>
      </c>
      <c r="U75" s="15">
        <v>510</v>
      </c>
      <c r="V75" s="33">
        <f t="shared" si="212"/>
        <v>0.86299999999999999</v>
      </c>
      <c r="W75" s="33"/>
      <c r="X75" s="4"/>
      <c r="Y75" s="4"/>
      <c r="Z75" s="4"/>
      <c r="AA75" s="55">
        <v>1</v>
      </c>
      <c r="AB75" s="37" t="s">
        <v>143</v>
      </c>
      <c r="AC75" s="30"/>
      <c r="AD75" s="30">
        <v>0.35</v>
      </c>
      <c r="AE75" s="30"/>
      <c r="AF75" s="30"/>
      <c r="AG75" s="30"/>
      <c r="AH75" s="30"/>
      <c r="AI75" s="15">
        <v>311</v>
      </c>
      <c r="AJ75" s="30">
        <f>2*46.6%</f>
        <v>0.93200000000000005</v>
      </c>
      <c r="AK75" s="30"/>
      <c r="AL75" s="30">
        <v>0.311</v>
      </c>
      <c r="AM75" s="30"/>
      <c r="AN75" s="6">
        <f t="shared" si="23"/>
        <v>63</v>
      </c>
      <c r="AO75" s="4"/>
      <c r="AP75" s="4">
        <f t="shared" si="24"/>
        <v>0.183</v>
      </c>
      <c r="AQ75" s="4">
        <f t="shared" si="25"/>
        <v>0.62200000000000011</v>
      </c>
      <c r="AR75" s="82" t="s">
        <v>149</v>
      </c>
      <c r="AS75" s="9">
        <v>513</v>
      </c>
      <c r="AT75" s="30">
        <v>0.25</v>
      </c>
      <c r="AU75" s="30"/>
      <c r="AV75" s="30"/>
      <c r="AW75" s="30">
        <v>0.2</v>
      </c>
      <c r="AX75" s="15">
        <f t="shared" si="186"/>
        <v>766</v>
      </c>
      <c r="AY75" s="6">
        <f t="shared" si="26"/>
        <v>887</v>
      </c>
      <c r="AZ75" s="4">
        <f t="shared" si="27"/>
        <v>2.0449999999999999</v>
      </c>
      <c r="BA75" s="6">
        <f t="shared" si="28"/>
        <v>3219.47</v>
      </c>
      <c r="BB75" s="4">
        <f t="shared" si="29"/>
        <v>0.35</v>
      </c>
      <c r="BC75" s="4">
        <f t="shared" si="30"/>
        <v>0.2</v>
      </c>
      <c r="BD75" s="4">
        <f t="shared" si="31"/>
        <v>0.74399999999999999</v>
      </c>
      <c r="BE75" s="4">
        <f t="shared" si="32"/>
        <v>1.3140000000000001</v>
      </c>
      <c r="BF75" s="4">
        <v>0.435</v>
      </c>
      <c r="BG75" s="9">
        <v>1</v>
      </c>
      <c r="BH75" s="6">
        <f t="shared" si="187"/>
        <v>19248.515724479999</v>
      </c>
      <c r="BI75" s="9">
        <f t="shared" si="4"/>
        <v>44541.065386446717</v>
      </c>
      <c r="BJ75" s="9">
        <f t="shared" si="5"/>
        <v>38066.172672983237</v>
      </c>
      <c r="BK75" s="9"/>
      <c r="BL75" s="6">
        <f t="shared" si="197"/>
        <v>11769.352089600001</v>
      </c>
      <c r="BM75" s="9">
        <f t="shared" si="6"/>
        <v>27234.280735334403</v>
      </c>
      <c r="BN75" s="9">
        <f t="shared" si="7"/>
        <v>23275.259002026396</v>
      </c>
      <c r="BO75" s="9">
        <f t="shared" si="188"/>
        <v>14278.993343999999</v>
      </c>
      <c r="BP75" s="9">
        <f t="shared" si="9"/>
        <v>33041.590598015995</v>
      </c>
      <c r="BQ75" s="9">
        <f t="shared" si="10"/>
        <v>28238.365700987899</v>
      </c>
      <c r="BR75" s="9">
        <f t="shared" si="189"/>
        <v>3800.7775032</v>
      </c>
      <c r="BS75" s="9">
        <f t="shared" si="12"/>
        <v>8794.9991424048003</v>
      </c>
      <c r="BT75" s="9">
        <f t="shared" si="13"/>
        <v>7516.4784027683709</v>
      </c>
      <c r="BU75" s="6">
        <f t="shared" si="190"/>
        <v>0</v>
      </c>
      <c r="BV75" s="6">
        <f t="shared" si="34"/>
        <v>0</v>
      </c>
      <c r="BW75" s="6">
        <f t="shared" si="35"/>
        <v>0</v>
      </c>
      <c r="BX75" s="9">
        <f t="shared" si="191"/>
        <v>245365.72670003853</v>
      </c>
      <c r="BY75" s="15">
        <v>11</v>
      </c>
      <c r="BZ75" s="25">
        <f t="shared" si="192"/>
        <v>24873.099309184225</v>
      </c>
      <c r="CA75" s="9">
        <f t="shared" si="193"/>
        <v>30065.913611073483</v>
      </c>
      <c r="CB75" s="9">
        <f t="shared" si="194"/>
        <v>2004.3942407382322</v>
      </c>
      <c r="CC75" s="6">
        <f t="shared" si="195"/>
        <v>0</v>
      </c>
      <c r="CD75" s="6">
        <f t="shared" si="36"/>
        <v>26877.493549922456</v>
      </c>
      <c r="CE75">
        <v>85</v>
      </c>
      <c r="CF75" s="4">
        <f t="shared" si="196"/>
        <v>0.47887323943661969</v>
      </c>
      <c r="CG75" s="1">
        <v>0.1</v>
      </c>
      <c r="CH75" s="4">
        <f t="shared" si="198"/>
        <v>0.43098591549295773</v>
      </c>
      <c r="CI75" s="6">
        <f t="shared" si="199"/>
        <v>8295.8391713956044</v>
      </c>
      <c r="CJ75" s="6">
        <f t="shared" si="200"/>
        <v>19196.571842609428</v>
      </c>
      <c r="CK75" s="6">
        <f t="shared" si="201"/>
        <v>5072.424985095211</v>
      </c>
      <c r="CL75" s="6">
        <f t="shared" si="202"/>
        <v>11737.59141551032</v>
      </c>
      <c r="CM75" s="6">
        <f t="shared" si="203"/>
        <v>6154.0450186816897</v>
      </c>
      <c r="CN75" s="6">
        <f t="shared" si="204"/>
        <v>14240.460173229429</v>
      </c>
      <c r="CO75" s="6">
        <f t="shared" si="205"/>
        <v>1638.08157180169</v>
      </c>
      <c r="CP75" s="6">
        <f t="shared" si="206"/>
        <v>3790.520757149111</v>
      </c>
      <c r="CQ75" s="6">
        <f t="shared" si="207"/>
        <v>0</v>
      </c>
      <c r="CR75" s="6">
        <f t="shared" si="208"/>
        <v>0</v>
      </c>
      <c r="CS75" s="7">
        <f t="shared" si="209"/>
        <v>1.2777777777777777</v>
      </c>
      <c r="CT75" s="6">
        <f t="shared" si="210"/>
        <v>34343.463980456465</v>
      </c>
      <c r="CU75" s="6">
        <f t="shared" si="211"/>
        <v>26877.493549922456</v>
      </c>
    </row>
    <row r="76" spans="2:99" s="63" customFormat="1" x14ac:dyDescent="0.35">
      <c r="B76" s="59">
        <v>70</v>
      </c>
      <c r="C76" s="59">
        <v>70</v>
      </c>
      <c r="D76" s="59">
        <v>256</v>
      </c>
      <c r="E76" s="61">
        <v>6</v>
      </c>
      <c r="F76" s="60">
        <v>1.792</v>
      </c>
      <c r="G76" s="60">
        <v>3.0464000000000002</v>
      </c>
      <c r="H76" s="74">
        <v>2</v>
      </c>
      <c r="I76" s="72">
        <v>6</v>
      </c>
      <c r="J76" s="67">
        <f t="shared" si="0"/>
        <v>3.6960000000000002</v>
      </c>
      <c r="K76" s="72">
        <v>10</v>
      </c>
      <c r="L76" s="63">
        <v>6</v>
      </c>
      <c r="M76" s="67">
        <v>0.98380000000000001</v>
      </c>
      <c r="N76" s="72">
        <v>4</v>
      </c>
      <c r="O76" s="72">
        <v>15</v>
      </c>
      <c r="P76" s="67">
        <v>0.25</v>
      </c>
      <c r="Q76" s="60">
        <v>0.69199999999999995</v>
      </c>
      <c r="R76" s="63" t="s">
        <v>133</v>
      </c>
      <c r="S76" s="63">
        <v>2</v>
      </c>
      <c r="T76" s="63" t="s">
        <v>153</v>
      </c>
      <c r="U76" s="63">
        <v>510</v>
      </c>
      <c r="V76" s="64">
        <f>41.3%+45%</f>
        <v>0.86299999999999999</v>
      </c>
      <c r="W76" s="64"/>
      <c r="X76" s="60"/>
      <c r="Y76" s="60"/>
      <c r="Z76" s="60"/>
      <c r="AA76" s="80">
        <v>1</v>
      </c>
      <c r="AB76" s="63" t="s">
        <v>143</v>
      </c>
      <c r="AC76" s="67"/>
      <c r="AD76" s="67">
        <v>0.35</v>
      </c>
      <c r="AE76" s="67"/>
      <c r="AF76" s="67"/>
      <c r="AG76" s="67"/>
      <c r="AH76" s="67"/>
      <c r="AI76" s="63">
        <v>311</v>
      </c>
      <c r="AJ76" s="67">
        <f>1*46.6%</f>
        <v>0.46600000000000003</v>
      </c>
      <c r="AK76" s="67">
        <f>1*46.6%</f>
        <v>0.46600000000000003</v>
      </c>
      <c r="AL76" s="67">
        <v>0.311</v>
      </c>
      <c r="AM76" s="67"/>
      <c r="AN76" s="61">
        <f t="shared" si="23"/>
        <v>63</v>
      </c>
      <c r="AO76" s="60"/>
      <c r="AP76" s="60">
        <f t="shared" si="24"/>
        <v>0.183</v>
      </c>
      <c r="AQ76" s="60">
        <f t="shared" si="25"/>
        <v>0.62200000000000011</v>
      </c>
      <c r="AR76" s="89" t="s">
        <v>149</v>
      </c>
      <c r="AS76" s="72">
        <v>513</v>
      </c>
      <c r="AT76" s="67">
        <v>0.25</v>
      </c>
      <c r="AU76" s="67"/>
      <c r="AV76" s="67"/>
      <c r="AW76" s="67">
        <v>0.2</v>
      </c>
      <c r="AX76" s="63">
        <f t="shared" si="186"/>
        <v>766</v>
      </c>
      <c r="AY76" s="61">
        <f t="shared" si="26"/>
        <v>887</v>
      </c>
      <c r="AZ76" s="60">
        <f t="shared" si="27"/>
        <v>1.579</v>
      </c>
      <c r="BA76" s="61">
        <f t="shared" si="28"/>
        <v>2862.5140000000001</v>
      </c>
      <c r="BB76" s="60">
        <f t="shared" si="29"/>
        <v>0.35</v>
      </c>
      <c r="BC76" s="60">
        <f t="shared" si="30"/>
        <v>0.66600000000000004</v>
      </c>
      <c r="BD76" s="60">
        <f t="shared" si="31"/>
        <v>0.74399999999999999</v>
      </c>
      <c r="BE76" s="60">
        <f t="shared" si="32"/>
        <v>1.3140000000000001</v>
      </c>
      <c r="BF76" s="4">
        <v>0.435</v>
      </c>
      <c r="BG76" s="72">
        <v>1</v>
      </c>
      <c r="BH76" s="6">
        <f t="shared" si="187"/>
        <v>22259.700291870719</v>
      </c>
      <c r="BI76" s="72">
        <f t="shared" si="4"/>
        <v>51508.946475388846</v>
      </c>
      <c r="BJ76" s="72">
        <f t="shared" si="5"/>
        <v>44021.139452408206</v>
      </c>
      <c r="BK76" s="25"/>
      <c r="BL76" s="6">
        <f t="shared" si="197"/>
        <v>14528.124174233601</v>
      </c>
      <c r="BM76" s="72">
        <f t="shared" si="6"/>
        <v>33618.079339176555</v>
      </c>
      <c r="BN76" s="72">
        <f t="shared" si="7"/>
        <v>28731.050816951156</v>
      </c>
      <c r="BO76" s="72">
        <f t="shared" si="188"/>
        <v>17626.033005504003</v>
      </c>
      <c r="BP76" s="72">
        <f t="shared" si="9"/>
        <v>40786.640374736264</v>
      </c>
      <c r="BQ76" s="72">
        <f t="shared" si="10"/>
        <v>34857.524888212807</v>
      </c>
      <c r="BR76" s="72">
        <f t="shared" si="189"/>
        <v>4691.6913611512</v>
      </c>
      <c r="BS76" s="72">
        <f t="shared" si="12"/>
        <v>10856.573809703877</v>
      </c>
      <c r="BT76" s="72">
        <f t="shared" si="13"/>
        <v>9278.3639028743928</v>
      </c>
      <c r="BU76" s="61">
        <f t="shared" si="190"/>
        <v>0</v>
      </c>
      <c r="BV76" s="61">
        <f t="shared" si="34"/>
        <v>0</v>
      </c>
      <c r="BW76" s="61">
        <f t="shared" si="35"/>
        <v>0</v>
      </c>
      <c r="BX76" s="72">
        <f t="shared" si="191"/>
        <v>291008.76107743743</v>
      </c>
      <c r="BY76" s="63">
        <v>11</v>
      </c>
      <c r="BZ76" s="66">
        <f t="shared" si="192"/>
        <v>29624.207815059111</v>
      </c>
      <c r="CA76" s="72">
        <f t="shared" si="193"/>
        <v>37113.455611497571</v>
      </c>
      <c r="CB76" s="72">
        <f t="shared" si="194"/>
        <v>2474.2303740998382</v>
      </c>
      <c r="CC76" s="61">
        <f t="shared" si="195"/>
        <v>0</v>
      </c>
      <c r="CD76" s="66">
        <f t="shared" si="36"/>
        <v>32098.438189158951</v>
      </c>
      <c r="CE76" s="59">
        <v>85</v>
      </c>
      <c r="CF76" s="60">
        <f t="shared" si="196"/>
        <v>0.47887323943661969</v>
      </c>
      <c r="CG76" s="71">
        <v>0.1</v>
      </c>
      <c r="CH76" s="60">
        <f t="shared" si="198"/>
        <v>0.43098591549295773</v>
      </c>
      <c r="CI76" s="61">
        <f t="shared" si="199"/>
        <v>9593.6173088907599</v>
      </c>
      <c r="CJ76" s="61">
        <f t="shared" si="200"/>
        <v>22199.630452773221</v>
      </c>
      <c r="CK76" s="61">
        <f t="shared" si="201"/>
        <v>6261.4168976274386</v>
      </c>
      <c r="CL76" s="61">
        <f t="shared" si="202"/>
        <v>14488.918701109895</v>
      </c>
      <c r="CM76" s="61">
        <f t="shared" si="203"/>
        <v>7596.5719713862318</v>
      </c>
      <c r="CN76" s="61">
        <f t="shared" si="204"/>
        <v>17578.467541787741</v>
      </c>
      <c r="CO76" s="61">
        <f t="shared" si="205"/>
        <v>2022.0528964961509</v>
      </c>
      <c r="CP76" s="61">
        <f t="shared" si="206"/>
        <v>4679.0304024920933</v>
      </c>
      <c r="CQ76" s="61">
        <f t="shared" si="207"/>
        <v>0</v>
      </c>
      <c r="CR76" s="61">
        <f t="shared" si="208"/>
        <v>0</v>
      </c>
      <c r="CS76" s="7">
        <f t="shared" si="209"/>
        <v>1.2777777777777777</v>
      </c>
      <c r="CT76" s="6">
        <f t="shared" si="210"/>
        <v>41014.671019480877</v>
      </c>
      <c r="CU76" s="6">
        <f t="shared" si="211"/>
        <v>32098.438189158951</v>
      </c>
    </row>
    <row r="77" spans="2:99" x14ac:dyDescent="0.35">
      <c r="B77">
        <v>70</v>
      </c>
      <c r="C77">
        <v>70</v>
      </c>
      <c r="D77">
        <v>256</v>
      </c>
      <c r="E77" s="6">
        <v>6</v>
      </c>
      <c r="F77" s="4">
        <v>1.792</v>
      </c>
      <c r="G77" s="4">
        <v>3.0464000000000002</v>
      </c>
      <c r="H77" s="7">
        <v>2</v>
      </c>
      <c r="I77" s="6">
        <v>6</v>
      </c>
      <c r="J77" s="4">
        <f t="shared" si="0"/>
        <v>3.6960000000000002</v>
      </c>
      <c r="K77" s="6">
        <v>10</v>
      </c>
      <c r="L77">
        <v>6</v>
      </c>
      <c r="M77" s="4">
        <v>0.98380000000000001</v>
      </c>
      <c r="N77" s="6">
        <v>4</v>
      </c>
      <c r="O77" s="6">
        <v>15</v>
      </c>
      <c r="P77" s="4">
        <v>0.25</v>
      </c>
      <c r="Q77" s="4">
        <v>0.69199999999999995</v>
      </c>
      <c r="R77" s="15" t="s">
        <v>159</v>
      </c>
      <c r="S77" s="15">
        <v>2</v>
      </c>
      <c r="T77" s="15" t="s">
        <v>153</v>
      </c>
      <c r="U77" s="15">
        <v>510</v>
      </c>
      <c r="V77" s="33">
        <v>0.41299999999999998</v>
      </c>
      <c r="W77" s="33"/>
      <c r="AA77" s="55">
        <v>1</v>
      </c>
      <c r="AB77" s="37" t="s">
        <v>143</v>
      </c>
      <c r="AC77" s="4"/>
      <c r="AD77" s="4">
        <v>0.35</v>
      </c>
      <c r="AE77" s="4"/>
      <c r="AF77" s="4"/>
      <c r="AG77" s="4"/>
      <c r="AH77" s="4"/>
      <c r="AI77">
        <v>311</v>
      </c>
      <c r="AJ77" s="4">
        <f>2*46.6%</f>
        <v>0.93200000000000005</v>
      </c>
      <c r="AK77" s="4"/>
      <c r="AL77" s="4"/>
      <c r="AM77" s="4">
        <v>0.622</v>
      </c>
      <c r="AN77" s="6">
        <f t="shared" si="23"/>
        <v>63</v>
      </c>
      <c r="AO77" s="4"/>
      <c r="AP77" s="4">
        <f t="shared" si="24"/>
        <v>0.183</v>
      </c>
      <c r="AQ77" s="4">
        <f t="shared" si="25"/>
        <v>0.62200000000000011</v>
      </c>
      <c r="AR77" s="82" t="s">
        <v>149</v>
      </c>
      <c r="AS77" s="9">
        <v>513</v>
      </c>
      <c r="AT77" s="30">
        <v>0.25</v>
      </c>
      <c r="AU77" s="30"/>
      <c r="AV77" s="4"/>
      <c r="AW77" s="4">
        <v>0.2</v>
      </c>
      <c r="AX77">
        <f t="shared" si="186"/>
        <v>766</v>
      </c>
      <c r="AY77" s="6">
        <f t="shared" si="26"/>
        <v>887</v>
      </c>
      <c r="AZ77" s="4">
        <f t="shared" si="27"/>
        <v>1.595</v>
      </c>
      <c r="BA77" s="6">
        <f t="shared" si="28"/>
        <v>2874.7699999999995</v>
      </c>
      <c r="BB77" s="4">
        <f t="shared" si="29"/>
        <v>0.35</v>
      </c>
      <c r="BC77" s="4">
        <f t="shared" si="30"/>
        <v>0.2</v>
      </c>
      <c r="BD77" s="4">
        <f t="shared" si="31"/>
        <v>0.433</v>
      </c>
      <c r="BE77" s="4">
        <f t="shared" si="32"/>
        <v>1.9360000000000002</v>
      </c>
      <c r="BF77" s="4">
        <v>0.435</v>
      </c>
      <c r="BG77" s="6">
        <v>1</v>
      </c>
      <c r="BH77" s="6">
        <f t="shared" si="187"/>
        <v>17187.628879679996</v>
      </c>
      <c r="BI77" s="6">
        <f t="shared" si="4"/>
        <v>50462.878390740465</v>
      </c>
      <c r="BJ77" s="6">
        <f t="shared" si="5"/>
        <v>31595.811917969178</v>
      </c>
      <c r="BK77" s="6"/>
      <c r="BL77" s="6">
        <f t="shared" si="197"/>
        <v>10509.239193599999</v>
      </c>
      <c r="BM77" s="6">
        <f t="shared" si="6"/>
        <v>30855.126272409594</v>
      </c>
      <c r="BN77" s="6">
        <f t="shared" si="7"/>
        <v>19319.008298724551</v>
      </c>
      <c r="BO77" s="6">
        <f t="shared" si="188"/>
        <v>12750.179903999999</v>
      </c>
      <c r="BP77" s="6">
        <f t="shared" si="9"/>
        <v>37434.528198143998</v>
      </c>
      <c r="BQ77" s="6">
        <f t="shared" si="10"/>
        <v>23438.50271536435</v>
      </c>
      <c r="BR77" s="6">
        <f t="shared" si="189"/>
        <v>3393.8384711999997</v>
      </c>
      <c r="BS77" s="6">
        <f t="shared" si="12"/>
        <v>9964.3097514431993</v>
      </c>
      <c r="BT77" s="6">
        <f t="shared" si="13"/>
        <v>6238.8525355453048</v>
      </c>
      <c r="BU77" s="6">
        <f t="shared" si="190"/>
        <v>0</v>
      </c>
      <c r="BV77" s="6">
        <f t="shared" si="34"/>
        <v>0</v>
      </c>
      <c r="BW77" s="6">
        <f t="shared" si="35"/>
        <v>0</v>
      </c>
      <c r="BX77" s="6">
        <f t="shared" si="191"/>
        <v>203659.28086677491</v>
      </c>
      <c r="BY77">
        <v>11</v>
      </c>
      <c r="BZ77" s="25">
        <f t="shared" si="192"/>
        <v>20645.253052921751</v>
      </c>
      <c r="CA77" s="9">
        <f t="shared" si="193"/>
        <v>24955.410142181219</v>
      </c>
      <c r="CB77" s="6">
        <f t="shared" si="194"/>
        <v>1663.6940094787481</v>
      </c>
      <c r="CC77" s="6">
        <f t="shared" si="195"/>
        <v>0</v>
      </c>
      <c r="CD77" s="6">
        <f t="shared" si="36"/>
        <v>22308.947062400501</v>
      </c>
      <c r="CE77">
        <v>85</v>
      </c>
      <c r="CF77" s="4">
        <f t="shared" si="196"/>
        <v>0.47887323943661969</v>
      </c>
      <c r="CG77" s="1">
        <v>0.1</v>
      </c>
      <c r="CH77" s="4">
        <f t="shared" si="198"/>
        <v>0.43098591549295773</v>
      </c>
      <c r="CI77" s="6">
        <f t="shared" si="199"/>
        <v>7407.6259678620827</v>
      </c>
      <c r="CJ77" s="6">
        <f t="shared" si="200"/>
        <v>21748.789841643073</v>
      </c>
      <c r="CK77" s="6">
        <f t="shared" si="201"/>
        <v>4529.3340749881681</v>
      </c>
      <c r="CL77" s="6">
        <f t="shared" si="202"/>
        <v>13298.124844165261</v>
      </c>
      <c r="CM77" s="6">
        <f t="shared" si="203"/>
        <v>5495.1479586253517</v>
      </c>
      <c r="CN77" s="6">
        <f t="shared" si="204"/>
        <v>16133.754406524033</v>
      </c>
      <c r="CO77" s="6">
        <f t="shared" si="205"/>
        <v>1462.6965805453519</v>
      </c>
      <c r="CP77" s="6">
        <f t="shared" si="206"/>
        <v>4294.4771604811531</v>
      </c>
      <c r="CQ77" s="6">
        <f t="shared" si="207"/>
        <v>0</v>
      </c>
      <c r="CR77" s="6">
        <f t="shared" si="208"/>
        <v>0</v>
      </c>
      <c r="CS77" s="7">
        <f t="shared" si="209"/>
        <v>1.2777777777777777</v>
      </c>
      <c r="CT77" s="6">
        <f t="shared" si="210"/>
        <v>28505.876801956194</v>
      </c>
      <c r="CU77" s="6">
        <f t="shared" si="211"/>
        <v>22308.947062400501</v>
      </c>
    </row>
    <row r="78" spans="2:99" s="83" customFormat="1" x14ac:dyDescent="0.35">
      <c r="B78" s="79">
        <v>70</v>
      </c>
      <c r="C78" s="79">
        <v>70</v>
      </c>
      <c r="D78" s="79">
        <v>256</v>
      </c>
      <c r="E78" s="8">
        <v>6</v>
      </c>
      <c r="F78" s="84">
        <v>1.792</v>
      </c>
      <c r="G78" s="84">
        <v>3.0464000000000002</v>
      </c>
      <c r="H78" s="85">
        <v>2</v>
      </c>
      <c r="I78" s="27">
        <v>6</v>
      </c>
      <c r="J78" s="86">
        <f t="shared" si="0"/>
        <v>3.6960000000000002</v>
      </c>
      <c r="K78" s="27">
        <v>10</v>
      </c>
      <c r="L78" s="83">
        <v>6</v>
      </c>
      <c r="M78" s="86">
        <v>0.98380000000000001</v>
      </c>
      <c r="N78" s="27">
        <v>4</v>
      </c>
      <c r="O78" s="27">
        <v>15</v>
      </c>
      <c r="P78" s="86">
        <v>0.25</v>
      </c>
      <c r="Q78" s="84">
        <v>0.69199999999999995</v>
      </c>
      <c r="R78" s="79" t="s">
        <v>159</v>
      </c>
      <c r="S78" s="79">
        <v>2</v>
      </c>
      <c r="T78" s="79" t="s">
        <v>153</v>
      </c>
      <c r="U78" s="79">
        <v>510</v>
      </c>
      <c r="V78" s="87">
        <v>0.41299999999999998</v>
      </c>
      <c r="W78" s="87"/>
      <c r="X78" s="84"/>
      <c r="Y78" s="84"/>
      <c r="Z78" s="84"/>
      <c r="AA78" s="88">
        <v>1</v>
      </c>
      <c r="AB78" s="83" t="s">
        <v>143</v>
      </c>
      <c r="AC78" s="86"/>
      <c r="AD78" s="86">
        <v>0.35</v>
      </c>
      <c r="AE78" s="86"/>
      <c r="AF78" s="86"/>
      <c r="AG78" s="86"/>
      <c r="AH78" s="86"/>
      <c r="AI78" s="83">
        <v>311</v>
      </c>
      <c r="AJ78" s="86">
        <f>1*46.6%</f>
        <v>0.46600000000000003</v>
      </c>
      <c r="AK78" s="86">
        <f>1*46.6%</f>
        <v>0.46600000000000003</v>
      </c>
      <c r="AM78" s="86">
        <v>0.622</v>
      </c>
      <c r="AN78" s="8">
        <f t="shared" si="23"/>
        <v>63</v>
      </c>
      <c r="AO78" s="84"/>
      <c r="AP78" s="84">
        <f t="shared" si="24"/>
        <v>0.183</v>
      </c>
      <c r="AQ78" s="84">
        <f t="shared" si="25"/>
        <v>0.62200000000000011</v>
      </c>
      <c r="AR78" s="82" t="s">
        <v>149</v>
      </c>
      <c r="AS78" s="8">
        <v>513</v>
      </c>
      <c r="AT78" s="84">
        <v>0.25</v>
      </c>
      <c r="AU78" s="84"/>
      <c r="AV78" s="86"/>
      <c r="AW78" s="86">
        <v>0.2</v>
      </c>
      <c r="AX78" s="83">
        <f t="shared" si="186"/>
        <v>766</v>
      </c>
      <c r="AY78" s="8">
        <f t="shared" si="26"/>
        <v>887</v>
      </c>
      <c r="AZ78" s="84">
        <f t="shared" si="27"/>
        <v>1.129</v>
      </c>
      <c r="BA78" s="8">
        <f t="shared" si="28"/>
        <v>2517.8140000000003</v>
      </c>
      <c r="BB78" s="84">
        <f t="shared" si="29"/>
        <v>0.35</v>
      </c>
      <c r="BC78" s="84">
        <f t="shared" si="30"/>
        <v>0.66600000000000004</v>
      </c>
      <c r="BD78" s="84">
        <f t="shared" si="31"/>
        <v>0.433</v>
      </c>
      <c r="BE78" s="84">
        <f t="shared" si="32"/>
        <v>1.9360000000000002</v>
      </c>
      <c r="BF78" s="4">
        <v>0.435</v>
      </c>
      <c r="BG78" s="27">
        <v>1</v>
      </c>
      <c r="BH78" s="6">
        <f t="shared" si="187"/>
        <v>19579.217789214727</v>
      </c>
      <c r="BI78" s="27">
        <f t="shared" si="4"/>
        <v>57484.583429134436</v>
      </c>
      <c r="BJ78" s="27">
        <f t="shared" si="5"/>
        <v>35992.241111299954</v>
      </c>
      <c r="BK78" s="27"/>
      <c r="BL78" s="6">
        <f t="shared" si="197"/>
        <v>12778.667436953601</v>
      </c>
      <c r="BM78" s="27">
        <f t="shared" si="6"/>
        <v>37518.167594895771</v>
      </c>
      <c r="BN78" s="27">
        <f t="shared" si="7"/>
        <v>23490.87100534256</v>
      </c>
      <c r="BO78" s="27">
        <f t="shared" si="188"/>
        <v>15503.530346304004</v>
      </c>
      <c r="BP78" s="27">
        <f t="shared" si="9"/>
        <v>45518.365096748552</v>
      </c>
      <c r="BQ78" s="27">
        <f t="shared" si="10"/>
        <v>28499.953793246495</v>
      </c>
      <c r="BR78" s="27">
        <f t="shared" si="189"/>
        <v>4126.7243383912</v>
      </c>
      <c r="BS78" s="27">
        <f t="shared" si="12"/>
        <v>12116.062657516562</v>
      </c>
      <c r="BT78" s="27">
        <f t="shared" si="13"/>
        <v>7586.1078305724823</v>
      </c>
      <c r="BU78" s="8">
        <f t="shared" si="190"/>
        <v>0</v>
      </c>
      <c r="BV78" s="8">
        <f t="shared" si="34"/>
        <v>0</v>
      </c>
      <c r="BW78" s="8">
        <f t="shared" si="35"/>
        <v>0</v>
      </c>
      <c r="BX78" s="27">
        <f t="shared" si="191"/>
        <v>237932.44846657006</v>
      </c>
      <c r="BY78" s="79">
        <v>11</v>
      </c>
      <c r="BZ78" s="27">
        <f t="shared" si="192"/>
        <v>24221.127478165141</v>
      </c>
      <c r="CA78" s="27">
        <f t="shared" si="193"/>
        <v>30344.431322289929</v>
      </c>
      <c r="CB78" s="27">
        <f t="shared" si="194"/>
        <v>2022.9620881526619</v>
      </c>
      <c r="CC78" s="8">
        <f t="shared" si="195"/>
        <v>0</v>
      </c>
      <c r="CD78" s="8">
        <f t="shared" si="36"/>
        <v>26244.089566317802</v>
      </c>
      <c r="CE78" s="79">
        <v>85</v>
      </c>
      <c r="CF78" s="84">
        <f t="shared" si="196"/>
        <v>0.47887323943661969</v>
      </c>
      <c r="CG78" s="87">
        <v>0.1</v>
      </c>
      <c r="CH78" s="84">
        <f t="shared" si="198"/>
        <v>0.43098591549295773</v>
      </c>
      <c r="CI78" s="8">
        <f t="shared" si="199"/>
        <v>8438.3671035207135</v>
      </c>
      <c r="CJ78" s="8">
        <f t="shared" si="200"/>
        <v>24775.045815936814</v>
      </c>
      <c r="CK78" s="8">
        <f t="shared" si="201"/>
        <v>5507.4256840954959</v>
      </c>
      <c r="CL78" s="8">
        <f t="shared" si="202"/>
        <v>16169.801808504373</v>
      </c>
      <c r="CM78" s="8">
        <f t="shared" si="203"/>
        <v>6681.8032196746826</v>
      </c>
      <c r="CN78" s="8">
        <f t="shared" si="204"/>
        <v>19617.774252964868</v>
      </c>
      <c r="CO78" s="8">
        <f t="shared" si="205"/>
        <v>1778.5600669686016</v>
      </c>
      <c r="CP78" s="8">
        <f t="shared" si="206"/>
        <v>5221.8523566198137</v>
      </c>
      <c r="CQ78" s="8">
        <f t="shared" si="207"/>
        <v>0</v>
      </c>
      <c r="CR78" s="8">
        <f t="shared" si="208"/>
        <v>0</v>
      </c>
      <c r="CS78" s="7">
        <f t="shared" si="209"/>
        <v>1.2777777777777777</v>
      </c>
      <c r="CT78" s="6">
        <f t="shared" si="210"/>
        <v>33534.114445850522</v>
      </c>
      <c r="CU78" s="6">
        <f t="shared" si="211"/>
        <v>26244.089566317802</v>
      </c>
    </row>
    <row r="79" spans="2:99" x14ac:dyDescent="0.35">
      <c r="B79">
        <v>70</v>
      </c>
      <c r="C79">
        <v>70</v>
      </c>
      <c r="D79">
        <v>256</v>
      </c>
      <c r="E79" s="6">
        <v>6</v>
      </c>
      <c r="F79" s="4">
        <v>1.792</v>
      </c>
      <c r="G79" s="4">
        <v>3.0464000000000002</v>
      </c>
      <c r="H79" s="7">
        <v>2</v>
      </c>
      <c r="I79" s="6">
        <v>6</v>
      </c>
      <c r="J79" s="4">
        <f t="shared" si="0"/>
        <v>3.6960000000000002</v>
      </c>
      <c r="K79" s="6">
        <v>10</v>
      </c>
      <c r="L79">
        <v>6</v>
      </c>
      <c r="M79" s="4">
        <v>0.98380000000000001</v>
      </c>
      <c r="N79" s="6">
        <v>4</v>
      </c>
      <c r="O79" s="6">
        <v>15</v>
      </c>
      <c r="P79" s="4">
        <v>0.25</v>
      </c>
      <c r="Q79" s="4">
        <v>0.69199999999999995</v>
      </c>
      <c r="R79" s="15" t="s">
        <v>159</v>
      </c>
      <c r="S79" s="15">
        <v>2</v>
      </c>
      <c r="T79" s="15" t="s">
        <v>153</v>
      </c>
      <c r="U79" s="15">
        <v>510</v>
      </c>
      <c r="V79" s="33">
        <v>0.41299999999999998</v>
      </c>
      <c r="W79" s="33"/>
      <c r="AA79" s="55">
        <v>1</v>
      </c>
      <c r="AB79" s="37" t="s">
        <v>143</v>
      </c>
      <c r="AC79" s="4"/>
      <c r="AD79" s="4">
        <v>0.35</v>
      </c>
      <c r="AE79" s="4"/>
      <c r="AF79" s="4"/>
      <c r="AG79" s="4"/>
      <c r="AH79" s="4"/>
      <c r="AI79">
        <v>311</v>
      </c>
      <c r="AJ79" s="4">
        <f>2*46.6%</f>
        <v>0.93200000000000005</v>
      </c>
      <c r="AK79" s="4"/>
      <c r="AL79" s="30">
        <v>0.311</v>
      </c>
      <c r="AM79" s="4"/>
      <c r="AN79" s="6">
        <f t="shared" si="23"/>
        <v>63</v>
      </c>
      <c r="AO79" s="4"/>
      <c r="AP79" s="4">
        <f t="shared" si="24"/>
        <v>0.183</v>
      </c>
      <c r="AQ79" s="4">
        <f t="shared" si="25"/>
        <v>0.62200000000000011</v>
      </c>
      <c r="AR79" s="82" t="s">
        <v>149</v>
      </c>
      <c r="AS79" s="9">
        <v>513</v>
      </c>
      <c r="AT79" s="30">
        <v>0.25</v>
      </c>
      <c r="AU79" s="30"/>
      <c r="AV79" s="4"/>
      <c r="AW79" s="4">
        <v>0.2</v>
      </c>
      <c r="AX79">
        <f t="shared" si="186"/>
        <v>766</v>
      </c>
      <c r="AY79" s="6">
        <f t="shared" si="26"/>
        <v>887</v>
      </c>
      <c r="AZ79" s="4">
        <f t="shared" si="27"/>
        <v>1.595</v>
      </c>
      <c r="BA79" s="6">
        <f t="shared" si="28"/>
        <v>2874.7699999999995</v>
      </c>
      <c r="BB79" s="4">
        <f t="shared" si="29"/>
        <v>0.35</v>
      </c>
      <c r="BC79" s="4">
        <f t="shared" si="30"/>
        <v>0.2</v>
      </c>
      <c r="BD79" s="4">
        <f t="shared" si="31"/>
        <v>0.74399999999999999</v>
      </c>
      <c r="BE79" s="4">
        <f t="shared" si="32"/>
        <v>1.3140000000000001</v>
      </c>
      <c r="BF79" s="4">
        <v>0.435</v>
      </c>
      <c r="BG79" s="6">
        <v>1</v>
      </c>
      <c r="BH79" s="6">
        <f t="shared" si="187"/>
        <v>17187.628879679996</v>
      </c>
      <c r="BI79" s="6">
        <f t="shared" si="4"/>
        <v>39772.173227579515</v>
      </c>
      <c r="BJ79" s="6">
        <f t="shared" si="5"/>
        <v>33990.52987451724</v>
      </c>
      <c r="BK79" s="6"/>
      <c r="BL79" s="6">
        <f t="shared" si="197"/>
        <v>10509.239193599999</v>
      </c>
      <c r="BM79" s="6">
        <f t="shared" si="6"/>
        <v>24318.379493990396</v>
      </c>
      <c r="BN79" s="6">
        <f t="shared" si="7"/>
        <v>20783.239577090455</v>
      </c>
      <c r="BO79" s="6">
        <f t="shared" si="188"/>
        <v>12750.179903999999</v>
      </c>
      <c r="BP79" s="6">
        <f t="shared" si="9"/>
        <v>29503.916297855998</v>
      </c>
      <c r="BQ79" s="6">
        <f t="shared" si="10"/>
        <v>25214.959781028861</v>
      </c>
      <c r="BR79" s="6">
        <f t="shared" si="189"/>
        <v>3393.8384711999997</v>
      </c>
      <c r="BS79" s="6">
        <f t="shared" si="12"/>
        <v>7853.3422223567995</v>
      </c>
      <c r="BT79" s="6">
        <f t="shared" si="13"/>
        <v>6711.7092620606581</v>
      </c>
      <c r="BU79" s="6">
        <f t="shared" si="190"/>
        <v>0</v>
      </c>
      <c r="BV79" s="6">
        <f t="shared" si="34"/>
        <v>0</v>
      </c>
      <c r="BW79" s="6">
        <f t="shared" si="35"/>
        <v>0</v>
      </c>
      <c r="BX79" s="6">
        <f t="shared" si="191"/>
        <v>219095.07780643078</v>
      </c>
      <c r="BY79">
        <v>11</v>
      </c>
      <c r="BZ79" s="25">
        <f t="shared" si="192"/>
        <v>22210.003417041786</v>
      </c>
      <c r="CA79" s="9">
        <f t="shared" si="193"/>
        <v>26846.837048242633</v>
      </c>
      <c r="CB79" s="6">
        <f t="shared" si="194"/>
        <v>1789.7891365495088</v>
      </c>
      <c r="CC79" s="6">
        <f t="shared" si="195"/>
        <v>0</v>
      </c>
      <c r="CD79" s="6">
        <f t="shared" si="36"/>
        <v>23999.792553591295</v>
      </c>
      <c r="CE79">
        <v>85</v>
      </c>
      <c r="CF79" s="4">
        <f t="shared" si="196"/>
        <v>0.47887323943661969</v>
      </c>
      <c r="CG79" s="1">
        <v>0.1</v>
      </c>
      <c r="CH79" s="4">
        <f t="shared" si="198"/>
        <v>0.43098591549295773</v>
      </c>
      <c r="CI79" s="6">
        <f t="shared" si="199"/>
        <v>7407.6259678620827</v>
      </c>
      <c r="CJ79" s="6">
        <f t="shared" si="200"/>
        <v>17141.24648963286</v>
      </c>
      <c r="CK79" s="6">
        <f t="shared" si="201"/>
        <v>4529.3340749881681</v>
      </c>
      <c r="CL79" s="6">
        <f t="shared" si="202"/>
        <v>10480.87904952262</v>
      </c>
      <c r="CM79" s="6">
        <f t="shared" si="203"/>
        <v>5495.1479586253517</v>
      </c>
      <c r="CN79" s="6">
        <f t="shared" si="204"/>
        <v>12715.772376259063</v>
      </c>
      <c r="CO79" s="6">
        <f t="shared" si="205"/>
        <v>1462.6965805453519</v>
      </c>
      <c r="CP79" s="6">
        <f t="shared" si="206"/>
        <v>3384.6798873819444</v>
      </c>
      <c r="CQ79" s="6">
        <f t="shared" si="207"/>
        <v>0</v>
      </c>
      <c r="CR79" s="6">
        <f t="shared" si="208"/>
        <v>0</v>
      </c>
      <c r="CS79" s="7">
        <f t="shared" si="209"/>
        <v>1.2777777777777777</v>
      </c>
      <c r="CT79" s="6">
        <f t="shared" si="210"/>
        <v>30666.401596255542</v>
      </c>
      <c r="CU79" s="6">
        <f t="shared" si="211"/>
        <v>23999.792553591295</v>
      </c>
    </row>
    <row r="80" spans="2:99" s="59" customFormat="1" x14ac:dyDescent="0.35">
      <c r="B80" s="59">
        <v>70</v>
      </c>
      <c r="C80" s="59">
        <v>70</v>
      </c>
      <c r="D80" s="59">
        <v>256</v>
      </c>
      <c r="E80" s="61">
        <v>6</v>
      </c>
      <c r="F80" s="60">
        <v>1.792</v>
      </c>
      <c r="G80" s="60">
        <v>3.0464000000000002</v>
      </c>
      <c r="H80" s="62">
        <v>2</v>
      </c>
      <c r="I80" s="61">
        <v>6</v>
      </c>
      <c r="J80" s="60">
        <f t="shared" si="0"/>
        <v>3.6960000000000002</v>
      </c>
      <c r="K80" s="61">
        <v>10</v>
      </c>
      <c r="L80" s="59">
        <v>6</v>
      </c>
      <c r="M80" s="60">
        <v>0.98380000000000001</v>
      </c>
      <c r="N80" s="61">
        <v>4</v>
      </c>
      <c r="O80" s="61">
        <v>15</v>
      </c>
      <c r="P80" s="60">
        <v>0.25</v>
      </c>
      <c r="Q80" s="60">
        <v>0.69199999999999995</v>
      </c>
      <c r="R80" s="63" t="s">
        <v>159</v>
      </c>
      <c r="S80" s="63">
        <v>2</v>
      </c>
      <c r="T80" s="63" t="s">
        <v>153</v>
      </c>
      <c r="U80" s="63">
        <v>510</v>
      </c>
      <c r="V80" s="64">
        <v>0.41299999999999998</v>
      </c>
      <c r="W80" s="64"/>
      <c r="X80" s="60"/>
      <c r="Y80" s="60"/>
      <c r="Z80" s="60"/>
      <c r="AA80" s="80">
        <v>1</v>
      </c>
      <c r="AB80" s="63" t="s">
        <v>143</v>
      </c>
      <c r="AC80" s="60"/>
      <c r="AD80" s="60">
        <v>0.35</v>
      </c>
      <c r="AE80" s="60"/>
      <c r="AF80" s="60"/>
      <c r="AG80" s="60"/>
      <c r="AH80" s="60"/>
      <c r="AI80" s="59">
        <v>311</v>
      </c>
      <c r="AJ80" s="60">
        <f>1*46.6%</f>
        <v>0.46600000000000003</v>
      </c>
      <c r="AK80" s="60">
        <f>1*46.6%</f>
        <v>0.46600000000000003</v>
      </c>
      <c r="AL80" s="67">
        <v>0.311</v>
      </c>
      <c r="AM80" s="60"/>
      <c r="AN80" s="61">
        <f t="shared" si="23"/>
        <v>63</v>
      </c>
      <c r="AO80" s="60"/>
      <c r="AP80" s="60">
        <f t="shared" si="24"/>
        <v>0.183</v>
      </c>
      <c r="AQ80" s="60">
        <f t="shared" si="25"/>
        <v>0.62200000000000011</v>
      </c>
      <c r="AR80" s="89" t="s">
        <v>149</v>
      </c>
      <c r="AS80" s="72">
        <v>513</v>
      </c>
      <c r="AT80" s="67">
        <v>0.25</v>
      </c>
      <c r="AU80" s="67"/>
      <c r="AV80" s="60"/>
      <c r="AW80" s="60">
        <v>0.2</v>
      </c>
      <c r="AX80" s="59">
        <f t="shared" si="186"/>
        <v>766</v>
      </c>
      <c r="AY80" s="61">
        <f t="shared" si="26"/>
        <v>887</v>
      </c>
      <c r="AZ80" s="60">
        <f t="shared" si="27"/>
        <v>1.129</v>
      </c>
      <c r="BA80" s="61">
        <f t="shared" si="28"/>
        <v>2517.8140000000003</v>
      </c>
      <c r="BB80" s="60">
        <f t="shared" si="29"/>
        <v>0.35</v>
      </c>
      <c r="BC80" s="60">
        <f t="shared" si="30"/>
        <v>0.66600000000000004</v>
      </c>
      <c r="BD80" s="60">
        <f t="shared" si="31"/>
        <v>0.74399999999999999</v>
      </c>
      <c r="BE80" s="60">
        <f t="shared" si="32"/>
        <v>1.3140000000000001</v>
      </c>
      <c r="BF80" s="4">
        <v>0.435</v>
      </c>
      <c r="BG80" s="61">
        <v>1</v>
      </c>
      <c r="BH80" s="6">
        <f t="shared" si="187"/>
        <v>19579.217789214727</v>
      </c>
      <c r="BI80" s="61">
        <f t="shared" si="4"/>
        <v>45306.309964242879</v>
      </c>
      <c r="BJ80" s="61">
        <f t="shared" si="5"/>
        <v>38720.174367435677</v>
      </c>
      <c r="BK80" s="26"/>
      <c r="BL80" s="6">
        <f t="shared" si="197"/>
        <v>12778.667436953601</v>
      </c>
      <c r="BM80" s="61">
        <f t="shared" si="6"/>
        <v>29569.836449110633</v>
      </c>
      <c r="BN80" s="61">
        <f t="shared" si="7"/>
        <v>25271.29718199843</v>
      </c>
      <c r="BO80" s="61">
        <f t="shared" si="188"/>
        <v>15503.530346304004</v>
      </c>
      <c r="BP80" s="61">
        <f t="shared" si="9"/>
        <v>35875.169221347467</v>
      </c>
      <c r="BQ80" s="61">
        <f t="shared" si="10"/>
        <v>30660.029669336342</v>
      </c>
      <c r="BR80" s="61">
        <f t="shared" si="189"/>
        <v>4126.7243383912</v>
      </c>
      <c r="BS80" s="61">
        <f t="shared" si="12"/>
        <v>9549.2401190372366</v>
      </c>
      <c r="BT80" s="61">
        <f t="shared" si="13"/>
        <v>8161.076079191851</v>
      </c>
      <c r="BU80" s="61">
        <f t="shared" si="190"/>
        <v>0</v>
      </c>
      <c r="BV80" s="61">
        <f t="shared" si="34"/>
        <v>0</v>
      </c>
      <c r="BW80" s="61">
        <f t="shared" si="35"/>
        <v>0</v>
      </c>
      <c r="BX80" s="61">
        <f t="shared" si="191"/>
        <v>255965.88619773643</v>
      </c>
      <c r="BY80" s="59">
        <v>11</v>
      </c>
      <c r="BZ80" s="66">
        <f t="shared" si="192"/>
        <v>26056.90144246116</v>
      </c>
      <c r="CA80" s="72">
        <f t="shared" si="193"/>
        <v>32644.304316767404</v>
      </c>
      <c r="CB80" s="61">
        <f t="shared" si="194"/>
        <v>2176.2869544511605</v>
      </c>
      <c r="CC80" s="61">
        <f t="shared" si="195"/>
        <v>0</v>
      </c>
      <c r="CD80" s="66">
        <f t="shared" si="36"/>
        <v>28233.188396912319</v>
      </c>
      <c r="CE80" s="59">
        <v>85</v>
      </c>
      <c r="CF80" s="60">
        <f t="shared" si="196"/>
        <v>0.47887323943661969</v>
      </c>
      <c r="CG80" s="71">
        <v>0.1</v>
      </c>
      <c r="CH80" s="60">
        <f t="shared" si="198"/>
        <v>0.43098591549295773</v>
      </c>
      <c r="CI80" s="61">
        <f t="shared" si="199"/>
        <v>8438.3671035207135</v>
      </c>
      <c r="CJ80" s="61">
        <f t="shared" si="200"/>
        <v>19526.381477546929</v>
      </c>
      <c r="CK80" s="61">
        <f t="shared" si="201"/>
        <v>5507.4256840954959</v>
      </c>
      <c r="CL80" s="61">
        <f t="shared" si="202"/>
        <v>12744.183032996976</v>
      </c>
      <c r="CM80" s="61">
        <f t="shared" si="203"/>
        <v>6681.8032196746826</v>
      </c>
      <c r="CN80" s="61">
        <f t="shared" si="204"/>
        <v>15461.692650327217</v>
      </c>
      <c r="CO80" s="61">
        <f t="shared" si="205"/>
        <v>1778.5600669686016</v>
      </c>
      <c r="CP80" s="61">
        <f t="shared" si="206"/>
        <v>4115.5879949653445</v>
      </c>
      <c r="CQ80" s="61">
        <f t="shared" si="207"/>
        <v>0</v>
      </c>
      <c r="CR80" s="61">
        <f t="shared" si="208"/>
        <v>0</v>
      </c>
      <c r="CS80" s="7">
        <f t="shared" si="209"/>
        <v>1.2777777777777777</v>
      </c>
      <c r="CT80" s="6">
        <f t="shared" si="210"/>
        <v>36075.740729387959</v>
      </c>
      <c r="CU80" s="6">
        <f t="shared" si="211"/>
        <v>28233.188396912319</v>
      </c>
    </row>
    <row r="81" spans="2:99" s="15" customFormat="1" x14ac:dyDescent="0.35">
      <c r="B81">
        <v>70</v>
      </c>
      <c r="C81">
        <v>70</v>
      </c>
      <c r="D81">
        <v>256</v>
      </c>
      <c r="E81" s="6">
        <v>6</v>
      </c>
      <c r="F81" s="4">
        <v>1.792</v>
      </c>
      <c r="G81" s="4">
        <v>3.0464000000000002</v>
      </c>
      <c r="H81" s="16">
        <v>2</v>
      </c>
      <c r="I81" s="9">
        <v>6</v>
      </c>
      <c r="J81" s="30">
        <f t="shared" si="0"/>
        <v>3.6960000000000002</v>
      </c>
      <c r="K81" s="9">
        <v>10</v>
      </c>
      <c r="L81" s="15">
        <v>6</v>
      </c>
      <c r="M81" s="30">
        <v>0.98380000000000001</v>
      </c>
      <c r="N81" s="9">
        <v>4</v>
      </c>
      <c r="O81" s="9">
        <v>15</v>
      </c>
      <c r="P81" s="30">
        <v>0.25</v>
      </c>
      <c r="Q81" s="4">
        <v>0.69199999999999995</v>
      </c>
      <c r="R81" s="15" t="s">
        <v>154</v>
      </c>
      <c r="S81" s="15">
        <v>1</v>
      </c>
      <c r="T81" s="15" t="s">
        <v>153</v>
      </c>
      <c r="U81" s="15">
        <v>674</v>
      </c>
      <c r="V81" s="33"/>
      <c r="W81" s="33"/>
      <c r="X81" s="4">
        <v>0.221</v>
      </c>
      <c r="Y81" s="4">
        <v>0.2</v>
      </c>
      <c r="Z81" s="4">
        <v>1.25</v>
      </c>
      <c r="AA81" s="55">
        <v>4</v>
      </c>
      <c r="AB81" s="37" t="s">
        <v>143</v>
      </c>
      <c r="AC81" s="30"/>
      <c r="AD81" s="30">
        <v>0.35</v>
      </c>
      <c r="AE81" s="30"/>
      <c r="AF81" s="30"/>
      <c r="AG81" s="30"/>
      <c r="AH81" s="30"/>
      <c r="AI81" s="15">
        <v>311</v>
      </c>
      <c r="AJ81" s="30">
        <f>2*46.6%</f>
        <v>0.93200000000000005</v>
      </c>
      <c r="AK81" s="30"/>
      <c r="AL81" s="30"/>
      <c r="AM81" s="30">
        <v>0.622</v>
      </c>
      <c r="AN81" s="6">
        <f t="shared" si="23"/>
        <v>63</v>
      </c>
      <c r="AO81" s="4"/>
      <c r="AP81" s="4">
        <f t="shared" si="24"/>
        <v>0.183</v>
      </c>
      <c r="AQ81" s="4">
        <f t="shared" si="25"/>
        <v>0.62200000000000011</v>
      </c>
      <c r="AR81" s="82" t="s">
        <v>149</v>
      </c>
      <c r="AS81" s="9">
        <v>513</v>
      </c>
      <c r="AT81" s="30">
        <v>0.25</v>
      </c>
      <c r="AU81" s="30"/>
      <c r="AV81" s="30"/>
      <c r="AW81" s="30">
        <v>0.2</v>
      </c>
      <c r="AX81" s="15">
        <f t="shared" si="186"/>
        <v>930</v>
      </c>
      <c r="AY81" s="6">
        <f t="shared" si="26"/>
        <v>887</v>
      </c>
      <c r="AZ81" s="4">
        <f t="shared" si="27"/>
        <v>1.1819999999999999</v>
      </c>
      <c r="BA81" s="6">
        <f t="shared" si="28"/>
        <v>2916.26</v>
      </c>
      <c r="BB81" s="4">
        <f t="shared" si="29"/>
        <v>0.35</v>
      </c>
      <c r="BC81" s="4">
        <f t="shared" si="30"/>
        <v>0.2</v>
      </c>
      <c r="BD81" s="4">
        <f t="shared" si="31"/>
        <v>0.65399999999999991</v>
      </c>
      <c r="BE81" s="4">
        <f t="shared" si="32"/>
        <v>2.1360000000000001</v>
      </c>
      <c r="BF81" s="4">
        <v>0.435</v>
      </c>
      <c r="BG81" s="9">
        <v>1</v>
      </c>
      <c r="BH81" s="6">
        <f t="shared" si="187"/>
        <v>17435.688627840002</v>
      </c>
      <c r="BI81" s="9">
        <f t="shared" ref="BI81:BI84" si="213">(100%+$BE81)*BH81</f>
        <v>54678.319536906245</v>
      </c>
      <c r="BJ81" s="9">
        <f t="shared" ref="BJ81:BJ84" si="214">MIN($BD81, 80%)*BI81+MAX(100%-$BD81, 20%)*BH81</f>
        <v>41792.369242369321</v>
      </c>
      <c r="BK81" s="9"/>
      <c r="BL81" s="6">
        <f t="shared" si="197"/>
        <v>10660.913356800002</v>
      </c>
      <c r="BM81" s="9">
        <f t="shared" ref="BM81:BM84" si="215">(100%+$BE81)*BL81</f>
        <v>33432.624286924809</v>
      </c>
      <c r="BN81" s="9">
        <f t="shared" ref="BN81:BN84" si="216">MIN($BD81, 80%)*BM81+MAX(100%-$BD81, 20%)*BL81</f>
        <v>25553.612305101622</v>
      </c>
      <c r="BO81" s="9">
        <f t="shared" si="188"/>
        <v>12934.196352000001</v>
      </c>
      <c r="BP81" s="9">
        <f t="shared" ref="BP81:BP84" si="217">(100%+$BE81)*BO81</f>
        <v>40561.639759872007</v>
      </c>
      <c r="BQ81" s="9">
        <f t="shared" ref="BQ81:BQ84" si="218">MIN($BD81, 80%)*BP81+MAX(100%-$BD81, 20%)*BO81</f>
        <v>31002.544340748289</v>
      </c>
      <c r="BR81" s="9">
        <f t="shared" si="189"/>
        <v>3442.8199056000003</v>
      </c>
      <c r="BS81" s="9">
        <f t="shared" ref="BS81:BS84" si="219">(100%+$BE81)*BR81</f>
        <v>10796.683223961601</v>
      </c>
      <c r="BT81" s="9">
        <f t="shared" ref="BT81:BT84" si="220">MIN($BD81, 80%)*BS81+MAX(100%-$BD81, 20%)*BR81</f>
        <v>8252.2465158084869</v>
      </c>
      <c r="BU81" s="6">
        <f t="shared" si="190"/>
        <v>3645.3250000000003</v>
      </c>
      <c r="BV81" s="6">
        <f t="shared" si="34"/>
        <v>11431.739200000002</v>
      </c>
      <c r="BW81" s="6">
        <f t="shared" si="35"/>
        <v>8737.6398867999997</v>
      </c>
      <c r="BX81" s="9">
        <f t="shared" si="191"/>
        <v>269383.92618988379</v>
      </c>
      <c r="BY81" s="15">
        <v>11</v>
      </c>
      <c r="BZ81" s="25">
        <f t="shared" si="192"/>
        <v>27307.860957330187</v>
      </c>
      <c r="CA81" s="9">
        <f t="shared" si="193"/>
        <v>33008.986063233948</v>
      </c>
      <c r="CB81" s="9">
        <f t="shared" si="194"/>
        <v>2200.5990708822633</v>
      </c>
      <c r="CC81" s="6">
        <f t="shared" si="195"/>
        <v>2184.4099716999999</v>
      </c>
      <c r="CD81" s="6">
        <f t="shared" si="36"/>
        <v>31692.869999912451</v>
      </c>
      <c r="CE81">
        <v>85</v>
      </c>
      <c r="CF81" s="4">
        <f t="shared" si="196"/>
        <v>0.47887323943661969</v>
      </c>
      <c r="CG81" s="1">
        <v>0.1</v>
      </c>
      <c r="CH81" s="4">
        <f t="shared" si="198"/>
        <v>0.43098591549295773</v>
      </c>
      <c r="CI81" s="6">
        <f t="shared" si="199"/>
        <v>7514.5362255197751</v>
      </c>
      <c r="CJ81" s="6">
        <f t="shared" si="200"/>
        <v>23565.585603230014</v>
      </c>
      <c r="CK81" s="6">
        <f t="shared" si="201"/>
        <v>4594.7035030715497</v>
      </c>
      <c r="CL81" s="6">
        <f t="shared" si="202"/>
        <v>14408.990185632381</v>
      </c>
      <c r="CM81" s="6">
        <f t="shared" si="203"/>
        <v>5574.4564559323944</v>
      </c>
      <c r="CN81" s="6">
        <f t="shared" si="204"/>
        <v>17481.49544580399</v>
      </c>
      <c r="CO81" s="6">
        <f t="shared" si="205"/>
        <v>1483.8068888923945</v>
      </c>
      <c r="CP81" s="6">
        <f t="shared" si="206"/>
        <v>4653.2184035665496</v>
      </c>
      <c r="CQ81" s="6">
        <f t="shared" si="207"/>
        <v>1571.0837323943663</v>
      </c>
      <c r="CR81" s="6">
        <f t="shared" si="208"/>
        <v>4926.9185847887329</v>
      </c>
      <c r="CS81" s="7">
        <f t="shared" si="209"/>
        <v>1.2777777777777777</v>
      </c>
      <c r="CT81" s="6">
        <f t="shared" si="210"/>
        <v>39889.664452193683</v>
      </c>
      <c r="CU81" s="6">
        <f t="shared" si="211"/>
        <v>31692.869999912451</v>
      </c>
    </row>
    <row r="82" spans="2:99" s="83" customFormat="1" x14ac:dyDescent="0.35">
      <c r="B82" s="79">
        <v>70</v>
      </c>
      <c r="C82" s="79">
        <v>70</v>
      </c>
      <c r="D82" s="79">
        <v>256</v>
      </c>
      <c r="E82" s="8">
        <v>6</v>
      </c>
      <c r="F82" s="84">
        <v>1.792</v>
      </c>
      <c r="G82" s="84">
        <v>3.0464000000000002</v>
      </c>
      <c r="H82" s="85">
        <v>2</v>
      </c>
      <c r="I82" s="27">
        <v>6</v>
      </c>
      <c r="J82" s="86">
        <f t="shared" si="0"/>
        <v>3.6960000000000002</v>
      </c>
      <c r="K82" s="27">
        <v>10</v>
      </c>
      <c r="L82" s="83">
        <v>6</v>
      </c>
      <c r="M82" s="86">
        <v>0.98380000000000001</v>
      </c>
      <c r="N82" s="27">
        <v>4</v>
      </c>
      <c r="O82" s="27">
        <v>15</v>
      </c>
      <c r="P82" s="86">
        <v>0.25</v>
      </c>
      <c r="Q82" s="84">
        <v>0.69199999999999995</v>
      </c>
      <c r="R82" s="79" t="s">
        <v>154</v>
      </c>
      <c r="S82" s="79">
        <v>1</v>
      </c>
      <c r="T82" s="79" t="s">
        <v>153</v>
      </c>
      <c r="U82" s="79">
        <v>674</v>
      </c>
      <c r="V82" s="87"/>
      <c r="W82" s="87"/>
      <c r="X82" s="84">
        <v>0.221</v>
      </c>
      <c r="Y82" s="84">
        <v>0.2</v>
      </c>
      <c r="Z82" s="84">
        <v>1.25</v>
      </c>
      <c r="AA82" s="88">
        <v>4</v>
      </c>
      <c r="AB82" s="83" t="s">
        <v>143</v>
      </c>
      <c r="AC82" s="86"/>
      <c r="AD82" s="86">
        <v>0.35</v>
      </c>
      <c r="AE82" s="86"/>
      <c r="AF82" s="86"/>
      <c r="AG82" s="86"/>
      <c r="AH82" s="86"/>
      <c r="AI82" s="83">
        <v>311</v>
      </c>
      <c r="AJ82" s="86">
        <f>1*46.6%</f>
        <v>0.46600000000000003</v>
      </c>
      <c r="AK82" s="86">
        <f>1*46.6%</f>
        <v>0.46600000000000003</v>
      </c>
      <c r="AM82" s="86">
        <v>0.622</v>
      </c>
      <c r="AN82" s="8">
        <f t="shared" si="23"/>
        <v>63</v>
      </c>
      <c r="AO82" s="84"/>
      <c r="AP82" s="84">
        <f t="shared" si="24"/>
        <v>0.183</v>
      </c>
      <c r="AQ82" s="84">
        <f t="shared" si="25"/>
        <v>0.62200000000000011</v>
      </c>
      <c r="AR82" s="82" t="s">
        <v>149</v>
      </c>
      <c r="AS82" s="8">
        <v>513</v>
      </c>
      <c r="AT82" s="84">
        <v>0.25</v>
      </c>
      <c r="AU82" s="84"/>
      <c r="AV82" s="86"/>
      <c r="AW82" s="86">
        <v>0.2</v>
      </c>
      <c r="AX82" s="83">
        <f t="shared" si="186"/>
        <v>930</v>
      </c>
      <c r="AY82" s="8">
        <f t="shared" si="26"/>
        <v>887</v>
      </c>
      <c r="AZ82" s="84">
        <f t="shared" si="27"/>
        <v>0.71599999999999997</v>
      </c>
      <c r="BA82" s="8">
        <f t="shared" si="28"/>
        <v>2482.88</v>
      </c>
      <c r="BB82" s="84">
        <f t="shared" si="29"/>
        <v>0.35</v>
      </c>
      <c r="BC82" s="84">
        <f t="shared" si="30"/>
        <v>0.66600000000000004</v>
      </c>
      <c r="BD82" s="84">
        <f t="shared" si="31"/>
        <v>0.65399999999999991</v>
      </c>
      <c r="BE82" s="84">
        <f t="shared" si="32"/>
        <v>2.1360000000000001</v>
      </c>
      <c r="BF82" s="4">
        <v>0.435</v>
      </c>
      <c r="BG82" s="8">
        <v>1</v>
      </c>
      <c r="BH82" s="6">
        <f t="shared" si="187"/>
        <v>19307.561346662402</v>
      </c>
      <c r="BI82" s="27">
        <f t="shared" si="213"/>
        <v>60548.512383133297</v>
      </c>
      <c r="BJ82" s="27">
        <f t="shared" si="214"/>
        <v>46279.143324514363</v>
      </c>
      <c r="BK82" s="27"/>
      <c r="BL82" s="6">
        <f t="shared" si="197"/>
        <v>12601.366822912001</v>
      </c>
      <c r="BM82" s="27">
        <f t="shared" si="215"/>
        <v>39517.886356652038</v>
      </c>
      <c r="BN82" s="27">
        <f t="shared" si="216"/>
        <v>30204.770597977982</v>
      </c>
      <c r="BO82" s="27">
        <f t="shared" si="188"/>
        <v>15288.422983680002</v>
      </c>
      <c r="BP82" s="27">
        <f t="shared" si="217"/>
        <v>47944.494476820488</v>
      </c>
      <c r="BQ82" s="27">
        <f t="shared" si="218"/>
        <v>36645.493740193881</v>
      </c>
      <c r="BR82" s="27">
        <f t="shared" si="189"/>
        <v>4069.4671351039997</v>
      </c>
      <c r="BS82" s="27">
        <f t="shared" si="219"/>
        <v>12761.848935686143</v>
      </c>
      <c r="BT82" s="27">
        <f t="shared" si="220"/>
        <v>9754.2848326847197</v>
      </c>
      <c r="BU82" s="8">
        <f t="shared" si="190"/>
        <v>3103.6000000000004</v>
      </c>
      <c r="BV82" s="8">
        <f t="shared" si="34"/>
        <v>9732.8896000000022</v>
      </c>
      <c r="BW82" s="8">
        <f t="shared" si="35"/>
        <v>7439.1553984000011</v>
      </c>
      <c r="BX82" s="27">
        <f t="shared" si="191"/>
        <v>305935.65568996937</v>
      </c>
      <c r="BY82" s="79">
        <v>11</v>
      </c>
      <c r="BZ82" s="27">
        <f t="shared" si="192"/>
        <v>31143.740857287568</v>
      </c>
      <c r="CA82" s="27">
        <f t="shared" si="193"/>
        <v>39017.139330738879</v>
      </c>
      <c r="CB82" s="27">
        <f t="shared" si="194"/>
        <v>2601.1426220492585</v>
      </c>
      <c r="CC82" s="8">
        <f t="shared" si="195"/>
        <v>1859.7888496000003</v>
      </c>
      <c r="CD82" s="8">
        <f t="shared" si="36"/>
        <v>35604.672328936831</v>
      </c>
      <c r="CE82" s="79">
        <v>85</v>
      </c>
      <c r="CF82" s="84">
        <f t="shared" si="196"/>
        <v>0.47887323943661969</v>
      </c>
      <c r="CG82" s="87">
        <v>0.1</v>
      </c>
      <c r="CH82" s="84">
        <f t="shared" si="198"/>
        <v>0.43098591549295773</v>
      </c>
      <c r="CI82" s="8">
        <f t="shared" si="199"/>
        <v>8321.2870029277383</v>
      </c>
      <c r="CJ82" s="8">
        <f t="shared" si="200"/>
        <v>26095.556041181393</v>
      </c>
      <c r="CK82" s="8">
        <f t="shared" si="201"/>
        <v>5431.0116166353127</v>
      </c>
      <c r="CL82" s="8">
        <f t="shared" si="202"/>
        <v>17031.652429768343</v>
      </c>
      <c r="CM82" s="8">
        <f t="shared" si="203"/>
        <v>6589.0949760649019</v>
      </c>
      <c r="CN82" s="8">
        <f t="shared" si="204"/>
        <v>20663.401844939533</v>
      </c>
      <c r="CO82" s="8">
        <f t="shared" si="205"/>
        <v>1753.8830187913011</v>
      </c>
      <c r="CP82" s="8">
        <f t="shared" si="206"/>
        <v>5500.1771469295209</v>
      </c>
      <c r="CQ82" s="8">
        <f t="shared" si="207"/>
        <v>1337.6078873239437</v>
      </c>
      <c r="CR82" s="8">
        <f t="shared" si="208"/>
        <v>4194.7383346478882</v>
      </c>
      <c r="CS82" s="7">
        <f t="shared" si="209"/>
        <v>1.2777777777777777</v>
      </c>
      <c r="CT82" s="8">
        <f t="shared" si="210"/>
        <v>44978.251073197061</v>
      </c>
      <c r="CU82" s="6">
        <f t="shared" si="211"/>
        <v>35604.672328936831</v>
      </c>
    </row>
    <row r="83" spans="2:99" s="15" customFormat="1" x14ac:dyDescent="0.35">
      <c r="B83">
        <v>70</v>
      </c>
      <c r="C83">
        <v>70</v>
      </c>
      <c r="D83">
        <v>256</v>
      </c>
      <c r="E83" s="6">
        <v>6</v>
      </c>
      <c r="F83" s="4">
        <v>1.792</v>
      </c>
      <c r="G83" s="4">
        <v>3.0464000000000002</v>
      </c>
      <c r="H83" s="16">
        <v>2</v>
      </c>
      <c r="I83" s="9">
        <v>6</v>
      </c>
      <c r="J83" s="30">
        <f t="shared" si="0"/>
        <v>3.6960000000000002</v>
      </c>
      <c r="K83" s="9">
        <v>10</v>
      </c>
      <c r="L83" s="15">
        <v>6</v>
      </c>
      <c r="M83" s="30">
        <v>0.98380000000000001</v>
      </c>
      <c r="N83" s="9">
        <v>4</v>
      </c>
      <c r="O83" s="9">
        <v>15</v>
      </c>
      <c r="P83" s="30">
        <v>0.25</v>
      </c>
      <c r="Q83" s="4">
        <v>0.69199999999999995</v>
      </c>
      <c r="R83" s="15" t="s">
        <v>154</v>
      </c>
      <c r="S83" s="15">
        <v>1</v>
      </c>
      <c r="T83" s="15" t="s">
        <v>153</v>
      </c>
      <c r="U83" s="15">
        <v>674</v>
      </c>
      <c r="V83" s="33"/>
      <c r="W83" s="33"/>
      <c r="X83" s="4">
        <v>0.221</v>
      </c>
      <c r="Y83" s="4">
        <v>0.2</v>
      </c>
      <c r="Z83" s="4">
        <v>1.25</v>
      </c>
      <c r="AA83" s="55">
        <v>4</v>
      </c>
      <c r="AB83" s="37" t="s">
        <v>143</v>
      </c>
      <c r="AC83" s="30"/>
      <c r="AD83" s="30">
        <v>0.35</v>
      </c>
      <c r="AE83" s="30"/>
      <c r="AF83" s="30"/>
      <c r="AG83" s="30"/>
      <c r="AH83" s="30"/>
      <c r="AI83" s="15">
        <v>311</v>
      </c>
      <c r="AJ83" s="30">
        <f>2*46.6%</f>
        <v>0.93200000000000005</v>
      </c>
      <c r="AK83" s="30"/>
      <c r="AL83" s="30">
        <v>0.311</v>
      </c>
      <c r="AM83" s="30"/>
      <c r="AN83" s="6">
        <f t="shared" si="23"/>
        <v>63</v>
      </c>
      <c r="AO83" s="4"/>
      <c r="AP83" s="4">
        <f t="shared" si="24"/>
        <v>0.183</v>
      </c>
      <c r="AQ83" s="4">
        <f t="shared" si="25"/>
        <v>0.62200000000000011</v>
      </c>
      <c r="AR83" s="82" t="s">
        <v>149</v>
      </c>
      <c r="AS83" s="9">
        <v>513</v>
      </c>
      <c r="AT83" s="30">
        <v>0.25</v>
      </c>
      <c r="AU83" s="30"/>
      <c r="AV83" s="30"/>
      <c r="AW83" s="30">
        <v>0.2</v>
      </c>
      <c r="AX83" s="15">
        <f t="shared" si="186"/>
        <v>930</v>
      </c>
      <c r="AY83" s="6">
        <f t="shared" si="26"/>
        <v>887</v>
      </c>
      <c r="AZ83" s="4">
        <f t="shared" si="27"/>
        <v>1.1819999999999999</v>
      </c>
      <c r="BA83" s="6">
        <f t="shared" si="28"/>
        <v>2916.26</v>
      </c>
      <c r="BB83" s="4">
        <f t="shared" si="29"/>
        <v>0.35</v>
      </c>
      <c r="BC83" s="4">
        <f t="shared" si="30"/>
        <v>0.2</v>
      </c>
      <c r="BD83" s="4">
        <f t="shared" si="31"/>
        <v>0.96500000000000008</v>
      </c>
      <c r="BE83" s="4">
        <f t="shared" si="32"/>
        <v>1.514</v>
      </c>
      <c r="BF83" s="4">
        <v>0.435</v>
      </c>
      <c r="BG83" s="9">
        <v>1</v>
      </c>
      <c r="BH83" s="6">
        <f t="shared" si="187"/>
        <v>17435.688627840002</v>
      </c>
      <c r="BI83" s="9">
        <f t="shared" si="213"/>
        <v>43833.321210389768</v>
      </c>
      <c r="BJ83" s="9">
        <f t="shared" si="214"/>
        <v>38553.794693879812</v>
      </c>
      <c r="BK83" s="9"/>
      <c r="BL83" s="6">
        <f t="shared" si="197"/>
        <v>10660.913356800002</v>
      </c>
      <c r="BM83" s="9">
        <f t="shared" si="215"/>
        <v>26801.536178995208</v>
      </c>
      <c r="BN83" s="9">
        <f t="shared" si="216"/>
        <v>23573.411614556171</v>
      </c>
      <c r="BO83" s="9">
        <f t="shared" si="188"/>
        <v>12934.196352000001</v>
      </c>
      <c r="BP83" s="9">
        <f t="shared" si="217"/>
        <v>32516.569628928006</v>
      </c>
      <c r="BQ83" s="9">
        <f t="shared" si="218"/>
        <v>28600.094973542407</v>
      </c>
      <c r="BR83" s="9">
        <f t="shared" si="189"/>
        <v>3442.8199056000003</v>
      </c>
      <c r="BS83" s="9">
        <f t="shared" si="219"/>
        <v>8655.2492426784011</v>
      </c>
      <c r="BT83" s="9">
        <f t="shared" si="220"/>
        <v>7612.7633752627207</v>
      </c>
      <c r="BU83" s="6">
        <f t="shared" si="190"/>
        <v>3645.3250000000003</v>
      </c>
      <c r="BV83" s="6">
        <f t="shared" si="34"/>
        <v>9164.3470500000021</v>
      </c>
      <c r="BW83" s="6">
        <f t="shared" si="35"/>
        <v>8060.5426400000015</v>
      </c>
      <c r="BX83" s="9">
        <f t="shared" si="191"/>
        <v>248508.82523374393</v>
      </c>
      <c r="BY83" s="15">
        <v>11</v>
      </c>
      <c r="BZ83" s="25">
        <f t="shared" si="192"/>
        <v>25191.720018844215</v>
      </c>
      <c r="CA83" s="9">
        <f t="shared" si="193"/>
        <v>30451.053501050883</v>
      </c>
      <c r="CB83" s="9">
        <f t="shared" si="194"/>
        <v>2030.0702334033922</v>
      </c>
      <c r="CC83" s="6">
        <f t="shared" si="195"/>
        <v>2015.1356600000004</v>
      </c>
      <c r="CD83" s="6">
        <f t="shared" si="36"/>
        <v>29236.925912247607</v>
      </c>
      <c r="CE83">
        <v>85</v>
      </c>
      <c r="CF83" s="4">
        <f t="shared" si="196"/>
        <v>0.47887323943661969</v>
      </c>
      <c r="CG83" s="1">
        <v>0.1</v>
      </c>
      <c r="CH83" s="4">
        <f t="shared" si="198"/>
        <v>0.43098591549295773</v>
      </c>
      <c r="CI83" s="6">
        <f t="shared" si="199"/>
        <v>7514.5362255197751</v>
      </c>
      <c r="CJ83" s="6">
        <f t="shared" si="200"/>
        <v>18891.544070956716</v>
      </c>
      <c r="CK83" s="6">
        <f t="shared" si="201"/>
        <v>4594.7035030715497</v>
      </c>
      <c r="CL83" s="6">
        <f t="shared" si="202"/>
        <v>11551.084606721877</v>
      </c>
      <c r="CM83" s="6">
        <f t="shared" si="203"/>
        <v>5574.4564559323944</v>
      </c>
      <c r="CN83" s="6">
        <f t="shared" si="204"/>
        <v>14014.183530214041</v>
      </c>
      <c r="CO83" s="6">
        <f t="shared" si="205"/>
        <v>1483.8068888923945</v>
      </c>
      <c r="CP83" s="6">
        <f t="shared" si="206"/>
        <v>3730.2905186754797</v>
      </c>
      <c r="CQ83" s="6">
        <f t="shared" si="207"/>
        <v>1571.0837323943663</v>
      </c>
      <c r="CR83" s="6">
        <f t="shared" si="208"/>
        <v>3949.7045032394371</v>
      </c>
      <c r="CS83" s="7">
        <f t="shared" si="209"/>
        <v>1.2777777777777777</v>
      </c>
      <c r="CT83" s="6">
        <f t="shared" si="210"/>
        <v>36798.534315649718</v>
      </c>
      <c r="CU83" s="6">
        <f t="shared" si="211"/>
        <v>29236.925912247607</v>
      </c>
    </row>
    <row r="84" spans="2:99" s="63" customFormat="1" x14ac:dyDescent="0.35">
      <c r="B84" s="59">
        <v>70</v>
      </c>
      <c r="C84" s="59">
        <v>70</v>
      </c>
      <c r="D84" s="59">
        <v>256</v>
      </c>
      <c r="E84" s="61">
        <v>6</v>
      </c>
      <c r="F84" s="60">
        <v>1.792</v>
      </c>
      <c r="G84" s="60">
        <v>3.0464000000000002</v>
      </c>
      <c r="H84" s="74">
        <v>2</v>
      </c>
      <c r="I84" s="72">
        <v>6</v>
      </c>
      <c r="J84" s="67">
        <f t="shared" si="0"/>
        <v>3.6960000000000002</v>
      </c>
      <c r="K84" s="72">
        <v>10</v>
      </c>
      <c r="L84" s="63">
        <v>6</v>
      </c>
      <c r="M84" s="67">
        <v>0.98380000000000001</v>
      </c>
      <c r="N84" s="72">
        <v>4</v>
      </c>
      <c r="O84" s="72">
        <v>15</v>
      </c>
      <c r="P84" s="67">
        <v>0.25</v>
      </c>
      <c r="Q84" s="60">
        <v>0.69199999999999995</v>
      </c>
      <c r="R84" s="63" t="s">
        <v>154</v>
      </c>
      <c r="S84" s="63">
        <v>1</v>
      </c>
      <c r="T84" s="63" t="s">
        <v>153</v>
      </c>
      <c r="U84" s="63">
        <v>674</v>
      </c>
      <c r="V84" s="64"/>
      <c r="W84" s="64"/>
      <c r="X84" s="60">
        <v>0.221</v>
      </c>
      <c r="Y84" s="60">
        <v>0.2</v>
      </c>
      <c r="Z84" s="60">
        <v>1.25</v>
      </c>
      <c r="AA84" s="80">
        <v>4</v>
      </c>
      <c r="AB84" s="63" t="s">
        <v>143</v>
      </c>
      <c r="AC84" s="67"/>
      <c r="AD84" s="67">
        <v>0.35</v>
      </c>
      <c r="AE84" s="67"/>
      <c r="AF84" s="67"/>
      <c r="AG84" s="67"/>
      <c r="AH84" s="67"/>
      <c r="AI84" s="63">
        <v>311</v>
      </c>
      <c r="AJ84" s="67">
        <f>1*46.6%</f>
        <v>0.46600000000000003</v>
      </c>
      <c r="AK84" s="67">
        <f>1*46.6%</f>
        <v>0.46600000000000003</v>
      </c>
      <c r="AL84" s="67">
        <v>0.311</v>
      </c>
      <c r="AM84" s="67"/>
      <c r="AN84" s="61">
        <f t="shared" si="23"/>
        <v>63</v>
      </c>
      <c r="AO84" s="60"/>
      <c r="AP84" s="60">
        <f t="shared" si="24"/>
        <v>0.183</v>
      </c>
      <c r="AQ84" s="60">
        <f t="shared" si="25"/>
        <v>0.62200000000000011</v>
      </c>
      <c r="AR84" s="89" t="s">
        <v>149</v>
      </c>
      <c r="AS84" s="72">
        <v>513</v>
      </c>
      <c r="AT84" s="67">
        <v>0.25</v>
      </c>
      <c r="AU84" s="67"/>
      <c r="AV84" s="67"/>
      <c r="AW84" s="67">
        <v>0.2</v>
      </c>
      <c r="AX84" s="63">
        <f t="shared" si="186"/>
        <v>930</v>
      </c>
      <c r="AY84" s="61">
        <f t="shared" si="26"/>
        <v>887</v>
      </c>
      <c r="AZ84" s="60">
        <f t="shared" si="27"/>
        <v>0.71599999999999997</v>
      </c>
      <c r="BA84" s="61">
        <f t="shared" si="28"/>
        <v>2482.88</v>
      </c>
      <c r="BB84" s="60">
        <f t="shared" si="29"/>
        <v>0.35</v>
      </c>
      <c r="BC84" s="60">
        <f t="shared" si="30"/>
        <v>0.66600000000000004</v>
      </c>
      <c r="BD84" s="60">
        <f t="shared" si="31"/>
        <v>0.96500000000000008</v>
      </c>
      <c r="BE84" s="60">
        <f t="shared" si="32"/>
        <v>1.514</v>
      </c>
      <c r="BF84" s="4">
        <v>0.435</v>
      </c>
      <c r="BG84" s="72">
        <v>1</v>
      </c>
      <c r="BH84" s="6">
        <f t="shared" si="187"/>
        <v>19307.561346662402</v>
      </c>
      <c r="BI84" s="72">
        <f t="shared" si="213"/>
        <v>48539.209225509279</v>
      </c>
      <c r="BJ84" s="72">
        <f t="shared" si="214"/>
        <v>42692.879649739909</v>
      </c>
      <c r="BK84" s="25"/>
      <c r="BL84" s="6">
        <f t="shared" si="197"/>
        <v>12601.366822912001</v>
      </c>
      <c r="BM84" s="72">
        <f t="shared" si="215"/>
        <v>31679.836192800773</v>
      </c>
      <c r="BN84" s="72">
        <f t="shared" si="216"/>
        <v>27864.142318823022</v>
      </c>
      <c r="BO84" s="72">
        <f t="shared" si="188"/>
        <v>15288.422983680002</v>
      </c>
      <c r="BP84" s="72">
        <f t="shared" si="217"/>
        <v>38435.095380971528</v>
      </c>
      <c r="BQ84" s="72">
        <f t="shared" si="218"/>
        <v>33805.760901513226</v>
      </c>
      <c r="BR84" s="72">
        <f t="shared" si="189"/>
        <v>4069.4671351039997</v>
      </c>
      <c r="BS84" s="72">
        <f t="shared" si="219"/>
        <v>10230.640377651456</v>
      </c>
      <c r="BT84" s="72">
        <f t="shared" si="220"/>
        <v>8998.4057291419649</v>
      </c>
      <c r="BU84" s="61">
        <f t="shared" si="190"/>
        <v>3103.6000000000004</v>
      </c>
      <c r="BV84" s="61">
        <f t="shared" si="34"/>
        <v>7802.4504000000015</v>
      </c>
      <c r="BW84" s="61">
        <f t="shared" si="35"/>
        <v>6862.6803200000022</v>
      </c>
      <c r="BX84" s="72">
        <f t="shared" si="191"/>
        <v>282228.08787425171</v>
      </c>
      <c r="BY84" s="63">
        <v>11</v>
      </c>
      <c r="BZ84" s="72">
        <f t="shared" si="192"/>
        <v>28730.349888705903</v>
      </c>
      <c r="CA84" s="72">
        <f t="shared" si="193"/>
        <v>35993.62291656786</v>
      </c>
      <c r="CB84" s="72">
        <f t="shared" si="194"/>
        <v>2399.5748611045242</v>
      </c>
      <c r="CC84" s="61">
        <f t="shared" si="195"/>
        <v>1715.6700800000006</v>
      </c>
      <c r="CD84" s="61">
        <f t="shared" si="36"/>
        <v>32845.594829810427</v>
      </c>
      <c r="CE84" s="59">
        <v>85</v>
      </c>
      <c r="CF84" s="60">
        <f t="shared" si="196"/>
        <v>0.47887323943661969</v>
      </c>
      <c r="CG84" s="71">
        <v>0.1</v>
      </c>
      <c r="CH84" s="60">
        <f t="shared" si="198"/>
        <v>0.43098591549295773</v>
      </c>
      <c r="CI84" s="61">
        <f t="shared" si="199"/>
        <v>8321.2870029277383</v>
      </c>
      <c r="CJ84" s="61">
        <f t="shared" si="200"/>
        <v>20919.715525360338</v>
      </c>
      <c r="CK84" s="61">
        <f t="shared" si="201"/>
        <v>5431.0116166353127</v>
      </c>
      <c r="CL84" s="61">
        <f t="shared" si="202"/>
        <v>13653.563204221178</v>
      </c>
      <c r="CM84" s="61">
        <f t="shared" si="203"/>
        <v>6589.0949760649019</v>
      </c>
      <c r="CN84" s="61">
        <f t="shared" si="204"/>
        <v>16564.984769827166</v>
      </c>
      <c r="CO84" s="61">
        <f t="shared" si="205"/>
        <v>1753.8830187913011</v>
      </c>
      <c r="CP84" s="61">
        <f t="shared" si="206"/>
        <v>4409.2619092413315</v>
      </c>
      <c r="CQ84" s="61">
        <f t="shared" si="207"/>
        <v>1337.6078873239437</v>
      </c>
      <c r="CR84" s="61">
        <f t="shared" si="208"/>
        <v>3362.7462287323947</v>
      </c>
      <c r="CS84" s="7">
        <f t="shared" si="209"/>
        <v>1.2777777777777777</v>
      </c>
      <c r="CT84" s="6">
        <f t="shared" si="210"/>
        <v>41492.796149202215</v>
      </c>
      <c r="CU84" s="6">
        <f t="shared" si="211"/>
        <v>32845.594829810427</v>
      </c>
    </row>
    <row r="85" spans="2:99" s="15" customFormat="1" x14ac:dyDescent="0.35">
      <c r="B85">
        <v>70</v>
      </c>
      <c r="C85">
        <v>70</v>
      </c>
      <c r="D85">
        <v>256</v>
      </c>
      <c r="E85" s="6">
        <v>6</v>
      </c>
      <c r="F85" s="4">
        <v>1.792</v>
      </c>
      <c r="G85" s="4">
        <v>3.0464000000000002</v>
      </c>
      <c r="H85" s="16">
        <v>2</v>
      </c>
      <c r="I85" s="9">
        <v>6</v>
      </c>
      <c r="J85" s="30">
        <f t="shared" si="0"/>
        <v>3.6960000000000002</v>
      </c>
      <c r="K85" s="9">
        <v>10</v>
      </c>
      <c r="L85" s="15">
        <v>6</v>
      </c>
      <c r="M85" s="30">
        <v>0.98380000000000001</v>
      </c>
      <c r="N85" s="9">
        <v>4</v>
      </c>
      <c r="O85" s="9">
        <v>15</v>
      </c>
      <c r="P85" s="30">
        <v>0.25</v>
      </c>
      <c r="Q85" s="4">
        <v>0.69199999999999995</v>
      </c>
      <c r="R85" s="15" t="s">
        <v>145</v>
      </c>
      <c r="S85" s="15">
        <v>1</v>
      </c>
      <c r="T85" s="15" t="s">
        <v>153</v>
      </c>
      <c r="U85" s="37">
        <v>565</v>
      </c>
      <c r="V85" s="33"/>
      <c r="W85" s="33"/>
      <c r="X85" s="4"/>
      <c r="Y85" s="4">
        <v>0.36799999999999999</v>
      </c>
      <c r="Z85" s="4"/>
      <c r="AA85" s="55">
        <v>1</v>
      </c>
      <c r="AB85" s="37" t="s">
        <v>143</v>
      </c>
      <c r="AC85" s="30"/>
      <c r="AD85" s="30">
        <v>0.35</v>
      </c>
      <c r="AE85" s="30"/>
      <c r="AF85" s="30"/>
      <c r="AG85" s="30"/>
      <c r="AH85" s="30"/>
      <c r="AI85" s="15">
        <v>311</v>
      </c>
      <c r="AJ85" s="30">
        <f>2*46.6%</f>
        <v>0.93200000000000005</v>
      </c>
      <c r="AK85" s="30"/>
      <c r="AL85" s="30"/>
      <c r="AM85" s="30">
        <v>0.622</v>
      </c>
      <c r="AN85" s="6">
        <f t="shared" si="23"/>
        <v>63</v>
      </c>
      <c r="AO85" s="4"/>
      <c r="AP85" s="4">
        <f t="shared" si="24"/>
        <v>0.183</v>
      </c>
      <c r="AQ85" s="4">
        <f t="shared" si="25"/>
        <v>0.62200000000000011</v>
      </c>
      <c r="AR85" s="82" t="s">
        <v>149</v>
      </c>
      <c r="AS85" s="9">
        <v>513</v>
      </c>
      <c r="AT85" s="30">
        <v>0.25</v>
      </c>
      <c r="AU85" s="30"/>
      <c r="AV85" s="30"/>
      <c r="AW85" s="30">
        <v>0.2</v>
      </c>
      <c r="AX85" s="15">
        <f t="shared" si="186"/>
        <v>821</v>
      </c>
      <c r="AY85" s="6">
        <f t="shared" si="26"/>
        <v>887</v>
      </c>
      <c r="AZ85" s="4">
        <f t="shared" si="27"/>
        <v>1.1819999999999999</v>
      </c>
      <c r="BA85" s="6">
        <f t="shared" si="28"/>
        <v>2678.422</v>
      </c>
      <c r="BB85" s="4">
        <f t="shared" si="29"/>
        <v>0.35</v>
      </c>
      <c r="BC85" s="4">
        <f t="shared" si="30"/>
        <v>0.2</v>
      </c>
      <c r="BD85" s="4">
        <f t="shared" si="31"/>
        <v>0.433</v>
      </c>
      <c r="BE85" s="4">
        <f t="shared" si="32"/>
        <v>2.3040000000000003</v>
      </c>
      <c r="BF85" s="4">
        <v>0.435</v>
      </c>
      <c r="BG85" s="9">
        <v>1</v>
      </c>
      <c r="BH85" s="6">
        <f t="shared" si="187"/>
        <v>16013.706598848001</v>
      </c>
      <c r="BI85" s="9">
        <f t="shared" si="4"/>
        <v>52909.286602593798</v>
      </c>
      <c r="BJ85" s="9">
        <f t="shared" si="5"/>
        <v>31989.492740469927</v>
      </c>
      <c r="BK85" s="9"/>
      <c r="BL85" s="6">
        <f t="shared" si="197"/>
        <v>9791.4537369600002</v>
      </c>
      <c r="BM85" s="9">
        <f t="shared" si="6"/>
        <v>32350.963146915845</v>
      </c>
      <c r="BN85" s="9">
        <f t="shared" si="7"/>
        <v>19559.721311470879</v>
      </c>
      <c r="BO85" s="9">
        <f t="shared" si="188"/>
        <v>11879.337254399999</v>
      </c>
      <c r="BP85" s="9">
        <f t="shared" si="9"/>
        <v>39249.330288537603</v>
      </c>
      <c r="BQ85" s="9">
        <f t="shared" si="10"/>
        <v>23730.544238181581</v>
      </c>
      <c r="BR85" s="9">
        <f t="shared" si="189"/>
        <v>3162.0378763200001</v>
      </c>
      <c r="BS85" s="9">
        <f t="shared" si="12"/>
        <v>10447.373143361281</v>
      </c>
      <c r="BT85" s="9">
        <f t="shared" si="13"/>
        <v>6316.5880469488748</v>
      </c>
      <c r="BU85" s="6">
        <f t="shared" si="190"/>
        <v>0</v>
      </c>
      <c r="BV85" s="6">
        <f t="shared" si="34"/>
        <v>0</v>
      </c>
      <c r="BW85" s="6">
        <f t="shared" si="35"/>
        <v>0</v>
      </c>
      <c r="BX85" s="9">
        <f t="shared" si="191"/>
        <v>206196.85620776322</v>
      </c>
      <c r="BY85" s="15">
        <v>11</v>
      </c>
      <c r="BZ85" s="25">
        <f t="shared" si="192"/>
        <v>20902.490949631345</v>
      </c>
      <c r="CA85" s="9">
        <f t="shared" si="193"/>
        <v>25266.352187795499</v>
      </c>
      <c r="CB85" s="9">
        <f t="shared" si="194"/>
        <v>1684.4234791863666</v>
      </c>
      <c r="CC85" s="6">
        <f t="shared" si="195"/>
        <v>0</v>
      </c>
      <c r="CD85" s="6">
        <f t="shared" si="36"/>
        <v>22586.914428817712</v>
      </c>
      <c r="CE85">
        <v>85</v>
      </c>
      <c r="CF85" s="4">
        <f t="shared" si="196"/>
        <v>0.47887323943661969</v>
      </c>
      <c r="CG85" s="1">
        <v>0.1</v>
      </c>
      <c r="CH85" s="4">
        <f t="shared" si="198"/>
        <v>0.43098591549295773</v>
      </c>
      <c r="CI85" s="6">
        <f t="shared" si="199"/>
        <v>6901.6819989401238</v>
      </c>
      <c r="CJ85" s="6">
        <f t="shared" si="200"/>
        <v>22803.15732449817</v>
      </c>
      <c r="CK85" s="6">
        <f t="shared" si="201"/>
        <v>4219.9786528306477</v>
      </c>
      <c r="CL85" s="6">
        <f t="shared" si="202"/>
        <v>13942.809468952462</v>
      </c>
      <c r="CM85" s="6">
        <f t="shared" si="203"/>
        <v>5119.8270420371828</v>
      </c>
      <c r="CN85" s="6">
        <f t="shared" si="204"/>
        <v>16915.908546890852</v>
      </c>
      <c r="CO85" s="6">
        <f t="shared" si="205"/>
        <v>1362.7937889491832</v>
      </c>
      <c r="CP85" s="6">
        <f t="shared" si="206"/>
        <v>4502.6706786881014</v>
      </c>
      <c r="CQ85" s="6">
        <f t="shared" si="207"/>
        <v>0</v>
      </c>
      <c r="CR85" s="6">
        <f t="shared" si="208"/>
        <v>0</v>
      </c>
      <c r="CS85" s="7">
        <f t="shared" si="209"/>
        <v>1.2777777777777777</v>
      </c>
      <c r="CT85" s="6">
        <f t="shared" si="210"/>
        <v>28861.057325711517</v>
      </c>
      <c r="CU85" s="6">
        <f t="shared" si="211"/>
        <v>22586.914428817712</v>
      </c>
    </row>
    <row r="86" spans="2:99" s="37" customFormat="1" x14ac:dyDescent="0.35">
      <c r="B86">
        <v>70</v>
      </c>
      <c r="C86">
        <v>70</v>
      </c>
      <c r="D86">
        <v>256</v>
      </c>
      <c r="E86" s="6">
        <v>6</v>
      </c>
      <c r="F86" s="4">
        <v>1.792</v>
      </c>
      <c r="G86" s="4">
        <v>3.0464000000000002</v>
      </c>
      <c r="H86" s="81">
        <v>2</v>
      </c>
      <c r="I86" s="25">
        <v>6</v>
      </c>
      <c r="J86" s="45">
        <f t="shared" si="0"/>
        <v>3.6960000000000002</v>
      </c>
      <c r="K86" s="25">
        <v>10</v>
      </c>
      <c r="L86" s="37">
        <v>6</v>
      </c>
      <c r="M86" s="45">
        <v>0.98380000000000001</v>
      </c>
      <c r="N86" s="25">
        <v>4</v>
      </c>
      <c r="O86" s="25">
        <v>15</v>
      </c>
      <c r="P86" s="45">
        <v>0.25</v>
      </c>
      <c r="Q86" s="4">
        <v>0.69199999999999995</v>
      </c>
      <c r="R86" s="15" t="s">
        <v>145</v>
      </c>
      <c r="S86" s="15">
        <v>1</v>
      </c>
      <c r="T86" s="15" t="s">
        <v>153</v>
      </c>
      <c r="U86" s="37">
        <v>565</v>
      </c>
      <c r="V86" s="33"/>
      <c r="W86" s="33"/>
      <c r="X86" s="4"/>
      <c r="Y86" s="4">
        <v>0.36799999999999999</v>
      </c>
      <c r="Z86" s="4"/>
      <c r="AA86" s="55">
        <v>1</v>
      </c>
      <c r="AB86" s="37" t="s">
        <v>143</v>
      </c>
      <c r="AC86" s="45"/>
      <c r="AD86" s="45">
        <v>0.35</v>
      </c>
      <c r="AE86" s="45"/>
      <c r="AF86" s="45"/>
      <c r="AG86" s="45"/>
      <c r="AH86" s="45"/>
      <c r="AI86" s="37">
        <v>311</v>
      </c>
      <c r="AJ86" s="45">
        <f>1*46.6%</f>
        <v>0.46600000000000003</v>
      </c>
      <c r="AK86" s="45">
        <f>1*46.6%</f>
        <v>0.46600000000000003</v>
      </c>
      <c r="AM86" s="45">
        <v>0.622</v>
      </c>
      <c r="AN86" s="6">
        <f t="shared" si="23"/>
        <v>63</v>
      </c>
      <c r="AO86" s="4"/>
      <c r="AP86" s="4">
        <f t="shared" si="24"/>
        <v>0.183</v>
      </c>
      <c r="AQ86" s="4">
        <f t="shared" si="25"/>
        <v>0.62200000000000011</v>
      </c>
      <c r="AR86" s="82" t="s">
        <v>149</v>
      </c>
      <c r="AS86" s="9">
        <v>513</v>
      </c>
      <c r="AT86" s="30">
        <v>0.25</v>
      </c>
      <c r="AU86" s="30"/>
      <c r="AV86" s="45"/>
      <c r="AW86" s="45">
        <v>0.2</v>
      </c>
      <c r="AX86" s="37">
        <f t="shared" si="186"/>
        <v>821</v>
      </c>
      <c r="AY86" s="6">
        <f t="shared" si="26"/>
        <v>887</v>
      </c>
      <c r="AZ86" s="4">
        <f t="shared" si="27"/>
        <v>0.71599999999999997</v>
      </c>
      <c r="BA86" s="6">
        <f t="shared" si="28"/>
        <v>2295.8360000000002</v>
      </c>
      <c r="BB86" s="4">
        <f t="shared" si="29"/>
        <v>0.35</v>
      </c>
      <c r="BC86" s="4">
        <f t="shared" si="30"/>
        <v>0.66600000000000004</v>
      </c>
      <c r="BD86" s="4">
        <f t="shared" si="31"/>
        <v>0.433</v>
      </c>
      <c r="BE86" s="4">
        <f t="shared" si="32"/>
        <v>2.3040000000000003</v>
      </c>
      <c r="BF86" s="4">
        <v>0.435</v>
      </c>
      <c r="BG86" s="9">
        <v>1</v>
      </c>
      <c r="BH86" s="6">
        <f t="shared" si="187"/>
        <v>17853.055488737282</v>
      </c>
      <c r="BI86" s="25">
        <f t="shared" si="4"/>
        <v>58986.495334787985</v>
      </c>
      <c r="BJ86" s="25">
        <f t="shared" si="5"/>
        <v>35663.834942077236</v>
      </c>
      <c r="BK86" s="25"/>
      <c r="BL86" s="6">
        <f t="shared" si="197"/>
        <v>11652.061960806401</v>
      </c>
      <c r="BM86" s="25">
        <f t="shared" si="6"/>
        <v>38498.412718504354</v>
      </c>
      <c r="BN86" s="25">
        <f t="shared" si="7"/>
        <v>23276.531838889612</v>
      </c>
      <c r="BO86" s="25">
        <f t="shared" si="188"/>
        <v>14136.692820096003</v>
      </c>
      <c r="BP86" s="25">
        <f t="shared" si="9"/>
        <v>46707.633077597195</v>
      </c>
      <c r="BQ86" s="25">
        <f t="shared" si="10"/>
        <v>28239.909951594018</v>
      </c>
      <c r="BR86" s="25">
        <f t="shared" si="189"/>
        <v>3762.8999990288003</v>
      </c>
      <c r="BS86" s="25">
        <f t="shared" si="12"/>
        <v>12432.621596791158</v>
      </c>
      <c r="BT86" s="25">
        <f t="shared" si="13"/>
        <v>7516.8894508599005</v>
      </c>
      <c r="BU86" s="6">
        <f t="shared" si="190"/>
        <v>0</v>
      </c>
      <c r="BV86" s="6">
        <f t="shared" si="34"/>
        <v>0</v>
      </c>
      <c r="BW86" s="6">
        <f t="shared" si="35"/>
        <v>0</v>
      </c>
      <c r="BX86" s="25">
        <f t="shared" si="191"/>
        <v>235761.46712386739</v>
      </c>
      <c r="BY86" s="15">
        <v>11</v>
      </c>
      <c r="BZ86" s="25">
        <f t="shared" si="192"/>
        <v>24000.125188678314</v>
      </c>
      <c r="CA86" s="25">
        <f t="shared" si="193"/>
        <v>30067.557803439602</v>
      </c>
      <c r="CB86" s="25">
        <f t="shared" si="194"/>
        <v>2004.5038535626402</v>
      </c>
      <c r="CC86" s="6">
        <f t="shared" si="195"/>
        <v>0</v>
      </c>
      <c r="CD86" s="6">
        <f t="shared" si="36"/>
        <v>26004.629042240955</v>
      </c>
      <c r="CE86">
        <v>85</v>
      </c>
      <c r="CF86" s="4">
        <f t="shared" si="196"/>
        <v>0.47887323943661969</v>
      </c>
      <c r="CG86" s="1">
        <v>0.1</v>
      </c>
      <c r="CH86" s="4">
        <f t="shared" si="198"/>
        <v>0.43098591549295773</v>
      </c>
      <c r="CI86" s="6">
        <f t="shared" si="199"/>
        <v>7694.4154641600117</v>
      </c>
      <c r="CJ86" s="6">
        <f t="shared" si="200"/>
        <v>25422.348693584681</v>
      </c>
      <c r="CK86" s="6">
        <f t="shared" si="201"/>
        <v>5021.8745915588152</v>
      </c>
      <c r="CL86" s="6">
        <f t="shared" si="202"/>
        <v>16592.273650510328</v>
      </c>
      <c r="CM86" s="6">
        <f t="shared" si="203"/>
        <v>6092.715497111798</v>
      </c>
      <c r="CN86" s="6">
        <f t="shared" si="204"/>
        <v>20130.33200245738</v>
      </c>
      <c r="CO86" s="6">
        <f t="shared" si="205"/>
        <v>1621.7569009898773</v>
      </c>
      <c r="CP86" s="6">
        <f t="shared" si="206"/>
        <v>5358.284800870555</v>
      </c>
      <c r="CQ86" s="6">
        <f t="shared" si="207"/>
        <v>0</v>
      </c>
      <c r="CR86" s="6">
        <f t="shared" si="208"/>
        <v>0</v>
      </c>
      <c r="CS86" s="7">
        <f t="shared" si="209"/>
        <v>1.2777777777777777</v>
      </c>
      <c r="CT86" s="6">
        <f t="shared" si="210"/>
        <v>33228.137109530107</v>
      </c>
      <c r="CU86" s="6">
        <f t="shared" si="211"/>
        <v>26004.629042240955</v>
      </c>
    </row>
    <row r="87" spans="2:99" s="15" customFormat="1" x14ac:dyDescent="0.35">
      <c r="B87">
        <v>70</v>
      </c>
      <c r="C87">
        <v>70</v>
      </c>
      <c r="D87">
        <v>256</v>
      </c>
      <c r="E87" s="6">
        <v>6</v>
      </c>
      <c r="F87" s="4">
        <v>1.792</v>
      </c>
      <c r="G87" s="4">
        <v>3.0464000000000002</v>
      </c>
      <c r="H87" s="16">
        <v>2</v>
      </c>
      <c r="I87" s="9">
        <v>6</v>
      </c>
      <c r="J87" s="30">
        <f t="shared" si="0"/>
        <v>3.6960000000000002</v>
      </c>
      <c r="K87" s="9">
        <v>10</v>
      </c>
      <c r="L87" s="15">
        <v>6</v>
      </c>
      <c r="M87" s="30">
        <v>0.98380000000000001</v>
      </c>
      <c r="N87" s="9">
        <v>4</v>
      </c>
      <c r="O87" s="9">
        <v>15</v>
      </c>
      <c r="P87" s="30">
        <v>0.25</v>
      </c>
      <c r="Q87" s="4">
        <v>0.69199999999999995</v>
      </c>
      <c r="R87" s="15" t="s">
        <v>145</v>
      </c>
      <c r="S87" s="15">
        <v>1</v>
      </c>
      <c r="T87" s="15" t="s">
        <v>153</v>
      </c>
      <c r="U87" s="37">
        <v>565</v>
      </c>
      <c r="V87" s="33"/>
      <c r="W87" s="33"/>
      <c r="X87" s="4"/>
      <c r="Y87" s="4">
        <v>0.36799999999999999</v>
      </c>
      <c r="Z87" s="4"/>
      <c r="AA87" s="55">
        <v>1</v>
      </c>
      <c r="AB87" s="37" t="s">
        <v>143</v>
      </c>
      <c r="AC87" s="30"/>
      <c r="AD87" s="30">
        <v>0.35</v>
      </c>
      <c r="AE87" s="30"/>
      <c r="AF87" s="30"/>
      <c r="AG87" s="30"/>
      <c r="AH87" s="30"/>
      <c r="AI87" s="15">
        <v>311</v>
      </c>
      <c r="AJ87" s="30">
        <f>2*46.6%</f>
        <v>0.93200000000000005</v>
      </c>
      <c r="AK87" s="30"/>
      <c r="AL87" s="30">
        <v>0.311</v>
      </c>
      <c r="AM87" s="30"/>
      <c r="AN87" s="6">
        <f t="shared" si="23"/>
        <v>63</v>
      </c>
      <c r="AO87" s="4"/>
      <c r="AP87" s="4">
        <f t="shared" si="24"/>
        <v>0.183</v>
      </c>
      <c r="AQ87" s="4">
        <f t="shared" si="25"/>
        <v>0.62200000000000011</v>
      </c>
      <c r="AR87" s="82" t="s">
        <v>149</v>
      </c>
      <c r="AS87" s="9">
        <v>513</v>
      </c>
      <c r="AT87" s="30">
        <v>0.25</v>
      </c>
      <c r="AU87" s="30"/>
      <c r="AV87" s="30"/>
      <c r="AW87" s="30">
        <v>0.2</v>
      </c>
      <c r="AX87" s="15">
        <f t="shared" si="186"/>
        <v>821</v>
      </c>
      <c r="AY87" s="6">
        <f t="shared" si="26"/>
        <v>887</v>
      </c>
      <c r="AZ87" s="4">
        <f t="shared" si="27"/>
        <v>1.1819999999999999</v>
      </c>
      <c r="BA87" s="6">
        <f t="shared" si="28"/>
        <v>2678.422</v>
      </c>
      <c r="BB87" s="4">
        <f t="shared" si="29"/>
        <v>0.35</v>
      </c>
      <c r="BC87" s="4">
        <f t="shared" si="30"/>
        <v>0.2</v>
      </c>
      <c r="BD87" s="4">
        <f t="shared" si="31"/>
        <v>0.74399999999999999</v>
      </c>
      <c r="BE87" s="4">
        <f t="shared" si="32"/>
        <v>1.6820000000000002</v>
      </c>
      <c r="BF87" s="4">
        <v>0.435</v>
      </c>
      <c r="BG87" s="9">
        <v>1</v>
      </c>
      <c r="BH87" s="6">
        <f t="shared" si="187"/>
        <v>16013.706598848001</v>
      </c>
      <c r="BI87" s="9">
        <f t="shared" si="4"/>
        <v>42948.761098110343</v>
      </c>
      <c r="BJ87" s="9">
        <f t="shared" si="5"/>
        <v>36053.387146299181</v>
      </c>
      <c r="BK87" s="9"/>
      <c r="BL87" s="6">
        <f t="shared" si="197"/>
        <v>9791.4537369600002</v>
      </c>
      <c r="BM87" s="9">
        <f t="shared" si="6"/>
        <v>26260.678922526724</v>
      </c>
      <c r="BN87" s="9">
        <f t="shared" si="7"/>
        <v>22044.557275021645</v>
      </c>
      <c r="BO87" s="9">
        <f t="shared" si="188"/>
        <v>11879.337254399999</v>
      </c>
      <c r="BP87" s="9">
        <f t="shared" si="9"/>
        <v>31860.382516300804</v>
      </c>
      <c r="BQ87" s="9">
        <f t="shared" si="10"/>
        <v>26745.234929254199</v>
      </c>
      <c r="BR87" s="9">
        <f t="shared" si="189"/>
        <v>3162.0378763200001</v>
      </c>
      <c r="BS87" s="9">
        <f t="shared" si="12"/>
        <v>8480.585584290242</v>
      </c>
      <c r="BT87" s="9">
        <f t="shared" si="13"/>
        <v>7119.0373710498598</v>
      </c>
      <c r="BU87" s="6">
        <f t="shared" si="190"/>
        <v>0</v>
      </c>
      <c r="BV87" s="6">
        <f t="shared" si="34"/>
        <v>0</v>
      </c>
      <c r="BW87" s="6">
        <f t="shared" si="35"/>
        <v>0</v>
      </c>
      <c r="BX87" s="9">
        <f t="shared" si="191"/>
        <v>232391.7776852833</v>
      </c>
      <c r="BY87" s="15">
        <v>11</v>
      </c>
      <c r="BZ87" s="25">
        <f t="shared" si="192"/>
        <v>23557.910237685228</v>
      </c>
      <c r="CA87" s="9">
        <f t="shared" si="193"/>
        <v>28476.149484199439</v>
      </c>
      <c r="CB87" s="9">
        <f t="shared" si="194"/>
        <v>1898.409965613296</v>
      </c>
      <c r="CC87" s="6">
        <f t="shared" si="195"/>
        <v>0</v>
      </c>
      <c r="CD87" s="6">
        <f t="shared" si="36"/>
        <v>25456.320203298525</v>
      </c>
      <c r="CE87">
        <v>85</v>
      </c>
      <c r="CF87" s="4">
        <f t="shared" si="196"/>
        <v>0.47887323943661969</v>
      </c>
      <c r="CG87" s="1">
        <v>0.1</v>
      </c>
      <c r="CH87" s="4">
        <f t="shared" si="198"/>
        <v>0.43098591549295773</v>
      </c>
      <c r="CI87" s="6">
        <f t="shared" si="199"/>
        <v>6901.6819989401238</v>
      </c>
      <c r="CJ87" s="6">
        <f t="shared" si="200"/>
        <v>18510.311121157414</v>
      </c>
      <c r="CK87" s="6">
        <f t="shared" si="201"/>
        <v>4219.9786528306477</v>
      </c>
      <c r="CL87" s="6">
        <f t="shared" si="202"/>
        <v>11317.982746891799</v>
      </c>
      <c r="CM87" s="6">
        <f t="shared" si="203"/>
        <v>5119.8270420371828</v>
      </c>
      <c r="CN87" s="6">
        <f t="shared" si="204"/>
        <v>13731.376126743726</v>
      </c>
      <c r="CO87" s="6">
        <f t="shared" si="205"/>
        <v>1362.7937889491832</v>
      </c>
      <c r="CP87" s="6">
        <f t="shared" si="206"/>
        <v>3655.0129419617097</v>
      </c>
      <c r="CQ87" s="6">
        <f t="shared" si="207"/>
        <v>0</v>
      </c>
      <c r="CR87" s="6">
        <f t="shared" si="208"/>
        <v>0</v>
      </c>
      <c r="CS87" s="7">
        <f t="shared" si="209"/>
        <v>1.2777777777777777</v>
      </c>
      <c r="CT87" s="6">
        <f t="shared" si="210"/>
        <v>32527.520259770336</v>
      </c>
      <c r="CU87" s="6">
        <f t="shared" si="211"/>
        <v>25456.320203298525</v>
      </c>
    </row>
    <row r="88" spans="2:99" s="63" customFormat="1" x14ac:dyDescent="0.35">
      <c r="B88" s="59">
        <v>70</v>
      </c>
      <c r="C88" s="59">
        <v>70</v>
      </c>
      <c r="D88" s="59">
        <v>256</v>
      </c>
      <c r="E88" s="61">
        <v>6</v>
      </c>
      <c r="F88" s="60">
        <v>1.792</v>
      </c>
      <c r="G88" s="60">
        <v>3.0464000000000002</v>
      </c>
      <c r="H88" s="74">
        <v>2</v>
      </c>
      <c r="I88" s="72">
        <v>6</v>
      </c>
      <c r="J88" s="67">
        <f t="shared" si="0"/>
        <v>3.6960000000000002</v>
      </c>
      <c r="K88" s="72">
        <v>10</v>
      </c>
      <c r="L88" s="63">
        <v>6</v>
      </c>
      <c r="M88" s="67">
        <v>0.98380000000000001</v>
      </c>
      <c r="N88" s="72">
        <v>4</v>
      </c>
      <c r="O88" s="72">
        <v>15</v>
      </c>
      <c r="P88" s="67">
        <v>0.25</v>
      </c>
      <c r="Q88" s="60">
        <v>0.69199999999999995</v>
      </c>
      <c r="R88" s="63" t="s">
        <v>145</v>
      </c>
      <c r="S88" s="63">
        <v>1</v>
      </c>
      <c r="T88" s="63" t="s">
        <v>153</v>
      </c>
      <c r="U88" s="63">
        <v>565</v>
      </c>
      <c r="V88" s="64"/>
      <c r="W88" s="64"/>
      <c r="X88" s="60"/>
      <c r="Y88" s="60">
        <v>0.36799999999999999</v>
      </c>
      <c r="Z88" s="59"/>
      <c r="AA88" s="80">
        <v>1</v>
      </c>
      <c r="AB88" s="63" t="s">
        <v>143</v>
      </c>
      <c r="AC88" s="67"/>
      <c r="AD88" s="67">
        <v>0.35</v>
      </c>
      <c r="AE88" s="67"/>
      <c r="AF88" s="67"/>
      <c r="AG88" s="67"/>
      <c r="AH88" s="67"/>
      <c r="AI88" s="63">
        <v>311</v>
      </c>
      <c r="AJ88" s="67">
        <f>1*46.6%</f>
        <v>0.46600000000000003</v>
      </c>
      <c r="AK88" s="67">
        <f>1*46.6%</f>
        <v>0.46600000000000003</v>
      </c>
      <c r="AL88" s="67">
        <v>0.311</v>
      </c>
      <c r="AM88" s="67"/>
      <c r="AN88" s="61">
        <f t="shared" si="23"/>
        <v>63</v>
      </c>
      <c r="AO88" s="60"/>
      <c r="AP88" s="60">
        <f t="shared" si="24"/>
        <v>0.183</v>
      </c>
      <c r="AQ88" s="60">
        <f t="shared" si="25"/>
        <v>0.62200000000000011</v>
      </c>
      <c r="AR88" s="89" t="s">
        <v>149</v>
      </c>
      <c r="AS88" s="72">
        <v>513</v>
      </c>
      <c r="AT88" s="67">
        <v>0.25</v>
      </c>
      <c r="AU88" s="67"/>
      <c r="AV88" s="67"/>
      <c r="AW88" s="67">
        <v>0.2</v>
      </c>
      <c r="AX88" s="63">
        <f t="shared" si="186"/>
        <v>821</v>
      </c>
      <c r="AY88" s="61">
        <f t="shared" si="26"/>
        <v>887</v>
      </c>
      <c r="AZ88" s="60">
        <f t="shared" si="27"/>
        <v>0.71599999999999997</v>
      </c>
      <c r="BA88" s="61">
        <f t="shared" si="28"/>
        <v>2295.8360000000002</v>
      </c>
      <c r="BB88" s="60">
        <f t="shared" si="29"/>
        <v>0.35</v>
      </c>
      <c r="BC88" s="60">
        <f t="shared" si="30"/>
        <v>0.66600000000000004</v>
      </c>
      <c r="BD88" s="60">
        <f t="shared" si="31"/>
        <v>0.74399999999999999</v>
      </c>
      <c r="BE88" s="60">
        <f t="shared" si="32"/>
        <v>1.6820000000000002</v>
      </c>
      <c r="BF88" s="4">
        <v>0.435</v>
      </c>
      <c r="BG88" s="72">
        <v>1</v>
      </c>
      <c r="BH88" s="6">
        <f t="shared" si="187"/>
        <v>17853.055488737282</v>
      </c>
      <c r="BI88" s="72">
        <f t="shared" si="4"/>
        <v>47881.894820793394</v>
      </c>
      <c r="BJ88" s="72">
        <f t="shared" si="5"/>
        <v>40194.511951787026</v>
      </c>
      <c r="BK88" s="25"/>
      <c r="BL88" s="6">
        <f t="shared" si="197"/>
        <v>11652.061960806401</v>
      </c>
      <c r="BM88" s="72">
        <f t="shared" si="6"/>
        <v>31250.83017888277</v>
      </c>
      <c r="BN88" s="72">
        <f t="shared" si="7"/>
        <v>26233.545515055222</v>
      </c>
      <c r="BO88" s="72">
        <f t="shared" si="188"/>
        <v>14136.692820096003</v>
      </c>
      <c r="BP88" s="72">
        <f t="shared" si="9"/>
        <v>37914.610143497484</v>
      </c>
      <c r="BQ88" s="72">
        <f t="shared" si="10"/>
        <v>31827.463308706705</v>
      </c>
      <c r="BR88" s="72">
        <f t="shared" si="189"/>
        <v>3762.8999990288003</v>
      </c>
      <c r="BS88" s="72">
        <f t="shared" si="12"/>
        <v>10092.097797395243</v>
      </c>
      <c r="BT88" s="72">
        <f t="shared" si="13"/>
        <v>8471.8231610134335</v>
      </c>
      <c r="BU88" s="61">
        <f t="shared" si="190"/>
        <v>0</v>
      </c>
      <c r="BV88" s="61">
        <f t="shared" si="34"/>
        <v>0</v>
      </c>
      <c r="BW88" s="61">
        <f t="shared" si="35"/>
        <v>0</v>
      </c>
      <c r="BX88" s="72">
        <f t="shared" si="191"/>
        <v>265712.22986736899</v>
      </c>
      <c r="BY88" s="63">
        <v>11</v>
      </c>
      <c r="BZ88" s="66">
        <f t="shared" si="192"/>
        <v>27049.063016006883</v>
      </c>
      <c r="CA88" s="72">
        <f t="shared" si="193"/>
        <v>33887.292644053734</v>
      </c>
      <c r="CB88" s="72">
        <f t="shared" si="194"/>
        <v>2259.1528429369155</v>
      </c>
      <c r="CC88" s="61">
        <f t="shared" si="195"/>
        <v>0</v>
      </c>
      <c r="CD88" s="66">
        <f t="shared" si="36"/>
        <v>29308.215858943797</v>
      </c>
      <c r="CE88" s="59">
        <v>85</v>
      </c>
      <c r="CF88" s="60">
        <f t="shared" si="196"/>
        <v>0.47887323943661969</v>
      </c>
      <c r="CG88" s="71">
        <v>0.1</v>
      </c>
      <c r="CH88" s="60">
        <f t="shared" si="198"/>
        <v>0.43098591549295773</v>
      </c>
      <c r="CI88" s="61">
        <f t="shared" si="199"/>
        <v>7694.4154641600117</v>
      </c>
      <c r="CJ88" s="61">
        <f t="shared" si="200"/>
        <v>20636.422274877154</v>
      </c>
      <c r="CK88" s="61">
        <f t="shared" si="201"/>
        <v>5021.8745915588152</v>
      </c>
      <c r="CL88" s="61">
        <f t="shared" si="202"/>
        <v>13468.667654560742</v>
      </c>
      <c r="CM88" s="61">
        <f t="shared" si="203"/>
        <v>6092.715497111798</v>
      </c>
      <c r="CN88" s="61">
        <f t="shared" si="204"/>
        <v>16340.662963253844</v>
      </c>
      <c r="CO88" s="61">
        <f t="shared" si="205"/>
        <v>1621.7569009898773</v>
      </c>
      <c r="CP88" s="61">
        <f t="shared" si="206"/>
        <v>4349.5520084548507</v>
      </c>
      <c r="CQ88" s="61">
        <f t="shared" si="207"/>
        <v>0</v>
      </c>
      <c r="CR88" s="61">
        <f t="shared" si="208"/>
        <v>0</v>
      </c>
      <c r="CS88" s="7">
        <f t="shared" si="209"/>
        <v>1.2777777777777777</v>
      </c>
      <c r="CT88" s="6">
        <f t="shared" si="210"/>
        <v>37449.386930872628</v>
      </c>
      <c r="CU88" s="6">
        <f t="shared" si="211"/>
        <v>29308.215858943797</v>
      </c>
    </row>
    <row r="89" spans="2:99" s="15" customFormat="1" x14ac:dyDescent="0.35">
      <c r="B89">
        <v>70</v>
      </c>
      <c r="C89">
        <v>70</v>
      </c>
      <c r="D89">
        <v>256</v>
      </c>
      <c r="E89" s="6">
        <v>6</v>
      </c>
      <c r="F89" s="4">
        <v>1.792</v>
      </c>
      <c r="G89" s="4">
        <v>3.0464000000000002</v>
      </c>
      <c r="H89" s="16">
        <v>2</v>
      </c>
      <c r="I89" s="9">
        <v>6</v>
      </c>
      <c r="J89" s="30">
        <f t="shared" si="0"/>
        <v>3.6960000000000002</v>
      </c>
      <c r="K89" s="9">
        <v>10</v>
      </c>
      <c r="L89" s="15">
        <v>6</v>
      </c>
      <c r="M89" s="30">
        <v>0.98380000000000001</v>
      </c>
      <c r="N89" s="9">
        <v>4</v>
      </c>
      <c r="O89" s="9">
        <v>15</v>
      </c>
      <c r="P89" s="30">
        <v>0.25</v>
      </c>
      <c r="Q89" s="4">
        <v>0.69199999999999995</v>
      </c>
      <c r="R89" s="15" t="s">
        <v>11</v>
      </c>
      <c r="S89" s="15">
        <v>1</v>
      </c>
      <c r="T89" s="15" t="s">
        <v>153</v>
      </c>
      <c r="U89" s="37">
        <v>510</v>
      </c>
      <c r="V89" s="33">
        <v>0.41299999999999998</v>
      </c>
      <c r="W89" s="33">
        <v>-0.1</v>
      </c>
      <c r="X89" s="4"/>
      <c r="Y89" s="4"/>
      <c r="Z89" s="4"/>
      <c r="AA89" s="55">
        <v>1</v>
      </c>
      <c r="AB89" s="37" t="s">
        <v>143</v>
      </c>
      <c r="AC89" s="30"/>
      <c r="AD89" s="30">
        <v>0.35</v>
      </c>
      <c r="AE89" s="30"/>
      <c r="AF89" s="30"/>
      <c r="AG89" s="30"/>
      <c r="AH89" s="30"/>
      <c r="AI89" s="15">
        <v>311</v>
      </c>
      <c r="AJ89" s="30">
        <f>2*46.6%</f>
        <v>0.93200000000000005</v>
      </c>
      <c r="AK89" s="30"/>
      <c r="AL89" s="30"/>
      <c r="AM89" s="30">
        <v>0.622</v>
      </c>
      <c r="AN89" s="6">
        <f t="shared" si="23"/>
        <v>63</v>
      </c>
      <c r="AO89" s="4"/>
      <c r="AP89" s="4">
        <f t="shared" si="24"/>
        <v>0.183</v>
      </c>
      <c r="AQ89" s="4">
        <f t="shared" si="25"/>
        <v>0.62200000000000011</v>
      </c>
      <c r="AR89" s="82" t="s">
        <v>149</v>
      </c>
      <c r="AS89" s="9">
        <v>513</v>
      </c>
      <c r="AT89" s="30">
        <v>0.25</v>
      </c>
      <c r="AU89" s="30"/>
      <c r="AV89" s="30"/>
      <c r="AW89" s="30">
        <v>0.2</v>
      </c>
      <c r="AX89" s="15">
        <f t="shared" si="186"/>
        <v>766</v>
      </c>
      <c r="AY89" s="6">
        <f t="shared" si="26"/>
        <v>887</v>
      </c>
      <c r="AZ89" s="4">
        <f t="shared" si="27"/>
        <v>1.595</v>
      </c>
      <c r="BA89" s="6">
        <f t="shared" si="28"/>
        <v>2874.7699999999995</v>
      </c>
      <c r="BB89" s="4">
        <f t="shared" si="29"/>
        <v>0.24999999999999997</v>
      </c>
      <c r="BC89" s="4">
        <f t="shared" si="30"/>
        <v>0.2</v>
      </c>
      <c r="BD89" s="4">
        <f t="shared" si="31"/>
        <v>0.433</v>
      </c>
      <c r="BE89" s="4">
        <f t="shared" si="32"/>
        <v>1.9360000000000002</v>
      </c>
      <c r="BF89" s="4">
        <v>0.435</v>
      </c>
      <c r="BG89" s="9">
        <v>1</v>
      </c>
      <c r="BH89" s="6">
        <f t="shared" si="187"/>
        <v>16078.749597119997</v>
      </c>
      <c r="BI89" s="9">
        <f t="shared" si="4"/>
        <v>47207.20881714431</v>
      </c>
      <c r="BJ89" s="9">
        <f t="shared" si="5"/>
        <v>29557.372439390521</v>
      </c>
      <c r="BK89" s="9"/>
      <c r="BL89" s="6">
        <f t="shared" si="197"/>
        <v>10509.239193599999</v>
      </c>
      <c r="BM89" s="9">
        <f t="shared" si="6"/>
        <v>30855.126272409594</v>
      </c>
      <c r="BN89" s="9">
        <f t="shared" si="7"/>
        <v>19319.008298724551</v>
      </c>
      <c r="BO89" s="9">
        <f t="shared" si="188"/>
        <v>12750.179903999999</v>
      </c>
      <c r="BP89" s="9">
        <f t="shared" si="9"/>
        <v>37434.528198143998</v>
      </c>
      <c r="BQ89" s="9">
        <f t="shared" si="10"/>
        <v>23438.50271536435</v>
      </c>
      <c r="BR89" s="9">
        <f t="shared" si="189"/>
        <v>3393.8384711999997</v>
      </c>
      <c r="BS89" s="9">
        <f t="shared" si="12"/>
        <v>9964.3097514431993</v>
      </c>
      <c r="BT89" s="9">
        <f t="shared" si="13"/>
        <v>6238.8525355453048</v>
      </c>
      <c r="BU89" s="6">
        <f t="shared" si="190"/>
        <v>0</v>
      </c>
      <c r="BV89" s="6">
        <f t="shared" si="34"/>
        <v>0</v>
      </c>
      <c r="BW89" s="6">
        <f t="shared" si="35"/>
        <v>0</v>
      </c>
      <c r="BX89" s="9">
        <f t="shared" si="191"/>
        <v>195505.52295246028</v>
      </c>
      <c r="BY89" s="15">
        <v>11</v>
      </c>
      <c r="BZ89" s="25">
        <f t="shared" si="192"/>
        <v>19904.002333438602</v>
      </c>
      <c r="CA89" s="9">
        <f t="shared" si="193"/>
        <v>24955.410142181219</v>
      </c>
      <c r="CB89" s="9">
        <f t="shared" si="194"/>
        <v>1663.6940094787481</v>
      </c>
      <c r="CC89" s="6">
        <f t="shared" si="195"/>
        <v>0</v>
      </c>
      <c r="CD89" s="6">
        <f t="shared" si="36"/>
        <v>21567.696342917352</v>
      </c>
      <c r="CE89">
        <v>85</v>
      </c>
      <c r="CF89" s="4">
        <f t="shared" si="196"/>
        <v>0.47887323943661969</v>
      </c>
      <c r="CG89" s="1">
        <v>0.1</v>
      </c>
      <c r="CH89" s="4">
        <f t="shared" si="198"/>
        <v>0.43098591549295773</v>
      </c>
      <c r="CI89" s="6">
        <f t="shared" si="199"/>
        <v>6929.7146150967874</v>
      </c>
      <c r="CJ89" s="6">
        <f t="shared" si="200"/>
        <v>20345.642109924167</v>
      </c>
      <c r="CK89" s="6">
        <f t="shared" si="201"/>
        <v>4529.3340749881681</v>
      </c>
      <c r="CL89" s="6">
        <f t="shared" si="202"/>
        <v>13298.124844165261</v>
      </c>
      <c r="CM89" s="6">
        <f t="shared" si="203"/>
        <v>5495.1479586253517</v>
      </c>
      <c r="CN89" s="6">
        <f t="shared" si="204"/>
        <v>16133.754406524033</v>
      </c>
      <c r="CO89" s="6">
        <f t="shared" si="205"/>
        <v>1462.6965805453519</v>
      </c>
      <c r="CP89" s="6">
        <f t="shared" si="206"/>
        <v>4294.4771604811531</v>
      </c>
      <c r="CQ89" s="6">
        <f t="shared" si="207"/>
        <v>0</v>
      </c>
      <c r="CR89" s="6">
        <f t="shared" si="208"/>
        <v>0</v>
      </c>
      <c r="CS89" s="7">
        <f t="shared" si="209"/>
        <v>1.2777777777777777</v>
      </c>
      <c r="CT89" s="6">
        <f t="shared" si="210"/>
        <v>27558.723104838835</v>
      </c>
      <c r="CU89" s="6">
        <f t="shared" si="211"/>
        <v>21567.696342917352</v>
      </c>
    </row>
    <row r="90" spans="2:99" s="37" customFormat="1" x14ac:dyDescent="0.35">
      <c r="B90">
        <v>70</v>
      </c>
      <c r="C90">
        <v>70</v>
      </c>
      <c r="D90">
        <v>256</v>
      </c>
      <c r="E90" s="6">
        <v>6</v>
      </c>
      <c r="F90" s="4">
        <v>1.792</v>
      </c>
      <c r="G90" s="4">
        <v>3.0464000000000002</v>
      </c>
      <c r="H90" s="81">
        <v>2</v>
      </c>
      <c r="I90" s="25">
        <v>6</v>
      </c>
      <c r="J90" s="45">
        <f t="shared" si="0"/>
        <v>3.6960000000000002</v>
      </c>
      <c r="K90" s="25">
        <v>10</v>
      </c>
      <c r="L90" s="37">
        <v>6</v>
      </c>
      <c r="M90" s="45">
        <v>0.98380000000000001</v>
      </c>
      <c r="N90" s="25">
        <v>4</v>
      </c>
      <c r="O90" s="25">
        <v>15</v>
      </c>
      <c r="P90" s="45">
        <v>0.25</v>
      </c>
      <c r="Q90" s="4">
        <v>0.69199999999999995</v>
      </c>
      <c r="R90" s="15" t="s">
        <v>11</v>
      </c>
      <c r="S90" s="15">
        <v>1</v>
      </c>
      <c r="T90" s="15" t="s">
        <v>153</v>
      </c>
      <c r="U90" s="37">
        <v>510</v>
      </c>
      <c r="V90" s="33">
        <v>0.41299999999999998</v>
      </c>
      <c r="W90" s="33">
        <v>-0.1</v>
      </c>
      <c r="X90" s="4"/>
      <c r="Y90" s="4"/>
      <c r="Z90" s="4"/>
      <c r="AA90" s="55">
        <v>1</v>
      </c>
      <c r="AB90" s="37" t="s">
        <v>143</v>
      </c>
      <c r="AC90" s="45"/>
      <c r="AD90" s="45">
        <v>0.35</v>
      </c>
      <c r="AE90" s="45"/>
      <c r="AF90" s="45"/>
      <c r="AG90" s="45"/>
      <c r="AH90" s="45"/>
      <c r="AI90" s="37">
        <v>311</v>
      </c>
      <c r="AJ90" s="45">
        <f>1*46.6%</f>
        <v>0.46600000000000003</v>
      </c>
      <c r="AK90" s="45">
        <f>1*46.6%</f>
        <v>0.46600000000000003</v>
      </c>
      <c r="AM90" s="45">
        <v>0.622</v>
      </c>
      <c r="AN90" s="6">
        <f t="shared" si="23"/>
        <v>63</v>
      </c>
      <c r="AO90" s="4"/>
      <c r="AP90" s="4">
        <f t="shared" si="24"/>
        <v>0.183</v>
      </c>
      <c r="AQ90" s="4">
        <f t="shared" si="25"/>
        <v>0.62200000000000011</v>
      </c>
      <c r="AR90" s="82" t="s">
        <v>149</v>
      </c>
      <c r="AS90" s="9">
        <v>513</v>
      </c>
      <c r="AT90" s="30">
        <v>0.25</v>
      </c>
      <c r="AU90" s="30"/>
      <c r="AV90" s="45"/>
      <c r="AW90" s="45">
        <v>0.2</v>
      </c>
      <c r="AX90" s="37">
        <f t="shared" si="186"/>
        <v>766</v>
      </c>
      <c r="AY90" s="6">
        <f t="shared" si="26"/>
        <v>887</v>
      </c>
      <c r="AZ90" s="4">
        <f t="shared" si="27"/>
        <v>1.129</v>
      </c>
      <c r="BA90" s="6">
        <f t="shared" si="28"/>
        <v>2517.8140000000003</v>
      </c>
      <c r="BB90" s="4">
        <f t="shared" si="29"/>
        <v>0.24999999999999997</v>
      </c>
      <c r="BC90" s="4">
        <f t="shared" si="30"/>
        <v>0.66600000000000004</v>
      </c>
      <c r="BD90" s="4">
        <f t="shared" si="31"/>
        <v>0.433</v>
      </c>
      <c r="BE90" s="4">
        <f t="shared" si="32"/>
        <v>1.9360000000000002</v>
      </c>
      <c r="BF90" s="4">
        <v>0.435</v>
      </c>
      <c r="BG90" s="9">
        <v>1</v>
      </c>
      <c r="BH90" s="6">
        <f t="shared" si="187"/>
        <v>18608.026430622725</v>
      </c>
      <c r="BI90" s="25">
        <f t="shared" si="4"/>
        <v>54633.165600308319</v>
      </c>
      <c r="BJ90" s="25">
        <f t="shared" si="5"/>
        <v>34206.911691096589</v>
      </c>
      <c r="BK90" s="25"/>
      <c r="BL90" s="6">
        <f t="shared" si="197"/>
        <v>12778.667436953601</v>
      </c>
      <c r="BM90" s="25">
        <f t="shared" si="6"/>
        <v>37518.167594895771</v>
      </c>
      <c r="BN90" s="25">
        <f t="shared" si="7"/>
        <v>23490.87100534256</v>
      </c>
      <c r="BO90" s="25">
        <f t="shared" si="188"/>
        <v>15503.530346304004</v>
      </c>
      <c r="BP90" s="25">
        <f t="shared" si="9"/>
        <v>45518.365096748552</v>
      </c>
      <c r="BQ90" s="25">
        <f t="shared" si="10"/>
        <v>28499.953793246495</v>
      </c>
      <c r="BR90" s="25">
        <f t="shared" si="189"/>
        <v>4126.7243383912</v>
      </c>
      <c r="BS90" s="25">
        <f t="shared" si="12"/>
        <v>12116.062657516562</v>
      </c>
      <c r="BT90" s="25">
        <f t="shared" si="13"/>
        <v>7586.1078305724823</v>
      </c>
      <c r="BU90" s="6">
        <f t="shared" si="190"/>
        <v>0</v>
      </c>
      <c r="BV90" s="6">
        <f t="shared" si="34"/>
        <v>0</v>
      </c>
      <c r="BW90" s="6">
        <f t="shared" si="35"/>
        <v>0</v>
      </c>
      <c r="BX90" s="25">
        <f t="shared" si="191"/>
        <v>230791.1307857566</v>
      </c>
      <c r="BY90" s="15">
        <v>11</v>
      </c>
      <c r="BZ90" s="25">
        <f t="shared" si="192"/>
        <v>23571.916779909374</v>
      </c>
      <c r="CA90" s="25">
        <f t="shared" si="193"/>
        <v>30344.431322289929</v>
      </c>
      <c r="CB90" s="25">
        <f t="shared" si="194"/>
        <v>2022.9620881526619</v>
      </c>
      <c r="CC90" s="6">
        <f t="shared" si="195"/>
        <v>0</v>
      </c>
      <c r="CD90" s="6">
        <f t="shared" si="36"/>
        <v>25594.878868062035</v>
      </c>
      <c r="CE90">
        <v>85</v>
      </c>
      <c r="CF90" s="4">
        <f t="shared" si="196"/>
        <v>0.47887323943661969</v>
      </c>
      <c r="CG90" s="1">
        <v>0.1</v>
      </c>
      <c r="CH90" s="4">
        <f t="shared" si="198"/>
        <v>0.43098591549295773</v>
      </c>
      <c r="CI90" s="6">
        <f t="shared" si="199"/>
        <v>8019.7973067190896</v>
      </c>
      <c r="CJ90" s="6">
        <f t="shared" si="200"/>
        <v>23546.124892527245</v>
      </c>
      <c r="CK90" s="6">
        <f t="shared" si="201"/>
        <v>5507.4256840954959</v>
      </c>
      <c r="CL90" s="6">
        <f t="shared" si="202"/>
        <v>16169.801808504373</v>
      </c>
      <c r="CM90" s="6">
        <f t="shared" si="203"/>
        <v>6681.8032196746826</v>
      </c>
      <c r="CN90" s="6">
        <f t="shared" si="204"/>
        <v>19617.774252964868</v>
      </c>
      <c r="CO90" s="6">
        <f t="shared" si="205"/>
        <v>1778.5600669686016</v>
      </c>
      <c r="CP90" s="6">
        <f t="shared" si="206"/>
        <v>5221.8523566198137</v>
      </c>
      <c r="CQ90" s="6">
        <f t="shared" si="207"/>
        <v>0</v>
      </c>
      <c r="CR90" s="6">
        <f t="shared" si="208"/>
        <v>0</v>
      </c>
      <c r="CS90" s="7">
        <f t="shared" si="209"/>
        <v>1.2777777777777777</v>
      </c>
      <c r="CT90" s="6">
        <f t="shared" si="210"/>
        <v>32704.567442523708</v>
      </c>
      <c r="CU90" s="6">
        <f t="shared" si="211"/>
        <v>25594.878868062035</v>
      </c>
    </row>
    <row r="91" spans="2:99" s="15" customFormat="1" x14ac:dyDescent="0.35">
      <c r="B91">
        <v>70</v>
      </c>
      <c r="C91">
        <v>70</v>
      </c>
      <c r="D91">
        <v>256</v>
      </c>
      <c r="E91" s="6">
        <v>6</v>
      </c>
      <c r="F91" s="4">
        <v>1.792</v>
      </c>
      <c r="G91" s="4">
        <v>3.0464000000000002</v>
      </c>
      <c r="H91" s="16">
        <v>2</v>
      </c>
      <c r="I91" s="9">
        <v>6</v>
      </c>
      <c r="J91" s="30">
        <f t="shared" si="0"/>
        <v>3.6960000000000002</v>
      </c>
      <c r="K91" s="9">
        <v>10</v>
      </c>
      <c r="L91" s="15">
        <v>6</v>
      </c>
      <c r="M91" s="30">
        <v>0.98380000000000001</v>
      </c>
      <c r="N91" s="9">
        <v>4</v>
      </c>
      <c r="O91" s="9">
        <v>15</v>
      </c>
      <c r="P91" s="30">
        <v>0.25</v>
      </c>
      <c r="Q91" s="4">
        <v>0.69199999999999995</v>
      </c>
      <c r="R91" s="15" t="s">
        <v>11</v>
      </c>
      <c r="S91" s="15">
        <v>1</v>
      </c>
      <c r="T91" s="15" t="s">
        <v>153</v>
      </c>
      <c r="U91" s="37">
        <v>510</v>
      </c>
      <c r="V91" s="33">
        <v>0.41299999999999998</v>
      </c>
      <c r="W91" s="33">
        <v>-0.1</v>
      </c>
      <c r="X91" s="4"/>
      <c r="Y91" s="4"/>
      <c r="Z91" s="4"/>
      <c r="AA91" s="55">
        <v>1</v>
      </c>
      <c r="AB91" s="37" t="s">
        <v>143</v>
      </c>
      <c r="AC91" s="30"/>
      <c r="AD91" s="30">
        <v>0.35</v>
      </c>
      <c r="AE91" s="30"/>
      <c r="AF91" s="30"/>
      <c r="AG91" s="30"/>
      <c r="AH91" s="30"/>
      <c r="AI91" s="15">
        <v>311</v>
      </c>
      <c r="AJ91" s="30">
        <f>2*46.6%</f>
        <v>0.93200000000000005</v>
      </c>
      <c r="AK91" s="30"/>
      <c r="AL91" s="30">
        <v>0.311</v>
      </c>
      <c r="AM91" s="30"/>
      <c r="AN91" s="6">
        <f t="shared" si="23"/>
        <v>63</v>
      </c>
      <c r="AO91" s="4"/>
      <c r="AP91" s="4">
        <f t="shared" si="24"/>
        <v>0.183</v>
      </c>
      <c r="AQ91" s="4">
        <f t="shared" si="25"/>
        <v>0.62200000000000011</v>
      </c>
      <c r="AR91" s="82" t="s">
        <v>149</v>
      </c>
      <c r="AS91" s="9">
        <v>513</v>
      </c>
      <c r="AT91" s="30">
        <v>0.25</v>
      </c>
      <c r="AU91" s="30"/>
      <c r="AV91" s="30"/>
      <c r="AW91" s="30">
        <v>0.2</v>
      </c>
      <c r="AX91" s="15">
        <f t="shared" si="186"/>
        <v>766</v>
      </c>
      <c r="AY91" s="6">
        <f t="shared" si="26"/>
        <v>887</v>
      </c>
      <c r="AZ91" s="4">
        <f t="shared" si="27"/>
        <v>1.595</v>
      </c>
      <c r="BA91" s="6">
        <f t="shared" si="28"/>
        <v>2874.7699999999995</v>
      </c>
      <c r="BB91" s="4">
        <f t="shared" si="29"/>
        <v>0.24999999999999997</v>
      </c>
      <c r="BC91" s="4">
        <f t="shared" si="30"/>
        <v>0.2</v>
      </c>
      <c r="BD91" s="4">
        <f t="shared" si="31"/>
        <v>0.74399999999999999</v>
      </c>
      <c r="BE91" s="4">
        <f t="shared" si="32"/>
        <v>1.3140000000000001</v>
      </c>
      <c r="BF91" s="4">
        <v>0.435</v>
      </c>
      <c r="BG91" s="9">
        <v>1</v>
      </c>
      <c r="BH91" s="6">
        <f t="shared" si="187"/>
        <v>16078.749597119997</v>
      </c>
      <c r="BI91" s="9">
        <f t="shared" si="4"/>
        <v>37206.226567735677</v>
      </c>
      <c r="BJ91" s="9">
        <f t="shared" si="5"/>
        <v>31797.592463258061</v>
      </c>
      <c r="BK91" s="9"/>
      <c r="BL91" s="6">
        <f t="shared" si="197"/>
        <v>10509.239193599999</v>
      </c>
      <c r="BM91" s="9">
        <f t="shared" si="6"/>
        <v>24318.379493990396</v>
      </c>
      <c r="BN91" s="9">
        <f t="shared" si="7"/>
        <v>20783.239577090455</v>
      </c>
      <c r="BO91" s="9">
        <f t="shared" si="188"/>
        <v>12750.179903999999</v>
      </c>
      <c r="BP91" s="9">
        <f t="shared" si="9"/>
        <v>29503.916297855998</v>
      </c>
      <c r="BQ91" s="9">
        <f t="shared" si="10"/>
        <v>25214.959781028861</v>
      </c>
      <c r="BR91" s="9">
        <f t="shared" si="189"/>
        <v>3393.8384711999997</v>
      </c>
      <c r="BS91" s="9">
        <f t="shared" si="12"/>
        <v>7853.3422223567995</v>
      </c>
      <c r="BT91" s="9">
        <f t="shared" si="13"/>
        <v>6711.7092620606581</v>
      </c>
      <c r="BU91" s="6">
        <f t="shared" si="190"/>
        <v>0</v>
      </c>
      <c r="BV91" s="6">
        <f t="shared" si="34"/>
        <v>0</v>
      </c>
      <c r="BW91" s="6">
        <f t="shared" si="35"/>
        <v>0</v>
      </c>
      <c r="BX91" s="9">
        <f t="shared" si="191"/>
        <v>210323.32816139405</v>
      </c>
      <c r="BY91" s="15">
        <v>11</v>
      </c>
      <c r="BZ91" s="25">
        <f t="shared" si="192"/>
        <v>21412.571631129355</v>
      </c>
      <c r="CA91" s="9">
        <f t="shared" si="193"/>
        <v>26846.837048242633</v>
      </c>
      <c r="CB91" s="9">
        <f t="shared" si="194"/>
        <v>1789.7891365495088</v>
      </c>
      <c r="CC91" s="6">
        <f t="shared" si="195"/>
        <v>0</v>
      </c>
      <c r="CD91" s="6">
        <f t="shared" si="36"/>
        <v>23202.360767678863</v>
      </c>
      <c r="CE91">
        <v>85</v>
      </c>
      <c r="CF91" s="4">
        <f t="shared" si="196"/>
        <v>0.47887323943661969</v>
      </c>
      <c r="CG91" s="1">
        <v>0.1</v>
      </c>
      <c r="CH91" s="4">
        <f t="shared" si="198"/>
        <v>0.43098591549295773</v>
      </c>
      <c r="CI91" s="6">
        <f t="shared" si="199"/>
        <v>6929.7146150967874</v>
      </c>
      <c r="CJ91" s="6">
        <f t="shared" si="200"/>
        <v>16035.359619333967</v>
      </c>
      <c r="CK91" s="6">
        <f t="shared" si="201"/>
        <v>4529.3340749881681</v>
      </c>
      <c r="CL91" s="6">
        <f t="shared" si="202"/>
        <v>10480.87904952262</v>
      </c>
      <c r="CM91" s="6">
        <f t="shared" si="203"/>
        <v>5495.1479586253517</v>
      </c>
      <c r="CN91" s="6">
        <f t="shared" si="204"/>
        <v>12715.772376259063</v>
      </c>
      <c r="CO91" s="6">
        <f t="shared" si="205"/>
        <v>1462.6965805453519</v>
      </c>
      <c r="CP91" s="6">
        <f t="shared" si="206"/>
        <v>3384.6798873819444</v>
      </c>
      <c r="CQ91" s="6">
        <f t="shared" si="207"/>
        <v>0</v>
      </c>
      <c r="CR91" s="6">
        <f t="shared" si="208"/>
        <v>0</v>
      </c>
      <c r="CS91" s="7">
        <f t="shared" si="209"/>
        <v>1.2777777777777777</v>
      </c>
      <c r="CT91" s="6">
        <f t="shared" si="210"/>
        <v>29647.460980922991</v>
      </c>
      <c r="CU91" s="6">
        <f t="shared" si="211"/>
        <v>23202.360767678863</v>
      </c>
    </row>
    <row r="92" spans="2:99" s="31" customFormat="1" x14ac:dyDescent="0.35">
      <c r="B92" s="10">
        <v>70</v>
      </c>
      <c r="C92" s="10">
        <v>70</v>
      </c>
      <c r="D92" s="10">
        <v>256</v>
      </c>
      <c r="E92" s="13">
        <v>6</v>
      </c>
      <c r="F92" s="12">
        <v>1.792</v>
      </c>
      <c r="G92" s="12">
        <v>3.0464000000000002</v>
      </c>
      <c r="H92" s="20">
        <v>2</v>
      </c>
      <c r="I92" s="17">
        <v>6</v>
      </c>
      <c r="J92" s="32">
        <f t="shared" si="0"/>
        <v>3.6960000000000002</v>
      </c>
      <c r="K92" s="17">
        <v>10</v>
      </c>
      <c r="L92" s="31">
        <v>6</v>
      </c>
      <c r="M92" s="32">
        <v>0.98380000000000001</v>
      </c>
      <c r="N92" s="17">
        <v>4</v>
      </c>
      <c r="O92" s="17">
        <v>15</v>
      </c>
      <c r="P92" s="32">
        <v>0.25</v>
      </c>
      <c r="Q92" s="12">
        <v>0.69199999999999995</v>
      </c>
      <c r="R92" s="31" t="s">
        <v>11</v>
      </c>
      <c r="S92" s="31">
        <v>1</v>
      </c>
      <c r="T92" s="31" t="s">
        <v>153</v>
      </c>
      <c r="U92" s="31">
        <v>510</v>
      </c>
      <c r="V92" s="35">
        <v>0.41299999999999998</v>
      </c>
      <c r="W92" s="35">
        <v>-0.1</v>
      </c>
      <c r="X92" s="12"/>
      <c r="Y92" s="12"/>
      <c r="Z92" s="12"/>
      <c r="AA92" s="56">
        <v>1</v>
      </c>
      <c r="AB92" s="31" t="s">
        <v>143</v>
      </c>
      <c r="AC92" s="32"/>
      <c r="AD92" s="32">
        <v>0.35</v>
      </c>
      <c r="AE92" s="32"/>
      <c r="AF92" s="32"/>
      <c r="AG92" s="32"/>
      <c r="AH92" s="32"/>
      <c r="AI92" s="31">
        <v>311</v>
      </c>
      <c r="AJ92" s="32">
        <f>1*46.6%</f>
        <v>0.46600000000000003</v>
      </c>
      <c r="AK92" s="32">
        <f>1*46.6%</f>
        <v>0.46600000000000003</v>
      </c>
      <c r="AL92" s="32">
        <v>0.311</v>
      </c>
      <c r="AM92" s="32"/>
      <c r="AN92" s="13">
        <f t="shared" si="23"/>
        <v>63</v>
      </c>
      <c r="AO92" s="12"/>
      <c r="AP92" s="12">
        <f t="shared" si="24"/>
        <v>0.183</v>
      </c>
      <c r="AQ92" s="12">
        <f t="shared" si="25"/>
        <v>0.62200000000000011</v>
      </c>
      <c r="AR92" s="90" t="s">
        <v>149</v>
      </c>
      <c r="AS92" s="17">
        <v>513</v>
      </c>
      <c r="AT92" s="32">
        <v>0.25</v>
      </c>
      <c r="AU92" s="32"/>
      <c r="AV92" s="32"/>
      <c r="AW92" s="32">
        <v>0.2</v>
      </c>
      <c r="AX92" s="31">
        <f t="shared" si="186"/>
        <v>766</v>
      </c>
      <c r="AY92" s="13">
        <f t="shared" si="26"/>
        <v>887</v>
      </c>
      <c r="AZ92" s="12">
        <f t="shared" si="27"/>
        <v>1.129</v>
      </c>
      <c r="BA92" s="13">
        <f t="shared" si="28"/>
        <v>2517.8140000000003</v>
      </c>
      <c r="BB92" s="12">
        <f t="shared" si="29"/>
        <v>0.24999999999999997</v>
      </c>
      <c r="BC92" s="12">
        <f t="shared" si="30"/>
        <v>0.66600000000000004</v>
      </c>
      <c r="BD92" s="12">
        <f t="shared" si="31"/>
        <v>0.74399999999999999</v>
      </c>
      <c r="BE92" s="12">
        <f t="shared" si="32"/>
        <v>1.3140000000000001</v>
      </c>
      <c r="BF92" s="4">
        <v>0.435</v>
      </c>
      <c r="BG92" s="17">
        <v>1</v>
      </c>
      <c r="BH92" s="6">
        <f t="shared" si="187"/>
        <v>18608.026430622725</v>
      </c>
      <c r="BI92" s="17">
        <f t="shared" si="4"/>
        <v>43058.973160460984</v>
      </c>
      <c r="BJ92" s="17">
        <f t="shared" si="5"/>
        <v>36799.530797622392</v>
      </c>
      <c r="BK92" s="25"/>
      <c r="BL92" s="6">
        <f t="shared" si="197"/>
        <v>12778.667436953601</v>
      </c>
      <c r="BM92" s="17">
        <f t="shared" si="6"/>
        <v>29569.836449110633</v>
      </c>
      <c r="BN92" s="17">
        <f t="shared" si="7"/>
        <v>25271.29718199843</v>
      </c>
      <c r="BO92" s="17">
        <f t="shared" si="188"/>
        <v>15503.530346304004</v>
      </c>
      <c r="BP92" s="17">
        <f t="shared" si="9"/>
        <v>35875.169221347467</v>
      </c>
      <c r="BQ92" s="17">
        <f t="shared" si="10"/>
        <v>30660.029669336342</v>
      </c>
      <c r="BR92" s="17">
        <f t="shared" si="189"/>
        <v>4126.7243383912</v>
      </c>
      <c r="BS92" s="17">
        <f t="shared" si="12"/>
        <v>9549.2401190372366</v>
      </c>
      <c r="BT92" s="17">
        <f t="shared" si="13"/>
        <v>8161.076079191851</v>
      </c>
      <c r="BU92" s="13">
        <f t="shared" si="190"/>
        <v>0</v>
      </c>
      <c r="BV92" s="13">
        <f t="shared" si="34"/>
        <v>0</v>
      </c>
      <c r="BW92" s="13">
        <f t="shared" si="35"/>
        <v>0</v>
      </c>
      <c r="BX92" s="17">
        <f t="shared" si="191"/>
        <v>248283.31191848329</v>
      </c>
      <c r="BY92" s="31">
        <v>11</v>
      </c>
      <c r="BZ92" s="18">
        <f t="shared" si="192"/>
        <v>25358.485598892694</v>
      </c>
      <c r="CA92" s="17">
        <f t="shared" si="193"/>
        <v>32644.304316767404</v>
      </c>
      <c r="CB92" s="17">
        <f t="shared" si="194"/>
        <v>2176.2869544511605</v>
      </c>
      <c r="CC92" s="13">
        <f t="shared" si="195"/>
        <v>0</v>
      </c>
      <c r="CD92" s="18">
        <f t="shared" si="36"/>
        <v>27534.772553343853</v>
      </c>
      <c r="CE92" s="10">
        <v>85</v>
      </c>
      <c r="CF92" s="12">
        <f t="shared" si="196"/>
        <v>0.47887323943661969</v>
      </c>
      <c r="CG92" s="11">
        <v>0.1</v>
      </c>
      <c r="CH92" s="12">
        <f t="shared" si="198"/>
        <v>0.43098591549295773</v>
      </c>
      <c r="CI92" s="13">
        <f t="shared" si="199"/>
        <v>8019.7973067190896</v>
      </c>
      <c r="CJ92" s="13">
        <f t="shared" si="200"/>
        <v>18557.810967747973</v>
      </c>
      <c r="CK92" s="13">
        <f t="shared" si="201"/>
        <v>5507.4256840954959</v>
      </c>
      <c r="CL92" s="13">
        <f t="shared" si="202"/>
        <v>12744.183032996976</v>
      </c>
      <c r="CM92" s="13">
        <f t="shared" si="203"/>
        <v>6681.8032196746826</v>
      </c>
      <c r="CN92" s="13">
        <f t="shared" si="204"/>
        <v>15461.692650327217</v>
      </c>
      <c r="CO92" s="13">
        <f t="shared" si="205"/>
        <v>1778.5600669686016</v>
      </c>
      <c r="CP92" s="13">
        <f t="shared" si="206"/>
        <v>4115.5879949653445</v>
      </c>
      <c r="CQ92" s="13">
        <f t="shared" si="207"/>
        <v>0</v>
      </c>
      <c r="CR92" s="13">
        <f t="shared" si="208"/>
        <v>0</v>
      </c>
      <c r="CS92" s="7">
        <f t="shared" si="209"/>
        <v>1.2777777777777777</v>
      </c>
      <c r="CT92" s="6">
        <f t="shared" si="210"/>
        <v>35183.320484828255</v>
      </c>
      <c r="CU92" s="6">
        <f t="shared" si="211"/>
        <v>27534.772553343853</v>
      </c>
    </row>
    <row r="93" spans="2:99" s="15" customFormat="1" x14ac:dyDescent="0.35">
      <c r="B93">
        <v>70</v>
      </c>
      <c r="C93">
        <v>70</v>
      </c>
      <c r="D93">
        <v>256</v>
      </c>
      <c r="E93" s="6">
        <v>6</v>
      </c>
      <c r="F93" s="4">
        <v>1.792</v>
      </c>
      <c r="G93" s="4">
        <v>3.0464000000000002</v>
      </c>
      <c r="H93" s="16">
        <v>2</v>
      </c>
      <c r="I93" s="9">
        <v>6</v>
      </c>
      <c r="J93" s="30">
        <f t="shared" si="0"/>
        <v>3.6960000000000002</v>
      </c>
      <c r="K93" s="9">
        <v>10</v>
      </c>
      <c r="L93" s="15">
        <v>6</v>
      </c>
      <c r="M93" s="30">
        <v>0.98380000000000001</v>
      </c>
      <c r="N93" s="9">
        <v>4</v>
      </c>
      <c r="O93" s="9">
        <v>15</v>
      </c>
      <c r="P93" s="30">
        <v>0.25</v>
      </c>
      <c r="Q93" s="4">
        <v>0.69199999999999995</v>
      </c>
      <c r="R93" s="15" t="s">
        <v>133</v>
      </c>
      <c r="S93" s="15">
        <v>2</v>
      </c>
      <c r="T93" s="15" t="s">
        <v>153</v>
      </c>
      <c r="U93" s="15">
        <v>510</v>
      </c>
      <c r="V93" s="33">
        <f t="shared" ref="V93:V95" si="221">41.3%+45%</f>
        <v>0.86299999999999999</v>
      </c>
      <c r="W93" s="33"/>
      <c r="X93" s="4"/>
      <c r="Y93" s="4"/>
      <c r="Z93" s="4"/>
      <c r="AA93" s="55">
        <v>1</v>
      </c>
      <c r="AB93" s="37" t="s">
        <v>143</v>
      </c>
      <c r="AC93" s="30"/>
      <c r="AD93" s="30">
        <v>0.35</v>
      </c>
      <c r="AE93" s="30"/>
      <c r="AF93" s="30"/>
      <c r="AG93" s="30"/>
      <c r="AH93" s="30"/>
      <c r="AI93" s="15">
        <v>311</v>
      </c>
      <c r="AJ93" s="30">
        <f>2*46.6%</f>
        <v>0.93200000000000005</v>
      </c>
      <c r="AK93" s="30"/>
      <c r="AL93" s="30"/>
      <c r="AM93" s="30">
        <v>0.622</v>
      </c>
      <c r="AN93" s="6">
        <f t="shared" si="23"/>
        <v>63</v>
      </c>
      <c r="AO93" s="4"/>
      <c r="AP93" s="4">
        <f t="shared" si="24"/>
        <v>0.183</v>
      </c>
      <c r="AQ93" s="4">
        <f t="shared" si="25"/>
        <v>0.62200000000000011</v>
      </c>
      <c r="AR93" s="46" t="s">
        <v>150</v>
      </c>
      <c r="AS93" s="9">
        <v>513</v>
      </c>
      <c r="AT93" s="30">
        <f>48%+25%</f>
        <v>0.73</v>
      </c>
      <c r="AU93" s="30"/>
      <c r="AV93" s="30"/>
      <c r="AW93" s="30">
        <v>0.2</v>
      </c>
      <c r="AX93" s="15">
        <f t="shared" si="186"/>
        <v>766</v>
      </c>
      <c r="AY93" s="6">
        <f t="shared" si="26"/>
        <v>887</v>
      </c>
      <c r="AZ93" s="4">
        <f t="shared" si="27"/>
        <v>2.5249999999999999</v>
      </c>
      <c r="BA93" s="6">
        <f t="shared" si="28"/>
        <v>3587.15</v>
      </c>
      <c r="BB93" s="4">
        <f t="shared" si="29"/>
        <v>0.35</v>
      </c>
      <c r="BC93" s="4">
        <f t="shared" si="30"/>
        <v>0.2</v>
      </c>
      <c r="BD93" s="4">
        <f t="shared" si="31"/>
        <v>0.433</v>
      </c>
      <c r="BE93" s="4">
        <f t="shared" si="32"/>
        <v>1.9360000000000002</v>
      </c>
      <c r="BF93" s="4">
        <v>0.435</v>
      </c>
      <c r="BG93" s="9">
        <v>1</v>
      </c>
      <c r="BH93" s="6">
        <f t="shared" si="187"/>
        <v>21446.7950256</v>
      </c>
      <c r="BI93" s="9">
        <f t="shared" si="4"/>
        <v>62967.7901951616</v>
      </c>
      <c r="BJ93" s="9">
        <f t="shared" si="5"/>
        <v>39425.385934020174</v>
      </c>
      <c r="BK93" s="9"/>
      <c r="BL93" s="6">
        <f t="shared" si="197"/>
        <v>13113.472512000002</v>
      </c>
      <c r="BM93" s="9">
        <f t="shared" si="6"/>
        <v>38501.155295232005</v>
      </c>
      <c r="BN93" s="9">
        <f t="shared" si="7"/>
        <v>24106.339157139457</v>
      </c>
      <c r="BO93" s="9">
        <f t="shared" si="188"/>
        <v>15909.72768</v>
      </c>
      <c r="BP93" s="9">
        <f t="shared" si="9"/>
        <v>46710.96046848</v>
      </c>
      <c r="BQ93" s="9">
        <f t="shared" si="10"/>
        <v>29246.661477411842</v>
      </c>
      <c r="BR93" s="9">
        <f t="shared" si="189"/>
        <v>4234.8458040000005</v>
      </c>
      <c r="BS93" s="9">
        <f t="shared" si="12"/>
        <v>12433.507280544001</v>
      </c>
      <c r="BT93" s="9">
        <f t="shared" si="13"/>
        <v>7784.8662233435525</v>
      </c>
      <c r="BU93" s="6">
        <f t="shared" si="190"/>
        <v>0</v>
      </c>
      <c r="BV93" s="6">
        <f t="shared" si="34"/>
        <v>0</v>
      </c>
      <c r="BW93" s="6">
        <f t="shared" si="35"/>
        <v>0</v>
      </c>
      <c r="BX93" s="9">
        <f t="shared" si="191"/>
        <v>254126.90036463854</v>
      </c>
      <c r="BY93" s="15">
        <v>11</v>
      </c>
      <c r="BZ93" s="25">
        <f t="shared" si="192"/>
        <v>25761.232894731857</v>
      </c>
      <c r="CA93" s="9">
        <f t="shared" si="193"/>
        <v>31139.46489337421</v>
      </c>
      <c r="CB93" s="9">
        <f t="shared" si="194"/>
        <v>2075.9643262249474</v>
      </c>
      <c r="CC93" s="6">
        <f t="shared" si="195"/>
        <v>0</v>
      </c>
      <c r="CD93" s="6">
        <f t="shared" si="36"/>
        <v>27837.197220956805</v>
      </c>
      <c r="CE93">
        <v>85</v>
      </c>
      <c r="CF93" s="4">
        <f t="shared" si="196"/>
        <v>0.47887323943661969</v>
      </c>
      <c r="CG93" s="1">
        <v>0.1</v>
      </c>
      <c r="CH93" s="4">
        <f t="shared" si="198"/>
        <v>0.43098591549295773</v>
      </c>
      <c r="CI93" s="6">
        <f t="shared" si="199"/>
        <v>9243.2665884980288</v>
      </c>
      <c r="CJ93" s="6">
        <f t="shared" si="200"/>
        <v>27138.23070383021</v>
      </c>
      <c r="CK93" s="6">
        <f t="shared" si="201"/>
        <v>5651.7219558760571</v>
      </c>
      <c r="CL93" s="6">
        <f t="shared" si="202"/>
        <v>16593.455662452103</v>
      </c>
      <c r="CM93" s="6">
        <f t="shared" si="203"/>
        <v>6856.8685494084502</v>
      </c>
      <c r="CN93" s="6">
        <f t="shared" si="204"/>
        <v>20131.766061063212</v>
      </c>
      <c r="CO93" s="6">
        <f t="shared" si="205"/>
        <v>1825.1588958084508</v>
      </c>
      <c r="CP93" s="6">
        <f t="shared" si="206"/>
        <v>5358.6665180936116</v>
      </c>
      <c r="CQ93" s="6">
        <f t="shared" si="207"/>
        <v>0</v>
      </c>
      <c r="CR93" s="6">
        <f t="shared" si="208"/>
        <v>0</v>
      </c>
      <c r="CS93" s="7">
        <f t="shared" si="209"/>
        <v>1.2777777777777777</v>
      </c>
      <c r="CT93" s="6">
        <f t="shared" si="210"/>
        <v>35569.752004555914</v>
      </c>
      <c r="CU93" s="6">
        <f t="shared" si="211"/>
        <v>27837.197220956805</v>
      </c>
    </row>
    <row r="94" spans="2:99" s="37" customFormat="1" x14ac:dyDescent="0.35">
      <c r="B94">
        <v>70</v>
      </c>
      <c r="C94">
        <v>70</v>
      </c>
      <c r="D94">
        <v>256</v>
      </c>
      <c r="E94" s="6">
        <v>6</v>
      </c>
      <c r="F94" s="4">
        <v>1.792</v>
      </c>
      <c r="G94" s="4">
        <v>3.0464000000000002</v>
      </c>
      <c r="H94" s="81">
        <v>2</v>
      </c>
      <c r="I94" s="25">
        <v>6</v>
      </c>
      <c r="J94" s="45">
        <f t="shared" si="0"/>
        <v>3.6960000000000002</v>
      </c>
      <c r="K94" s="25">
        <v>10</v>
      </c>
      <c r="L94" s="37">
        <v>6</v>
      </c>
      <c r="M94" s="45">
        <v>0.98380000000000001</v>
      </c>
      <c r="N94" s="25">
        <v>4</v>
      </c>
      <c r="O94" s="25">
        <v>15</v>
      </c>
      <c r="P94" s="45">
        <v>0.25</v>
      </c>
      <c r="Q94" s="4">
        <v>0.69199999999999995</v>
      </c>
      <c r="R94" s="15" t="s">
        <v>133</v>
      </c>
      <c r="S94" s="15">
        <v>2</v>
      </c>
      <c r="T94" s="15" t="s">
        <v>153</v>
      </c>
      <c r="U94" s="15">
        <v>510</v>
      </c>
      <c r="V94" s="33">
        <f t="shared" si="221"/>
        <v>0.86299999999999999</v>
      </c>
      <c r="W94" s="33"/>
      <c r="X94" s="4"/>
      <c r="Y94" s="4"/>
      <c r="Z94" s="4"/>
      <c r="AA94" s="55">
        <v>1</v>
      </c>
      <c r="AB94" s="37" t="s">
        <v>143</v>
      </c>
      <c r="AC94" s="45"/>
      <c r="AD94" s="45">
        <v>0.35</v>
      </c>
      <c r="AE94" s="45"/>
      <c r="AF94" s="45"/>
      <c r="AG94" s="45"/>
      <c r="AH94" s="45"/>
      <c r="AI94" s="37">
        <v>311</v>
      </c>
      <c r="AJ94" s="45">
        <f>1*46.6%</f>
        <v>0.46600000000000003</v>
      </c>
      <c r="AK94" s="45">
        <f>1*46.6%</f>
        <v>0.46600000000000003</v>
      </c>
      <c r="AM94" s="45">
        <v>0.622</v>
      </c>
      <c r="AN94" s="6">
        <f t="shared" si="23"/>
        <v>63</v>
      </c>
      <c r="AO94" s="4"/>
      <c r="AP94" s="4">
        <f t="shared" si="24"/>
        <v>0.183</v>
      </c>
      <c r="AQ94" s="4">
        <f t="shared" si="25"/>
        <v>0.62200000000000011</v>
      </c>
      <c r="AR94" s="46" t="s">
        <v>150</v>
      </c>
      <c r="AS94" s="9">
        <v>513</v>
      </c>
      <c r="AT94" s="30">
        <f t="shared" ref="AT94:AT112" si="222">48%+25%</f>
        <v>0.73</v>
      </c>
      <c r="AU94" s="30"/>
      <c r="AV94" s="45"/>
      <c r="AW94" s="45">
        <v>0.2</v>
      </c>
      <c r="AX94" s="37">
        <f t="shared" si="186"/>
        <v>766</v>
      </c>
      <c r="AY94" s="6">
        <f t="shared" si="26"/>
        <v>887</v>
      </c>
      <c r="AZ94" s="4">
        <f t="shared" si="27"/>
        <v>2.0590000000000002</v>
      </c>
      <c r="BA94" s="6">
        <f t="shared" si="28"/>
        <v>3230.194</v>
      </c>
      <c r="BB94" s="4">
        <f t="shared" si="29"/>
        <v>0.35</v>
      </c>
      <c r="BC94" s="4">
        <f t="shared" si="30"/>
        <v>0.66600000000000004</v>
      </c>
      <c r="BD94" s="4">
        <f t="shared" si="31"/>
        <v>0.433</v>
      </c>
      <c r="BE94" s="4">
        <f t="shared" si="32"/>
        <v>1.9360000000000002</v>
      </c>
      <c r="BF94" s="4">
        <v>0.435</v>
      </c>
      <c r="BG94" s="9">
        <v>1</v>
      </c>
      <c r="BH94" s="6">
        <f t="shared" si="187"/>
        <v>25118.881628037117</v>
      </c>
      <c r="BI94" s="25">
        <f t="shared" si="4"/>
        <v>73749.03645991697</v>
      </c>
      <c r="BJ94" s="25">
        <f t="shared" si="5"/>
        <v>46175.738670241095</v>
      </c>
      <c r="BK94" s="25"/>
      <c r="BL94" s="6">
        <f t="shared" si="197"/>
        <v>16394.211360665598</v>
      </c>
      <c r="BM94" s="25">
        <f t="shared" si="6"/>
        <v>48133.404554914196</v>
      </c>
      <c r="BN94" s="25">
        <f t="shared" si="7"/>
        <v>30137.282013775242</v>
      </c>
      <c r="BO94" s="25">
        <f t="shared" si="188"/>
        <v>19890.035841984001</v>
      </c>
      <c r="BP94" s="25">
        <f t="shared" si="9"/>
        <v>58397.145232065028</v>
      </c>
      <c r="BQ94" s="25">
        <f t="shared" si="10"/>
        <v>36563.614207889084</v>
      </c>
      <c r="BR94" s="25">
        <f t="shared" si="189"/>
        <v>5294.3228520951998</v>
      </c>
      <c r="BS94" s="25">
        <f t="shared" si="12"/>
        <v>15544.131893751506</v>
      </c>
      <c r="BT94" s="25">
        <f t="shared" si="13"/>
        <v>9732.4901671323805</v>
      </c>
      <c r="BU94" s="6">
        <f t="shared" si="190"/>
        <v>0</v>
      </c>
      <c r="BV94" s="6">
        <f t="shared" si="34"/>
        <v>0</v>
      </c>
      <c r="BW94" s="6">
        <f t="shared" si="35"/>
        <v>0</v>
      </c>
      <c r="BX94" s="25">
        <f t="shared" si="191"/>
        <v>305252.08273606538</v>
      </c>
      <c r="BY94" s="15">
        <v>11</v>
      </c>
      <c r="BZ94" s="25">
        <f t="shared" si="192"/>
        <v>31074.154267632224</v>
      </c>
      <c r="CA94" s="25">
        <f t="shared" si="193"/>
        <v>38929.960668529522</v>
      </c>
      <c r="CB94" s="25">
        <f t="shared" si="194"/>
        <v>2595.3307112353014</v>
      </c>
      <c r="CC94" s="6">
        <f t="shared" si="195"/>
        <v>0</v>
      </c>
      <c r="CD94" s="6">
        <f t="shared" si="36"/>
        <v>33669.484978867527</v>
      </c>
      <c r="CE94">
        <v>85</v>
      </c>
      <c r="CF94" s="4">
        <f t="shared" si="196"/>
        <v>0.47887323943661969</v>
      </c>
      <c r="CG94" s="1">
        <v>0.1</v>
      </c>
      <c r="CH94" s="4">
        <f t="shared" si="198"/>
        <v>0.43098591549295773</v>
      </c>
      <c r="CI94" s="6">
        <f t="shared" si="199"/>
        <v>10825.884194618813</v>
      </c>
      <c r="CJ94" s="6">
        <f t="shared" si="200"/>
        <v>31784.795995400833</v>
      </c>
      <c r="CK94" s="6">
        <f t="shared" si="201"/>
        <v>7065.6741920615113</v>
      </c>
      <c r="CL94" s="6">
        <f t="shared" si="202"/>
        <v>20744.819427892595</v>
      </c>
      <c r="CM94" s="6">
        <f t="shared" si="203"/>
        <v>8572.3253065452172</v>
      </c>
      <c r="CN94" s="6">
        <f t="shared" si="204"/>
        <v>25168.347100016756</v>
      </c>
      <c r="CO94" s="6">
        <f t="shared" si="205"/>
        <v>2281.7785813255368</v>
      </c>
      <c r="CP94" s="6">
        <f t="shared" si="206"/>
        <v>6699.301914771776</v>
      </c>
      <c r="CQ94" s="6">
        <f t="shared" si="207"/>
        <v>0</v>
      </c>
      <c r="CR94" s="6">
        <f t="shared" si="208"/>
        <v>0</v>
      </c>
      <c r="CS94" s="7">
        <f t="shared" si="209"/>
        <v>1.2777777777777777</v>
      </c>
      <c r="CT94" s="6">
        <f t="shared" si="210"/>
        <v>43022.119695219611</v>
      </c>
      <c r="CU94" s="6">
        <f t="shared" si="211"/>
        <v>33669.484978867527</v>
      </c>
    </row>
    <row r="95" spans="2:99" s="15" customFormat="1" x14ac:dyDescent="0.35">
      <c r="B95">
        <v>70</v>
      </c>
      <c r="C95">
        <v>70</v>
      </c>
      <c r="D95">
        <v>256</v>
      </c>
      <c r="E95" s="6">
        <v>6</v>
      </c>
      <c r="F95" s="4">
        <v>1.792</v>
      </c>
      <c r="G95" s="4">
        <v>3.0464000000000002</v>
      </c>
      <c r="H95" s="16">
        <v>2</v>
      </c>
      <c r="I95" s="9">
        <v>6</v>
      </c>
      <c r="J95" s="30">
        <f t="shared" si="0"/>
        <v>3.6960000000000002</v>
      </c>
      <c r="K95" s="9">
        <v>10</v>
      </c>
      <c r="L95" s="15">
        <v>6</v>
      </c>
      <c r="M95" s="30">
        <v>0.98380000000000001</v>
      </c>
      <c r="N95" s="9">
        <v>4</v>
      </c>
      <c r="O95" s="9">
        <v>15</v>
      </c>
      <c r="P95" s="30">
        <v>0.25</v>
      </c>
      <c r="Q95" s="4">
        <v>0.69199999999999995</v>
      </c>
      <c r="R95" s="15" t="s">
        <v>133</v>
      </c>
      <c r="S95" s="15">
        <v>2</v>
      </c>
      <c r="T95" s="15" t="s">
        <v>153</v>
      </c>
      <c r="U95" s="15">
        <v>510</v>
      </c>
      <c r="V95" s="33">
        <f t="shared" si="221"/>
        <v>0.86299999999999999</v>
      </c>
      <c r="W95" s="33"/>
      <c r="X95" s="4"/>
      <c r="Y95" s="4"/>
      <c r="Z95" s="4"/>
      <c r="AA95" s="55">
        <v>1</v>
      </c>
      <c r="AB95" s="37" t="s">
        <v>143</v>
      </c>
      <c r="AC95" s="30"/>
      <c r="AD95" s="30">
        <v>0.35</v>
      </c>
      <c r="AE95" s="30"/>
      <c r="AF95" s="30"/>
      <c r="AG95" s="30"/>
      <c r="AH95" s="30"/>
      <c r="AI95" s="15">
        <v>311</v>
      </c>
      <c r="AJ95" s="30">
        <f>2*46.6%</f>
        <v>0.93200000000000005</v>
      </c>
      <c r="AK95" s="30"/>
      <c r="AL95" s="30">
        <v>0.311</v>
      </c>
      <c r="AM95" s="30"/>
      <c r="AN95" s="6">
        <f t="shared" si="23"/>
        <v>63</v>
      </c>
      <c r="AO95" s="4"/>
      <c r="AP95" s="4">
        <f t="shared" si="24"/>
        <v>0.183</v>
      </c>
      <c r="AQ95" s="4">
        <f t="shared" si="25"/>
        <v>0.62200000000000011</v>
      </c>
      <c r="AR95" s="46" t="s">
        <v>150</v>
      </c>
      <c r="AS95" s="9">
        <v>513</v>
      </c>
      <c r="AT95" s="30">
        <f t="shared" si="222"/>
        <v>0.73</v>
      </c>
      <c r="AU95" s="30"/>
      <c r="AV95" s="30"/>
      <c r="AW95" s="30">
        <v>0.2</v>
      </c>
      <c r="AX95" s="15">
        <f t="shared" si="186"/>
        <v>766</v>
      </c>
      <c r="AY95" s="6">
        <f t="shared" si="26"/>
        <v>887</v>
      </c>
      <c r="AZ95" s="4">
        <f t="shared" si="27"/>
        <v>2.5249999999999999</v>
      </c>
      <c r="BA95" s="6">
        <f t="shared" si="28"/>
        <v>3587.15</v>
      </c>
      <c r="BB95" s="4">
        <f t="shared" si="29"/>
        <v>0.35</v>
      </c>
      <c r="BC95" s="4">
        <f t="shared" si="30"/>
        <v>0.2</v>
      </c>
      <c r="BD95" s="4">
        <f t="shared" si="31"/>
        <v>0.74399999999999999</v>
      </c>
      <c r="BE95" s="4">
        <f t="shared" si="32"/>
        <v>1.3140000000000001</v>
      </c>
      <c r="BF95" s="4">
        <v>0.435</v>
      </c>
      <c r="BG95" s="9">
        <v>1</v>
      </c>
      <c r="BH95" s="6">
        <f t="shared" si="187"/>
        <v>21446.7950256</v>
      </c>
      <c r="BI95" s="9">
        <f t="shared" si="4"/>
        <v>49627.883689238399</v>
      </c>
      <c r="BJ95" s="9">
        <f t="shared" si="5"/>
        <v>42413.524991346974</v>
      </c>
      <c r="BK95" s="9"/>
      <c r="BL95" s="6">
        <f t="shared" si="197"/>
        <v>13113.472512000002</v>
      </c>
      <c r="BM95" s="9">
        <f t="shared" si="6"/>
        <v>30344.575392768005</v>
      </c>
      <c r="BN95" s="9">
        <f t="shared" si="7"/>
        <v>25933.413055291396</v>
      </c>
      <c r="BO95" s="9">
        <f t="shared" si="188"/>
        <v>15909.72768</v>
      </c>
      <c r="BP95" s="9">
        <f t="shared" si="9"/>
        <v>36815.109851519999</v>
      </c>
      <c r="BQ95" s="9">
        <f t="shared" si="10"/>
        <v>31463.332015610878</v>
      </c>
      <c r="BR95" s="9">
        <f t="shared" si="189"/>
        <v>4234.8458040000005</v>
      </c>
      <c r="BS95" s="9">
        <f t="shared" si="12"/>
        <v>9799.4331904560022</v>
      </c>
      <c r="BT95" s="9">
        <f t="shared" si="13"/>
        <v>8374.898819523265</v>
      </c>
      <c r="BU95" s="6">
        <f t="shared" si="190"/>
        <v>0</v>
      </c>
      <c r="BV95" s="6">
        <f t="shared" si="34"/>
        <v>0</v>
      </c>
      <c r="BW95" s="6">
        <f t="shared" si="35"/>
        <v>0</v>
      </c>
      <c r="BX95" s="9">
        <f t="shared" si="191"/>
        <v>273387.75218655349</v>
      </c>
      <c r="BY95" s="15">
        <v>11</v>
      </c>
      <c r="BZ95" s="25">
        <f t="shared" si="192"/>
        <v>27713.73492746949</v>
      </c>
      <c r="CA95" s="9">
        <f t="shared" si="193"/>
        <v>33499.59527809306</v>
      </c>
      <c r="CB95" s="9">
        <f t="shared" si="194"/>
        <v>2233.3063518728709</v>
      </c>
      <c r="CC95" s="6">
        <f t="shared" si="195"/>
        <v>0</v>
      </c>
      <c r="CD95" s="6">
        <f t="shared" si="36"/>
        <v>29947.04127934236</v>
      </c>
      <c r="CE95">
        <v>85</v>
      </c>
      <c r="CF95" s="4">
        <f t="shared" si="196"/>
        <v>0.47887323943661969</v>
      </c>
      <c r="CG95" s="1">
        <v>0.1</v>
      </c>
      <c r="CH95" s="4">
        <f t="shared" si="198"/>
        <v>0.43098591549295773</v>
      </c>
      <c r="CI95" s="6">
        <f t="shared" si="199"/>
        <v>9243.2665884980288</v>
      </c>
      <c r="CJ95" s="6">
        <f t="shared" si="200"/>
        <v>21388.918885784435</v>
      </c>
      <c r="CK95" s="6">
        <f t="shared" si="201"/>
        <v>5651.7219558760571</v>
      </c>
      <c r="CL95" s="6">
        <f t="shared" si="202"/>
        <v>13078.084605897197</v>
      </c>
      <c r="CM95" s="6">
        <f t="shared" si="203"/>
        <v>6856.8685494084502</v>
      </c>
      <c r="CN95" s="6">
        <f t="shared" si="204"/>
        <v>15866.793823331154</v>
      </c>
      <c r="CO95" s="6">
        <f t="shared" si="205"/>
        <v>1825.1588958084508</v>
      </c>
      <c r="CP95" s="6">
        <f t="shared" si="206"/>
        <v>4223.4176849007554</v>
      </c>
      <c r="CQ95" s="6">
        <f t="shared" si="207"/>
        <v>0</v>
      </c>
      <c r="CR95" s="6">
        <f t="shared" si="208"/>
        <v>0</v>
      </c>
      <c r="CS95" s="7">
        <f t="shared" si="209"/>
        <v>1.2777777777777777</v>
      </c>
      <c r="CT95" s="6">
        <f t="shared" si="210"/>
        <v>38265.663856937455</v>
      </c>
      <c r="CU95" s="6">
        <f t="shared" si="211"/>
        <v>29947.04127934236</v>
      </c>
    </row>
    <row r="96" spans="2:99" s="63" customFormat="1" x14ac:dyDescent="0.35">
      <c r="B96" s="59">
        <v>70</v>
      </c>
      <c r="C96" s="59">
        <v>70</v>
      </c>
      <c r="D96" s="59">
        <v>256</v>
      </c>
      <c r="E96" s="61">
        <v>6</v>
      </c>
      <c r="F96" s="60">
        <v>1.792</v>
      </c>
      <c r="G96" s="60">
        <v>3.0464000000000002</v>
      </c>
      <c r="H96" s="74">
        <v>2</v>
      </c>
      <c r="I96" s="72">
        <v>6</v>
      </c>
      <c r="J96" s="67">
        <f t="shared" si="0"/>
        <v>3.6960000000000002</v>
      </c>
      <c r="K96" s="72">
        <v>10</v>
      </c>
      <c r="L96" s="63">
        <v>6</v>
      </c>
      <c r="M96" s="67">
        <v>0.98380000000000001</v>
      </c>
      <c r="N96" s="72">
        <v>4</v>
      </c>
      <c r="O96" s="72">
        <v>15</v>
      </c>
      <c r="P96" s="67">
        <v>0.25</v>
      </c>
      <c r="Q96" s="60">
        <v>0.69199999999999995</v>
      </c>
      <c r="R96" s="63" t="s">
        <v>133</v>
      </c>
      <c r="S96" s="63">
        <v>2</v>
      </c>
      <c r="T96" s="63" t="s">
        <v>153</v>
      </c>
      <c r="U96" s="63">
        <v>510</v>
      </c>
      <c r="V96" s="64">
        <f>41.3%+45%</f>
        <v>0.86299999999999999</v>
      </c>
      <c r="W96" s="64"/>
      <c r="X96" s="60"/>
      <c r="Y96" s="60"/>
      <c r="Z96" s="60"/>
      <c r="AA96" s="80">
        <v>1</v>
      </c>
      <c r="AB96" s="63" t="s">
        <v>143</v>
      </c>
      <c r="AC96" s="67"/>
      <c r="AD96" s="67">
        <v>0.35</v>
      </c>
      <c r="AE96" s="67"/>
      <c r="AF96" s="67"/>
      <c r="AG96" s="67"/>
      <c r="AH96" s="67"/>
      <c r="AI96" s="63">
        <v>311</v>
      </c>
      <c r="AJ96" s="67">
        <f>1*46.6%</f>
        <v>0.46600000000000003</v>
      </c>
      <c r="AK96" s="67">
        <f>1*46.6%</f>
        <v>0.46600000000000003</v>
      </c>
      <c r="AL96" s="67">
        <v>0.311</v>
      </c>
      <c r="AM96" s="67"/>
      <c r="AN96" s="61">
        <f t="shared" si="23"/>
        <v>63</v>
      </c>
      <c r="AO96" s="60"/>
      <c r="AP96" s="60">
        <f t="shared" si="24"/>
        <v>0.183</v>
      </c>
      <c r="AQ96" s="60">
        <f t="shared" si="25"/>
        <v>0.62200000000000011</v>
      </c>
      <c r="AR96" s="73" t="s">
        <v>150</v>
      </c>
      <c r="AS96" s="72">
        <v>513</v>
      </c>
      <c r="AT96" s="67">
        <f t="shared" si="222"/>
        <v>0.73</v>
      </c>
      <c r="AU96" s="67"/>
      <c r="AV96" s="67"/>
      <c r="AW96" s="67">
        <v>0.2</v>
      </c>
      <c r="AX96" s="63">
        <f t="shared" si="186"/>
        <v>766</v>
      </c>
      <c r="AY96" s="61">
        <f t="shared" si="26"/>
        <v>887</v>
      </c>
      <c r="AZ96" s="60">
        <f t="shared" si="27"/>
        <v>2.0590000000000002</v>
      </c>
      <c r="BA96" s="61">
        <f t="shared" si="28"/>
        <v>3230.194</v>
      </c>
      <c r="BB96" s="60">
        <f t="shared" si="29"/>
        <v>0.35</v>
      </c>
      <c r="BC96" s="60">
        <f t="shared" si="30"/>
        <v>0.66600000000000004</v>
      </c>
      <c r="BD96" s="60">
        <f t="shared" si="31"/>
        <v>0.74399999999999999</v>
      </c>
      <c r="BE96" s="60">
        <f t="shared" si="32"/>
        <v>1.3140000000000001</v>
      </c>
      <c r="BF96" s="4">
        <v>0.435</v>
      </c>
      <c r="BG96" s="72">
        <v>1</v>
      </c>
      <c r="BH96" s="6">
        <f t="shared" si="187"/>
        <v>25118.881628037117</v>
      </c>
      <c r="BI96" s="72">
        <f t="shared" si="4"/>
        <v>58125.092087277888</v>
      </c>
      <c r="BJ96" s="72">
        <f t="shared" si="5"/>
        <v>49675.502209712249</v>
      </c>
      <c r="BK96" s="25"/>
      <c r="BL96" s="6">
        <f t="shared" si="197"/>
        <v>16394.211360665598</v>
      </c>
      <c r="BM96" s="72">
        <f t="shared" si="6"/>
        <v>37936.205088580195</v>
      </c>
      <c r="BN96" s="72">
        <f t="shared" si="7"/>
        <v>32421.454694234057</v>
      </c>
      <c r="BO96" s="72">
        <f t="shared" si="188"/>
        <v>19890.035841984001</v>
      </c>
      <c r="BP96" s="72">
        <f t="shared" si="9"/>
        <v>46025.542938350984</v>
      </c>
      <c r="BQ96" s="72">
        <f t="shared" si="10"/>
        <v>39334.853121681037</v>
      </c>
      <c r="BR96" s="72">
        <f t="shared" si="189"/>
        <v>5294.3228520951998</v>
      </c>
      <c r="BS96" s="72">
        <f t="shared" si="12"/>
        <v>12251.063079748292</v>
      </c>
      <c r="BT96" s="72">
        <f t="shared" si="13"/>
        <v>10470.1375814691</v>
      </c>
      <c r="BU96" s="61">
        <f t="shared" si="190"/>
        <v>0</v>
      </c>
      <c r="BV96" s="61">
        <f t="shared" si="34"/>
        <v>0</v>
      </c>
      <c r="BW96" s="61">
        <f t="shared" si="35"/>
        <v>0</v>
      </c>
      <c r="BX96" s="72">
        <f t="shared" si="191"/>
        <v>328387.82761578524</v>
      </c>
      <c r="BY96" s="63">
        <v>11</v>
      </c>
      <c r="BZ96" s="66">
        <f t="shared" si="192"/>
        <v>33429.334612496932</v>
      </c>
      <c r="CA96" s="72">
        <f t="shared" si="193"/>
        <v>41880.5503258764</v>
      </c>
      <c r="CB96" s="72">
        <f t="shared" si="194"/>
        <v>2792.03668839176</v>
      </c>
      <c r="CC96" s="61">
        <f t="shared" si="195"/>
        <v>0</v>
      </c>
      <c r="CD96" s="66">
        <f t="shared" si="36"/>
        <v>36221.371300888692</v>
      </c>
      <c r="CE96" s="59">
        <v>85</v>
      </c>
      <c r="CF96" s="60">
        <f t="shared" si="196"/>
        <v>0.47887323943661969</v>
      </c>
      <c r="CG96" s="71">
        <v>0.1</v>
      </c>
      <c r="CH96" s="60">
        <f t="shared" si="198"/>
        <v>0.43098591549295773</v>
      </c>
      <c r="CI96" s="61">
        <f t="shared" si="199"/>
        <v>10825.884194618813</v>
      </c>
      <c r="CJ96" s="61">
        <f t="shared" si="200"/>
        <v>25051.096026347932</v>
      </c>
      <c r="CK96" s="61">
        <f t="shared" si="201"/>
        <v>7065.6741920615113</v>
      </c>
      <c r="CL96" s="61">
        <f t="shared" si="202"/>
        <v>16349.970080430337</v>
      </c>
      <c r="CM96" s="61">
        <f t="shared" si="203"/>
        <v>8572.3253065452172</v>
      </c>
      <c r="CN96" s="61">
        <f t="shared" si="204"/>
        <v>19836.360759345633</v>
      </c>
      <c r="CO96" s="61">
        <f t="shared" si="205"/>
        <v>2281.7785813255368</v>
      </c>
      <c r="CP96" s="61">
        <f t="shared" si="206"/>
        <v>5280.0356371872913</v>
      </c>
      <c r="CQ96" s="61">
        <f t="shared" si="207"/>
        <v>0</v>
      </c>
      <c r="CR96" s="61">
        <f t="shared" si="208"/>
        <v>0</v>
      </c>
      <c r="CS96" s="7">
        <f t="shared" si="209"/>
        <v>1.2777777777777777</v>
      </c>
      <c r="CT96" s="6">
        <f t="shared" si="210"/>
        <v>46282.863328913321</v>
      </c>
      <c r="CU96" s="6">
        <f t="shared" si="211"/>
        <v>36221.371300888692</v>
      </c>
    </row>
    <row r="97" spans="2:99" s="15" customFormat="1" x14ac:dyDescent="0.35">
      <c r="B97">
        <v>70</v>
      </c>
      <c r="C97">
        <v>70</v>
      </c>
      <c r="D97">
        <v>256</v>
      </c>
      <c r="E97" s="6">
        <v>6</v>
      </c>
      <c r="F97" s="4">
        <v>1.792</v>
      </c>
      <c r="G97" s="4">
        <v>3.0464000000000002</v>
      </c>
      <c r="H97" s="16">
        <v>2</v>
      </c>
      <c r="I97" s="9">
        <v>6</v>
      </c>
      <c r="J97" s="30">
        <f t="shared" si="0"/>
        <v>3.6960000000000002</v>
      </c>
      <c r="K97" s="9">
        <v>10</v>
      </c>
      <c r="L97" s="15">
        <v>6</v>
      </c>
      <c r="M97" s="30">
        <v>0.98380000000000001</v>
      </c>
      <c r="N97" s="9">
        <v>4</v>
      </c>
      <c r="O97" s="9">
        <v>15</v>
      </c>
      <c r="P97" s="30">
        <v>0.25</v>
      </c>
      <c r="Q97" s="4">
        <v>0.69199999999999995</v>
      </c>
      <c r="R97" s="15" t="s">
        <v>159</v>
      </c>
      <c r="S97" s="15">
        <v>2</v>
      </c>
      <c r="T97" s="15" t="s">
        <v>153</v>
      </c>
      <c r="U97" s="15">
        <v>510</v>
      </c>
      <c r="V97" s="33">
        <v>0.41299999999999998</v>
      </c>
      <c r="W97" s="33"/>
      <c r="X97" s="4"/>
      <c r="Y97" s="4"/>
      <c r="Z97" s="4"/>
      <c r="AA97" s="55">
        <v>1</v>
      </c>
      <c r="AB97" s="37" t="s">
        <v>143</v>
      </c>
      <c r="AC97" s="30"/>
      <c r="AD97" s="30">
        <v>0.35</v>
      </c>
      <c r="AE97" s="30"/>
      <c r="AF97" s="30"/>
      <c r="AG97" s="30"/>
      <c r="AH97" s="30"/>
      <c r="AI97" s="15">
        <v>311</v>
      </c>
      <c r="AJ97" s="30">
        <f>2*46.6%</f>
        <v>0.93200000000000005</v>
      </c>
      <c r="AK97" s="30"/>
      <c r="AL97" s="30"/>
      <c r="AM97" s="30">
        <v>0.622</v>
      </c>
      <c r="AN97" s="6">
        <f t="shared" si="23"/>
        <v>63</v>
      </c>
      <c r="AO97" s="4"/>
      <c r="AP97" s="4">
        <f t="shared" si="24"/>
        <v>0.183</v>
      </c>
      <c r="AQ97" s="4">
        <f t="shared" si="25"/>
        <v>0.62200000000000011</v>
      </c>
      <c r="AR97" s="46" t="s">
        <v>150</v>
      </c>
      <c r="AS97" s="9">
        <v>513</v>
      </c>
      <c r="AT97" s="30">
        <f>48%+25%</f>
        <v>0.73</v>
      </c>
      <c r="AU97" s="30"/>
      <c r="AV97" s="30"/>
      <c r="AW97" s="30">
        <v>0.2</v>
      </c>
      <c r="AX97" s="15">
        <f t="shared" si="186"/>
        <v>766</v>
      </c>
      <c r="AY97" s="6">
        <f t="shared" ref="AY97:AY100" si="223">AI97+AS97+AN97</f>
        <v>887</v>
      </c>
      <c r="AZ97" s="4">
        <f t="shared" ref="AZ97:AZ100" si="224">V97+AC97+AJ97+AT97+AO97</f>
        <v>2.0750000000000002</v>
      </c>
      <c r="BA97" s="6">
        <f t="shared" ref="BA97:BA100" si="225">(100%+AZ97)*AX97+AY97</f>
        <v>3242.4500000000003</v>
      </c>
      <c r="BB97" s="4">
        <f t="shared" ref="BB97:BB100" si="226">W97+AD97</f>
        <v>0.35</v>
      </c>
      <c r="BC97" s="4">
        <f t="shared" ref="BC97:BC100" si="227">AE97+AK97+AW97</f>
        <v>0.2</v>
      </c>
      <c r="BD97" s="4">
        <f t="shared" ref="BD97:BD100" si="228">P97+X97+AG97+AL97+AU97+AP97</f>
        <v>0.433</v>
      </c>
      <c r="BE97" s="4">
        <f t="shared" ref="BE97:BE100" si="229">Q97+Y97+AH97+AM97+AV97+AQ97</f>
        <v>1.9360000000000002</v>
      </c>
      <c r="BF97" s="4">
        <v>0.435</v>
      </c>
      <c r="BG97" s="9">
        <v>1</v>
      </c>
      <c r="BH97" s="6">
        <f t="shared" si="187"/>
        <v>19385.908180800005</v>
      </c>
      <c r="BI97" s="9">
        <f t="shared" ref="BI97:BI100" si="230">(100%+$BE97)*BH97</f>
        <v>56917.026418828813</v>
      </c>
      <c r="BJ97" s="9">
        <f t="shared" ref="BJ97:BJ100" si="231">MIN($BD97, 80%)*BI97+MAX(100%-$BD97, 20%)*BH97</f>
        <v>35636.882377866481</v>
      </c>
      <c r="BK97" s="9"/>
      <c r="BL97" s="6">
        <f t="shared" si="197"/>
        <v>11853.359616000002</v>
      </c>
      <c r="BM97" s="9">
        <f t="shared" ref="BM97:BM100" si="232">(100%+$BE97)*BL97</f>
        <v>34801.463832576002</v>
      </c>
      <c r="BN97" s="9">
        <f t="shared" ref="BN97:BN100" si="233">MIN($BD97, 80%)*BM97+MAX(100%-$BD97, 20%)*BL97</f>
        <v>21789.888741777409</v>
      </c>
      <c r="BO97" s="9">
        <f t="shared" si="188"/>
        <v>14380.914240000002</v>
      </c>
      <c r="BP97" s="9">
        <f t="shared" ref="BP97:BP100" si="234">(100%+$BE97)*BO97</f>
        <v>42222.364208640007</v>
      </c>
      <c r="BQ97" s="9">
        <f t="shared" ref="BQ97:BQ100" si="235">MIN($BD97, 80%)*BP97+MAX(100%-$BD97, 20%)*BO97</f>
        <v>26436.262076421124</v>
      </c>
      <c r="BR97" s="9">
        <f t="shared" si="189"/>
        <v>3827.9067720000003</v>
      </c>
      <c r="BS97" s="9">
        <f t="shared" ref="BS97:BS100" si="236">(100%+$BE97)*BR97</f>
        <v>11238.734282592</v>
      </c>
      <c r="BT97" s="9">
        <f t="shared" ref="BT97:BT100" si="237">MIN($BD97, 80%)*BS97+MAX(100%-$BD97, 20%)*BR97</f>
        <v>7036.7950840863359</v>
      </c>
      <c r="BU97" s="6">
        <f t="shared" si="190"/>
        <v>0</v>
      </c>
      <c r="BV97" s="6">
        <f t="shared" ref="BV97:BV100" si="238">(100%+$BE97)*BU97</f>
        <v>0</v>
      </c>
      <c r="BW97" s="6">
        <f t="shared" ref="BW97:BW100" si="239">MIN($BD97, 80%)*BV97+MAX(100%-$BD97, 20%)*BU97</f>
        <v>0</v>
      </c>
      <c r="BX97" s="9">
        <f t="shared" si="191"/>
        <v>229707.08447857556</v>
      </c>
      <c r="BY97" s="15">
        <v>11</v>
      </c>
      <c r="BZ97" s="25">
        <f t="shared" si="192"/>
        <v>23285.758777726969</v>
      </c>
      <c r="CA97" s="9">
        <f t="shared" si="193"/>
        <v>28147.180336345344</v>
      </c>
      <c r="CB97" s="9">
        <f t="shared" si="194"/>
        <v>1876.4786890896896</v>
      </c>
      <c r="CC97" s="6">
        <f t="shared" si="195"/>
        <v>0</v>
      </c>
      <c r="CD97" s="6">
        <f t="shared" ref="CD97:CD100" si="240">BZ97+CB97+CC97</f>
        <v>25162.237466816659</v>
      </c>
      <c r="CE97">
        <v>85</v>
      </c>
      <c r="CF97" s="4">
        <f t="shared" si="196"/>
        <v>0.47887323943661969</v>
      </c>
      <c r="CG97" s="1">
        <v>0.1</v>
      </c>
      <c r="CH97" s="4">
        <f t="shared" si="198"/>
        <v>0.43098591549295773</v>
      </c>
      <c r="CI97" s="6">
        <f t="shared" si="199"/>
        <v>8355.053384964509</v>
      </c>
      <c r="CJ97" s="6">
        <f t="shared" si="200"/>
        <v>24530.436738255798</v>
      </c>
      <c r="CK97" s="6">
        <f t="shared" si="201"/>
        <v>5108.6310457690142</v>
      </c>
      <c r="CL97" s="6">
        <f t="shared" si="202"/>
        <v>14998.940750377826</v>
      </c>
      <c r="CM97" s="6">
        <f t="shared" si="203"/>
        <v>6197.9714893521132</v>
      </c>
      <c r="CN97" s="6">
        <f t="shared" si="204"/>
        <v>18197.244292737803</v>
      </c>
      <c r="CO97" s="6">
        <f t="shared" si="205"/>
        <v>1649.7739045521128</v>
      </c>
      <c r="CP97" s="6">
        <f t="shared" si="206"/>
        <v>4843.7361837650024</v>
      </c>
      <c r="CQ97" s="6">
        <f t="shared" si="207"/>
        <v>0</v>
      </c>
      <c r="CR97" s="6">
        <f t="shared" si="208"/>
        <v>0</v>
      </c>
      <c r="CS97" s="7">
        <f t="shared" si="209"/>
        <v>1.2777777777777777</v>
      </c>
      <c r="CT97" s="6">
        <f t="shared" si="210"/>
        <v>32151.747874265729</v>
      </c>
      <c r="CU97" s="6">
        <f t="shared" si="211"/>
        <v>25162.237466816659</v>
      </c>
    </row>
    <row r="98" spans="2:99" s="37" customFormat="1" x14ac:dyDescent="0.35">
      <c r="B98">
        <v>70</v>
      </c>
      <c r="C98">
        <v>70</v>
      </c>
      <c r="D98">
        <v>256</v>
      </c>
      <c r="E98" s="6">
        <v>6</v>
      </c>
      <c r="F98" s="4">
        <v>1.792</v>
      </c>
      <c r="G98" s="4">
        <v>3.0464000000000002</v>
      </c>
      <c r="H98" s="81">
        <v>2</v>
      </c>
      <c r="I98" s="25">
        <v>6</v>
      </c>
      <c r="J98" s="45">
        <f t="shared" si="0"/>
        <v>3.6960000000000002</v>
      </c>
      <c r="K98" s="25">
        <v>10</v>
      </c>
      <c r="L98" s="37">
        <v>6</v>
      </c>
      <c r="M98" s="45">
        <v>0.98380000000000001</v>
      </c>
      <c r="N98" s="25">
        <v>4</v>
      </c>
      <c r="O98" s="25">
        <v>15</v>
      </c>
      <c r="P98" s="45">
        <v>0.25</v>
      </c>
      <c r="Q98" s="4">
        <v>0.69199999999999995</v>
      </c>
      <c r="R98" s="15" t="s">
        <v>159</v>
      </c>
      <c r="S98" s="15">
        <v>2</v>
      </c>
      <c r="T98" s="15" t="s">
        <v>153</v>
      </c>
      <c r="U98" s="15">
        <v>510</v>
      </c>
      <c r="V98" s="33">
        <v>0.41299999999999998</v>
      </c>
      <c r="W98" s="33"/>
      <c r="X98" s="4"/>
      <c r="Y98" s="4"/>
      <c r="Z98" s="4"/>
      <c r="AA98" s="55">
        <v>1</v>
      </c>
      <c r="AB98" s="37" t="s">
        <v>143</v>
      </c>
      <c r="AC98" s="45"/>
      <c r="AD98" s="45">
        <v>0.35</v>
      </c>
      <c r="AE98" s="45"/>
      <c r="AF98" s="45"/>
      <c r="AG98" s="45"/>
      <c r="AH98" s="45"/>
      <c r="AI98" s="37">
        <v>311</v>
      </c>
      <c r="AJ98" s="45">
        <f>1*46.6%</f>
        <v>0.46600000000000003</v>
      </c>
      <c r="AK98" s="45">
        <f>1*46.6%</f>
        <v>0.46600000000000003</v>
      </c>
      <c r="AM98" s="45">
        <v>0.622</v>
      </c>
      <c r="AN98" s="6">
        <f t="shared" si="23"/>
        <v>63</v>
      </c>
      <c r="AO98" s="4"/>
      <c r="AP98" s="4">
        <f t="shared" si="24"/>
        <v>0.183</v>
      </c>
      <c r="AQ98" s="4">
        <f t="shared" si="25"/>
        <v>0.62200000000000011</v>
      </c>
      <c r="AR98" s="46" t="s">
        <v>150</v>
      </c>
      <c r="AS98" s="9">
        <v>513</v>
      </c>
      <c r="AT98" s="30">
        <f t="shared" si="222"/>
        <v>0.73</v>
      </c>
      <c r="AU98" s="30"/>
      <c r="AV98" s="45"/>
      <c r="AW98" s="45">
        <v>0.2</v>
      </c>
      <c r="AX98" s="37">
        <f t="shared" si="186"/>
        <v>766</v>
      </c>
      <c r="AY98" s="6">
        <f t="shared" si="223"/>
        <v>887</v>
      </c>
      <c r="AZ98" s="4">
        <f t="shared" si="224"/>
        <v>1.609</v>
      </c>
      <c r="BA98" s="6">
        <f t="shared" si="225"/>
        <v>2885.4939999999997</v>
      </c>
      <c r="BB98" s="4">
        <f t="shared" si="226"/>
        <v>0.35</v>
      </c>
      <c r="BC98" s="4">
        <f t="shared" si="227"/>
        <v>0.66600000000000004</v>
      </c>
      <c r="BD98" s="4">
        <f t="shared" si="228"/>
        <v>0.433</v>
      </c>
      <c r="BE98" s="4">
        <f t="shared" si="229"/>
        <v>1.9360000000000002</v>
      </c>
      <c r="BF98" s="4">
        <v>0.435</v>
      </c>
      <c r="BG98" s="9">
        <v>1</v>
      </c>
      <c r="BH98" s="6">
        <f t="shared" si="187"/>
        <v>22438.399125381118</v>
      </c>
      <c r="BI98" s="25">
        <f t="shared" si="230"/>
        <v>65879.139832118963</v>
      </c>
      <c r="BJ98" s="25">
        <f t="shared" si="231"/>
        <v>41248.239851398605</v>
      </c>
      <c r="BK98" s="25"/>
      <c r="BL98" s="6">
        <f t="shared" si="197"/>
        <v>14644.754623385599</v>
      </c>
      <c r="BM98" s="25">
        <f t="shared" si="232"/>
        <v>42996.999574260117</v>
      </c>
      <c r="BN98" s="25">
        <f t="shared" si="233"/>
        <v>26921.276687114263</v>
      </c>
      <c r="BO98" s="25">
        <f t="shared" si="188"/>
        <v>17767.533182783998</v>
      </c>
      <c r="BP98" s="25">
        <f t="shared" si="234"/>
        <v>52165.477424653815</v>
      </c>
      <c r="BQ98" s="25">
        <f t="shared" si="235"/>
        <v>32661.843039513627</v>
      </c>
      <c r="BR98" s="25">
        <f t="shared" si="189"/>
        <v>4729.3558293351989</v>
      </c>
      <c r="BS98" s="25">
        <f t="shared" si="236"/>
        <v>13885.388714928144</v>
      </c>
      <c r="BT98" s="25">
        <f t="shared" si="237"/>
        <v>8693.9180687969438</v>
      </c>
      <c r="BU98" s="6">
        <f t="shared" si="190"/>
        <v>0</v>
      </c>
      <c r="BV98" s="6">
        <f t="shared" si="238"/>
        <v>0</v>
      </c>
      <c r="BW98" s="6">
        <f t="shared" si="239"/>
        <v>0</v>
      </c>
      <c r="BX98" s="25">
        <f t="shared" si="191"/>
        <v>272678.06615405146</v>
      </c>
      <c r="BY98" s="15">
        <v>11</v>
      </c>
      <c r="BZ98" s="25">
        <f t="shared" si="192"/>
        <v>27758.173563051372</v>
      </c>
      <c r="CA98" s="25">
        <f t="shared" si="193"/>
        <v>34775.672275187775</v>
      </c>
      <c r="CB98" s="25">
        <f t="shared" si="194"/>
        <v>2318.3781516791851</v>
      </c>
      <c r="CC98" s="6">
        <f t="shared" si="195"/>
        <v>0</v>
      </c>
      <c r="CD98" s="6">
        <f t="shared" si="240"/>
        <v>30076.551714730558</v>
      </c>
      <c r="CE98">
        <v>85</v>
      </c>
      <c r="CF98" s="4">
        <f t="shared" si="196"/>
        <v>0.47887323943661969</v>
      </c>
      <c r="CG98" s="1">
        <v>0.1</v>
      </c>
      <c r="CH98" s="4">
        <f t="shared" si="198"/>
        <v>0.43098591549295773</v>
      </c>
      <c r="CI98" s="6">
        <f t="shared" si="199"/>
        <v>9670.6339892487631</v>
      </c>
      <c r="CJ98" s="6">
        <f t="shared" si="200"/>
        <v>28392.981392434369</v>
      </c>
      <c r="CK98" s="6">
        <f t="shared" si="201"/>
        <v>6311.6829785295677</v>
      </c>
      <c r="CL98" s="6">
        <f t="shared" si="202"/>
        <v>18531.101224962811</v>
      </c>
      <c r="CM98" s="6">
        <f t="shared" si="203"/>
        <v>7657.5565548336663</v>
      </c>
      <c r="CN98" s="6">
        <f t="shared" si="204"/>
        <v>22482.586044991644</v>
      </c>
      <c r="CO98" s="6">
        <f t="shared" si="205"/>
        <v>2038.2857517979871</v>
      </c>
      <c r="CP98" s="6">
        <f t="shared" si="206"/>
        <v>5984.4069672788901</v>
      </c>
      <c r="CQ98" s="6">
        <f t="shared" si="207"/>
        <v>0</v>
      </c>
      <c r="CR98" s="6">
        <f t="shared" si="208"/>
        <v>0</v>
      </c>
      <c r="CS98" s="7">
        <f t="shared" si="209"/>
        <v>1.2777777777777777</v>
      </c>
      <c r="CT98" s="6">
        <f t="shared" si="210"/>
        <v>38431.149413266823</v>
      </c>
      <c r="CU98" s="6">
        <f t="shared" si="211"/>
        <v>30076.551714730558</v>
      </c>
    </row>
    <row r="99" spans="2:99" s="15" customFormat="1" x14ac:dyDescent="0.35">
      <c r="B99">
        <v>70</v>
      </c>
      <c r="C99">
        <v>70</v>
      </c>
      <c r="D99">
        <v>256</v>
      </c>
      <c r="E99" s="6">
        <v>6</v>
      </c>
      <c r="F99" s="4">
        <v>1.792</v>
      </c>
      <c r="G99" s="4">
        <v>3.0464000000000002</v>
      </c>
      <c r="H99" s="16">
        <v>2</v>
      </c>
      <c r="I99" s="9">
        <v>6</v>
      </c>
      <c r="J99" s="30">
        <f t="shared" si="0"/>
        <v>3.6960000000000002</v>
      </c>
      <c r="K99" s="9">
        <v>10</v>
      </c>
      <c r="L99" s="15">
        <v>6</v>
      </c>
      <c r="M99" s="30">
        <v>0.98380000000000001</v>
      </c>
      <c r="N99" s="9">
        <v>4</v>
      </c>
      <c r="O99" s="9">
        <v>15</v>
      </c>
      <c r="P99" s="30">
        <v>0.25</v>
      </c>
      <c r="Q99" s="4">
        <v>0.69199999999999995</v>
      </c>
      <c r="R99" s="15" t="s">
        <v>159</v>
      </c>
      <c r="S99" s="15">
        <v>2</v>
      </c>
      <c r="T99" s="15" t="s">
        <v>153</v>
      </c>
      <c r="U99" s="15">
        <v>510</v>
      </c>
      <c r="V99" s="33">
        <v>0.41299999999999998</v>
      </c>
      <c r="W99" s="33"/>
      <c r="X99" s="4"/>
      <c r="Y99" s="4"/>
      <c r="Z99" s="4"/>
      <c r="AA99" s="55">
        <v>1</v>
      </c>
      <c r="AB99" s="37" t="s">
        <v>143</v>
      </c>
      <c r="AC99" s="30"/>
      <c r="AD99" s="30">
        <v>0.35</v>
      </c>
      <c r="AE99" s="30"/>
      <c r="AF99" s="30"/>
      <c r="AG99" s="30"/>
      <c r="AH99" s="30"/>
      <c r="AI99" s="15">
        <v>311</v>
      </c>
      <c r="AJ99" s="30">
        <f>2*46.6%</f>
        <v>0.93200000000000005</v>
      </c>
      <c r="AK99" s="30"/>
      <c r="AL99" s="30">
        <v>0.311</v>
      </c>
      <c r="AM99" s="30"/>
      <c r="AN99" s="6">
        <f t="shared" si="23"/>
        <v>63</v>
      </c>
      <c r="AO99" s="4"/>
      <c r="AP99" s="4">
        <f t="shared" si="24"/>
        <v>0.183</v>
      </c>
      <c r="AQ99" s="4">
        <f t="shared" si="25"/>
        <v>0.62200000000000011</v>
      </c>
      <c r="AR99" s="46" t="s">
        <v>150</v>
      </c>
      <c r="AS99" s="9">
        <v>513</v>
      </c>
      <c r="AT99" s="30">
        <f t="shared" si="222"/>
        <v>0.73</v>
      </c>
      <c r="AU99" s="30"/>
      <c r="AV99" s="30"/>
      <c r="AW99" s="30">
        <v>0.2</v>
      </c>
      <c r="AX99" s="15">
        <f t="shared" ref="AX99:AX130" si="241">D99+U99</f>
        <v>766</v>
      </c>
      <c r="AY99" s="6">
        <f t="shared" si="223"/>
        <v>887</v>
      </c>
      <c r="AZ99" s="4">
        <f t="shared" si="224"/>
        <v>2.0750000000000002</v>
      </c>
      <c r="BA99" s="6">
        <f t="shared" si="225"/>
        <v>3242.4500000000003</v>
      </c>
      <c r="BB99" s="4">
        <f t="shared" si="226"/>
        <v>0.35</v>
      </c>
      <c r="BC99" s="4">
        <f t="shared" si="227"/>
        <v>0.2</v>
      </c>
      <c r="BD99" s="4">
        <f t="shared" si="228"/>
        <v>0.74399999999999999</v>
      </c>
      <c r="BE99" s="4">
        <f t="shared" si="229"/>
        <v>1.3140000000000001</v>
      </c>
      <c r="BF99" s="4">
        <v>0.435</v>
      </c>
      <c r="BG99" s="9">
        <v>1</v>
      </c>
      <c r="BH99" s="6">
        <f t="shared" ref="BH99:BH130" si="242">F99*(100%+BB99+BC99)*BA99*(100%+BG99*50%)*(100%+BG99*BF99)</f>
        <v>19385.908180800005</v>
      </c>
      <c r="BI99" s="9">
        <f t="shared" si="230"/>
        <v>44858.991530371211</v>
      </c>
      <c r="BJ99" s="9">
        <f t="shared" si="231"/>
        <v>38337.882192880985</v>
      </c>
      <c r="BK99" s="9"/>
      <c r="BL99" s="6">
        <f t="shared" si="197"/>
        <v>11853.359616000002</v>
      </c>
      <c r="BM99" s="9">
        <f t="shared" si="232"/>
        <v>27428.674151424006</v>
      </c>
      <c r="BN99" s="9">
        <f t="shared" si="233"/>
        <v>23441.393630355462</v>
      </c>
      <c r="BO99" s="9">
        <f t="shared" ref="BO99:BO130" si="243">J99*(100%+BC99)*BA99</f>
        <v>14380.914240000002</v>
      </c>
      <c r="BP99" s="9">
        <f t="shared" si="234"/>
        <v>33277.435551360002</v>
      </c>
      <c r="BQ99" s="9">
        <f t="shared" si="235"/>
        <v>28439.926095651841</v>
      </c>
      <c r="BR99" s="9">
        <f t="shared" ref="BR99:BR130" si="244">M99*(100%+BC99)*BA99</f>
        <v>3827.9067720000003</v>
      </c>
      <c r="BS99" s="9">
        <f t="shared" si="236"/>
        <v>8857.7762704080014</v>
      </c>
      <c r="BT99" s="9">
        <f t="shared" si="237"/>
        <v>7570.1296788155523</v>
      </c>
      <c r="BU99" s="6">
        <f t="shared" ref="BU99:BU130" si="245">Z99*BA99</f>
        <v>0</v>
      </c>
      <c r="BV99" s="6">
        <f t="shared" si="238"/>
        <v>0</v>
      </c>
      <c r="BW99" s="6">
        <f t="shared" si="239"/>
        <v>0</v>
      </c>
      <c r="BX99" s="9">
        <f t="shared" ref="BX99:BX130" si="246">4*(BJ99+BN99)</f>
        <v>247117.10329294577</v>
      </c>
      <c r="BY99" s="15">
        <v>11</v>
      </c>
      <c r="BZ99" s="25">
        <f t="shared" ref="BZ99:BZ130" si="247">(BX99+BQ99)/BY99</f>
        <v>25050.639035327054</v>
      </c>
      <c r="CA99" s="9">
        <f t="shared" ref="CA99:CA130" si="248">N99*BT99</f>
        <v>30280.518715262209</v>
      </c>
      <c r="CB99" s="9">
        <f t="shared" ref="CB99:CB130" si="249">CA99/O99</f>
        <v>2018.7012476841473</v>
      </c>
      <c r="CC99" s="6">
        <f t="shared" ref="CC99:CC130" si="250">BW99/AA99</f>
        <v>0</v>
      </c>
      <c r="CD99" s="6">
        <f t="shared" si="240"/>
        <v>27069.340283011203</v>
      </c>
      <c r="CE99">
        <v>85</v>
      </c>
      <c r="CF99" s="4">
        <f t="shared" ref="CF99:CF130" si="251">(100+B99)/((100+B99)+(100+CE99))</f>
        <v>0.47887323943661969</v>
      </c>
      <c r="CG99" s="1">
        <v>0.1</v>
      </c>
      <c r="CH99" s="4">
        <f t="shared" si="198"/>
        <v>0.43098591549295773</v>
      </c>
      <c r="CI99" s="6">
        <f t="shared" si="199"/>
        <v>8355.053384964509</v>
      </c>
      <c r="CJ99" s="6">
        <f t="shared" si="200"/>
        <v>19333.593532807874</v>
      </c>
      <c r="CK99" s="6">
        <f t="shared" si="201"/>
        <v>5108.6310457690142</v>
      </c>
      <c r="CL99" s="6">
        <f t="shared" si="202"/>
        <v>11821.3722399095</v>
      </c>
      <c r="CM99" s="6">
        <f t="shared" si="203"/>
        <v>6197.9714893521132</v>
      </c>
      <c r="CN99" s="6">
        <f t="shared" si="204"/>
        <v>14342.106026360789</v>
      </c>
      <c r="CO99" s="6">
        <f t="shared" si="205"/>
        <v>1649.7739045521128</v>
      </c>
      <c r="CP99" s="6">
        <f t="shared" si="206"/>
        <v>3817.5768151335892</v>
      </c>
      <c r="CQ99" s="6">
        <f t="shared" si="207"/>
        <v>0</v>
      </c>
      <c r="CR99" s="6">
        <f t="shared" si="208"/>
        <v>0</v>
      </c>
      <c r="CS99" s="7">
        <f t="shared" si="209"/>
        <v>1.2777777777777777</v>
      </c>
      <c r="CT99" s="6">
        <f t="shared" si="210"/>
        <v>34588.601472736533</v>
      </c>
      <c r="CU99" s="6">
        <f t="shared" si="211"/>
        <v>27069.340283011203</v>
      </c>
    </row>
    <row r="100" spans="2:99" s="63" customFormat="1" x14ac:dyDescent="0.35">
      <c r="B100" s="59">
        <v>70</v>
      </c>
      <c r="C100" s="59">
        <v>70</v>
      </c>
      <c r="D100" s="59">
        <v>256</v>
      </c>
      <c r="E100" s="61">
        <v>6</v>
      </c>
      <c r="F100" s="60">
        <v>1.792</v>
      </c>
      <c r="G100" s="60">
        <v>3.0464000000000002</v>
      </c>
      <c r="H100" s="74">
        <v>2</v>
      </c>
      <c r="I100" s="72">
        <v>6</v>
      </c>
      <c r="J100" s="67">
        <f t="shared" si="0"/>
        <v>3.6960000000000002</v>
      </c>
      <c r="K100" s="72">
        <v>10</v>
      </c>
      <c r="L100" s="63">
        <v>6</v>
      </c>
      <c r="M100" s="67">
        <v>0.98380000000000001</v>
      </c>
      <c r="N100" s="72">
        <v>4</v>
      </c>
      <c r="O100" s="72">
        <v>15</v>
      </c>
      <c r="P100" s="67">
        <v>0.25</v>
      </c>
      <c r="Q100" s="60">
        <v>0.69199999999999995</v>
      </c>
      <c r="R100" s="63" t="s">
        <v>159</v>
      </c>
      <c r="S100" s="63">
        <v>2</v>
      </c>
      <c r="T100" s="63" t="s">
        <v>153</v>
      </c>
      <c r="U100" s="63">
        <v>510</v>
      </c>
      <c r="V100" s="64">
        <v>0.41299999999999998</v>
      </c>
      <c r="W100" s="64"/>
      <c r="X100" s="60"/>
      <c r="Y100" s="60"/>
      <c r="Z100" s="60"/>
      <c r="AA100" s="80">
        <v>1</v>
      </c>
      <c r="AB100" s="63" t="s">
        <v>143</v>
      </c>
      <c r="AC100" s="67"/>
      <c r="AD100" s="67">
        <v>0.35</v>
      </c>
      <c r="AE100" s="67"/>
      <c r="AF100" s="67"/>
      <c r="AG100" s="67"/>
      <c r="AH100" s="67"/>
      <c r="AI100" s="63">
        <v>311</v>
      </c>
      <c r="AJ100" s="67">
        <f>1*46.6%</f>
        <v>0.46600000000000003</v>
      </c>
      <c r="AK100" s="67">
        <f>1*46.6%</f>
        <v>0.46600000000000003</v>
      </c>
      <c r="AL100" s="67">
        <v>0.311</v>
      </c>
      <c r="AM100" s="67"/>
      <c r="AN100" s="61">
        <f t="shared" si="23"/>
        <v>63</v>
      </c>
      <c r="AO100" s="60"/>
      <c r="AP100" s="60">
        <f t="shared" si="24"/>
        <v>0.183</v>
      </c>
      <c r="AQ100" s="60">
        <f t="shared" si="25"/>
        <v>0.62200000000000011</v>
      </c>
      <c r="AR100" s="73" t="s">
        <v>150</v>
      </c>
      <c r="AS100" s="72">
        <v>513</v>
      </c>
      <c r="AT100" s="67">
        <f t="shared" si="222"/>
        <v>0.73</v>
      </c>
      <c r="AU100" s="67"/>
      <c r="AV100" s="67"/>
      <c r="AW100" s="67">
        <v>0.2</v>
      </c>
      <c r="AX100" s="63">
        <f t="shared" si="241"/>
        <v>766</v>
      </c>
      <c r="AY100" s="61">
        <f t="shared" si="223"/>
        <v>887</v>
      </c>
      <c r="AZ100" s="60">
        <f t="shared" si="224"/>
        <v>1.609</v>
      </c>
      <c r="BA100" s="61">
        <f t="shared" si="225"/>
        <v>2885.4939999999997</v>
      </c>
      <c r="BB100" s="60">
        <f t="shared" si="226"/>
        <v>0.35</v>
      </c>
      <c r="BC100" s="60">
        <f t="shared" si="227"/>
        <v>0.66600000000000004</v>
      </c>
      <c r="BD100" s="60">
        <f t="shared" si="228"/>
        <v>0.74399999999999999</v>
      </c>
      <c r="BE100" s="60">
        <f t="shared" si="229"/>
        <v>1.3140000000000001</v>
      </c>
      <c r="BF100" s="4">
        <v>0.435</v>
      </c>
      <c r="BG100" s="72">
        <v>1</v>
      </c>
      <c r="BH100" s="6">
        <f t="shared" si="242"/>
        <v>22438.399125381118</v>
      </c>
      <c r="BI100" s="72">
        <f t="shared" si="230"/>
        <v>51922.455576131906</v>
      </c>
      <c r="BJ100" s="72">
        <f t="shared" si="231"/>
        <v>44374.537124739705</v>
      </c>
      <c r="BK100" s="25"/>
      <c r="BL100" s="6">
        <f t="shared" si="197"/>
        <v>14644.754623385599</v>
      </c>
      <c r="BM100" s="72">
        <f t="shared" si="232"/>
        <v>33887.96219851428</v>
      </c>
      <c r="BN100" s="72">
        <f t="shared" si="233"/>
        <v>28961.701059281335</v>
      </c>
      <c r="BO100" s="72">
        <f t="shared" si="243"/>
        <v>17767.533182783998</v>
      </c>
      <c r="BP100" s="72">
        <f t="shared" si="234"/>
        <v>41114.071784962172</v>
      </c>
      <c r="BQ100" s="72">
        <f t="shared" si="235"/>
        <v>35137.357902804557</v>
      </c>
      <c r="BR100" s="72">
        <f t="shared" si="244"/>
        <v>4729.3558293351989</v>
      </c>
      <c r="BS100" s="72">
        <f t="shared" si="236"/>
        <v>10943.729389081651</v>
      </c>
      <c r="BT100" s="72">
        <f t="shared" si="237"/>
        <v>9352.8497577865601</v>
      </c>
      <c r="BU100" s="61">
        <f t="shared" si="245"/>
        <v>0</v>
      </c>
      <c r="BV100" s="61">
        <f t="shared" si="238"/>
        <v>0</v>
      </c>
      <c r="BW100" s="61">
        <f t="shared" si="239"/>
        <v>0</v>
      </c>
      <c r="BX100" s="72">
        <f t="shared" si="246"/>
        <v>293344.95273608417</v>
      </c>
      <c r="BY100" s="63">
        <v>11</v>
      </c>
      <c r="BZ100" s="66">
        <f t="shared" si="247"/>
        <v>29862.028239898977</v>
      </c>
      <c r="CA100" s="72">
        <f t="shared" si="248"/>
        <v>37411.39903114624</v>
      </c>
      <c r="CB100" s="72">
        <f t="shared" si="249"/>
        <v>2494.0932687430827</v>
      </c>
      <c r="CC100" s="61">
        <f t="shared" si="250"/>
        <v>0</v>
      </c>
      <c r="CD100" s="66">
        <f t="shared" si="240"/>
        <v>32356.12150864206</v>
      </c>
      <c r="CE100" s="59">
        <v>85</v>
      </c>
      <c r="CF100" s="60">
        <f t="shared" si="251"/>
        <v>0.47887323943661969</v>
      </c>
      <c r="CG100" s="71">
        <v>0.1</v>
      </c>
      <c r="CH100" s="60">
        <f t="shared" si="198"/>
        <v>0.43098591549295773</v>
      </c>
      <c r="CI100" s="61">
        <f t="shared" si="199"/>
        <v>9670.6339892487631</v>
      </c>
      <c r="CJ100" s="61">
        <f t="shared" si="200"/>
        <v>22377.847051121636</v>
      </c>
      <c r="CK100" s="61">
        <f t="shared" si="201"/>
        <v>6311.6829785295677</v>
      </c>
      <c r="CL100" s="61">
        <f t="shared" si="202"/>
        <v>14605.234412317421</v>
      </c>
      <c r="CM100" s="61">
        <f t="shared" si="203"/>
        <v>7657.5565548336663</v>
      </c>
      <c r="CN100" s="61">
        <f t="shared" si="204"/>
        <v>17719.585867885104</v>
      </c>
      <c r="CO100" s="61">
        <f t="shared" si="205"/>
        <v>2038.2857517979871</v>
      </c>
      <c r="CP100" s="61">
        <f t="shared" si="206"/>
        <v>4716.5932296605424</v>
      </c>
      <c r="CQ100" s="61">
        <f t="shared" si="207"/>
        <v>0</v>
      </c>
      <c r="CR100" s="61">
        <f t="shared" si="208"/>
        <v>0</v>
      </c>
      <c r="CS100" s="7">
        <f t="shared" si="209"/>
        <v>1.2777777777777777</v>
      </c>
      <c r="CT100" s="6">
        <f t="shared" si="210"/>
        <v>41343.933038820403</v>
      </c>
      <c r="CU100" s="6">
        <f t="shared" si="211"/>
        <v>32356.12150864206</v>
      </c>
    </row>
    <row r="101" spans="2:99" s="15" customFormat="1" x14ac:dyDescent="0.35">
      <c r="B101">
        <v>70</v>
      </c>
      <c r="C101">
        <v>70</v>
      </c>
      <c r="D101">
        <v>256</v>
      </c>
      <c r="E101" s="6">
        <v>6</v>
      </c>
      <c r="F101" s="4">
        <v>1.792</v>
      </c>
      <c r="G101" s="4">
        <v>3.0464000000000002</v>
      </c>
      <c r="H101" s="16">
        <v>2</v>
      </c>
      <c r="I101" s="9">
        <v>6</v>
      </c>
      <c r="J101" s="30">
        <f t="shared" si="0"/>
        <v>3.6960000000000002</v>
      </c>
      <c r="K101" s="9">
        <v>10</v>
      </c>
      <c r="L101" s="15">
        <v>6</v>
      </c>
      <c r="M101" s="30">
        <v>0.98380000000000001</v>
      </c>
      <c r="N101" s="9">
        <v>4</v>
      </c>
      <c r="O101" s="9">
        <v>15</v>
      </c>
      <c r="P101" s="30">
        <v>0.25</v>
      </c>
      <c r="Q101" s="4">
        <v>0.69199999999999995</v>
      </c>
      <c r="R101" s="15" t="s">
        <v>154</v>
      </c>
      <c r="S101" s="15">
        <v>1</v>
      </c>
      <c r="T101" s="15" t="s">
        <v>153</v>
      </c>
      <c r="U101" s="15">
        <v>674</v>
      </c>
      <c r="V101" s="33"/>
      <c r="W101" s="33"/>
      <c r="X101" s="4">
        <v>0.221</v>
      </c>
      <c r="Y101" s="4">
        <v>0.2</v>
      </c>
      <c r="Z101" s="4">
        <v>1.25</v>
      </c>
      <c r="AA101" s="55">
        <v>4</v>
      </c>
      <c r="AB101" s="37" t="s">
        <v>143</v>
      </c>
      <c r="AC101" s="30"/>
      <c r="AD101" s="30">
        <v>0.35</v>
      </c>
      <c r="AE101" s="30"/>
      <c r="AF101" s="30"/>
      <c r="AG101" s="30"/>
      <c r="AH101" s="30"/>
      <c r="AI101" s="15">
        <v>311</v>
      </c>
      <c r="AJ101" s="30">
        <f>2*46.6%</f>
        <v>0.93200000000000005</v>
      </c>
      <c r="AK101" s="30"/>
      <c r="AL101" s="30"/>
      <c r="AM101" s="30">
        <v>0.622</v>
      </c>
      <c r="AN101" s="6">
        <f t="shared" si="23"/>
        <v>63</v>
      </c>
      <c r="AO101" s="4"/>
      <c r="AP101" s="4">
        <f t="shared" si="24"/>
        <v>0.183</v>
      </c>
      <c r="AQ101" s="4">
        <f t="shared" si="25"/>
        <v>0.62200000000000011</v>
      </c>
      <c r="AR101" s="46" t="s">
        <v>150</v>
      </c>
      <c r="AS101" s="9">
        <v>513</v>
      </c>
      <c r="AT101" s="30">
        <f>48%+25%</f>
        <v>0.73</v>
      </c>
      <c r="AU101" s="30"/>
      <c r="AV101" s="30"/>
      <c r="AW101" s="30">
        <v>0.2</v>
      </c>
      <c r="AX101" s="15">
        <f t="shared" si="241"/>
        <v>930</v>
      </c>
      <c r="AY101" s="6">
        <f t="shared" si="26"/>
        <v>887</v>
      </c>
      <c r="AZ101" s="4">
        <f t="shared" si="27"/>
        <v>1.6619999999999999</v>
      </c>
      <c r="BA101" s="6">
        <f t="shared" si="28"/>
        <v>3362.66</v>
      </c>
      <c r="BB101" s="4">
        <f t="shared" si="29"/>
        <v>0.35</v>
      </c>
      <c r="BC101" s="4">
        <f t="shared" si="30"/>
        <v>0.2</v>
      </c>
      <c r="BD101" s="4">
        <f t="shared" si="31"/>
        <v>0.65399999999999991</v>
      </c>
      <c r="BE101" s="4">
        <f t="shared" si="32"/>
        <v>2.1360000000000001</v>
      </c>
      <c r="BF101" s="4">
        <v>0.435</v>
      </c>
      <c r="BG101" s="9">
        <v>1</v>
      </c>
      <c r="BH101" s="6">
        <f t="shared" si="242"/>
        <v>20104.617805440004</v>
      </c>
      <c r="BI101" s="9">
        <f t="shared" ref="BI101:BI104" si="252">(100%+$BE101)*BH101</f>
        <v>63048.081437859859</v>
      </c>
      <c r="BJ101" s="9">
        <f t="shared" ref="BJ101:BJ104" si="253">MIN($BD101, 80%)*BI101+MAX(100%-$BD101, 20%)*BH101</f>
        <v>48189.643021042582</v>
      </c>
      <c r="BK101" s="9"/>
      <c r="BL101" s="6">
        <f t="shared" si="197"/>
        <v>12292.8089088</v>
      </c>
      <c r="BM101" s="9">
        <f t="shared" ref="BM101:BM104" si="254">(100%+$BE101)*BL101</f>
        <v>38550.248737996801</v>
      </c>
      <c r="BN101" s="9">
        <f t="shared" ref="BN101:BN104" si="255">MIN($BD101, 80%)*BM101+MAX(100%-$BD101, 20%)*BL101</f>
        <v>29465.174557094702</v>
      </c>
      <c r="BO101" s="9">
        <f t="shared" si="243"/>
        <v>14914.069631999999</v>
      </c>
      <c r="BP101" s="9">
        <f t="shared" ref="BP101:BP104" si="256">(100%+$BE101)*BO101</f>
        <v>46770.522365951998</v>
      </c>
      <c r="BQ101" s="9">
        <f t="shared" ref="BQ101:BQ104" si="257">MIN($BD101, 80%)*BP101+MAX(100%-$BD101, 20%)*BO101</f>
        <v>35748.189720004601</v>
      </c>
      <c r="BR101" s="9">
        <f t="shared" si="244"/>
        <v>3969.8218895999998</v>
      </c>
      <c r="BS101" s="9">
        <f t="shared" ref="BS101:BS104" si="258">(100%+$BE101)*BR101</f>
        <v>12449.3614457856</v>
      </c>
      <c r="BT101" s="9">
        <f t="shared" ref="BT101:BT104" si="259">MIN($BD101, 80%)*BS101+MAX(100%-$BD101, 20%)*BR101</f>
        <v>9515.4407593453816</v>
      </c>
      <c r="BU101" s="6">
        <f t="shared" si="245"/>
        <v>4203.3249999999998</v>
      </c>
      <c r="BV101" s="6">
        <f t="shared" si="34"/>
        <v>13181.627200000001</v>
      </c>
      <c r="BW101" s="6">
        <f t="shared" si="35"/>
        <v>10075.1346388</v>
      </c>
      <c r="BX101" s="9">
        <f t="shared" si="246"/>
        <v>310619.27031254914</v>
      </c>
      <c r="BY101" s="15">
        <v>11</v>
      </c>
      <c r="BZ101" s="25">
        <f t="shared" si="247"/>
        <v>31487.950912050343</v>
      </c>
      <c r="CA101" s="9">
        <f t="shared" si="248"/>
        <v>38061.763037381526</v>
      </c>
      <c r="CB101" s="9">
        <f t="shared" si="249"/>
        <v>2537.4508691587685</v>
      </c>
      <c r="CC101" s="6">
        <f t="shared" si="250"/>
        <v>2518.7836597</v>
      </c>
      <c r="CD101" s="6">
        <f t="shared" si="36"/>
        <v>36544.18544090911</v>
      </c>
      <c r="CE101">
        <v>85</v>
      </c>
      <c r="CF101" s="4">
        <f t="shared" si="251"/>
        <v>0.47887323943661969</v>
      </c>
      <c r="CG101" s="1">
        <v>0.1</v>
      </c>
      <c r="CH101" s="4">
        <f t="shared" si="198"/>
        <v>0.43098591549295773</v>
      </c>
      <c r="CI101" s="6">
        <f t="shared" si="199"/>
        <v>8664.8071105135787</v>
      </c>
      <c r="CJ101" s="6">
        <f t="shared" si="200"/>
        <v>27172.835098570587</v>
      </c>
      <c r="CK101" s="6">
        <f t="shared" si="201"/>
        <v>5298.0275015391544</v>
      </c>
      <c r="CL101" s="6">
        <f t="shared" si="202"/>
        <v>16614.614244826789</v>
      </c>
      <c r="CM101" s="6">
        <f t="shared" si="203"/>
        <v>6427.7539540732387</v>
      </c>
      <c r="CN101" s="6">
        <f t="shared" si="204"/>
        <v>20157.436399973678</v>
      </c>
      <c r="CO101" s="6">
        <f t="shared" si="205"/>
        <v>1710.9373214332393</v>
      </c>
      <c r="CP101" s="6">
        <f t="shared" si="206"/>
        <v>5365.4994400146388</v>
      </c>
      <c r="CQ101" s="6">
        <f t="shared" si="207"/>
        <v>1811.5738732394364</v>
      </c>
      <c r="CR101" s="6">
        <f t="shared" si="208"/>
        <v>5681.0956664788737</v>
      </c>
      <c r="CS101" s="7">
        <f t="shared" si="209"/>
        <v>1.2777777777777777</v>
      </c>
      <c r="CT101" s="6">
        <f t="shared" si="210"/>
        <v>45995.685935689413</v>
      </c>
      <c r="CU101" s="6">
        <f t="shared" si="211"/>
        <v>36544.18544090911</v>
      </c>
    </row>
    <row r="102" spans="2:99" s="37" customFormat="1" x14ac:dyDescent="0.35">
      <c r="B102">
        <v>70</v>
      </c>
      <c r="C102">
        <v>70</v>
      </c>
      <c r="D102">
        <v>256</v>
      </c>
      <c r="E102" s="6">
        <v>6</v>
      </c>
      <c r="F102" s="4">
        <v>1.792</v>
      </c>
      <c r="G102" s="4">
        <v>3.0464000000000002</v>
      </c>
      <c r="H102" s="81">
        <v>2</v>
      </c>
      <c r="I102" s="25">
        <v>6</v>
      </c>
      <c r="J102" s="45">
        <f t="shared" si="0"/>
        <v>3.6960000000000002</v>
      </c>
      <c r="K102" s="25">
        <v>10</v>
      </c>
      <c r="L102" s="37">
        <v>6</v>
      </c>
      <c r="M102" s="45">
        <v>0.98380000000000001</v>
      </c>
      <c r="N102" s="25">
        <v>4</v>
      </c>
      <c r="O102" s="25">
        <v>15</v>
      </c>
      <c r="P102" s="45">
        <v>0.25</v>
      </c>
      <c r="Q102" s="4">
        <v>0.69199999999999995</v>
      </c>
      <c r="R102" s="15" t="s">
        <v>154</v>
      </c>
      <c r="S102" s="15">
        <v>1</v>
      </c>
      <c r="T102" s="15" t="s">
        <v>153</v>
      </c>
      <c r="U102" s="15">
        <v>674</v>
      </c>
      <c r="V102" s="33"/>
      <c r="W102" s="33"/>
      <c r="X102" s="4">
        <v>0.221</v>
      </c>
      <c r="Y102" s="4">
        <v>0.2</v>
      </c>
      <c r="Z102" s="4">
        <v>1.25</v>
      </c>
      <c r="AA102" s="55">
        <v>4</v>
      </c>
      <c r="AB102" s="37" t="s">
        <v>143</v>
      </c>
      <c r="AC102" s="45"/>
      <c r="AD102" s="45">
        <v>0.35</v>
      </c>
      <c r="AE102" s="45"/>
      <c r="AF102" s="45"/>
      <c r="AG102" s="45"/>
      <c r="AH102" s="45"/>
      <c r="AI102" s="37">
        <v>311</v>
      </c>
      <c r="AJ102" s="45">
        <f>1*46.6%</f>
        <v>0.46600000000000003</v>
      </c>
      <c r="AK102" s="45">
        <f>1*46.6%</f>
        <v>0.46600000000000003</v>
      </c>
      <c r="AM102" s="45">
        <v>0.622</v>
      </c>
      <c r="AN102" s="6">
        <f t="shared" si="23"/>
        <v>63</v>
      </c>
      <c r="AO102" s="4"/>
      <c r="AP102" s="4">
        <f t="shared" si="24"/>
        <v>0.183</v>
      </c>
      <c r="AQ102" s="4">
        <f t="shared" si="25"/>
        <v>0.62200000000000011</v>
      </c>
      <c r="AR102" s="46" t="s">
        <v>150</v>
      </c>
      <c r="AS102" s="9">
        <v>513</v>
      </c>
      <c r="AT102" s="30">
        <f t="shared" si="222"/>
        <v>0.73</v>
      </c>
      <c r="AU102" s="30"/>
      <c r="AV102" s="45"/>
      <c r="AW102" s="45">
        <v>0.2</v>
      </c>
      <c r="AX102" s="37">
        <f t="shared" si="241"/>
        <v>930</v>
      </c>
      <c r="AY102" s="6">
        <f t="shared" si="26"/>
        <v>887</v>
      </c>
      <c r="AZ102" s="4">
        <f t="shared" si="27"/>
        <v>1.196</v>
      </c>
      <c r="BA102" s="6">
        <f t="shared" si="28"/>
        <v>2929.2799999999997</v>
      </c>
      <c r="BB102" s="4">
        <f t="shared" si="29"/>
        <v>0.35</v>
      </c>
      <c r="BC102" s="4">
        <f t="shared" si="30"/>
        <v>0.66600000000000004</v>
      </c>
      <c r="BD102" s="4">
        <f t="shared" si="31"/>
        <v>0.65399999999999991</v>
      </c>
      <c r="BE102" s="4">
        <f t="shared" si="32"/>
        <v>2.1360000000000001</v>
      </c>
      <c r="BF102" s="4">
        <v>0.435</v>
      </c>
      <c r="BG102" s="9">
        <v>1</v>
      </c>
      <c r="BH102" s="6">
        <f t="shared" si="242"/>
        <v>22778.891167334401</v>
      </c>
      <c r="BI102" s="25">
        <f t="shared" si="252"/>
        <v>71434.60270076069</v>
      </c>
      <c r="BJ102" s="25">
        <f t="shared" si="253"/>
        <v>54599.726510195193</v>
      </c>
      <c r="BK102" s="25"/>
      <c r="BL102" s="6">
        <f t="shared" si="197"/>
        <v>14866.981814271998</v>
      </c>
      <c r="BM102" s="25">
        <f t="shared" si="254"/>
        <v>46622.854969556989</v>
      </c>
      <c r="BN102" s="25">
        <f t="shared" si="255"/>
        <v>35635.322857828382</v>
      </c>
      <c r="BO102" s="25">
        <f t="shared" si="243"/>
        <v>18037.14705408</v>
      </c>
      <c r="BP102" s="25">
        <f t="shared" si="256"/>
        <v>56564.493161594881</v>
      </c>
      <c r="BQ102" s="25">
        <f t="shared" si="257"/>
        <v>43234.031408394731</v>
      </c>
      <c r="BR102" s="25">
        <f t="shared" si="244"/>
        <v>4801.1215562239995</v>
      </c>
      <c r="BS102" s="25">
        <f t="shared" si="258"/>
        <v>15056.317200318463</v>
      </c>
      <c r="BT102" s="25">
        <f t="shared" si="259"/>
        <v>11508.019507461779</v>
      </c>
      <c r="BU102" s="6">
        <f t="shared" si="245"/>
        <v>3661.5999999999995</v>
      </c>
      <c r="BV102" s="6">
        <f t="shared" si="34"/>
        <v>11482.777599999999</v>
      </c>
      <c r="BW102" s="6">
        <f t="shared" si="35"/>
        <v>8776.6501503999989</v>
      </c>
      <c r="BX102" s="25">
        <f t="shared" si="246"/>
        <v>360940.19747209433</v>
      </c>
      <c r="BY102" s="15">
        <v>11</v>
      </c>
      <c r="BZ102" s="27">
        <f t="shared" si="247"/>
        <v>36743.111716408101</v>
      </c>
      <c r="CA102" s="25">
        <f t="shared" si="248"/>
        <v>46032.078029847115</v>
      </c>
      <c r="CB102" s="25">
        <f t="shared" si="249"/>
        <v>3068.8052019898078</v>
      </c>
      <c r="CC102" s="6">
        <f t="shared" si="250"/>
        <v>2194.1625375999997</v>
      </c>
      <c r="CD102" s="8">
        <f t="shared" si="36"/>
        <v>42006.079455997911</v>
      </c>
      <c r="CE102">
        <v>85</v>
      </c>
      <c r="CF102" s="4">
        <f t="shared" si="251"/>
        <v>0.47887323943661969</v>
      </c>
      <c r="CG102" s="1">
        <v>0.1</v>
      </c>
      <c r="CH102" s="4">
        <f t="shared" si="198"/>
        <v>0.43098591549295773</v>
      </c>
      <c r="CI102" s="6">
        <f t="shared" si="199"/>
        <v>9817.381263668065</v>
      </c>
      <c r="CJ102" s="6">
        <f t="shared" si="200"/>
        <v>30787.307642863056</v>
      </c>
      <c r="CK102" s="6">
        <f t="shared" si="201"/>
        <v>6407.459767841171</v>
      </c>
      <c r="CL102" s="6">
        <f t="shared" si="202"/>
        <v>20093.793831949912</v>
      </c>
      <c r="CM102" s="6">
        <f t="shared" si="203"/>
        <v>7773.7563359837741</v>
      </c>
      <c r="CN102" s="6">
        <f t="shared" si="204"/>
        <v>24378.499869645115</v>
      </c>
      <c r="CO102" s="6">
        <f t="shared" si="205"/>
        <v>2069.2157693021745</v>
      </c>
      <c r="CP102" s="6">
        <f t="shared" si="206"/>
        <v>6489.0606525316189</v>
      </c>
      <c r="CQ102" s="6">
        <f t="shared" si="207"/>
        <v>1578.0980281690138</v>
      </c>
      <c r="CR102" s="6">
        <f t="shared" si="208"/>
        <v>4948.9154163380281</v>
      </c>
      <c r="CS102" s="7">
        <f t="shared" si="209"/>
        <v>1.2777777777777777</v>
      </c>
      <c r="CT102" s="8">
        <f t="shared" si="210"/>
        <v>53064.945266663992</v>
      </c>
      <c r="CU102" s="8">
        <f t="shared" si="211"/>
        <v>42006.079455997911</v>
      </c>
    </row>
    <row r="103" spans="2:99" s="15" customFormat="1" x14ac:dyDescent="0.35">
      <c r="B103">
        <v>70</v>
      </c>
      <c r="C103">
        <v>70</v>
      </c>
      <c r="D103">
        <v>256</v>
      </c>
      <c r="E103" s="6">
        <v>6</v>
      </c>
      <c r="F103" s="4">
        <v>1.792</v>
      </c>
      <c r="G103" s="4">
        <v>3.0464000000000002</v>
      </c>
      <c r="H103" s="16">
        <v>2</v>
      </c>
      <c r="I103" s="9">
        <v>6</v>
      </c>
      <c r="J103" s="30">
        <f t="shared" si="0"/>
        <v>3.6960000000000002</v>
      </c>
      <c r="K103" s="9">
        <v>10</v>
      </c>
      <c r="L103" s="15">
        <v>6</v>
      </c>
      <c r="M103" s="30">
        <v>0.98380000000000001</v>
      </c>
      <c r="N103" s="9">
        <v>4</v>
      </c>
      <c r="O103" s="9">
        <v>15</v>
      </c>
      <c r="P103" s="30">
        <v>0.25</v>
      </c>
      <c r="Q103" s="4">
        <v>0.69199999999999995</v>
      </c>
      <c r="R103" s="15" t="s">
        <v>154</v>
      </c>
      <c r="S103" s="15">
        <v>1</v>
      </c>
      <c r="T103" s="15" t="s">
        <v>153</v>
      </c>
      <c r="U103" s="15">
        <v>674</v>
      </c>
      <c r="V103" s="33"/>
      <c r="W103" s="33"/>
      <c r="X103" s="4">
        <v>0.221</v>
      </c>
      <c r="Y103" s="4">
        <v>0.2</v>
      </c>
      <c r="Z103" s="4">
        <v>1.25</v>
      </c>
      <c r="AA103" s="55">
        <v>4</v>
      </c>
      <c r="AB103" s="37" t="s">
        <v>143</v>
      </c>
      <c r="AC103" s="30"/>
      <c r="AD103" s="30">
        <v>0.35</v>
      </c>
      <c r="AE103" s="30"/>
      <c r="AF103" s="30"/>
      <c r="AG103" s="30"/>
      <c r="AH103" s="30"/>
      <c r="AI103" s="15">
        <v>311</v>
      </c>
      <c r="AJ103" s="30">
        <f>2*46.6%</f>
        <v>0.93200000000000005</v>
      </c>
      <c r="AK103" s="30"/>
      <c r="AL103" s="30">
        <v>0.311</v>
      </c>
      <c r="AM103" s="30"/>
      <c r="AN103" s="6">
        <f t="shared" si="23"/>
        <v>63</v>
      </c>
      <c r="AO103" s="4"/>
      <c r="AP103" s="4">
        <f t="shared" si="24"/>
        <v>0.183</v>
      </c>
      <c r="AQ103" s="4">
        <f t="shared" si="25"/>
        <v>0.62200000000000011</v>
      </c>
      <c r="AR103" s="46" t="s">
        <v>150</v>
      </c>
      <c r="AS103" s="9">
        <v>513</v>
      </c>
      <c r="AT103" s="30">
        <f t="shared" si="222"/>
        <v>0.73</v>
      </c>
      <c r="AU103" s="30"/>
      <c r="AV103" s="30"/>
      <c r="AW103" s="30">
        <v>0.2</v>
      </c>
      <c r="AX103" s="15">
        <f t="shared" si="241"/>
        <v>930</v>
      </c>
      <c r="AY103" s="6">
        <f t="shared" si="26"/>
        <v>887</v>
      </c>
      <c r="AZ103" s="4">
        <f t="shared" si="27"/>
        <v>1.6619999999999999</v>
      </c>
      <c r="BA103" s="6">
        <f t="shared" si="28"/>
        <v>3362.66</v>
      </c>
      <c r="BB103" s="4">
        <f t="shared" si="29"/>
        <v>0.35</v>
      </c>
      <c r="BC103" s="4">
        <f t="shared" si="30"/>
        <v>0.2</v>
      </c>
      <c r="BD103" s="4">
        <f t="shared" si="31"/>
        <v>0.96500000000000008</v>
      </c>
      <c r="BE103" s="4">
        <f t="shared" si="32"/>
        <v>1.514</v>
      </c>
      <c r="BF103" s="4">
        <v>0.435</v>
      </c>
      <c r="BG103" s="9">
        <v>1</v>
      </c>
      <c r="BH103" s="6">
        <f t="shared" si="242"/>
        <v>20104.617805440004</v>
      </c>
      <c r="BI103" s="9">
        <f t="shared" si="252"/>
        <v>50543.009162876173</v>
      </c>
      <c r="BJ103" s="9">
        <f t="shared" si="253"/>
        <v>44455.330891388941</v>
      </c>
      <c r="BK103" s="9"/>
      <c r="BL103" s="6">
        <f t="shared" si="197"/>
        <v>12292.8089088</v>
      </c>
      <c r="BM103" s="9">
        <f t="shared" si="254"/>
        <v>30904.121596723202</v>
      </c>
      <c r="BN103" s="9">
        <f t="shared" si="255"/>
        <v>27181.859059138562</v>
      </c>
      <c r="BO103" s="9">
        <f t="shared" si="243"/>
        <v>14914.069631999999</v>
      </c>
      <c r="BP103" s="9">
        <f t="shared" si="256"/>
        <v>37493.971054848</v>
      </c>
      <c r="BQ103" s="9">
        <f t="shared" si="257"/>
        <v>32977.990770278404</v>
      </c>
      <c r="BR103" s="9">
        <f t="shared" si="244"/>
        <v>3969.8218895999998</v>
      </c>
      <c r="BS103" s="9">
        <f t="shared" si="258"/>
        <v>9980.132230454401</v>
      </c>
      <c r="BT103" s="9">
        <f t="shared" si="259"/>
        <v>8778.0701622835204</v>
      </c>
      <c r="BU103" s="6">
        <f t="shared" si="245"/>
        <v>4203.3249999999998</v>
      </c>
      <c r="BV103" s="6">
        <f t="shared" si="34"/>
        <v>10567.15905</v>
      </c>
      <c r="BW103" s="6">
        <f t="shared" si="35"/>
        <v>9294.392240000001</v>
      </c>
      <c r="BX103" s="9">
        <f t="shared" si="246"/>
        <v>286548.75980211003</v>
      </c>
      <c r="BY103" s="15">
        <v>11</v>
      </c>
      <c r="BZ103" s="25">
        <f t="shared" si="247"/>
        <v>29047.886415671674</v>
      </c>
      <c r="CA103" s="9">
        <f t="shared" si="248"/>
        <v>35112.280649134082</v>
      </c>
      <c r="CB103" s="9">
        <f t="shared" si="249"/>
        <v>2340.8187099422721</v>
      </c>
      <c r="CC103" s="6">
        <f t="shared" si="250"/>
        <v>2323.5980600000003</v>
      </c>
      <c r="CD103" s="6">
        <f t="shared" si="36"/>
        <v>33712.303185613942</v>
      </c>
      <c r="CE103">
        <v>85</v>
      </c>
      <c r="CF103" s="4">
        <f t="shared" si="251"/>
        <v>0.47887323943661969</v>
      </c>
      <c r="CG103" s="1">
        <v>0.1</v>
      </c>
      <c r="CH103" s="4">
        <f t="shared" si="198"/>
        <v>0.43098591549295773</v>
      </c>
      <c r="CI103" s="6">
        <f t="shared" si="199"/>
        <v>8664.8071105135787</v>
      </c>
      <c r="CJ103" s="6">
        <f t="shared" si="200"/>
        <v>21783.325075831137</v>
      </c>
      <c r="CK103" s="6">
        <f t="shared" si="201"/>
        <v>5298.0275015391544</v>
      </c>
      <c r="CL103" s="6">
        <f t="shared" si="202"/>
        <v>13319.241138869436</v>
      </c>
      <c r="CM103" s="6">
        <f t="shared" si="203"/>
        <v>6427.7539540732387</v>
      </c>
      <c r="CN103" s="6">
        <f t="shared" si="204"/>
        <v>16159.373440540123</v>
      </c>
      <c r="CO103" s="6">
        <f t="shared" si="205"/>
        <v>1710.9373214332393</v>
      </c>
      <c r="CP103" s="6">
        <f t="shared" si="206"/>
        <v>4301.2964260831641</v>
      </c>
      <c r="CQ103" s="6">
        <f t="shared" si="207"/>
        <v>1811.5738732394364</v>
      </c>
      <c r="CR103" s="6">
        <f t="shared" si="208"/>
        <v>4554.296717323944</v>
      </c>
      <c r="CS103" s="7">
        <f t="shared" si="209"/>
        <v>1.2777777777777777</v>
      </c>
      <c r="CT103" s="6">
        <f t="shared" si="210"/>
        <v>42431.387942728921</v>
      </c>
      <c r="CU103" s="6">
        <f t="shared" si="211"/>
        <v>33712.303185613942</v>
      </c>
    </row>
    <row r="104" spans="2:99" s="63" customFormat="1" x14ac:dyDescent="0.35">
      <c r="B104" s="59">
        <v>70</v>
      </c>
      <c r="C104" s="59">
        <v>70</v>
      </c>
      <c r="D104" s="59">
        <v>256</v>
      </c>
      <c r="E104" s="61">
        <v>6</v>
      </c>
      <c r="F104" s="60">
        <v>1.792</v>
      </c>
      <c r="G104" s="60">
        <v>3.0464000000000002</v>
      </c>
      <c r="H104" s="74">
        <v>2</v>
      </c>
      <c r="I104" s="72">
        <v>6</v>
      </c>
      <c r="J104" s="67">
        <f t="shared" si="0"/>
        <v>3.6960000000000002</v>
      </c>
      <c r="K104" s="72">
        <v>10</v>
      </c>
      <c r="L104" s="63">
        <v>6</v>
      </c>
      <c r="M104" s="67">
        <v>0.98380000000000001</v>
      </c>
      <c r="N104" s="72">
        <v>4</v>
      </c>
      <c r="O104" s="72">
        <v>15</v>
      </c>
      <c r="P104" s="67">
        <v>0.25</v>
      </c>
      <c r="Q104" s="60">
        <v>0.69199999999999995</v>
      </c>
      <c r="R104" s="63" t="s">
        <v>154</v>
      </c>
      <c r="S104" s="63">
        <v>1</v>
      </c>
      <c r="T104" s="63" t="s">
        <v>153</v>
      </c>
      <c r="U104" s="63">
        <v>674</v>
      </c>
      <c r="V104" s="64"/>
      <c r="W104" s="64"/>
      <c r="X104" s="60">
        <v>0.221</v>
      </c>
      <c r="Y104" s="60">
        <v>0.2</v>
      </c>
      <c r="Z104" s="60">
        <v>1.25</v>
      </c>
      <c r="AA104" s="80">
        <v>4</v>
      </c>
      <c r="AB104" s="63" t="s">
        <v>143</v>
      </c>
      <c r="AC104" s="67"/>
      <c r="AD104" s="67">
        <v>0.35</v>
      </c>
      <c r="AE104" s="67"/>
      <c r="AF104" s="67"/>
      <c r="AG104" s="67"/>
      <c r="AH104" s="67"/>
      <c r="AI104" s="63">
        <v>311</v>
      </c>
      <c r="AJ104" s="67">
        <f>1*46.6%</f>
        <v>0.46600000000000003</v>
      </c>
      <c r="AK104" s="67">
        <f>1*46.6%</f>
        <v>0.46600000000000003</v>
      </c>
      <c r="AL104" s="67">
        <v>0.311</v>
      </c>
      <c r="AM104" s="67"/>
      <c r="AN104" s="61">
        <f t="shared" si="23"/>
        <v>63</v>
      </c>
      <c r="AO104" s="60"/>
      <c r="AP104" s="60">
        <f t="shared" si="24"/>
        <v>0.183</v>
      </c>
      <c r="AQ104" s="60">
        <f t="shared" si="25"/>
        <v>0.62200000000000011</v>
      </c>
      <c r="AR104" s="73" t="s">
        <v>150</v>
      </c>
      <c r="AS104" s="72">
        <v>513</v>
      </c>
      <c r="AT104" s="67">
        <f t="shared" si="222"/>
        <v>0.73</v>
      </c>
      <c r="AU104" s="67"/>
      <c r="AV104" s="67"/>
      <c r="AW104" s="67">
        <v>0.2</v>
      </c>
      <c r="AX104" s="63">
        <f t="shared" si="241"/>
        <v>930</v>
      </c>
      <c r="AY104" s="61">
        <f t="shared" si="26"/>
        <v>887</v>
      </c>
      <c r="AZ104" s="60">
        <f t="shared" si="27"/>
        <v>1.196</v>
      </c>
      <c r="BA104" s="61">
        <f t="shared" si="28"/>
        <v>2929.2799999999997</v>
      </c>
      <c r="BB104" s="60">
        <f t="shared" si="29"/>
        <v>0.35</v>
      </c>
      <c r="BC104" s="60">
        <f t="shared" si="30"/>
        <v>0.66600000000000004</v>
      </c>
      <c r="BD104" s="60">
        <f t="shared" si="31"/>
        <v>0.96500000000000008</v>
      </c>
      <c r="BE104" s="60">
        <f t="shared" si="32"/>
        <v>1.514</v>
      </c>
      <c r="BF104" s="4">
        <v>0.435</v>
      </c>
      <c r="BG104" s="72">
        <v>1</v>
      </c>
      <c r="BH104" s="6">
        <f t="shared" si="242"/>
        <v>22778.891167334401</v>
      </c>
      <c r="BI104" s="72">
        <f t="shared" si="252"/>
        <v>57266.132394678687</v>
      </c>
      <c r="BJ104" s="72">
        <f t="shared" si="253"/>
        <v>50368.684149209832</v>
      </c>
      <c r="BK104" s="25"/>
      <c r="BL104" s="6">
        <f t="shared" si="197"/>
        <v>14866.981814271998</v>
      </c>
      <c r="BM104" s="72">
        <f t="shared" si="254"/>
        <v>37375.592281079807</v>
      </c>
      <c r="BN104" s="72">
        <f t="shared" si="255"/>
        <v>32873.870187718247</v>
      </c>
      <c r="BO104" s="72">
        <f t="shared" si="243"/>
        <v>18037.14705408</v>
      </c>
      <c r="BP104" s="72">
        <f t="shared" si="256"/>
        <v>45345.387693957127</v>
      </c>
      <c r="BQ104" s="72">
        <f t="shared" si="257"/>
        <v>39883.739565981705</v>
      </c>
      <c r="BR104" s="72">
        <f t="shared" si="244"/>
        <v>4801.1215562239995</v>
      </c>
      <c r="BS104" s="72">
        <f t="shared" si="258"/>
        <v>12070.019592347136</v>
      </c>
      <c r="BT104" s="72">
        <f t="shared" si="259"/>
        <v>10616.239985122509</v>
      </c>
      <c r="BU104" s="61">
        <f t="shared" si="245"/>
        <v>3661.5999999999995</v>
      </c>
      <c r="BV104" s="61">
        <f t="shared" si="34"/>
        <v>9205.2623999999996</v>
      </c>
      <c r="BW104" s="61">
        <f t="shared" si="35"/>
        <v>8096.5299199999999</v>
      </c>
      <c r="BX104" s="72">
        <f t="shared" si="246"/>
        <v>332970.21734771231</v>
      </c>
      <c r="BY104" s="63">
        <v>11</v>
      </c>
      <c r="BZ104" s="72">
        <f t="shared" si="247"/>
        <v>33895.814264881279</v>
      </c>
      <c r="CA104" s="72">
        <f t="shared" si="248"/>
        <v>42464.959940490036</v>
      </c>
      <c r="CB104" s="72">
        <f t="shared" si="249"/>
        <v>2830.9973293660023</v>
      </c>
      <c r="CC104" s="61">
        <f t="shared" si="250"/>
        <v>2024.13248</v>
      </c>
      <c r="CD104" s="61">
        <f t="shared" si="36"/>
        <v>38750.94407424728</v>
      </c>
      <c r="CE104" s="59">
        <v>85</v>
      </c>
      <c r="CF104" s="60">
        <f t="shared" si="251"/>
        <v>0.47887323943661969</v>
      </c>
      <c r="CG104" s="71">
        <v>0.1</v>
      </c>
      <c r="CH104" s="60">
        <f t="shared" si="198"/>
        <v>0.43098591549295773</v>
      </c>
      <c r="CI104" s="61">
        <f t="shared" si="199"/>
        <v>9817.381263668065</v>
      </c>
      <c r="CJ104" s="61">
        <f t="shared" si="200"/>
        <v>24680.896496861518</v>
      </c>
      <c r="CK104" s="61">
        <f t="shared" si="201"/>
        <v>6407.459767841171</v>
      </c>
      <c r="CL104" s="61">
        <f t="shared" si="202"/>
        <v>16108.353856352705</v>
      </c>
      <c r="CM104" s="61">
        <f t="shared" si="203"/>
        <v>7773.7563359837741</v>
      </c>
      <c r="CN104" s="61">
        <f t="shared" si="204"/>
        <v>19543.223428663212</v>
      </c>
      <c r="CO104" s="61">
        <f t="shared" si="205"/>
        <v>2069.2157693021745</v>
      </c>
      <c r="CP104" s="61">
        <f t="shared" si="206"/>
        <v>5202.0084440256669</v>
      </c>
      <c r="CQ104" s="61">
        <f t="shared" si="207"/>
        <v>1578.0980281690138</v>
      </c>
      <c r="CR104" s="61">
        <f t="shared" si="208"/>
        <v>3967.3384428169011</v>
      </c>
      <c r="CS104" s="7">
        <f t="shared" si="209"/>
        <v>1.2777777777777777</v>
      </c>
      <c r="CT104" s="6">
        <f t="shared" si="210"/>
        <v>48952.83618376041</v>
      </c>
      <c r="CU104" s="6">
        <f t="shared" si="211"/>
        <v>38750.94407424728</v>
      </c>
    </row>
    <row r="105" spans="2:99" s="15" customFormat="1" x14ac:dyDescent="0.35">
      <c r="B105">
        <v>70</v>
      </c>
      <c r="C105">
        <v>70</v>
      </c>
      <c r="D105">
        <v>256</v>
      </c>
      <c r="E105" s="6">
        <v>6</v>
      </c>
      <c r="F105" s="4">
        <v>1.792</v>
      </c>
      <c r="G105" s="4">
        <v>3.0464000000000002</v>
      </c>
      <c r="H105" s="16">
        <v>2</v>
      </c>
      <c r="I105" s="9">
        <v>6</v>
      </c>
      <c r="J105" s="30">
        <f t="shared" si="0"/>
        <v>3.6960000000000002</v>
      </c>
      <c r="K105" s="9">
        <v>10</v>
      </c>
      <c r="L105" s="15">
        <v>6</v>
      </c>
      <c r="M105" s="30">
        <v>0.98380000000000001</v>
      </c>
      <c r="N105" s="9">
        <v>4</v>
      </c>
      <c r="O105" s="9">
        <v>15</v>
      </c>
      <c r="P105" s="30">
        <v>0.25</v>
      </c>
      <c r="Q105" s="4">
        <v>0.69199999999999995</v>
      </c>
      <c r="R105" s="15" t="s">
        <v>145</v>
      </c>
      <c r="S105" s="15">
        <v>1</v>
      </c>
      <c r="T105" s="15" t="s">
        <v>153</v>
      </c>
      <c r="U105" s="37">
        <v>565</v>
      </c>
      <c r="V105" s="33"/>
      <c r="W105" s="33"/>
      <c r="X105" s="4"/>
      <c r="Y105" s="4">
        <v>0.36799999999999999</v>
      </c>
      <c r="Z105" s="4"/>
      <c r="AA105" s="55">
        <v>1</v>
      </c>
      <c r="AB105" s="37" t="s">
        <v>143</v>
      </c>
      <c r="AC105" s="30"/>
      <c r="AD105" s="30">
        <v>0.35</v>
      </c>
      <c r="AE105" s="30"/>
      <c r="AF105" s="30"/>
      <c r="AG105" s="30"/>
      <c r="AH105" s="30"/>
      <c r="AI105" s="15">
        <v>311</v>
      </c>
      <c r="AJ105" s="30">
        <f>2*46.6%</f>
        <v>0.93200000000000005</v>
      </c>
      <c r="AK105" s="30"/>
      <c r="AL105" s="30"/>
      <c r="AM105" s="30">
        <v>0.622</v>
      </c>
      <c r="AN105" s="6">
        <f t="shared" si="23"/>
        <v>63</v>
      </c>
      <c r="AO105" s="4"/>
      <c r="AP105" s="4">
        <f t="shared" si="24"/>
        <v>0.183</v>
      </c>
      <c r="AQ105" s="4">
        <f t="shared" si="25"/>
        <v>0.62200000000000011</v>
      </c>
      <c r="AR105" s="46" t="s">
        <v>150</v>
      </c>
      <c r="AS105" s="9">
        <v>513</v>
      </c>
      <c r="AT105" s="30">
        <f t="shared" si="222"/>
        <v>0.73</v>
      </c>
      <c r="AU105" s="30"/>
      <c r="AV105" s="30"/>
      <c r="AW105" s="30">
        <v>0.2</v>
      </c>
      <c r="AX105" s="15">
        <f t="shared" si="241"/>
        <v>821</v>
      </c>
      <c r="AY105" s="6">
        <f t="shared" si="26"/>
        <v>887</v>
      </c>
      <c r="AZ105" s="4">
        <f t="shared" si="27"/>
        <v>1.6619999999999999</v>
      </c>
      <c r="BA105" s="6">
        <f t="shared" si="28"/>
        <v>3072.502</v>
      </c>
      <c r="BB105" s="4">
        <f t="shared" si="29"/>
        <v>0.35</v>
      </c>
      <c r="BC105" s="4">
        <f t="shared" si="30"/>
        <v>0.2</v>
      </c>
      <c r="BD105" s="4">
        <f t="shared" si="31"/>
        <v>0.433</v>
      </c>
      <c r="BE105" s="4">
        <f t="shared" si="32"/>
        <v>2.3040000000000003</v>
      </c>
      <c r="BF105" s="4">
        <v>0.435</v>
      </c>
      <c r="BG105" s="9">
        <v>1</v>
      </c>
      <c r="BH105" s="6">
        <f t="shared" si="242"/>
        <v>18369.825797568003</v>
      </c>
      <c r="BI105" s="9">
        <f t="shared" si="4"/>
        <v>60693.904435164688</v>
      </c>
      <c r="BJ105" s="9">
        <f t="shared" si="5"/>
        <v>36696.151847647365</v>
      </c>
      <c r="BK105" s="9"/>
      <c r="BL105" s="6">
        <f t="shared" si="197"/>
        <v>11232.08411136</v>
      </c>
      <c r="BM105" s="9">
        <f t="shared" si="6"/>
        <v>37110.80590393344</v>
      </c>
      <c r="BN105" s="9">
        <f t="shared" si="7"/>
        <v>22437.5706475443</v>
      </c>
      <c r="BO105" s="9">
        <f t="shared" si="243"/>
        <v>13627.160870399999</v>
      </c>
      <c r="BP105" s="9">
        <f t="shared" si="9"/>
        <v>45024.139515801602</v>
      </c>
      <c r="BQ105" s="9">
        <f t="shared" si="10"/>
        <v>27222.05262385889</v>
      </c>
      <c r="BR105" s="9">
        <f t="shared" si="244"/>
        <v>3627.2729611200002</v>
      </c>
      <c r="BS105" s="9">
        <f t="shared" si="12"/>
        <v>11984.509863540481</v>
      </c>
      <c r="BT105" s="9">
        <f t="shared" si="13"/>
        <v>7245.9565398680679</v>
      </c>
      <c r="BU105" s="6">
        <f t="shared" si="245"/>
        <v>0</v>
      </c>
      <c r="BV105" s="6">
        <f t="shared" si="34"/>
        <v>0</v>
      </c>
      <c r="BW105" s="6">
        <f t="shared" si="35"/>
        <v>0</v>
      </c>
      <c r="BX105" s="9">
        <f t="shared" si="246"/>
        <v>236534.88998076666</v>
      </c>
      <c r="BY105" s="15">
        <v>11</v>
      </c>
      <c r="BZ105" s="25">
        <f t="shared" si="247"/>
        <v>23977.903873147778</v>
      </c>
      <c r="CA105" s="9">
        <f t="shared" si="248"/>
        <v>28983.826159472272</v>
      </c>
      <c r="CB105" s="9">
        <f t="shared" si="249"/>
        <v>1932.2550772981515</v>
      </c>
      <c r="CC105" s="6">
        <f t="shared" si="250"/>
        <v>0</v>
      </c>
      <c r="CD105" s="6">
        <f t="shared" si="36"/>
        <v>25910.15895044593</v>
      </c>
      <c r="CE105">
        <v>85</v>
      </c>
      <c r="CF105" s="4">
        <f t="shared" si="251"/>
        <v>0.47887323943661969</v>
      </c>
      <c r="CG105" s="1">
        <v>0.1</v>
      </c>
      <c r="CH105" s="4">
        <f t="shared" si="198"/>
        <v>0.43098591549295773</v>
      </c>
      <c r="CI105" s="6">
        <f t="shared" si="199"/>
        <v>7917.1361888109977</v>
      </c>
      <c r="CJ105" s="6">
        <f t="shared" si="200"/>
        <v>26158.217967831541</v>
      </c>
      <c r="CK105" s="6">
        <f t="shared" si="201"/>
        <v>4840.8700536283941</v>
      </c>
      <c r="CL105" s="6">
        <f t="shared" si="202"/>
        <v>15994.234657188214</v>
      </c>
      <c r="CM105" s="6">
        <f t="shared" si="203"/>
        <v>5873.1144032991542</v>
      </c>
      <c r="CN105" s="6">
        <f t="shared" si="204"/>
        <v>19404.769988500408</v>
      </c>
      <c r="CO105" s="6">
        <f t="shared" si="205"/>
        <v>1563.3035578911549</v>
      </c>
      <c r="CP105" s="6">
        <f t="shared" si="206"/>
        <v>5165.1549552723764</v>
      </c>
      <c r="CQ105" s="6">
        <f t="shared" si="207"/>
        <v>0</v>
      </c>
      <c r="CR105" s="6">
        <f t="shared" si="208"/>
        <v>0</v>
      </c>
      <c r="CS105" s="7">
        <f t="shared" si="209"/>
        <v>1.2777777777777777</v>
      </c>
      <c r="CT105" s="6">
        <f t="shared" si="210"/>
        <v>33107.425325569799</v>
      </c>
      <c r="CU105" s="6">
        <f t="shared" si="211"/>
        <v>25910.15895044593</v>
      </c>
    </row>
    <row r="106" spans="2:99" s="37" customFormat="1" x14ac:dyDescent="0.35">
      <c r="B106">
        <v>70</v>
      </c>
      <c r="C106">
        <v>70</v>
      </c>
      <c r="D106">
        <v>256</v>
      </c>
      <c r="E106" s="6">
        <v>6</v>
      </c>
      <c r="F106" s="4">
        <v>1.792</v>
      </c>
      <c r="G106" s="4">
        <v>3.0464000000000002</v>
      </c>
      <c r="H106" s="81">
        <v>2</v>
      </c>
      <c r="I106" s="25">
        <v>6</v>
      </c>
      <c r="J106" s="45">
        <f t="shared" si="0"/>
        <v>3.6960000000000002</v>
      </c>
      <c r="K106" s="25">
        <v>10</v>
      </c>
      <c r="L106" s="37">
        <v>6</v>
      </c>
      <c r="M106" s="45">
        <v>0.98380000000000001</v>
      </c>
      <c r="N106" s="25">
        <v>4</v>
      </c>
      <c r="O106" s="25">
        <v>15</v>
      </c>
      <c r="P106" s="45">
        <v>0.25</v>
      </c>
      <c r="Q106" s="4">
        <v>0.69199999999999995</v>
      </c>
      <c r="R106" s="15" t="s">
        <v>145</v>
      </c>
      <c r="S106" s="15">
        <v>1</v>
      </c>
      <c r="T106" s="15" t="s">
        <v>153</v>
      </c>
      <c r="U106" s="37">
        <v>565</v>
      </c>
      <c r="V106" s="33"/>
      <c r="W106" s="33"/>
      <c r="X106" s="4"/>
      <c r="Y106" s="4">
        <v>0.36799999999999999</v>
      </c>
      <c r="Z106" s="4"/>
      <c r="AA106" s="55">
        <v>1</v>
      </c>
      <c r="AB106" s="37" t="s">
        <v>143</v>
      </c>
      <c r="AC106" s="45"/>
      <c r="AD106" s="45">
        <v>0.35</v>
      </c>
      <c r="AE106" s="45"/>
      <c r="AF106" s="45"/>
      <c r="AG106" s="45"/>
      <c r="AH106" s="45"/>
      <c r="AI106" s="37">
        <v>311</v>
      </c>
      <c r="AJ106" s="45">
        <f>1*46.6%</f>
        <v>0.46600000000000003</v>
      </c>
      <c r="AK106" s="45">
        <f>1*46.6%</f>
        <v>0.46600000000000003</v>
      </c>
      <c r="AM106" s="45">
        <v>0.622</v>
      </c>
      <c r="AN106" s="6">
        <f t="shared" ref="AN106:AN192" si="260">14+49</f>
        <v>63</v>
      </c>
      <c r="AO106" s="4"/>
      <c r="AP106" s="4">
        <f t="shared" ref="AP106:AP192" si="261">10.9%+7.4%</f>
        <v>0.183</v>
      </c>
      <c r="AQ106" s="4">
        <f t="shared" ref="AQ106:AQ192" si="262">27.2%+13.2%+14.8%+7%</f>
        <v>0.62200000000000011</v>
      </c>
      <c r="AR106" s="46" t="s">
        <v>150</v>
      </c>
      <c r="AS106" s="9">
        <v>513</v>
      </c>
      <c r="AT106" s="30">
        <f t="shared" si="222"/>
        <v>0.73</v>
      </c>
      <c r="AU106" s="30"/>
      <c r="AV106" s="45"/>
      <c r="AW106" s="45">
        <v>0.2</v>
      </c>
      <c r="AX106" s="37">
        <f t="shared" si="241"/>
        <v>821</v>
      </c>
      <c r="AY106" s="6">
        <f t="shared" ref="AY106:AY192" si="263">AI106+AS106+AN106</f>
        <v>887</v>
      </c>
      <c r="AZ106" s="4">
        <f t="shared" ref="AZ106:AZ192" si="264">V106+AC106+AJ106+AT106+AO106</f>
        <v>1.196</v>
      </c>
      <c r="BA106" s="6">
        <f t="shared" ref="BA106:BA192" si="265">(100%+AZ106)*AX106+AY106</f>
        <v>2689.9159999999997</v>
      </c>
      <c r="BB106" s="4">
        <f t="shared" ref="BB106:BB192" si="266">W106+AD106</f>
        <v>0.35</v>
      </c>
      <c r="BC106" s="4">
        <f t="shared" ref="BC106:BC192" si="267">AE106+AK106+AW106</f>
        <v>0.66600000000000004</v>
      </c>
      <c r="BD106" s="4">
        <f t="shared" ref="BD106:BD192" si="268">P106+X106+AG106+AL106+AU106+AP106</f>
        <v>0.433</v>
      </c>
      <c r="BE106" s="4">
        <f t="shared" ref="BE106:BE192" si="269">Q106+Y106+AH106+AM106+AV106+AQ106</f>
        <v>2.3040000000000003</v>
      </c>
      <c r="BF106" s="4">
        <v>0.435</v>
      </c>
      <c r="BG106" s="9">
        <v>1</v>
      </c>
      <c r="BH106" s="6">
        <f t="shared" si="242"/>
        <v>20917.530523975682</v>
      </c>
      <c r="BI106" s="25">
        <f t="shared" si="4"/>
        <v>69111.520851215653</v>
      </c>
      <c r="BJ106" s="25">
        <f t="shared" si="5"/>
        <v>41785.528335670591</v>
      </c>
      <c r="BK106" s="25"/>
      <c r="BL106" s="6">
        <f t="shared" si="197"/>
        <v>13652.137130598399</v>
      </c>
      <c r="BM106" s="25">
        <f t="shared" si="6"/>
        <v>45106.661079497113</v>
      </c>
      <c r="BN106" s="25">
        <f t="shared" si="7"/>
        <v>27271.946000471544</v>
      </c>
      <c r="BO106" s="25">
        <f t="shared" si="243"/>
        <v>16563.254606975999</v>
      </c>
      <c r="BP106" s="25">
        <f t="shared" si="9"/>
        <v>54724.993221448705</v>
      </c>
      <c r="BQ106" s="25">
        <f t="shared" si="10"/>
        <v>33087.287427042684</v>
      </c>
      <c r="BR106" s="25">
        <f t="shared" si="244"/>
        <v>4408.8013750927994</v>
      </c>
      <c r="BS106" s="25">
        <f t="shared" si="12"/>
        <v>14566.679743306611</v>
      </c>
      <c r="BT106" s="25">
        <f t="shared" si="13"/>
        <v>8807.1627085293803</v>
      </c>
      <c r="BU106" s="6">
        <f t="shared" si="245"/>
        <v>0</v>
      </c>
      <c r="BV106" s="6">
        <f t="shared" ref="BV106:BV192" si="270">(100%+$BE106)*BU106</f>
        <v>0</v>
      </c>
      <c r="BW106" s="6">
        <f t="shared" ref="BW106:BW192" si="271">MIN($BD106, 80%)*BV106+MAX(100%-$BD106, 20%)*BU106</f>
        <v>0</v>
      </c>
      <c r="BX106" s="25">
        <f t="shared" si="246"/>
        <v>276229.89734456851</v>
      </c>
      <c r="BY106" s="15">
        <v>11</v>
      </c>
      <c r="BZ106" s="25">
        <f t="shared" si="247"/>
        <v>28119.744070146469</v>
      </c>
      <c r="CA106" s="25">
        <f t="shared" si="248"/>
        <v>35228.650834117521</v>
      </c>
      <c r="CB106" s="25">
        <f t="shared" si="249"/>
        <v>2348.5767222745012</v>
      </c>
      <c r="CC106" s="6">
        <f t="shared" si="250"/>
        <v>0</v>
      </c>
      <c r="CD106" s="6">
        <f t="shared" ref="CD106:CD192" si="272">BZ106+CB106+CC106</f>
        <v>30468.320792420971</v>
      </c>
      <c r="CE106">
        <v>85</v>
      </c>
      <c r="CF106" s="4">
        <f t="shared" si="251"/>
        <v>0.47887323943661969</v>
      </c>
      <c r="CG106" s="1">
        <v>0.1</v>
      </c>
      <c r="CH106" s="4">
        <f t="shared" si="198"/>
        <v>0.43098591549295773</v>
      </c>
      <c r="CI106" s="6">
        <f t="shared" si="199"/>
        <v>9015.1610427275464</v>
      </c>
      <c r="CJ106" s="6">
        <f t="shared" si="200"/>
        <v>29786.092085171815</v>
      </c>
      <c r="CK106" s="6">
        <f t="shared" si="201"/>
        <v>5883.8788196663518</v>
      </c>
      <c r="CL106" s="6">
        <f t="shared" si="202"/>
        <v>19440.33562017763</v>
      </c>
      <c r="CM106" s="6">
        <f t="shared" si="203"/>
        <v>7138.5294503305004</v>
      </c>
      <c r="CN106" s="6">
        <f t="shared" si="204"/>
        <v>23585.701303891976</v>
      </c>
      <c r="CO106" s="6">
        <f t="shared" si="205"/>
        <v>1900.131296870981</v>
      </c>
      <c r="CP106" s="6">
        <f t="shared" si="206"/>
        <v>6278.0338048617223</v>
      </c>
      <c r="CQ106" s="6">
        <f t="shared" si="207"/>
        <v>0</v>
      </c>
      <c r="CR106" s="6">
        <f t="shared" si="208"/>
        <v>0</v>
      </c>
      <c r="CS106" s="7">
        <f t="shared" si="209"/>
        <v>1.2777777777777777</v>
      </c>
      <c r="CT106" s="6">
        <f t="shared" si="210"/>
        <v>38931.743234760128</v>
      </c>
      <c r="CU106" s="6">
        <f t="shared" si="211"/>
        <v>30468.320792420971</v>
      </c>
    </row>
    <row r="107" spans="2:99" s="15" customFormat="1" x14ac:dyDescent="0.35">
      <c r="B107">
        <v>70</v>
      </c>
      <c r="C107">
        <v>70</v>
      </c>
      <c r="D107">
        <v>256</v>
      </c>
      <c r="E107" s="6">
        <v>6</v>
      </c>
      <c r="F107" s="4">
        <v>1.792</v>
      </c>
      <c r="G107" s="4">
        <v>3.0464000000000002</v>
      </c>
      <c r="H107" s="16">
        <v>2</v>
      </c>
      <c r="I107" s="9">
        <v>6</v>
      </c>
      <c r="J107" s="30">
        <f t="shared" si="0"/>
        <v>3.6960000000000002</v>
      </c>
      <c r="K107" s="9">
        <v>10</v>
      </c>
      <c r="L107" s="15">
        <v>6</v>
      </c>
      <c r="M107" s="30">
        <v>0.98380000000000001</v>
      </c>
      <c r="N107" s="9">
        <v>4</v>
      </c>
      <c r="O107" s="9">
        <v>15</v>
      </c>
      <c r="P107" s="30">
        <v>0.25</v>
      </c>
      <c r="Q107" s="4">
        <v>0.69199999999999995</v>
      </c>
      <c r="R107" s="15" t="s">
        <v>145</v>
      </c>
      <c r="S107" s="15">
        <v>1</v>
      </c>
      <c r="T107" s="15" t="s">
        <v>153</v>
      </c>
      <c r="U107" s="37">
        <v>565</v>
      </c>
      <c r="V107" s="33"/>
      <c r="W107" s="33"/>
      <c r="X107" s="4"/>
      <c r="Y107" s="4">
        <v>0.36799999999999999</v>
      </c>
      <c r="Z107" s="4"/>
      <c r="AA107" s="55">
        <v>1</v>
      </c>
      <c r="AB107" s="37" t="s">
        <v>143</v>
      </c>
      <c r="AC107" s="30"/>
      <c r="AD107" s="30">
        <v>0.35</v>
      </c>
      <c r="AE107" s="30"/>
      <c r="AF107" s="30"/>
      <c r="AG107" s="30"/>
      <c r="AH107" s="30"/>
      <c r="AI107" s="15">
        <v>311</v>
      </c>
      <c r="AJ107" s="30">
        <f>2*46.6%</f>
        <v>0.93200000000000005</v>
      </c>
      <c r="AK107" s="30"/>
      <c r="AL107" s="30">
        <v>0.311</v>
      </c>
      <c r="AM107" s="30"/>
      <c r="AN107" s="6">
        <f t="shared" si="260"/>
        <v>63</v>
      </c>
      <c r="AO107" s="4"/>
      <c r="AP107" s="4">
        <f t="shared" si="261"/>
        <v>0.183</v>
      </c>
      <c r="AQ107" s="4">
        <f t="shared" si="262"/>
        <v>0.62200000000000011</v>
      </c>
      <c r="AR107" s="46" t="s">
        <v>150</v>
      </c>
      <c r="AS107" s="9">
        <v>513</v>
      </c>
      <c r="AT107" s="30">
        <f t="shared" si="222"/>
        <v>0.73</v>
      </c>
      <c r="AU107" s="30"/>
      <c r="AV107" s="30"/>
      <c r="AW107" s="30">
        <v>0.2</v>
      </c>
      <c r="AX107" s="15">
        <f t="shared" si="241"/>
        <v>821</v>
      </c>
      <c r="AY107" s="6">
        <f t="shared" si="263"/>
        <v>887</v>
      </c>
      <c r="AZ107" s="4">
        <f t="shared" si="264"/>
        <v>1.6619999999999999</v>
      </c>
      <c r="BA107" s="6">
        <f t="shared" si="265"/>
        <v>3072.502</v>
      </c>
      <c r="BB107" s="4">
        <f t="shared" si="266"/>
        <v>0.35</v>
      </c>
      <c r="BC107" s="4">
        <f t="shared" si="267"/>
        <v>0.2</v>
      </c>
      <c r="BD107" s="4">
        <f t="shared" si="268"/>
        <v>0.74399999999999999</v>
      </c>
      <c r="BE107" s="4">
        <f t="shared" si="269"/>
        <v>1.6820000000000002</v>
      </c>
      <c r="BF107" s="4">
        <v>0.435</v>
      </c>
      <c r="BG107" s="9">
        <v>1</v>
      </c>
      <c r="BH107" s="6">
        <f t="shared" si="242"/>
        <v>18369.825797568003</v>
      </c>
      <c r="BI107" s="9">
        <f t="shared" si="4"/>
        <v>49267.872789077388</v>
      </c>
      <c r="BJ107" s="9">
        <f t="shared" si="5"/>
        <v>41357.972759250988</v>
      </c>
      <c r="BK107" s="9"/>
      <c r="BL107" s="6">
        <f t="shared" si="197"/>
        <v>11232.08411136</v>
      </c>
      <c r="BM107" s="9">
        <f t="shared" si="6"/>
        <v>30124.449586667524</v>
      </c>
      <c r="BN107" s="9">
        <f t="shared" si="7"/>
        <v>25288.004024988797</v>
      </c>
      <c r="BO107" s="9">
        <f t="shared" si="243"/>
        <v>13627.160870399999</v>
      </c>
      <c r="BP107" s="9">
        <f t="shared" si="9"/>
        <v>36548.045454412801</v>
      </c>
      <c r="BQ107" s="9">
        <f t="shared" si="10"/>
        <v>30680.299000905525</v>
      </c>
      <c r="BR107" s="9">
        <f t="shared" si="244"/>
        <v>3627.2729611200002</v>
      </c>
      <c r="BS107" s="9">
        <f t="shared" si="12"/>
        <v>9728.3460817238429</v>
      </c>
      <c r="BT107" s="9">
        <f t="shared" si="13"/>
        <v>8166.4713628492591</v>
      </c>
      <c r="BU107" s="6">
        <f t="shared" si="245"/>
        <v>0</v>
      </c>
      <c r="BV107" s="6">
        <f t="shared" si="270"/>
        <v>0</v>
      </c>
      <c r="BW107" s="6">
        <f t="shared" si="271"/>
        <v>0</v>
      </c>
      <c r="BX107" s="9">
        <f t="shared" si="246"/>
        <v>266583.90713695914</v>
      </c>
      <c r="BY107" s="15">
        <v>11</v>
      </c>
      <c r="BZ107" s="25">
        <f t="shared" si="247"/>
        <v>27024.018739805881</v>
      </c>
      <c r="CA107" s="9">
        <f t="shared" si="248"/>
        <v>32665.885451397036</v>
      </c>
      <c r="CB107" s="9">
        <f t="shared" si="249"/>
        <v>2177.7256967598023</v>
      </c>
      <c r="CC107" s="6">
        <f t="shared" si="250"/>
        <v>0</v>
      </c>
      <c r="CD107" s="6">
        <f t="shared" si="272"/>
        <v>29201.744436565685</v>
      </c>
      <c r="CE107">
        <v>85</v>
      </c>
      <c r="CF107" s="4">
        <f t="shared" si="251"/>
        <v>0.47887323943661969</v>
      </c>
      <c r="CG107" s="1">
        <v>0.1</v>
      </c>
      <c r="CH107" s="4">
        <f t="shared" si="198"/>
        <v>0.43098591549295773</v>
      </c>
      <c r="CI107" s="6">
        <f t="shared" si="199"/>
        <v>7917.1361888109977</v>
      </c>
      <c r="CJ107" s="6">
        <f t="shared" si="200"/>
        <v>21233.759258391099</v>
      </c>
      <c r="CK107" s="6">
        <f t="shared" si="201"/>
        <v>4840.8700536283941</v>
      </c>
      <c r="CL107" s="6">
        <f t="shared" si="202"/>
        <v>12983.213483831354</v>
      </c>
      <c r="CM107" s="6">
        <f t="shared" si="203"/>
        <v>5873.1144032991542</v>
      </c>
      <c r="CN107" s="6">
        <f t="shared" si="204"/>
        <v>15751.692829648333</v>
      </c>
      <c r="CO107" s="6">
        <f t="shared" si="205"/>
        <v>1563.3035578911549</v>
      </c>
      <c r="CP107" s="6">
        <f t="shared" si="206"/>
        <v>4192.7801422640787</v>
      </c>
      <c r="CQ107" s="6">
        <f t="shared" si="207"/>
        <v>0</v>
      </c>
      <c r="CR107" s="6">
        <f t="shared" si="208"/>
        <v>0</v>
      </c>
      <c r="CS107" s="7">
        <f t="shared" si="209"/>
        <v>1.2777777777777777</v>
      </c>
      <c r="CT107" s="6">
        <f t="shared" si="210"/>
        <v>37313.34011338948</v>
      </c>
      <c r="CU107" s="6">
        <f t="shared" si="211"/>
        <v>29201.744436565685</v>
      </c>
    </row>
    <row r="108" spans="2:99" s="63" customFormat="1" x14ac:dyDescent="0.35">
      <c r="B108" s="59">
        <v>70</v>
      </c>
      <c r="C108" s="59">
        <v>70</v>
      </c>
      <c r="D108" s="59">
        <v>256</v>
      </c>
      <c r="E108" s="61">
        <v>6</v>
      </c>
      <c r="F108" s="60">
        <v>1.792</v>
      </c>
      <c r="G108" s="60">
        <v>3.0464000000000002</v>
      </c>
      <c r="H108" s="74">
        <v>2</v>
      </c>
      <c r="I108" s="72">
        <v>6</v>
      </c>
      <c r="J108" s="67">
        <f t="shared" si="0"/>
        <v>3.6960000000000002</v>
      </c>
      <c r="K108" s="72">
        <v>10</v>
      </c>
      <c r="L108" s="63">
        <v>6</v>
      </c>
      <c r="M108" s="67">
        <v>0.98380000000000001</v>
      </c>
      <c r="N108" s="72">
        <v>4</v>
      </c>
      <c r="O108" s="72">
        <v>15</v>
      </c>
      <c r="P108" s="67">
        <v>0.25</v>
      </c>
      <c r="Q108" s="60">
        <v>0.69199999999999995</v>
      </c>
      <c r="R108" s="63" t="s">
        <v>145</v>
      </c>
      <c r="S108" s="63">
        <v>1</v>
      </c>
      <c r="T108" s="63" t="s">
        <v>153</v>
      </c>
      <c r="U108" s="63">
        <v>565</v>
      </c>
      <c r="V108" s="64"/>
      <c r="W108" s="64"/>
      <c r="X108" s="60"/>
      <c r="Y108" s="60">
        <v>0.36799999999999999</v>
      </c>
      <c r="Z108" s="59"/>
      <c r="AA108" s="80">
        <v>1</v>
      </c>
      <c r="AB108" s="63" t="s">
        <v>143</v>
      </c>
      <c r="AC108" s="67"/>
      <c r="AD108" s="67">
        <v>0.35</v>
      </c>
      <c r="AE108" s="67"/>
      <c r="AF108" s="67"/>
      <c r="AG108" s="67"/>
      <c r="AH108" s="67"/>
      <c r="AI108" s="63">
        <v>311</v>
      </c>
      <c r="AJ108" s="67">
        <f>1*46.6%</f>
        <v>0.46600000000000003</v>
      </c>
      <c r="AK108" s="67">
        <f>1*46.6%</f>
        <v>0.46600000000000003</v>
      </c>
      <c r="AL108" s="67">
        <v>0.311</v>
      </c>
      <c r="AM108" s="67"/>
      <c r="AN108" s="61">
        <f t="shared" si="260"/>
        <v>63</v>
      </c>
      <c r="AO108" s="60"/>
      <c r="AP108" s="60">
        <f t="shared" si="261"/>
        <v>0.183</v>
      </c>
      <c r="AQ108" s="60">
        <f t="shared" si="262"/>
        <v>0.62200000000000011</v>
      </c>
      <c r="AR108" s="73" t="s">
        <v>150</v>
      </c>
      <c r="AS108" s="72">
        <v>513</v>
      </c>
      <c r="AT108" s="67">
        <f t="shared" si="222"/>
        <v>0.73</v>
      </c>
      <c r="AU108" s="67"/>
      <c r="AV108" s="67"/>
      <c r="AW108" s="67">
        <v>0.2</v>
      </c>
      <c r="AX108" s="63">
        <f t="shared" si="241"/>
        <v>821</v>
      </c>
      <c r="AY108" s="61">
        <f t="shared" si="263"/>
        <v>887</v>
      </c>
      <c r="AZ108" s="60">
        <f t="shared" si="264"/>
        <v>1.196</v>
      </c>
      <c r="BA108" s="61">
        <f t="shared" si="265"/>
        <v>2689.9159999999997</v>
      </c>
      <c r="BB108" s="60">
        <f t="shared" si="266"/>
        <v>0.35</v>
      </c>
      <c r="BC108" s="60">
        <f t="shared" si="267"/>
        <v>0.66600000000000004</v>
      </c>
      <c r="BD108" s="60">
        <f t="shared" si="268"/>
        <v>0.74399999999999999</v>
      </c>
      <c r="BE108" s="60">
        <f t="shared" si="269"/>
        <v>1.6820000000000002</v>
      </c>
      <c r="BF108" s="4">
        <v>0.435</v>
      </c>
      <c r="BG108" s="72">
        <v>1</v>
      </c>
      <c r="BH108" s="6">
        <f t="shared" si="242"/>
        <v>20917.530523975682</v>
      </c>
      <c r="BI108" s="72">
        <f t="shared" si="4"/>
        <v>56100.81686530279</v>
      </c>
      <c r="BJ108" s="72">
        <f t="shared" si="5"/>
        <v>47093.895561923047</v>
      </c>
      <c r="BK108" s="25"/>
      <c r="BL108" s="6">
        <f t="shared" si="197"/>
        <v>13652.137130598399</v>
      </c>
      <c r="BM108" s="72">
        <f t="shared" si="6"/>
        <v>36615.031784264909</v>
      </c>
      <c r="BN108" s="72">
        <f t="shared" si="7"/>
        <v>30736.530752926283</v>
      </c>
      <c r="BO108" s="72">
        <f t="shared" si="243"/>
        <v>16563.254606975999</v>
      </c>
      <c r="BP108" s="72">
        <f t="shared" si="9"/>
        <v>44422.64885590964</v>
      </c>
      <c r="BQ108" s="72">
        <f t="shared" si="10"/>
        <v>37290.643928182624</v>
      </c>
      <c r="BR108" s="72">
        <f t="shared" si="244"/>
        <v>4408.8013750927994</v>
      </c>
      <c r="BS108" s="72">
        <f t="shared" si="12"/>
        <v>11824.40528799889</v>
      </c>
      <c r="BT108" s="72">
        <f t="shared" si="13"/>
        <v>9926.0106862949306</v>
      </c>
      <c r="BU108" s="61">
        <f t="shared" si="245"/>
        <v>0</v>
      </c>
      <c r="BV108" s="61">
        <f t="shared" si="270"/>
        <v>0</v>
      </c>
      <c r="BW108" s="61">
        <f t="shared" si="271"/>
        <v>0</v>
      </c>
      <c r="BX108" s="72">
        <f t="shared" si="246"/>
        <v>311321.70525939733</v>
      </c>
      <c r="BY108" s="63">
        <v>11</v>
      </c>
      <c r="BZ108" s="66">
        <f t="shared" si="247"/>
        <v>31692.03174432545</v>
      </c>
      <c r="CA108" s="72">
        <f t="shared" si="248"/>
        <v>39704.042745179722</v>
      </c>
      <c r="CB108" s="72">
        <f t="shared" si="249"/>
        <v>2646.9361830119815</v>
      </c>
      <c r="CC108" s="61">
        <f t="shared" si="250"/>
        <v>0</v>
      </c>
      <c r="CD108" s="66">
        <f t="shared" si="272"/>
        <v>34338.967927337435</v>
      </c>
      <c r="CE108" s="59">
        <v>85</v>
      </c>
      <c r="CF108" s="60">
        <f t="shared" si="251"/>
        <v>0.47887323943661969</v>
      </c>
      <c r="CG108" s="71">
        <v>0.1</v>
      </c>
      <c r="CH108" s="60">
        <f t="shared" si="198"/>
        <v>0.43098591549295773</v>
      </c>
      <c r="CI108" s="61">
        <f t="shared" si="199"/>
        <v>9015.1610427275464</v>
      </c>
      <c r="CJ108" s="61">
        <f t="shared" si="200"/>
        <v>24178.661916595287</v>
      </c>
      <c r="CK108" s="61">
        <f t="shared" si="201"/>
        <v>5883.8788196663518</v>
      </c>
      <c r="CL108" s="61">
        <f t="shared" si="202"/>
        <v>15780.562994345157</v>
      </c>
      <c r="CM108" s="61">
        <f t="shared" si="203"/>
        <v>7138.5294503305004</v>
      </c>
      <c r="CN108" s="61">
        <f t="shared" si="204"/>
        <v>19145.535985786406</v>
      </c>
      <c r="CO108" s="61">
        <f t="shared" si="205"/>
        <v>1900.131296870981</v>
      </c>
      <c r="CP108" s="61">
        <f t="shared" si="206"/>
        <v>5096.1521382079718</v>
      </c>
      <c r="CQ108" s="61">
        <f t="shared" si="207"/>
        <v>0</v>
      </c>
      <c r="CR108" s="61">
        <f t="shared" si="208"/>
        <v>0</v>
      </c>
      <c r="CS108" s="7">
        <f t="shared" si="209"/>
        <v>1.2777777777777777</v>
      </c>
      <c r="CT108" s="6">
        <f t="shared" si="210"/>
        <v>43877.570129375606</v>
      </c>
      <c r="CU108" s="6">
        <f t="shared" si="211"/>
        <v>34338.967927337435</v>
      </c>
    </row>
    <row r="109" spans="2:99" s="15" customFormat="1" x14ac:dyDescent="0.35">
      <c r="B109">
        <v>70</v>
      </c>
      <c r="C109">
        <v>70</v>
      </c>
      <c r="D109">
        <v>256</v>
      </c>
      <c r="E109" s="6">
        <v>6</v>
      </c>
      <c r="F109" s="4">
        <v>1.792</v>
      </c>
      <c r="G109" s="4">
        <v>3.0464000000000002</v>
      </c>
      <c r="H109" s="16">
        <v>2</v>
      </c>
      <c r="I109" s="9">
        <v>6</v>
      </c>
      <c r="J109" s="30">
        <f t="shared" si="0"/>
        <v>3.6960000000000002</v>
      </c>
      <c r="K109" s="9">
        <v>10</v>
      </c>
      <c r="L109" s="15">
        <v>6</v>
      </c>
      <c r="M109" s="30">
        <v>0.98380000000000001</v>
      </c>
      <c r="N109" s="9">
        <v>4</v>
      </c>
      <c r="O109" s="9">
        <v>15</v>
      </c>
      <c r="P109" s="30">
        <v>0.25</v>
      </c>
      <c r="Q109" s="4">
        <v>0.69199999999999995</v>
      </c>
      <c r="R109" s="15" t="s">
        <v>11</v>
      </c>
      <c r="S109" s="15">
        <v>1</v>
      </c>
      <c r="T109" s="15" t="s">
        <v>153</v>
      </c>
      <c r="U109" s="37">
        <v>510</v>
      </c>
      <c r="V109" s="33">
        <v>0.41299999999999998</v>
      </c>
      <c r="W109" s="33">
        <v>-0.1</v>
      </c>
      <c r="X109" s="4"/>
      <c r="Y109" s="4"/>
      <c r="Z109" s="4"/>
      <c r="AA109" s="55">
        <v>1</v>
      </c>
      <c r="AB109" s="37" t="s">
        <v>143</v>
      </c>
      <c r="AC109" s="30"/>
      <c r="AD109" s="30">
        <v>0.35</v>
      </c>
      <c r="AE109" s="30"/>
      <c r="AF109" s="30"/>
      <c r="AG109" s="30"/>
      <c r="AH109" s="30"/>
      <c r="AI109" s="15">
        <v>311</v>
      </c>
      <c r="AJ109" s="30">
        <f>2*46.6%</f>
        <v>0.93200000000000005</v>
      </c>
      <c r="AK109" s="30"/>
      <c r="AL109" s="30"/>
      <c r="AM109" s="30">
        <v>0.622</v>
      </c>
      <c r="AN109" s="6">
        <f t="shared" si="260"/>
        <v>63</v>
      </c>
      <c r="AO109" s="4"/>
      <c r="AP109" s="4">
        <f t="shared" si="261"/>
        <v>0.183</v>
      </c>
      <c r="AQ109" s="4">
        <f t="shared" si="262"/>
        <v>0.62200000000000011</v>
      </c>
      <c r="AR109" s="46" t="s">
        <v>150</v>
      </c>
      <c r="AS109" s="9">
        <v>513</v>
      </c>
      <c r="AT109" s="30">
        <f t="shared" si="222"/>
        <v>0.73</v>
      </c>
      <c r="AU109" s="30"/>
      <c r="AV109" s="30"/>
      <c r="AW109" s="30">
        <v>0.2</v>
      </c>
      <c r="AX109" s="15">
        <f t="shared" si="241"/>
        <v>766</v>
      </c>
      <c r="AY109" s="6">
        <f t="shared" si="263"/>
        <v>887</v>
      </c>
      <c r="AZ109" s="4">
        <f t="shared" si="264"/>
        <v>2.0750000000000002</v>
      </c>
      <c r="BA109" s="6">
        <f t="shared" si="265"/>
        <v>3242.4500000000003</v>
      </c>
      <c r="BB109" s="4">
        <f t="shared" si="266"/>
        <v>0.24999999999999997</v>
      </c>
      <c r="BC109" s="4">
        <f t="shared" si="267"/>
        <v>0.2</v>
      </c>
      <c r="BD109" s="4">
        <f t="shared" si="268"/>
        <v>0.433</v>
      </c>
      <c r="BE109" s="4">
        <f t="shared" si="269"/>
        <v>1.9360000000000002</v>
      </c>
      <c r="BF109" s="4">
        <v>0.435</v>
      </c>
      <c r="BG109" s="9">
        <v>1</v>
      </c>
      <c r="BH109" s="6">
        <f t="shared" si="242"/>
        <v>18135.204427200002</v>
      </c>
      <c r="BI109" s="9">
        <f t="shared" si="4"/>
        <v>53244.960198259207</v>
      </c>
      <c r="BJ109" s="9">
        <f t="shared" si="5"/>
        <v>33337.72867606864</v>
      </c>
      <c r="BK109" s="9"/>
      <c r="BL109" s="6">
        <f t="shared" si="197"/>
        <v>11853.359616000002</v>
      </c>
      <c r="BM109" s="9">
        <f t="shared" si="6"/>
        <v>34801.463832576002</v>
      </c>
      <c r="BN109" s="9">
        <f t="shared" si="7"/>
        <v>21789.888741777409</v>
      </c>
      <c r="BO109" s="9">
        <f t="shared" si="243"/>
        <v>14380.914240000002</v>
      </c>
      <c r="BP109" s="9">
        <f t="shared" si="9"/>
        <v>42222.364208640007</v>
      </c>
      <c r="BQ109" s="9">
        <f t="shared" si="10"/>
        <v>26436.262076421124</v>
      </c>
      <c r="BR109" s="9">
        <f t="shared" si="244"/>
        <v>3827.9067720000003</v>
      </c>
      <c r="BS109" s="9">
        <f t="shared" si="12"/>
        <v>11238.734282592</v>
      </c>
      <c r="BT109" s="9">
        <f t="shared" si="13"/>
        <v>7036.7950840863359</v>
      </c>
      <c r="BU109" s="6">
        <f t="shared" si="245"/>
        <v>0</v>
      </c>
      <c r="BV109" s="6">
        <f t="shared" si="270"/>
        <v>0</v>
      </c>
      <c r="BW109" s="6">
        <f t="shared" si="271"/>
        <v>0</v>
      </c>
      <c r="BX109" s="9">
        <f t="shared" si="246"/>
        <v>220510.4696713842</v>
      </c>
      <c r="BY109" s="15">
        <v>11</v>
      </c>
      <c r="BZ109" s="25">
        <f t="shared" si="247"/>
        <v>22449.702886164119</v>
      </c>
      <c r="CA109" s="9">
        <f t="shared" si="248"/>
        <v>28147.180336345344</v>
      </c>
      <c r="CB109" s="9">
        <f t="shared" si="249"/>
        <v>1876.4786890896896</v>
      </c>
      <c r="CC109" s="6">
        <f t="shared" si="250"/>
        <v>0</v>
      </c>
      <c r="CD109" s="6">
        <f t="shared" si="272"/>
        <v>24326.18157525381</v>
      </c>
      <c r="CE109">
        <v>85</v>
      </c>
      <c r="CF109" s="4">
        <f t="shared" si="251"/>
        <v>0.47887323943661969</v>
      </c>
      <c r="CG109" s="1">
        <v>0.1</v>
      </c>
      <c r="CH109" s="4">
        <f t="shared" si="198"/>
        <v>0.43098591549295773</v>
      </c>
      <c r="CI109" s="6">
        <f t="shared" si="199"/>
        <v>7816.0176827087325</v>
      </c>
      <c r="CJ109" s="6">
        <f t="shared" si="200"/>
        <v>22947.827916432841</v>
      </c>
      <c r="CK109" s="6">
        <f t="shared" si="201"/>
        <v>5108.6310457690142</v>
      </c>
      <c r="CL109" s="6">
        <f t="shared" si="202"/>
        <v>14998.940750377826</v>
      </c>
      <c r="CM109" s="6">
        <f t="shared" si="203"/>
        <v>6197.9714893521132</v>
      </c>
      <c r="CN109" s="6">
        <f t="shared" si="204"/>
        <v>18197.244292737803</v>
      </c>
      <c r="CO109" s="6">
        <f t="shared" si="205"/>
        <v>1649.7739045521128</v>
      </c>
      <c r="CP109" s="6">
        <f t="shared" si="206"/>
        <v>4843.7361837650024</v>
      </c>
      <c r="CQ109" s="6">
        <f t="shared" si="207"/>
        <v>0</v>
      </c>
      <c r="CR109" s="6">
        <f t="shared" si="208"/>
        <v>0</v>
      </c>
      <c r="CS109" s="7">
        <f t="shared" si="209"/>
        <v>1.2777777777777777</v>
      </c>
      <c r="CT109" s="6">
        <f t="shared" si="210"/>
        <v>31083.454235046531</v>
      </c>
      <c r="CU109" s="6">
        <f t="shared" si="211"/>
        <v>24326.18157525381</v>
      </c>
    </row>
    <row r="110" spans="2:99" s="37" customFormat="1" x14ac:dyDescent="0.35">
      <c r="B110">
        <v>70</v>
      </c>
      <c r="C110">
        <v>70</v>
      </c>
      <c r="D110">
        <v>256</v>
      </c>
      <c r="E110" s="6">
        <v>6</v>
      </c>
      <c r="F110" s="4">
        <v>1.792</v>
      </c>
      <c r="G110" s="4">
        <v>3.0464000000000002</v>
      </c>
      <c r="H110" s="81">
        <v>2</v>
      </c>
      <c r="I110" s="25">
        <v>6</v>
      </c>
      <c r="J110" s="45">
        <f t="shared" si="0"/>
        <v>3.6960000000000002</v>
      </c>
      <c r="K110" s="25">
        <v>10</v>
      </c>
      <c r="L110" s="37">
        <v>6</v>
      </c>
      <c r="M110" s="45">
        <v>0.98380000000000001</v>
      </c>
      <c r="N110" s="25">
        <v>4</v>
      </c>
      <c r="O110" s="25">
        <v>15</v>
      </c>
      <c r="P110" s="45">
        <v>0.25</v>
      </c>
      <c r="Q110" s="4">
        <v>0.69199999999999995</v>
      </c>
      <c r="R110" s="15" t="s">
        <v>11</v>
      </c>
      <c r="S110" s="15">
        <v>1</v>
      </c>
      <c r="T110" s="15" t="s">
        <v>153</v>
      </c>
      <c r="U110" s="37">
        <v>510</v>
      </c>
      <c r="V110" s="33">
        <v>0.41299999999999998</v>
      </c>
      <c r="W110" s="33">
        <v>-0.1</v>
      </c>
      <c r="X110" s="4"/>
      <c r="Y110" s="4"/>
      <c r="Z110" s="4"/>
      <c r="AA110" s="55">
        <v>1</v>
      </c>
      <c r="AB110" s="37" t="s">
        <v>143</v>
      </c>
      <c r="AC110" s="45"/>
      <c r="AD110" s="45">
        <v>0.35</v>
      </c>
      <c r="AE110" s="45"/>
      <c r="AF110" s="45"/>
      <c r="AG110" s="45"/>
      <c r="AH110" s="45"/>
      <c r="AI110" s="37">
        <v>311</v>
      </c>
      <c r="AJ110" s="45">
        <f>1*46.6%</f>
        <v>0.46600000000000003</v>
      </c>
      <c r="AK110" s="45">
        <f>1*46.6%</f>
        <v>0.46600000000000003</v>
      </c>
      <c r="AM110" s="45">
        <v>0.622</v>
      </c>
      <c r="AN110" s="6">
        <f t="shared" si="260"/>
        <v>63</v>
      </c>
      <c r="AO110" s="4"/>
      <c r="AP110" s="4">
        <f t="shared" si="261"/>
        <v>0.183</v>
      </c>
      <c r="AQ110" s="4">
        <f t="shared" si="262"/>
        <v>0.62200000000000011</v>
      </c>
      <c r="AR110" s="46" t="s">
        <v>150</v>
      </c>
      <c r="AS110" s="9">
        <v>513</v>
      </c>
      <c r="AT110" s="30">
        <f t="shared" si="222"/>
        <v>0.73</v>
      </c>
      <c r="AU110" s="30"/>
      <c r="AV110" s="45"/>
      <c r="AW110" s="45">
        <v>0.2</v>
      </c>
      <c r="AX110" s="37">
        <f t="shared" si="241"/>
        <v>766</v>
      </c>
      <c r="AY110" s="6">
        <f t="shared" si="263"/>
        <v>887</v>
      </c>
      <c r="AZ110" s="4">
        <f t="shared" si="264"/>
        <v>1.609</v>
      </c>
      <c r="BA110" s="6">
        <f t="shared" si="265"/>
        <v>2885.4939999999997</v>
      </c>
      <c r="BB110" s="4">
        <f t="shared" si="266"/>
        <v>0.24999999999999997</v>
      </c>
      <c r="BC110" s="4">
        <f t="shared" si="267"/>
        <v>0.66600000000000004</v>
      </c>
      <c r="BD110" s="4">
        <f t="shared" si="268"/>
        <v>0.433</v>
      </c>
      <c r="BE110" s="4">
        <f t="shared" si="269"/>
        <v>1.9360000000000002</v>
      </c>
      <c r="BF110" s="4">
        <v>0.435</v>
      </c>
      <c r="BG110" s="9">
        <v>1</v>
      </c>
      <c r="BH110" s="6">
        <f t="shared" si="242"/>
        <v>21325.383295749118</v>
      </c>
      <c r="BI110" s="25">
        <f t="shared" si="4"/>
        <v>62611.325356319408</v>
      </c>
      <c r="BJ110" s="25">
        <f t="shared" si="5"/>
        <v>39202.196207976049</v>
      </c>
      <c r="BK110" s="25"/>
      <c r="BL110" s="6">
        <f t="shared" si="197"/>
        <v>14644.754623385599</v>
      </c>
      <c r="BM110" s="25">
        <f t="shared" si="6"/>
        <v>42996.999574260117</v>
      </c>
      <c r="BN110" s="25">
        <f t="shared" si="7"/>
        <v>26921.276687114263</v>
      </c>
      <c r="BO110" s="25">
        <f t="shared" si="243"/>
        <v>17767.533182783998</v>
      </c>
      <c r="BP110" s="25">
        <f t="shared" si="9"/>
        <v>52165.477424653815</v>
      </c>
      <c r="BQ110" s="25">
        <f t="shared" si="10"/>
        <v>32661.843039513627</v>
      </c>
      <c r="BR110" s="25">
        <f t="shared" si="244"/>
        <v>4729.3558293351989</v>
      </c>
      <c r="BS110" s="25">
        <f t="shared" si="12"/>
        <v>13885.388714928144</v>
      </c>
      <c r="BT110" s="25">
        <f t="shared" si="13"/>
        <v>8693.9180687969438</v>
      </c>
      <c r="BU110" s="6">
        <f t="shared" si="245"/>
        <v>0</v>
      </c>
      <c r="BV110" s="6">
        <f t="shared" si="270"/>
        <v>0</v>
      </c>
      <c r="BW110" s="6">
        <f t="shared" si="271"/>
        <v>0</v>
      </c>
      <c r="BX110" s="25">
        <f t="shared" si="246"/>
        <v>264493.89158036123</v>
      </c>
      <c r="BY110" s="15">
        <v>11</v>
      </c>
      <c r="BZ110" s="25">
        <f t="shared" si="247"/>
        <v>27014.157692715897</v>
      </c>
      <c r="CA110" s="25">
        <f t="shared" si="248"/>
        <v>34775.672275187775</v>
      </c>
      <c r="CB110" s="25">
        <f t="shared" si="249"/>
        <v>2318.3781516791851</v>
      </c>
      <c r="CC110" s="6">
        <f t="shared" si="250"/>
        <v>0</v>
      </c>
      <c r="CD110" s="6">
        <f t="shared" si="272"/>
        <v>29332.535844395083</v>
      </c>
      <c r="CE110">
        <v>85</v>
      </c>
      <c r="CF110" s="4">
        <f t="shared" si="251"/>
        <v>0.47887323943661969</v>
      </c>
      <c r="CG110" s="1">
        <v>0.1</v>
      </c>
      <c r="CH110" s="4">
        <f t="shared" si="198"/>
        <v>0.43098591549295773</v>
      </c>
      <c r="CI110" s="6">
        <f t="shared" si="199"/>
        <v>9190.9398429566609</v>
      </c>
      <c r="CJ110" s="6">
        <f t="shared" si="200"/>
        <v>26984.599378920757</v>
      </c>
      <c r="CK110" s="6">
        <f t="shared" si="201"/>
        <v>6311.6829785295677</v>
      </c>
      <c r="CL110" s="6">
        <f t="shared" si="202"/>
        <v>18531.101224962811</v>
      </c>
      <c r="CM110" s="6">
        <f t="shared" si="203"/>
        <v>7657.5565548336663</v>
      </c>
      <c r="CN110" s="6">
        <f t="shared" si="204"/>
        <v>22482.586044991644</v>
      </c>
      <c r="CO110" s="6">
        <f t="shared" si="205"/>
        <v>2038.2857517979871</v>
      </c>
      <c r="CP110" s="6">
        <f t="shared" si="206"/>
        <v>5984.4069672788901</v>
      </c>
      <c r="CQ110" s="6">
        <f t="shared" si="207"/>
        <v>0</v>
      </c>
      <c r="CR110" s="6">
        <f t="shared" si="208"/>
        <v>0</v>
      </c>
      <c r="CS110" s="7">
        <f t="shared" si="209"/>
        <v>1.2777777777777777</v>
      </c>
      <c r="CT110" s="6">
        <f t="shared" si="210"/>
        <v>37480.462467838159</v>
      </c>
      <c r="CU110" s="6">
        <f t="shared" si="211"/>
        <v>29332.535844395083</v>
      </c>
    </row>
    <row r="111" spans="2:99" s="15" customFormat="1" x14ac:dyDescent="0.35">
      <c r="B111">
        <v>70</v>
      </c>
      <c r="C111">
        <v>70</v>
      </c>
      <c r="D111">
        <v>256</v>
      </c>
      <c r="E111" s="6">
        <v>6</v>
      </c>
      <c r="F111" s="4">
        <v>1.792</v>
      </c>
      <c r="G111" s="4">
        <v>3.0464000000000002</v>
      </c>
      <c r="H111" s="16">
        <v>2</v>
      </c>
      <c r="I111" s="9">
        <v>6</v>
      </c>
      <c r="J111" s="30">
        <f t="shared" si="0"/>
        <v>3.6960000000000002</v>
      </c>
      <c r="K111" s="9">
        <v>10</v>
      </c>
      <c r="L111" s="15">
        <v>6</v>
      </c>
      <c r="M111" s="30">
        <v>0.98380000000000001</v>
      </c>
      <c r="N111" s="9">
        <v>4</v>
      </c>
      <c r="O111" s="9">
        <v>15</v>
      </c>
      <c r="P111" s="30">
        <v>0.25</v>
      </c>
      <c r="Q111" s="4">
        <v>0.69199999999999995</v>
      </c>
      <c r="R111" s="15" t="s">
        <v>11</v>
      </c>
      <c r="S111" s="15">
        <v>1</v>
      </c>
      <c r="T111" s="15" t="s">
        <v>153</v>
      </c>
      <c r="U111" s="37">
        <v>510</v>
      </c>
      <c r="V111" s="33">
        <v>0.41299999999999998</v>
      </c>
      <c r="W111" s="33">
        <v>-0.1</v>
      </c>
      <c r="X111" s="4"/>
      <c r="Y111" s="4"/>
      <c r="Z111" s="4"/>
      <c r="AA111" s="55">
        <v>1</v>
      </c>
      <c r="AB111" s="37" t="s">
        <v>143</v>
      </c>
      <c r="AC111" s="30"/>
      <c r="AD111" s="30">
        <v>0.35</v>
      </c>
      <c r="AE111" s="30"/>
      <c r="AF111" s="30"/>
      <c r="AG111" s="30"/>
      <c r="AH111" s="30"/>
      <c r="AI111" s="15">
        <v>311</v>
      </c>
      <c r="AJ111" s="30">
        <f>2*46.6%</f>
        <v>0.93200000000000005</v>
      </c>
      <c r="AK111" s="30"/>
      <c r="AL111" s="30">
        <v>0.311</v>
      </c>
      <c r="AM111" s="30"/>
      <c r="AN111" s="6">
        <f t="shared" si="260"/>
        <v>63</v>
      </c>
      <c r="AO111" s="4"/>
      <c r="AP111" s="4">
        <f t="shared" si="261"/>
        <v>0.183</v>
      </c>
      <c r="AQ111" s="4">
        <f t="shared" si="262"/>
        <v>0.62200000000000011</v>
      </c>
      <c r="AR111" s="46" t="s">
        <v>150</v>
      </c>
      <c r="AS111" s="9">
        <v>513</v>
      </c>
      <c r="AT111" s="30">
        <f t="shared" si="222"/>
        <v>0.73</v>
      </c>
      <c r="AU111" s="30"/>
      <c r="AV111" s="30"/>
      <c r="AW111" s="30">
        <v>0.2</v>
      </c>
      <c r="AX111" s="15">
        <f t="shared" si="241"/>
        <v>766</v>
      </c>
      <c r="AY111" s="6">
        <f t="shared" si="263"/>
        <v>887</v>
      </c>
      <c r="AZ111" s="4">
        <f t="shared" si="264"/>
        <v>2.0750000000000002</v>
      </c>
      <c r="BA111" s="6">
        <f t="shared" si="265"/>
        <v>3242.4500000000003</v>
      </c>
      <c r="BB111" s="4">
        <f t="shared" si="266"/>
        <v>0.24999999999999997</v>
      </c>
      <c r="BC111" s="4">
        <f t="shared" si="267"/>
        <v>0.2</v>
      </c>
      <c r="BD111" s="4">
        <f t="shared" si="268"/>
        <v>0.74399999999999999</v>
      </c>
      <c r="BE111" s="4">
        <f t="shared" si="269"/>
        <v>1.3140000000000001</v>
      </c>
      <c r="BF111" s="4">
        <v>0.435</v>
      </c>
      <c r="BG111" s="9">
        <v>1</v>
      </c>
      <c r="BH111" s="6">
        <f t="shared" si="242"/>
        <v>18135.204427200002</v>
      </c>
      <c r="BI111" s="9">
        <f t="shared" si="4"/>
        <v>41964.863044540805</v>
      </c>
      <c r="BJ111" s="9">
        <f t="shared" si="5"/>
        <v>35864.470438501558</v>
      </c>
      <c r="BK111" s="9"/>
      <c r="BL111" s="6">
        <f t="shared" si="197"/>
        <v>11853.359616000002</v>
      </c>
      <c r="BM111" s="9">
        <f t="shared" si="6"/>
        <v>27428.674151424006</v>
      </c>
      <c r="BN111" s="9">
        <f t="shared" si="7"/>
        <v>23441.393630355462</v>
      </c>
      <c r="BO111" s="9">
        <f t="shared" si="243"/>
        <v>14380.914240000002</v>
      </c>
      <c r="BP111" s="9">
        <f t="shared" si="9"/>
        <v>33277.435551360002</v>
      </c>
      <c r="BQ111" s="9">
        <f t="shared" si="10"/>
        <v>28439.926095651841</v>
      </c>
      <c r="BR111" s="9">
        <f t="shared" si="244"/>
        <v>3827.9067720000003</v>
      </c>
      <c r="BS111" s="9">
        <f t="shared" si="12"/>
        <v>8857.7762704080014</v>
      </c>
      <c r="BT111" s="9">
        <f t="shared" si="13"/>
        <v>7570.1296788155523</v>
      </c>
      <c r="BU111" s="6">
        <f t="shared" si="245"/>
        <v>0</v>
      </c>
      <c r="BV111" s="6">
        <f t="shared" si="270"/>
        <v>0</v>
      </c>
      <c r="BW111" s="6">
        <f t="shared" si="271"/>
        <v>0</v>
      </c>
      <c r="BX111" s="9">
        <f t="shared" si="246"/>
        <v>237223.45627542806</v>
      </c>
      <c r="BY111" s="15">
        <v>11</v>
      </c>
      <c r="BZ111" s="25">
        <f t="shared" si="247"/>
        <v>24151.21657918908</v>
      </c>
      <c r="CA111" s="9">
        <f t="shared" si="248"/>
        <v>30280.518715262209</v>
      </c>
      <c r="CB111" s="9">
        <f t="shared" si="249"/>
        <v>2018.7012476841473</v>
      </c>
      <c r="CC111" s="6">
        <f t="shared" si="250"/>
        <v>0</v>
      </c>
      <c r="CD111" s="6">
        <f t="shared" si="272"/>
        <v>26169.917826873228</v>
      </c>
      <c r="CE111">
        <v>85</v>
      </c>
      <c r="CF111" s="4">
        <f t="shared" si="251"/>
        <v>0.47887323943661969</v>
      </c>
      <c r="CG111" s="1">
        <v>0.1</v>
      </c>
      <c r="CH111" s="4">
        <f t="shared" si="198"/>
        <v>0.43098591549295773</v>
      </c>
      <c r="CI111" s="6">
        <f t="shared" si="199"/>
        <v>7816.0176827087325</v>
      </c>
      <c r="CJ111" s="6">
        <f t="shared" si="200"/>
        <v>18086.264917788008</v>
      </c>
      <c r="CK111" s="6">
        <f t="shared" si="201"/>
        <v>5108.6310457690142</v>
      </c>
      <c r="CL111" s="6">
        <f t="shared" si="202"/>
        <v>11821.3722399095</v>
      </c>
      <c r="CM111" s="6">
        <f t="shared" si="203"/>
        <v>6197.9714893521132</v>
      </c>
      <c r="CN111" s="6">
        <f t="shared" si="204"/>
        <v>14342.106026360789</v>
      </c>
      <c r="CO111" s="6">
        <f t="shared" si="205"/>
        <v>1649.7739045521128</v>
      </c>
      <c r="CP111" s="6">
        <f t="shared" si="206"/>
        <v>3817.5768151335892</v>
      </c>
      <c r="CQ111" s="6">
        <f t="shared" si="207"/>
        <v>0</v>
      </c>
      <c r="CR111" s="6">
        <f t="shared" si="208"/>
        <v>0</v>
      </c>
      <c r="CS111" s="7">
        <f t="shared" si="209"/>
        <v>1.2777777777777777</v>
      </c>
      <c r="CT111" s="6">
        <f t="shared" si="210"/>
        <v>33439.339445449121</v>
      </c>
      <c r="CU111" s="6">
        <f t="shared" si="211"/>
        <v>26169.917826873228</v>
      </c>
    </row>
    <row r="112" spans="2:99" s="31" customFormat="1" x14ac:dyDescent="0.35">
      <c r="B112" s="10">
        <v>70</v>
      </c>
      <c r="C112" s="10">
        <v>70</v>
      </c>
      <c r="D112" s="10">
        <v>256</v>
      </c>
      <c r="E112" s="13">
        <v>6</v>
      </c>
      <c r="F112" s="12">
        <v>1.792</v>
      </c>
      <c r="G112" s="12">
        <v>3.0464000000000002</v>
      </c>
      <c r="H112" s="20">
        <v>2</v>
      </c>
      <c r="I112" s="17">
        <v>6</v>
      </c>
      <c r="J112" s="32">
        <f t="shared" si="0"/>
        <v>3.6960000000000002</v>
      </c>
      <c r="K112" s="17">
        <v>10</v>
      </c>
      <c r="L112" s="31">
        <v>6</v>
      </c>
      <c r="M112" s="32">
        <v>0.98380000000000001</v>
      </c>
      <c r="N112" s="17">
        <v>4</v>
      </c>
      <c r="O112" s="17">
        <v>15</v>
      </c>
      <c r="P112" s="32">
        <v>0.25</v>
      </c>
      <c r="Q112" s="12">
        <v>0.69199999999999995</v>
      </c>
      <c r="R112" s="31" t="s">
        <v>11</v>
      </c>
      <c r="S112" s="31">
        <v>1</v>
      </c>
      <c r="T112" s="31" t="s">
        <v>153</v>
      </c>
      <c r="U112" s="31">
        <v>510</v>
      </c>
      <c r="V112" s="35">
        <v>0.41299999999999998</v>
      </c>
      <c r="W112" s="35">
        <v>-0.1</v>
      </c>
      <c r="X112" s="12"/>
      <c r="Y112" s="12"/>
      <c r="Z112" s="12"/>
      <c r="AA112" s="56">
        <v>1</v>
      </c>
      <c r="AB112" s="31" t="s">
        <v>143</v>
      </c>
      <c r="AC112" s="32"/>
      <c r="AD112" s="32">
        <v>0.35</v>
      </c>
      <c r="AE112" s="32"/>
      <c r="AF112" s="32"/>
      <c r="AG112" s="32"/>
      <c r="AH112" s="32"/>
      <c r="AI112" s="31">
        <v>311</v>
      </c>
      <c r="AJ112" s="32">
        <f>1*46.6%</f>
        <v>0.46600000000000003</v>
      </c>
      <c r="AK112" s="32">
        <f>1*46.6%</f>
        <v>0.46600000000000003</v>
      </c>
      <c r="AL112" s="32">
        <v>0.311</v>
      </c>
      <c r="AM112" s="32"/>
      <c r="AN112" s="13">
        <f t="shared" si="260"/>
        <v>63</v>
      </c>
      <c r="AO112" s="12"/>
      <c r="AP112" s="12">
        <f t="shared" si="261"/>
        <v>0.183</v>
      </c>
      <c r="AQ112" s="12">
        <f t="shared" si="262"/>
        <v>0.62200000000000011</v>
      </c>
      <c r="AR112" s="47" t="s">
        <v>150</v>
      </c>
      <c r="AS112" s="17">
        <v>513</v>
      </c>
      <c r="AT112" s="32">
        <f t="shared" si="222"/>
        <v>0.73</v>
      </c>
      <c r="AU112" s="32"/>
      <c r="AV112" s="32"/>
      <c r="AW112" s="32">
        <v>0.2</v>
      </c>
      <c r="AX112" s="31">
        <f t="shared" si="241"/>
        <v>766</v>
      </c>
      <c r="AY112" s="13">
        <f t="shared" si="263"/>
        <v>887</v>
      </c>
      <c r="AZ112" s="12">
        <f t="shared" si="264"/>
        <v>1.609</v>
      </c>
      <c r="BA112" s="13">
        <f t="shared" si="265"/>
        <v>2885.4939999999997</v>
      </c>
      <c r="BB112" s="12">
        <f t="shared" si="266"/>
        <v>0.24999999999999997</v>
      </c>
      <c r="BC112" s="12">
        <f t="shared" si="267"/>
        <v>0.66600000000000004</v>
      </c>
      <c r="BD112" s="12">
        <f t="shared" si="268"/>
        <v>0.74399999999999999</v>
      </c>
      <c r="BE112" s="12">
        <f t="shared" si="269"/>
        <v>1.3140000000000001</v>
      </c>
      <c r="BF112" s="4">
        <v>0.435</v>
      </c>
      <c r="BG112" s="17">
        <v>1</v>
      </c>
      <c r="BH112" s="6">
        <f t="shared" si="242"/>
        <v>21325.383295749118</v>
      </c>
      <c r="BI112" s="17">
        <f t="shared" si="4"/>
        <v>49346.936946363458</v>
      </c>
      <c r="BJ112" s="17">
        <f t="shared" si="5"/>
        <v>42173.419211806191</v>
      </c>
      <c r="BK112" s="25"/>
      <c r="BL112" s="6">
        <f t="shared" si="197"/>
        <v>14644.754623385599</v>
      </c>
      <c r="BM112" s="17">
        <f t="shared" si="6"/>
        <v>33887.96219851428</v>
      </c>
      <c r="BN112" s="17">
        <f t="shared" si="7"/>
        <v>28961.701059281335</v>
      </c>
      <c r="BO112" s="17">
        <f t="shared" si="243"/>
        <v>17767.533182783998</v>
      </c>
      <c r="BP112" s="17">
        <f t="shared" si="9"/>
        <v>41114.071784962172</v>
      </c>
      <c r="BQ112" s="17">
        <f t="shared" si="10"/>
        <v>35137.357902804557</v>
      </c>
      <c r="BR112" s="17">
        <f t="shared" si="244"/>
        <v>4729.3558293351989</v>
      </c>
      <c r="BS112" s="17">
        <f t="shared" si="12"/>
        <v>10943.729389081651</v>
      </c>
      <c r="BT112" s="17">
        <f t="shared" si="13"/>
        <v>9352.8497577865601</v>
      </c>
      <c r="BU112" s="13">
        <f t="shared" si="245"/>
        <v>0</v>
      </c>
      <c r="BV112" s="13">
        <f t="shared" si="270"/>
        <v>0</v>
      </c>
      <c r="BW112" s="13">
        <f t="shared" si="271"/>
        <v>0</v>
      </c>
      <c r="BX112" s="17">
        <f t="shared" si="246"/>
        <v>284540.48108435009</v>
      </c>
      <c r="BY112" s="31">
        <v>11</v>
      </c>
      <c r="BZ112" s="18">
        <f t="shared" si="247"/>
        <v>29061.621726104968</v>
      </c>
      <c r="CA112" s="17">
        <f t="shared" si="248"/>
        <v>37411.39903114624</v>
      </c>
      <c r="CB112" s="17">
        <f t="shared" si="249"/>
        <v>2494.0932687430827</v>
      </c>
      <c r="CC112" s="13">
        <f t="shared" si="250"/>
        <v>0</v>
      </c>
      <c r="CD112" s="18">
        <f t="shared" si="272"/>
        <v>31555.714994848051</v>
      </c>
      <c r="CE112" s="10">
        <v>85</v>
      </c>
      <c r="CF112" s="12">
        <f t="shared" si="251"/>
        <v>0.47887323943661969</v>
      </c>
      <c r="CG112" s="11">
        <v>0.1</v>
      </c>
      <c r="CH112" s="12">
        <f t="shared" si="198"/>
        <v>0.43098591549295773</v>
      </c>
      <c r="CI112" s="13">
        <f t="shared" si="199"/>
        <v>9190.9398429566609</v>
      </c>
      <c r="CJ112" s="13">
        <f t="shared" si="200"/>
        <v>21267.834796601714</v>
      </c>
      <c r="CK112" s="13">
        <f t="shared" si="201"/>
        <v>6311.6829785295677</v>
      </c>
      <c r="CL112" s="13">
        <f t="shared" si="202"/>
        <v>14605.234412317421</v>
      </c>
      <c r="CM112" s="13">
        <f t="shared" si="203"/>
        <v>7657.5565548336663</v>
      </c>
      <c r="CN112" s="13">
        <f t="shared" si="204"/>
        <v>17719.585867885104</v>
      </c>
      <c r="CO112" s="13">
        <f t="shared" si="205"/>
        <v>2038.2857517979871</v>
      </c>
      <c r="CP112" s="13">
        <f t="shared" si="206"/>
        <v>4716.5932296605424</v>
      </c>
      <c r="CQ112" s="13">
        <f t="shared" si="207"/>
        <v>0</v>
      </c>
      <c r="CR112" s="13">
        <f t="shared" si="208"/>
        <v>0</v>
      </c>
      <c r="CS112" s="7">
        <f t="shared" si="209"/>
        <v>1.2777777777777777</v>
      </c>
      <c r="CT112" s="6">
        <f t="shared" si="210"/>
        <v>40321.191382305842</v>
      </c>
      <c r="CU112" s="6">
        <f t="shared" si="211"/>
        <v>31555.714994848051</v>
      </c>
    </row>
    <row r="113" spans="2:99" s="15" customFormat="1" ht="15" hidden="1" customHeight="1" x14ac:dyDescent="0.35">
      <c r="B113">
        <v>70</v>
      </c>
      <c r="C113">
        <v>70</v>
      </c>
      <c r="D113">
        <v>256</v>
      </c>
      <c r="E113" s="6">
        <v>6</v>
      </c>
      <c r="F113" s="4">
        <v>1.792</v>
      </c>
      <c r="G113" s="4">
        <v>3.0464000000000002</v>
      </c>
      <c r="H113" s="16">
        <v>2</v>
      </c>
      <c r="I113" s="9">
        <v>6</v>
      </c>
      <c r="J113" s="30">
        <f t="shared" si="0"/>
        <v>3.6960000000000002</v>
      </c>
      <c r="K113" s="9">
        <v>10</v>
      </c>
      <c r="L113" s="15">
        <v>6</v>
      </c>
      <c r="M113" s="30">
        <v>0.98380000000000001</v>
      </c>
      <c r="N113" s="9">
        <v>4</v>
      </c>
      <c r="O113" s="9">
        <v>15</v>
      </c>
      <c r="P113" s="30">
        <v>0.25</v>
      </c>
      <c r="Q113" s="4">
        <v>0.69199999999999995</v>
      </c>
      <c r="R113" s="15" t="s">
        <v>133</v>
      </c>
      <c r="S113" s="15">
        <v>2</v>
      </c>
      <c r="T113" s="15" t="s">
        <v>153</v>
      </c>
      <c r="U113" s="15">
        <v>510</v>
      </c>
      <c r="V113" s="33">
        <f t="shared" ref="V113:V115" si="273">41.3%+45%</f>
        <v>0.86299999999999999</v>
      </c>
      <c r="W113" s="33"/>
      <c r="X113" s="4"/>
      <c r="Y113" s="4"/>
      <c r="Z113" s="4"/>
      <c r="AA113" s="55">
        <v>1</v>
      </c>
      <c r="AB113" s="37" t="s">
        <v>143</v>
      </c>
      <c r="AC113" s="30"/>
      <c r="AD113" s="30">
        <v>0.35</v>
      </c>
      <c r="AE113" s="30"/>
      <c r="AF113" s="30"/>
      <c r="AG113" s="30"/>
      <c r="AH113" s="30"/>
      <c r="AI113" s="15">
        <v>311</v>
      </c>
      <c r="AJ113" s="30">
        <f>2*46.6%</f>
        <v>0.93200000000000005</v>
      </c>
      <c r="AK113" s="30"/>
      <c r="AL113" s="30"/>
      <c r="AM113" s="30">
        <v>0.622</v>
      </c>
      <c r="AN113" s="6">
        <f t="shared" si="260"/>
        <v>63</v>
      </c>
      <c r="AO113" s="4"/>
      <c r="AP113" s="4">
        <f t="shared" si="261"/>
        <v>0.183</v>
      </c>
      <c r="AQ113" s="4">
        <f t="shared" si="262"/>
        <v>0.62200000000000011</v>
      </c>
      <c r="AR113" s="82" t="s">
        <v>149</v>
      </c>
      <c r="AS113" s="9"/>
      <c r="AT113" s="30">
        <v>0.25</v>
      </c>
      <c r="AU113" s="30"/>
      <c r="AV113" s="30"/>
      <c r="AW113" s="30">
        <v>0.2</v>
      </c>
      <c r="AX113" s="15">
        <f t="shared" si="241"/>
        <v>766</v>
      </c>
      <c r="AY113" s="6">
        <f t="shared" si="263"/>
        <v>374</v>
      </c>
      <c r="AZ113" s="4">
        <f t="shared" si="264"/>
        <v>2.0449999999999999</v>
      </c>
      <c r="BA113" s="6">
        <f t="shared" si="265"/>
        <v>2706.47</v>
      </c>
      <c r="BB113" s="4">
        <f t="shared" si="266"/>
        <v>0.35</v>
      </c>
      <c r="BC113" s="4">
        <f t="shared" si="267"/>
        <v>0.2</v>
      </c>
      <c r="BD113" s="4">
        <f t="shared" si="268"/>
        <v>0.433</v>
      </c>
      <c r="BE113" s="4">
        <f t="shared" si="269"/>
        <v>1.9360000000000002</v>
      </c>
      <c r="BF113" s="4">
        <v>0.435</v>
      </c>
      <c r="BG113" s="9">
        <v>1</v>
      </c>
      <c r="BH113" s="6">
        <f t="shared" si="242"/>
        <v>16181.39953248</v>
      </c>
      <c r="BI113" s="9">
        <f t="shared" si="4"/>
        <v>47508.589027361282</v>
      </c>
      <c r="BJ113" s="9">
        <f t="shared" si="5"/>
        <v>29746.072583763591</v>
      </c>
      <c r="BK113" s="9">
        <v>1</v>
      </c>
      <c r="BL113" s="6">
        <f t="shared" si="197"/>
        <v>21296.809707263998</v>
      </c>
      <c r="BM113" s="9">
        <f t="shared" si="6"/>
        <v>62527.433300527096</v>
      </c>
      <c r="BN113" s="9">
        <f t="shared" si="7"/>
        <v>39149.669723146922</v>
      </c>
      <c r="BO113" s="9">
        <f t="shared" si="243"/>
        <v>12003.735744</v>
      </c>
      <c r="BP113" s="9">
        <f t="shared" si="9"/>
        <v>35242.968144384002</v>
      </c>
      <c r="BQ113" s="9">
        <f t="shared" si="10"/>
        <v>22066.323373366271</v>
      </c>
      <c r="BR113" s="9">
        <f t="shared" si="244"/>
        <v>3195.1502231999998</v>
      </c>
      <c r="BS113" s="9">
        <f t="shared" si="12"/>
        <v>9380.9610553151997</v>
      </c>
      <c r="BT113" s="9">
        <f t="shared" si="13"/>
        <v>5873.6063135058812</v>
      </c>
      <c r="BU113" s="6">
        <f t="shared" si="245"/>
        <v>0</v>
      </c>
      <c r="BV113" s="6">
        <f t="shared" si="270"/>
        <v>0</v>
      </c>
      <c r="BW113" s="6">
        <f t="shared" si="271"/>
        <v>0</v>
      </c>
      <c r="BX113" s="9">
        <f t="shared" si="246"/>
        <v>275582.96922764205</v>
      </c>
      <c r="BY113" s="15">
        <v>11</v>
      </c>
      <c r="BZ113" s="25">
        <f t="shared" si="247"/>
        <v>27059.026600091664</v>
      </c>
      <c r="CA113" s="9">
        <f t="shared" si="248"/>
        <v>23494.425254023525</v>
      </c>
      <c r="CB113" s="9">
        <f t="shared" si="249"/>
        <v>1566.2950169349017</v>
      </c>
      <c r="CC113" s="6">
        <f t="shared" si="250"/>
        <v>0</v>
      </c>
      <c r="CD113" s="6">
        <f t="shared" si="272"/>
        <v>28625.321617026566</v>
      </c>
      <c r="CE113">
        <v>85</v>
      </c>
      <c r="CF113" s="4">
        <f t="shared" si="251"/>
        <v>0.47887323943661969</v>
      </c>
      <c r="CG113" s="1">
        <v>0.1</v>
      </c>
      <c r="CH113" s="4">
        <f t="shared" si="198"/>
        <v>0.43098591549295773</v>
      </c>
      <c r="CI113" s="6">
        <f t="shared" si="199"/>
        <v>6973.9552914632113</v>
      </c>
      <c r="CJ113" s="6">
        <f t="shared" si="200"/>
        <v>20475.532735735989</v>
      </c>
      <c r="CK113" s="6">
        <f t="shared" si="201"/>
        <v>9178.6250287644834</v>
      </c>
      <c r="CL113" s="6">
        <f t="shared" si="202"/>
        <v>26948.443084452523</v>
      </c>
      <c r="CM113" s="6">
        <f t="shared" si="203"/>
        <v>5173.4410389633795</v>
      </c>
      <c r="CN113" s="6">
        <f t="shared" si="204"/>
        <v>15189.222890396484</v>
      </c>
      <c r="CO113" s="6">
        <f t="shared" si="205"/>
        <v>1377.0647440833802</v>
      </c>
      <c r="CP113" s="6">
        <f t="shared" si="206"/>
        <v>4043.0620886288043</v>
      </c>
      <c r="CQ113" s="6">
        <f t="shared" si="207"/>
        <v>0</v>
      </c>
      <c r="CR113" s="6">
        <f t="shared" si="208"/>
        <v>0</v>
      </c>
      <c r="CS113" s="7">
        <f t="shared" si="209"/>
        <v>1.2777777777777777</v>
      </c>
      <c r="CT113" s="6">
        <f t="shared" si="210"/>
        <v>36576.799843978384</v>
      </c>
      <c r="CU113" s="6">
        <f t="shared" si="211"/>
        <v>28625.321617026566</v>
      </c>
    </row>
    <row r="114" spans="2:99" s="83" customFormat="1" ht="15" hidden="1" customHeight="1" x14ac:dyDescent="0.35">
      <c r="B114" s="79">
        <v>70</v>
      </c>
      <c r="C114" s="79">
        <v>70</v>
      </c>
      <c r="D114" s="79">
        <v>256</v>
      </c>
      <c r="E114" s="8">
        <v>6</v>
      </c>
      <c r="F114" s="84">
        <v>1.792</v>
      </c>
      <c r="G114" s="84">
        <v>3.0464000000000002</v>
      </c>
      <c r="H114" s="85">
        <v>2</v>
      </c>
      <c r="I114" s="27">
        <v>6</v>
      </c>
      <c r="J114" s="86">
        <f t="shared" si="0"/>
        <v>3.6960000000000002</v>
      </c>
      <c r="K114" s="27">
        <v>10</v>
      </c>
      <c r="L114" s="83">
        <v>6</v>
      </c>
      <c r="M114" s="86">
        <v>0.98380000000000001</v>
      </c>
      <c r="N114" s="27">
        <v>4</v>
      </c>
      <c r="O114" s="27">
        <v>15</v>
      </c>
      <c r="P114" s="86">
        <v>0.25</v>
      </c>
      <c r="Q114" s="84">
        <v>0.69199999999999995</v>
      </c>
      <c r="R114" s="79" t="s">
        <v>133</v>
      </c>
      <c r="S114" s="79">
        <v>2</v>
      </c>
      <c r="T114" s="79" t="s">
        <v>153</v>
      </c>
      <c r="U114" s="79">
        <v>510</v>
      </c>
      <c r="V114" s="87">
        <f t="shared" si="273"/>
        <v>0.86299999999999999</v>
      </c>
      <c r="W114" s="87"/>
      <c r="X114" s="84"/>
      <c r="Y114" s="84"/>
      <c r="Z114" s="84"/>
      <c r="AA114" s="88">
        <v>1</v>
      </c>
      <c r="AB114" s="83" t="s">
        <v>143</v>
      </c>
      <c r="AC114" s="86"/>
      <c r="AD114" s="86">
        <v>0.35</v>
      </c>
      <c r="AE114" s="86"/>
      <c r="AF114" s="86"/>
      <c r="AG114" s="86"/>
      <c r="AH114" s="86"/>
      <c r="AI114" s="83">
        <v>311</v>
      </c>
      <c r="AJ114" s="86">
        <f>1*46.6%</f>
        <v>0.46600000000000003</v>
      </c>
      <c r="AK114" s="86">
        <f>1*46.6%</f>
        <v>0.46600000000000003</v>
      </c>
      <c r="AM114" s="86">
        <v>0.622</v>
      </c>
      <c r="AN114" s="8">
        <f t="shared" si="260"/>
        <v>63</v>
      </c>
      <c r="AO114" s="84"/>
      <c r="AP114" s="84">
        <f t="shared" si="261"/>
        <v>0.183</v>
      </c>
      <c r="AQ114" s="84">
        <f t="shared" si="262"/>
        <v>0.62200000000000011</v>
      </c>
      <c r="AR114" s="82" t="s">
        <v>148</v>
      </c>
      <c r="AS114" s="8"/>
      <c r="AT114" s="84">
        <v>0.25</v>
      </c>
      <c r="AU114" s="84"/>
      <c r="AV114" s="86"/>
      <c r="AW114" s="86">
        <v>0.2</v>
      </c>
      <c r="AX114" s="83">
        <f t="shared" si="241"/>
        <v>766</v>
      </c>
      <c r="AY114" s="8">
        <f t="shared" si="263"/>
        <v>374</v>
      </c>
      <c r="AZ114" s="84">
        <f t="shared" si="264"/>
        <v>1.579</v>
      </c>
      <c r="BA114" s="8">
        <f t="shared" si="265"/>
        <v>2349.5140000000001</v>
      </c>
      <c r="BB114" s="84">
        <f t="shared" si="266"/>
        <v>0.35</v>
      </c>
      <c r="BC114" s="84">
        <f t="shared" si="267"/>
        <v>0.66600000000000004</v>
      </c>
      <c r="BD114" s="84">
        <f t="shared" si="268"/>
        <v>0.433</v>
      </c>
      <c r="BE114" s="84">
        <f t="shared" si="269"/>
        <v>1.9360000000000002</v>
      </c>
      <c r="BF114" s="4">
        <v>0.435</v>
      </c>
      <c r="BG114" s="8">
        <v>1</v>
      </c>
      <c r="BH114" s="6">
        <f t="shared" si="242"/>
        <v>18270.470457630723</v>
      </c>
      <c r="BI114" s="27">
        <f t="shared" si="4"/>
        <v>53642.101263603799</v>
      </c>
      <c r="BJ114" s="27">
        <f t="shared" si="5"/>
        <v>33586.386596617063</v>
      </c>
      <c r="BK114" s="9">
        <v>1</v>
      </c>
      <c r="BL114" s="6">
        <f t="shared" si="197"/>
        <v>25667.47342762983</v>
      </c>
      <c r="BM114" s="27">
        <f t="shared" si="6"/>
        <v>75359.701983521183</v>
      </c>
      <c r="BN114" s="27">
        <f t="shared" si="7"/>
        <v>47184.20839233078</v>
      </c>
      <c r="BO114" s="27">
        <f t="shared" si="243"/>
        <v>14467.217037504002</v>
      </c>
      <c r="BP114" s="27">
        <f t="shared" si="9"/>
        <v>42475.74922211175</v>
      </c>
      <c r="BQ114" s="27">
        <f t="shared" si="10"/>
        <v>26594.911473439155</v>
      </c>
      <c r="BR114" s="27">
        <f t="shared" si="244"/>
        <v>3850.8788207511998</v>
      </c>
      <c r="BS114" s="27">
        <f t="shared" si="12"/>
        <v>11306.180217725523</v>
      </c>
      <c r="BT114" s="27">
        <f t="shared" si="13"/>
        <v>7079.0243256410813</v>
      </c>
      <c r="BU114" s="8">
        <f t="shared" si="245"/>
        <v>0</v>
      </c>
      <c r="BV114" s="8">
        <f t="shared" si="270"/>
        <v>0</v>
      </c>
      <c r="BW114" s="8">
        <f t="shared" si="271"/>
        <v>0</v>
      </c>
      <c r="BX114" s="27">
        <f t="shared" si="246"/>
        <v>323082.3799557914</v>
      </c>
      <c r="BY114" s="79">
        <v>11</v>
      </c>
      <c r="BZ114" s="27">
        <f t="shared" si="247"/>
        <v>31788.844675384593</v>
      </c>
      <c r="CA114" s="27">
        <f t="shared" si="248"/>
        <v>28316.097302564325</v>
      </c>
      <c r="CB114" s="27">
        <f t="shared" si="249"/>
        <v>1887.739820170955</v>
      </c>
      <c r="CC114" s="8">
        <f t="shared" si="250"/>
        <v>0</v>
      </c>
      <c r="CD114" s="8">
        <f t="shared" si="272"/>
        <v>33676.584495555551</v>
      </c>
      <c r="CE114" s="79">
        <v>85</v>
      </c>
      <c r="CF114" s="84">
        <f t="shared" si="251"/>
        <v>0.47887323943661969</v>
      </c>
      <c r="CG114" s="87">
        <v>0.1</v>
      </c>
      <c r="CH114" s="84">
        <f t="shared" si="198"/>
        <v>0.43098591549295773</v>
      </c>
      <c r="CI114" s="8">
        <f t="shared" si="199"/>
        <v>7874.3154366690151</v>
      </c>
      <c r="CJ114" s="8">
        <f t="shared" si="200"/>
        <v>23118.99012206023</v>
      </c>
      <c r="CK114" s="8">
        <f t="shared" si="201"/>
        <v>11062.319533598207</v>
      </c>
      <c r="CL114" s="8">
        <f t="shared" si="202"/>
        <v>32478.970150644338</v>
      </c>
      <c r="CM114" s="8">
        <f t="shared" si="203"/>
        <v>6235.166779543978</v>
      </c>
      <c r="CN114" s="8">
        <f t="shared" si="204"/>
        <v>18306.449664741118</v>
      </c>
      <c r="CO114" s="8">
        <f t="shared" si="205"/>
        <v>1659.6745340138973</v>
      </c>
      <c r="CP114" s="8">
        <f t="shared" si="206"/>
        <v>4872.8044318648026</v>
      </c>
      <c r="CQ114" s="8">
        <f t="shared" si="207"/>
        <v>0</v>
      </c>
      <c r="CR114" s="8">
        <f t="shared" si="208"/>
        <v>0</v>
      </c>
      <c r="CS114" s="7">
        <f t="shared" si="209"/>
        <v>1.2777777777777777</v>
      </c>
      <c r="CT114" s="6">
        <f t="shared" si="210"/>
        <v>43031.191299876533</v>
      </c>
      <c r="CU114" s="6">
        <f t="shared" si="211"/>
        <v>33676.584495555551</v>
      </c>
    </row>
    <row r="115" spans="2:99" s="15" customFormat="1" ht="15" hidden="1" customHeight="1" x14ac:dyDescent="0.35">
      <c r="B115">
        <v>70</v>
      </c>
      <c r="C115">
        <v>70</v>
      </c>
      <c r="D115">
        <v>256</v>
      </c>
      <c r="E115" s="6">
        <v>6</v>
      </c>
      <c r="F115" s="4">
        <v>1.792</v>
      </c>
      <c r="G115" s="4">
        <v>3.0464000000000002</v>
      </c>
      <c r="H115" s="16">
        <v>2</v>
      </c>
      <c r="I115" s="9">
        <v>6</v>
      </c>
      <c r="J115" s="30">
        <f t="shared" si="0"/>
        <v>3.6960000000000002</v>
      </c>
      <c r="K115" s="9">
        <v>10</v>
      </c>
      <c r="L115" s="15">
        <v>6</v>
      </c>
      <c r="M115" s="30">
        <v>0.98380000000000001</v>
      </c>
      <c r="N115" s="9">
        <v>4</v>
      </c>
      <c r="O115" s="9">
        <v>15</v>
      </c>
      <c r="P115" s="30">
        <v>0.25</v>
      </c>
      <c r="Q115" s="4">
        <v>0.69199999999999995</v>
      </c>
      <c r="R115" s="15" t="s">
        <v>133</v>
      </c>
      <c r="S115" s="15">
        <v>2</v>
      </c>
      <c r="T115" s="15" t="s">
        <v>153</v>
      </c>
      <c r="U115" s="15">
        <v>510</v>
      </c>
      <c r="V115" s="33">
        <f t="shared" si="273"/>
        <v>0.86299999999999999</v>
      </c>
      <c r="W115" s="33"/>
      <c r="X115" s="4"/>
      <c r="Y115" s="4"/>
      <c r="Z115" s="4"/>
      <c r="AA115" s="55">
        <v>1</v>
      </c>
      <c r="AB115" s="37" t="s">
        <v>143</v>
      </c>
      <c r="AC115" s="30"/>
      <c r="AD115" s="30">
        <v>0.35</v>
      </c>
      <c r="AE115" s="30"/>
      <c r="AF115" s="30"/>
      <c r="AG115" s="30"/>
      <c r="AH115" s="30"/>
      <c r="AI115" s="15">
        <v>311</v>
      </c>
      <c r="AJ115" s="30">
        <f>2*46.6%</f>
        <v>0.93200000000000005</v>
      </c>
      <c r="AK115" s="30"/>
      <c r="AL115" s="30">
        <v>0.311</v>
      </c>
      <c r="AM115" s="30"/>
      <c r="AN115" s="6">
        <f t="shared" si="260"/>
        <v>63</v>
      </c>
      <c r="AO115" s="4"/>
      <c r="AP115" s="4">
        <f t="shared" si="261"/>
        <v>0.183</v>
      </c>
      <c r="AQ115" s="4">
        <f t="shared" si="262"/>
        <v>0.62200000000000011</v>
      </c>
      <c r="AR115" s="82" t="s">
        <v>148</v>
      </c>
      <c r="AS115" s="9"/>
      <c r="AT115" s="30">
        <v>0.25</v>
      </c>
      <c r="AU115" s="30"/>
      <c r="AV115" s="30"/>
      <c r="AW115" s="30">
        <v>0.2</v>
      </c>
      <c r="AX115" s="15">
        <f t="shared" si="241"/>
        <v>766</v>
      </c>
      <c r="AY115" s="6">
        <f t="shared" si="263"/>
        <v>374</v>
      </c>
      <c r="AZ115" s="4">
        <f t="shared" si="264"/>
        <v>2.0449999999999999</v>
      </c>
      <c r="BA115" s="6">
        <f t="shared" si="265"/>
        <v>2706.47</v>
      </c>
      <c r="BB115" s="4">
        <f t="shared" si="266"/>
        <v>0.35</v>
      </c>
      <c r="BC115" s="4">
        <f t="shared" si="267"/>
        <v>0.2</v>
      </c>
      <c r="BD115" s="4">
        <f t="shared" si="268"/>
        <v>0.74399999999999999</v>
      </c>
      <c r="BE115" s="4">
        <f t="shared" si="269"/>
        <v>1.3140000000000001</v>
      </c>
      <c r="BF115" s="4">
        <v>0.435</v>
      </c>
      <c r="BG115" s="9">
        <v>1</v>
      </c>
      <c r="BH115" s="6">
        <f t="shared" si="242"/>
        <v>16181.39953248</v>
      </c>
      <c r="BI115" s="9">
        <f t="shared" si="4"/>
        <v>37443.75851815872</v>
      </c>
      <c r="BJ115" s="9">
        <f t="shared" si="5"/>
        <v>32000.594617824969</v>
      </c>
      <c r="BK115" s="9">
        <v>1</v>
      </c>
      <c r="BL115" s="6">
        <f t="shared" si="197"/>
        <v>21296.809707263998</v>
      </c>
      <c r="BM115" s="9">
        <f t="shared" si="6"/>
        <v>49280.81766260889</v>
      </c>
      <c r="BN115" s="9">
        <f t="shared" si="7"/>
        <v>42116.911626040601</v>
      </c>
      <c r="BO115" s="9">
        <f t="shared" si="243"/>
        <v>12003.735744</v>
      </c>
      <c r="BP115" s="9">
        <f t="shared" si="9"/>
        <v>27776.644511615999</v>
      </c>
      <c r="BQ115" s="9">
        <f t="shared" si="10"/>
        <v>23738.779867106303</v>
      </c>
      <c r="BR115" s="9">
        <f t="shared" si="244"/>
        <v>3195.1502231999998</v>
      </c>
      <c r="BS115" s="9">
        <f t="shared" si="12"/>
        <v>7393.5776164847994</v>
      </c>
      <c r="BT115" s="9">
        <f t="shared" si="13"/>
        <v>6318.7802038038908</v>
      </c>
      <c r="BU115" s="6">
        <f t="shared" si="245"/>
        <v>0</v>
      </c>
      <c r="BV115" s="6">
        <f t="shared" si="270"/>
        <v>0</v>
      </c>
      <c r="BW115" s="6">
        <f t="shared" si="271"/>
        <v>0</v>
      </c>
      <c r="BX115" s="9">
        <f t="shared" si="246"/>
        <v>296470.02497546229</v>
      </c>
      <c r="BY115" s="15">
        <v>11</v>
      </c>
      <c r="BZ115" s="25">
        <f t="shared" si="247"/>
        <v>29109.891349324418</v>
      </c>
      <c r="CA115" s="9">
        <f t="shared" si="248"/>
        <v>25275.120815215563</v>
      </c>
      <c r="CB115" s="9">
        <f t="shared" si="249"/>
        <v>1685.0080543477043</v>
      </c>
      <c r="CC115" s="6">
        <f t="shared" si="250"/>
        <v>0</v>
      </c>
      <c r="CD115" s="6">
        <f t="shared" si="272"/>
        <v>30794.899403672123</v>
      </c>
      <c r="CE115">
        <v>85</v>
      </c>
      <c r="CF115" s="4">
        <f t="shared" si="251"/>
        <v>0.47887323943661969</v>
      </c>
      <c r="CG115" s="1">
        <v>0.1</v>
      </c>
      <c r="CH115" s="4">
        <f t="shared" si="198"/>
        <v>0.43098591549295773</v>
      </c>
      <c r="CI115" s="6">
        <f t="shared" si="199"/>
        <v>6973.9552914632113</v>
      </c>
      <c r="CJ115" s="6">
        <f t="shared" si="200"/>
        <v>16137.732544445871</v>
      </c>
      <c r="CK115" s="6">
        <f t="shared" si="201"/>
        <v>9178.6250287644834</v>
      </c>
      <c r="CL115" s="6">
        <f t="shared" si="202"/>
        <v>21239.338316561014</v>
      </c>
      <c r="CM115" s="6">
        <f t="shared" si="203"/>
        <v>5173.4410389633795</v>
      </c>
      <c r="CN115" s="6">
        <f t="shared" si="204"/>
        <v>11971.342564161261</v>
      </c>
      <c r="CO115" s="6">
        <f t="shared" si="205"/>
        <v>1377.0647440833802</v>
      </c>
      <c r="CP115" s="6">
        <f t="shared" si="206"/>
        <v>3186.5278178089416</v>
      </c>
      <c r="CQ115" s="6">
        <f t="shared" si="207"/>
        <v>0</v>
      </c>
      <c r="CR115" s="6">
        <f t="shared" si="208"/>
        <v>0</v>
      </c>
      <c r="CS115" s="7">
        <f t="shared" si="209"/>
        <v>1.2777777777777777</v>
      </c>
      <c r="CT115" s="6">
        <f t="shared" si="210"/>
        <v>39349.038126914376</v>
      </c>
      <c r="CU115" s="6">
        <f t="shared" si="211"/>
        <v>30794.899403672123</v>
      </c>
    </row>
    <row r="116" spans="2:99" s="63" customFormat="1" ht="15" hidden="1" customHeight="1" x14ac:dyDescent="0.35">
      <c r="B116" s="59">
        <v>70</v>
      </c>
      <c r="C116" s="59">
        <v>70</v>
      </c>
      <c r="D116" s="59">
        <v>256</v>
      </c>
      <c r="E116" s="61">
        <v>6</v>
      </c>
      <c r="F116" s="60">
        <v>1.792</v>
      </c>
      <c r="G116" s="60">
        <v>3.0464000000000002</v>
      </c>
      <c r="H116" s="74">
        <v>2</v>
      </c>
      <c r="I116" s="72">
        <v>6</v>
      </c>
      <c r="J116" s="67">
        <f t="shared" si="0"/>
        <v>3.6960000000000002</v>
      </c>
      <c r="K116" s="72">
        <v>10</v>
      </c>
      <c r="L116" s="63">
        <v>6</v>
      </c>
      <c r="M116" s="67">
        <v>0.98380000000000001</v>
      </c>
      <c r="N116" s="72">
        <v>4</v>
      </c>
      <c r="O116" s="72">
        <v>15</v>
      </c>
      <c r="P116" s="67">
        <v>0.25</v>
      </c>
      <c r="Q116" s="60">
        <v>0.69199999999999995</v>
      </c>
      <c r="R116" s="63" t="s">
        <v>133</v>
      </c>
      <c r="S116" s="63">
        <v>2</v>
      </c>
      <c r="T116" s="63" t="s">
        <v>153</v>
      </c>
      <c r="U116" s="63">
        <v>510</v>
      </c>
      <c r="V116" s="64">
        <f>41.3%+45%</f>
        <v>0.86299999999999999</v>
      </c>
      <c r="W116" s="64"/>
      <c r="X116" s="60"/>
      <c r="Y116" s="60"/>
      <c r="Z116" s="60"/>
      <c r="AA116" s="80">
        <v>1</v>
      </c>
      <c r="AB116" s="63" t="s">
        <v>143</v>
      </c>
      <c r="AC116" s="67"/>
      <c r="AD116" s="67">
        <v>0.35</v>
      </c>
      <c r="AE116" s="67"/>
      <c r="AF116" s="67"/>
      <c r="AG116" s="67"/>
      <c r="AH116" s="67"/>
      <c r="AI116" s="63">
        <v>311</v>
      </c>
      <c r="AJ116" s="67">
        <f>1*46.6%</f>
        <v>0.46600000000000003</v>
      </c>
      <c r="AK116" s="67">
        <f>1*46.6%</f>
        <v>0.46600000000000003</v>
      </c>
      <c r="AL116" s="67">
        <v>0.311</v>
      </c>
      <c r="AM116" s="67"/>
      <c r="AN116" s="61">
        <f t="shared" si="260"/>
        <v>63</v>
      </c>
      <c r="AO116" s="60"/>
      <c r="AP116" s="60">
        <f t="shared" si="261"/>
        <v>0.183</v>
      </c>
      <c r="AQ116" s="60">
        <f t="shared" si="262"/>
        <v>0.62200000000000011</v>
      </c>
      <c r="AR116" s="89" t="s">
        <v>148</v>
      </c>
      <c r="AS116" s="72"/>
      <c r="AT116" s="67">
        <v>0.25</v>
      </c>
      <c r="AU116" s="67"/>
      <c r="AV116" s="67"/>
      <c r="AW116" s="67">
        <v>0.2</v>
      </c>
      <c r="AX116" s="63">
        <f t="shared" si="241"/>
        <v>766</v>
      </c>
      <c r="AY116" s="61">
        <f t="shared" si="263"/>
        <v>374</v>
      </c>
      <c r="AZ116" s="60">
        <f t="shared" si="264"/>
        <v>1.579</v>
      </c>
      <c r="BA116" s="61">
        <f t="shared" si="265"/>
        <v>2349.5140000000001</v>
      </c>
      <c r="BB116" s="60">
        <f t="shared" si="266"/>
        <v>0.35</v>
      </c>
      <c r="BC116" s="60">
        <f t="shared" si="267"/>
        <v>0.66600000000000004</v>
      </c>
      <c r="BD116" s="60">
        <f t="shared" si="268"/>
        <v>0.74399999999999999</v>
      </c>
      <c r="BE116" s="60">
        <f t="shared" si="269"/>
        <v>1.3140000000000001</v>
      </c>
      <c r="BF116" s="4">
        <v>0.435</v>
      </c>
      <c r="BG116" s="72">
        <v>1</v>
      </c>
      <c r="BH116" s="6">
        <f t="shared" si="242"/>
        <v>18270.470457630723</v>
      </c>
      <c r="BI116" s="72">
        <f t="shared" si="4"/>
        <v>42277.868638957494</v>
      </c>
      <c r="BJ116" s="72">
        <f t="shared" si="5"/>
        <v>36131.974704537839</v>
      </c>
      <c r="BK116" s="9">
        <v>1</v>
      </c>
      <c r="BL116" s="6">
        <f t="shared" si="197"/>
        <v>25667.47342762983</v>
      </c>
      <c r="BM116" s="72">
        <f t="shared" si="6"/>
        <v>59394.533511535425</v>
      </c>
      <c r="BN116" s="72">
        <f t="shared" si="7"/>
        <v>50760.406130055591</v>
      </c>
      <c r="BO116" s="72">
        <f t="shared" si="243"/>
        <v>14467.217037504002</v>
      </c>
      <c r="BP116" s="72">
        <f t="shared" si="9"/>
        <v>33477.140224784263</v>
      </c>
      <c r="BQ116" s="72">
        <f t="shared" si="10"/>
        <v>28610.599888840516</v>
      </c>
      <c r="BR116" s="72">
        <f t="shared" si="244"/>
        <v>3850.8788207511998</v>
      </c>
      <c r="BS116" s="72">
        <f t="shared" si="12"/>
        <v>8910.933591218276</v>
      </c>
      <c r="BT116" s="72">
        <f t="shared" si="13"/>
        <v>7615.5595699787036</v>
      </c>
      <c r="BU116" s="61">
        <f t="shared" si="245"/>
        <v>0</v>
      </c>
      <c r="BV116" s="61">
        <f t="shared" si="270"/>
        <v>0</v>
      </c>
      <c r="BW116" s="61">
        <f t="shared" si="271"/>
        <v>0</v>
      </c>
      <c r="BX116" s="72">
        <f t="shared" si="246"/>
        <v>347569.52333837375</v>
      </c>
      <c r="BY116" s="63">
        <v>11</v>
      </c>
      <c r="BZ116" s="66">
        <f t="shared" si="247"/>
        <v>34198.193020655839</v>
      </c>
      <c r="CA116" s="72">
        <f t="shared" si="248"/>
        <v>30462.238279914814</v>
      </c>
      <c r="CB116" s="72">
        <f t="shared" si="249"/>
        <v>2030.8158853276543</v>
      </c>
      <c r="CC116" s="61">
        <f t="shared" si="250"/>
        <v>0</v>
      </c>
      <c r="CD116" s="66">
        <f t="shared" si="272"/>
        <v>36229.008905983494</v>
      </c>
      <c r="CE116" s="59">
        <v>85</v>
      </c>
      <c r="CF116" s="60">
        <f t="shared" si="251"/>
        <v>0.47887323943661969</v>
      </c>
      <c r="CG116" s="71">
        <v>0.1</v>
      </c>
      <c r="CH116" s="60">
        <f t="shared" si="198"/>
        <v>0.43098591549295773</v>
      </c>
      <c r="CI116" s="61">
        <f t="shared" si="199"/>
        <v>7874.3154366690151</v>
      </c>
      <c r="CJ116" s="61">
        <f t="shared" si="200"/>
        <v>18221.165920452102</v>
      </c>
      <c r="CK116" s="61">
        <f t="shared" si="201"/>
        <v>11062.319533598207</v>
      </c>
      <c r="CL116" s="61">
        <f t="shared" si="202"/>
        <v>25598.207400746251</v>
      </c>
      <c r="CM116" s="61">
        <f t="shared" si="203"/>
        <v>6235.166779543978</v>
      </c>
      <c r="CN116" s="61">
        <f t="shared" si="204"/>
        <v>14428.175927864766</v>
      </c>
      <c r="CO116" s="61">
        <f t="shared" si="205"/>
        <v>1659.6745340138973</v>
      </c>
      <c r="CP116" s="61">
        <f t="shared" si="206"/>
        <v>3840.4868717081581</v>
      </c>
      <c r="CQ116" s="61">
        <f t="shared" si="207"/>
        <v>0</v>
      </c>
      <c r="CR116" s="61">
        <f t="shared" si="208"/>
        <v>0</v>
      </c>
      <c r="CS116" s="7">
        <f t="shared" si="209"/>
        <v>1.2777777777777777</v>
      </c>
      <c r="CT116" s="6">
        <f t="shared" si="210"/>
        <v>46292.622490978902</v>
      </c>
      <c r="CU116" s="6">
        <f t="shared" si="211"/>
        <v>36229.008905983494</v>
      </c>
    </row>
    <row r="117" spans="2:99" ht="15" hidden="1" customHeight="1" x14ac:dyDescent="0.35">
      <c r="B117">
        <v>70</v>
      </c>
      <c r="C117">
        <v>70</v>
      </c>
      <c r="D117">
        <v>256</v>
      </c>
      <c r="E117" s="6">
        <v>6</v>
      </c>
      <c r="F117" s="4">
        <v>1.792</v>
      </c>
      <c r="G117" s="4">
        <v>3.0464000000000002</v>
      </c>
      <c r="H117" s="7">
        <v>2</v>
      </c>
      <c r="I117" s="6">
        <v>6</v>
      </c>
      <c r="J117" s="4">
        <f t="shared" si="0"/>
        <v>3.6960000000000002</v>
      </c>
      <c r="K117" s="6">
        <v>10</v>
      </c>
      <c r="L117">
        <v>6</v>
      </c>
      <c r="M117" s="4">
        <v>0.98380000000000001</v>
      </c>
      <c r="N117" s="6">
        <v>4</v>
      </c>
      <c r="O117" s="6">
        <v>15</v>
      </c>
      <c r="P117" s="4">
        <v>0.25</v>
      </c>
      <c r="Q117" s="4">
        <v>0.69199999999999995</v>
      </c>
      <c r="R117" s="15" t="s">
        <v>159</v>
      </c>
      <c r="S117" s="15">
        <v>2</v>
      </c>
      <c r="T117" s="15" t="s">
        <v>153</v>
      </c>
      <c r="U117" s="15">
        <v>510</v>
      </c>
      <c r="V117" s="33">
        <v>0.41299999999999998</v>
      </c>
      <c r="W117" s="33"/>
      <c r="AA117" s="55">
        <v>1</v>
      </c>
      <c r="AB117" s="37" t="s">
        <v>143</v>
      </c>
      <c r="AC117" s="4"/>
      <c r="AD117" s="4">
        <v>0.35</v>
      </c>
      <c r="AE117" s="4"/>
      <c r="AF117" s="4"/>
      <c r="AG117" s="4"/>
      <c r="AH117" s="4"/>
      <c r="AI117">
        <v>311</v>
      </c>
      <c r="AJ117" s="4">
        <f>2*46.6%</f>
        <v>0.93200000000000005</v>
      </c>
      <c r="AK117" s="4"/>
      <c r="AL117" s="4"/>
      <c r="AM117" s="4">
        <v>0.622</v>
      </c>
      <c r="AN117" s="6">
        <f t="shared" si="260"/>
        <v>63</v>
      </c>
      <c r="AO117" s="4"/>
      <c r="AP117" s="4">
        <f t="shared" si="261"/>
        <v>0.183</v>
      </c>
      <c r="AQ117" s="4">
        <f t="shared" si="262"/>
        <v>0.62200000000000011</v>
      </c>
      <c r="AR117" s="82" t="s">
        <v>148</v>
      </c>
      <c r="AS117" s="9"/>
      <c r="AT117" s="30">
        <v>0.25</v>
      </c>
      <c r="AU117" s="30"/>
      <c r="AV117" s="4"/>
      <c r="AW117" s="4">
        <v>0.2</v>
      </c>
      <c r="AX117">
        <f t="shared" si="241"/>
        <v>766</v>
      </c>
      <c r="AY117" s="6">
        <f t="shared" si="263"/>
        <v>374</v>
      </c>
      <c r="AZ117" s="4">
        <f t="shared" si="264"/>
        <v>1.595</v>
      </c>
      <c r="BA117" s="6">
        <f t="shared" si="265"/>
        <v>2361.7699999999995</v>
      </c>
      <c r="BB117" s="4">
        <f t="shared" si="266"/>
        <v>0.35</v>
      </c>
      <c r="BC117" s="4">
        <f t="shared" si="267"/>
        <v>0.2</v>
      </c>
      <c r="BD117" s="4">
        <f t="shared" si="268"/>
        <v>0.433</v>
      </c>
      <c r="BE117" s="4">
        <f t="shared" si="269"/>
        <v>1.9360000000000002</v>
      </c>
      <c r="BF117" s="4">
        <v>0.435</v>
      </c>
      <c r="BG117" s="6">
        <v>1</v>
      </c>
      <c r="BH117" s="6">
        <f t="shared" si="242"/>
        <v>14120.512687679999</v>
      </c>
      <c r="BI117" s="6">
        <f t="shared" si="4"/>
        <v>41457.825251028473</v>
      </c>
      <c r="BJ117" s="6">
        <f t="shared" si="5"/>
        <v>25957.569027609887</v>
      </c>
      <c r="BK117" s="9">
        <v>1</v>
      </c>
      <c r="BL117" s="6">
        <f t="shared" si="197"/>
        <v>18584.416698623998</v>
      </c>
      <c r="BM117" s="6">
        <f t="shared" si="6"/>
        <v>54563.847427160057</v>
      </c>
      <c r="BN117" s="6">
        <f t="shared" si="7"/>
        <v>34163.510204080107</v>
      </c>
      <c r="BO117" s="6">
        <f t="shared" si="243"/>
        <v>10474.922303999998</v>
      </c>
      <c r="BP117" s="6">
        <f t="shared" si="9"/>
        <v>30754.371884543994</v>
      </c>
      <c r="BQ117" s="6">
        <f t="shared" si="10"/>
        <v>19255.923972375545</v>
      </c>
      <c r="BR117" s="6">
        <f t="shared" si="244"/>
        <v>2788.2111911999996</v>
      </c>
      <c r="BS117" s="6">
        <f t="shared" si="12"/>
        <v>8186.1880573631988</v>
      </c>
      <c r="BT117" s="6">
        <f t="shared" si="13"/>
        <v>5125.5351742486646</v>
      </c>
      <c r="BU117" s="6">
        <f t="shared" si="245"/>
        <v>0</v>
      </c>
      <c r="BV117" s="6">
        <f t="shared" si="270"/>
        <v>0</v>
      </c>
      <c r="BW117" s="6">
        <f t="shared" si="271"/>
        <v>0</v>
      </c>
      <c r="BX117" s="6">
        <f t="shared" si="246"/>
        <v>240484.31692675996</v>
      </c>
      <c r="BY117">
        <v>11</v>
      </c>
      <c r="BZ117" s="25">
        <f t="shared" si="247"/>
        <v>23612.749172648681</v>
      </c>
      <c r="CA117" s="9">
        <f t="shared" si="248"/>
        <v>20502.140696994658</v>
      </c>
      <c r="CB117" s="6">
        <f t="shared" si="249"/>
        <v>1366.8093797996439</v>
      </c>
      <c r="CC117" s="6">
        <f t="shared" si="250"/>
        <v>0</v>
      </c>
      <c r="CD117" s="6">
        <f t="shared" si="272"/>
        <v>24979.558552448325</v>
      </c>
      <c r="CE117">
        <v>85</v>
      </c>
      <c r="CF117" s="4">
        <f t="shared" si="251"/>
        <v>0.47887323943661969</v>
      </c>
      <c r="CG117" s="1">
        <v>0.1</v>
      </c>
      <c r="CH117" s="4">
        <f t="shared" si="198"/>
        <v>0.43098591549295773</v>
      </c>
      <c r="CI117" s="6">
        <f t="shared" si="199"/>
        <v>6085.7420879296897</v>
      </c>
      <c r="CJ117" s="6">
        <f t="shared" si="200"/>
        <v>17867.738770161566</v>
      </c>
      <c r="CK117" s="6">
        <f t="shared" si="201"/>
        <v>8009.6218447590745</v>
      </c>
      <c r="CL117" s="6">
        <f t="shared" si="202"/>
        <v>23516.249736212645</v>
      </c>
      <c r="CM117" s="6">
        <f t="shared" si="203"/>
        <v>4514.5439789070415</v>
      </c>
      <c r="CN117" s="6">
        <f t="shared" si="204"/>
        <v>13254.701122071074</v>
      </c>
      <c r="CO117" s="6">
        <f t="shared" si="205"/>
        <v>1201.679752827042</v>
      </c>
      <c r="CP117" s="6">
        <f t="shared" si="206"/>
        <v>3528.1317543001956</v>
      </c>
      <c r="CQ117" s="6">
        <f t="shared" si="207"/>
        <v>0</v>
      </c>
      <c r="CR117" s="6">
        <f t="shared" si="208"/>
        <v>0</v>
      </c>
      <c r="CS117" s="7">
        <f t="shared" si="209"/>
        <v>1.2777777777777777</v>
      </c>
      <c r="CT117" s="6">
        <f t="shared" si="210"/>
        <v>31918.324817017303</v>
      </c>
      <c r="CU117" s="6">
        <f t="shared" si="211"/>
        <v>24979.558552448325</v>
      </c>
    </row>
    <row r="118" spans="2:99" s="83" customFormat="1" ht="15" hidden="1" customHeight="1" x14ac:dyDescent="0.35">
      <c r="B118" s="79">
        <v>70</v>
      </c>
      <c r="C118" s="79">
        <v>70</v>
      </c>
      <c r="D118" s="79">
        <v>256</v>
      </c>
      <c r="E118" s="8">
        <v>6</v>
      </c>
      <c r="F118" s="84">
        <v>1.792</v>
      </c>
      <c r="G118" s="84">
        <v>3.0464000000000002</v>
      </c>
      <c r="H118" s="85">
        <v>2</v>
      </c>
      <c r="I118" s="27">
        <v>6</v>
      </c>
      <c r="J118" s="86">
        <f t="shared" si="0"/>
        <v>3.6960000000000002</v>
      </c>
      <c r="K118" s="27">
        <v>10</v>
      </c>
      <c r="L118" s="83">
        <v>6</v>
      </c>
      <c r="M118" s="86">
        <v>0.98380000000000001</v>
      </c>
      <c r="N118" s="27">
        <v>4</v>
      </c>
      <c r="O118" s="27">
        <v>15</v>
      </c>
      <c r="P118" s="86">
        <v>0.25</v>
      </c>
      <c r="Q118" s="84">
        <v>0.69199999999999995</v>
      </c>
      <c r="R118" s="79" t="s">
        <v>159</v>
      </c>
      <c r="S118" s="79">
        <v>2</v>
      </c>
      <c r="T118" s="79" t="s">
        <v>153</v>
      </c>
      <c r="U118" s="79">
        <v>510</v>
      </c>
      <c r="V118" s="87">
        <v>0.41299999999999998</v>
      </c>
      <c r="W118" s="87"/>
      <c r="X118" s="84"/>
      <c r="Y118" s="84"/>
      <c r="Z118" s="84"/>
      <c r="AA118" s="88">
        <v>1</v>
      </c>
      <c r="AB118" s="83" t="s">
        <v>143</v>
      </c>
      <c r="AC118" s="86"/>
      <c r="AD118" s="86">
        <v>0.35</v>
      </c>
      <c r="AE118" s="86"/>
      <c r="AF118" s="86"/>
      <c r="AG118" s="86"/>
      <c r="AH118" s="86"/>
      <c r="AI118" s="83">
        <v>311</v>
      </c>
      <c r="AJ118" s="86">
        <f>1*46.6%</f>
        <v>0.46600000000000003</v>
      </c>
      <c r="AK118" s="86">
        <f>1*46.6%</f>
        <v>0.46600000000000003</v>
      </c>
      <c r="AM118" s="86">
        <v>0.622</v>
      </c>
      <c r="AN118" s="8">
        <f t="shared" si="260"/>
        <v>63</v>
      </c>
      <c r="AO118" s="84"/>
      <c r="AP118" s="84">
        <f t="shared" si="261"/>
        <v>0.183</v>
      </c>
      <c r="AQ118" s="84">
        <f t="shared" si="262"/>
        <v>0.62200000000000011</v>
      </c>
      <c r="AR118" s="82" t="s">
        <v>148</v>
      </c>
      <c r="AS118" s="8"/>
      <c r="AT118" s="84">
        <v>0.25</v>
      </c>
      <c r="AU118" s="84"/>
      <c r="AV118" s="86"/>
      <c r="AW118" s="86">
        <v>0.2</v>
      </c>
      <c r="AX118" s="83">
        <f t="shared" si="241"/>
        <v>766</v>
      </c>
      <c r="AY118" s="8">
        <f t="shared" si="263"/>
        <v>374</v>
      </c>
      <c r="AZ118" s="84">
        <f t="shared" si="264"/>
        <v>1.129</v>
      </c>
      <c r="BA118" s="8">
        <f t="shared" si="265"/>
        <v>2004.8140000000001</v>
      </c>
      <c r="BB118" s="84">
        <f t="shared" si="266"/>
        <v>0.35</v>
      </c>
      <c r="BC118" s="84">
        <f t="shared" si="267"/>
        <v>0.66600000000000004</v>
      </c>
      <c r="BD118" s="84">
        <f t="shared" si="268"/>
        <v>0.433</v>
      </c>
      <c r="BE118" s="84">
        <f t="shared" si="269"/>
        <v>1.9360000000000002</v>
      </c>
      <c r="BF118" s="4">
        <v>0.435</v>
      </c>
      <c r="BG118" s="27">
        <v>1</v>
      </c>
      <c r="BH118" s="6">
        <f t="shared" si="242"/>
        <v>15589.98795497472</v>
      </c>
      <c r="BI118" s="27">
        <f t="shared" si="4"/>
        <v>45772.204635805778</v>
      </c>
      <c r="BJ118" s="27">
        <f t="shared" si="5"/>
        <v>28658.887777774566</v>
      </c>
      <c r="BK118" s="9">
        <v>1</v>
      </c>
      <c r="BL118" s="6">
        <f t="shared" si="197"/>
        <v>21901.767800634625</v>
      </c>
      <c r="BM118" s="27">
        <f t="shared" si="6"/>
        <v>64303.59026266326</v>
      </c>
      <c r="BN118" s="27">
        <f t="shared" si="7"/>
        <v>40261.756926693022</v>
      </c>
      <c r="BO118" s="27">
        <f t="shared" si="243"/>
        <v>12344.714378304001</v>
      </c>
      <c r="BP118" s="27">
        <f t="shared" si="9"/>
        <v>36244.081414700544</v>
      </c>
      <c r="BQ118" s="27">
        <f t="shared" si="10"/>
        <v>22693.140305063705</v>
      </c>
      <c r="BR118" s="27">
        <f t="shared" si="244"/>
        <v>3285.9117979911998</v>
      </c>
      <c r="BS118" s="27">
        <f t="shared" si="12"/>
        <v>9647.4370389021624</v>
      </c>
      <c r="BT118" s="27">
        <f t="shared" si="13"/>
        <v>6040.4522273056464</v>
      </c>
      <c r="BU118" s="8">
        <f t="shared" si="245"/>
        <v>0</v>
      </c>
      <c r="BV118" s="8">
        <f t="shared" si="270"/>
        <v>0</v>
      </c>
      <c r="BW118" s="8">
        <f t="shared" si="271"/>
        <v>0</v>
      </c>
      <c r="BX118" s="27">
        <f t="shared" si="246"/>
        <v>275682.57881787035</v>
      </c>
      <c r="BY118" s="79">
        <v>11</v>
      </c>
      <c r="BZ118" s="27">
        <f t="shared" si="247"/>
        <v>27125.065374812184</v>
      </c>
      <c r="CA118" s="27">
        <f t="shared" si="248"/>
        <v>24161.808909222585</v>
      </c>
      <c r="CB118" s="27">
        <f t="shared" si="249"/>
        <v>1610.7872606148389</v>
      </c>
      <c r="CC118" s="8">
        <f t="shared" si="250"/>
        <v>0</v>
      </c>
      <c r="CD118" s="8">
        <f t="shared" si="272"/>
        <v>28735.852635427022</v>
      </c>
      <c r="CE118" s="79">
        <v>85</v>
      </c>
      <c r="CF118" s="84">
        <f t="shared" si="251"/>
        <v>0.47887323943661969</v>
      </c>
      <c r="CG118" s="87">
        <v>0.1</v>
      </c>
      <c r="CH118" s="84">
        <f t="shared" si="198"/>
        <v>0.43098591549295773</v>
      </c>
      <c r="CI118" s="8">
        <f t="shared" si="199"/>
        <v>6719.0652312989632</v>
      </c>
      <c r="CJ118" s="8">
        <f t="shared" si="200"/>
        <v>19727.175519093758</v>
      </c>
      <c r="CK118" s="8">
        <f t="shared" si="201"/>
        <v>9439.3534464706972</v>
      </c>
      <c r="CL118" s="8">
        <f t="shared" si="202"/>
        <v>27713.941718837967</v>
      </c>
      <c r="CM118" s="8">
        <f t="shared" si="203"/>
        <v>5320.3980278324279</v>
      </c>
      <c r="CN118" s="8">
        <f t="shared" si="204"/>
        <v>15620.688609716008</v>
      </c>
      <c r="CO118" s="8">
        <f t="shared" si="205"/>
        <v>1416.1817044863481</v>
      </c>
      <c r="CP118" s="8">
        <f t="shared" si="206"/>
        <v>4157.9094843719176</v>
      </c>
      <c r="CQ118" s="8">
        <f t="shared" si="207"/>
        <v>0</v>
      </c>
      <c r="CR118" s="8">
        <f t="shared" si="208"/>
        <v>0</v>
      </c>
      <c r="CS118" s="7">
        <f t="shared" si="209"/>
        <v>1.2777777777777777</v>
      </c>
      <c r="CT118" s="6">
        <f t="shared" si="210"/>
        <v>36718.033923045637</v>
      </c>
      <c r="CU118" s="6">
        <f t="shared" si="211"/>
        <v>28735.852635427022</v>
      </c>
    </row>
    <row r="119" spans="2:99" ht="15" hidden="1" customHeight="1" x14ac:dyDescent="0.35">
      <c r="B119">
        <v>70</v>
      </c>
      <c r="C119">
        <v>70</v>
      </c>
      <c r="D119">
        <v>256</v>
      </c>
      <c r="E119" s="6">
        <v>6</v>
      </c>
      <c r="F119" s="4">
        <v>1.792</v>
      </c>
      <c r="G119" s="4">
        <v>3.0464000000000002</v>
      </c>
      <c r="H119" s="7">
        <v>2</v>
      </c>
      <c r="I119" s="6">
        <v>6</v>
      </c>
      <c r="J119" s="4">
        <f t="shared" si="0"/>
        <v>3.6960000000000002</v>
      </c>
      <c r="K119" s="6">
        <v>10</v>
      </c>
      <c r="L119">
        <v>6</v>
      </c>
      <c r="M119" s="4">
        <v>0.98380000000000001</v>
      </c>
      <c r="N119" s="6">
        <v>4</v>
      </c>
      <c r="O119" s="6">
        <v>15</v>
      </c>
      <c r="P119" s="4">
        <v>0.25</v>
      </c>
      <c r="Q119" s="4">
        <v>0.69199999999999995</v>
      </c>
      <c r="R119" s="15" t="s">
        <v>159</v>
      </c>
      <c r="S119" s="15">
        <v>2</v>
      </c>
      <c r="T119" s="15" t="s">
        <v>153</v>
      </c>
      <c r="U119" s="15">
        <v>510</v>
      </c>
      <c r="V119" s="33">
        <v>0.41299999999999998</v>
      </c>
      <c r="W119" s="33"/>
      <c r="AA119" s="55">
        <v>1</v>
      </c>
      <c r="AB119" s="37" t="s">
        <v>143</v>
      </c>
      <c r="AC119" s="4"/>
      <c r="AD119" s="4">
        <v>0.35</v>
      </c>
      <c r="AE119" s="4"/>
      <c r="AF119" s="4"/>
      <c r="AG119" s="4"/>
      <c r="AH119" s="4"/>
      <c r="AI119">
        <v>311</v>
      </c>
      <c r="AJ119" s="4">
        <f>2*46.6%</f>
        <v>0.93200000000000005</v>
      </c>
      <c r="AK119" s="4"/>
      <c r="AL119" s="30">
        <v>0.311</v>
      </c>
      <c r="AM119" s="4"/>
      <c r="AN119" s="6">
        <f t="shared" si="260"/>
        <v>63</v>
      </c>
      <c r="AO119" s="4"/>
      <c r="AP119" s="4">
        <f t="shared" si="261"/>
        <v>0.183</v>
      </c>
      <c r="AQ119" s="4">
        <f t="shared" si="262"/>
        <v>0.62200000000000011</v>
      </c>
      <c r="AR119" s="82" t="s">
        <v>148</v>
      </c>
      <c r="AS119" s="9"/>
      <c r="AT119" s="30">
        <v>0.25</v>
      </c>
      <c r="AU119" s="30"/>
      <c r="AV119" s="4"/>
      <c r="AW119" s="4">
        <v>0.2</v>
      </c>
      <c r="AX119">
        <f t="shared" si="241"/>
        <v>766</v>
      </c>
      <c r="AY119" s="6">
        <f t="shared" si="263"/>
        <v>374</v>
      </c>
      <c r="AZ119" s="4">
        <f t="shared" si="264"/>
        <v>1.595</v>
      </c>
      <c r="BA119" s="6">
        <f t="shared" si="265"/>
        <v>2361.7699999999995</v>
      </c>
      <c r="BB119" s="4">
        <f t="shared" si="266"/>
        <v>0.35</v>
      </c>
      <c r="BC119" s="4">
        <f t="shared" si="267"/>
        <v>0.2</v>
      </c>
      <c r="BD119" s="4">
        <f t="shared" si="268"/>
        <v>0.74399999999999999</v>
      </c>
      <c r="BE119" s="4">
        <f t="shared" si="269"/>
        <v>1.3140000000000001</v>
      </c>
      <c r="BF119" s="4">
        <v>0.435</v>
      </c>
      <c r="BG119" s="6">
        <v>1</v>
      </c>
      <c r="BH119" s="6">
        <f t="shared" si="242"/>
        <v>14120.512687679999</v>
      </c>
      <c r="BI119" s="6">
        <f t="shared" si="4"/>
        <v>32674.866359291518</v>
      </c>
      <c r="BJ119" s="6">
        <f t="shared" si="5"/>
        <v>27924.951819358972</v>
      </c>
      <c r="BK119" s="9">
        <v>1</v>
      </c>
      <c r="BL119" s="6">
        <f t="shared" si="197"/>
        <v>18584.416698623998</v>
      </c>
      <c r="BM119" s="6">
        <f t="shared" si="6"/>
        <v>43004.340240615929</v>
      </c>
      <c r="BN119" s="6">
        <f t="shared" si="7"/>
        <v>36752.839813865998</v>
      </c>
      <c r="BO119" s="6">
        <f t="shared" si="243"/>
        <v>10474.922303999998</v>
      </c>
      <c r="BP119" s="6">
        <f t="shared" si="9"/>
        <v>24238.970211455995</v>
      </c>
      <c r="BQ119" s="6">
        <f t="shared" si="10"/>
        <v>20715.373947147262</v>
      </c>
      <c r="BR119" s="6">
        <f t="shared" si="244"/>
        <v>2788.2111911999996</v>
      </c>
      <c r="BS119" s="6">
        <f t="shared" si="12"/>
        <v>6451.9206964367995</v>
      </c>
      <c r="BT119" s="6">
        <f t="shared" si="13"/>
        <v>5514.0110630961781</v>
      </c>
      <c r="BU119" s="6">
        <f t="shared" si="245"/>
        <v>0</v>
      </c>
      <c r="BV119" s="6">
        <f t="shared" si="270"/>
        <v>0</v>
      </c>
      <c r="BW119" s="6">
        <f t="shared" si="271"/>
        <v>0</v>
      </c>
      <c r="BX119" s="6">
        <f t="shared" si="246"/>
        <v>258711.16653289989</v>
      </c>
      <c r="BY119">
        <v>11</v>
      </c>
      <c r="BZ119" s="25">
        <f t="shared" si="247"/>
        <v>25402.412770913379</v>
      </c>
      <c r="CA119" s="9">
        <f t="shared" si="248"/>
        <v>22056.044252384712</v>
      </c>
      <c r="CB119" s="6">
        <f t="shared" si="249"/>
        <v>1470.4029501589807</v>
      </c>
      <c r="CC119" s="6">
        <f t="shared" si="250"/>
        <v>0</v>
      </c>
      <c r="CD119" s="6">
        <f t="shared" si="272"/>
        <v>26872.815721072358</v>
      </c>
      <c r="CE119">
        <v>85</v>
      </c>
      <c r="CF119" s="4">
        <f t="shared" si="251"/>
        <v>0.47887323943661969</v>
      </c>
      <c r="CG119" s="1">
        <v>0.1</v>
      </c>
      <c r="CH119" s="4">
        <f t="shared" si="198"/>
        <v>0.43098591549295773</v>
      </c>
      <c r="CI119" s="6">
        <f t="shared" si="199"/>
        <v>6085.7420879296897</v>
      </c>
      <c r="CJ119" s="6">
        <f t="shared" si="200"/>
        <v>14082.407191469301</v>
      </c>
      <c r="CK119" s="6">
        <f t="shared" si="201"/>
        <v>8009.6218447590745</v>
      </c>
      <c r="CL119" s="6">
        <f t="shared" si="202"/>
        <v>18534.264948772499</v>
      </c>
      <c r="CM119" s="6">
        <f t="shared" si="203"/>
        <v>4514.5439789070415</v>
      </c>
      <c r="CN119" s="6">
        <f t="shared" si="204"/>
        <v>10446.654767190894</v>
      </c>
      <c r="CO119" s="6">
        <f t="shared" si="205"/>
        <v>1201.679752827042</v>
      </c>
      <c r="CP119" s="6">
        <f t="shared" si="206"/>
        <v>2780.6869480417754</v>
      </c>
      <c r="CQ119" s="6">
        <f t="shared" si="207"/>
        <v>0</v>
      </c>
      <c r="CR119" s="6">
        <f t="shared" si="208"/>
        <v>0</v>
      </c>
      <c r="CS119" s="7">
        <f t="shared" si="209"/>
        <v>1.2777777777777777</v>
      </c>
      <c r="CT119" s="6">
        <f t="shared" si="210"/>
        <v>34337.486754703568</v>
      </c>
      <c r="CU119" s="6">
        <f t="shared" si="211"/>
        <v>26872.815721072358</v>
      </c>
    </row>
    <row r="120" spans="2:99" s="59" customFormat="1" ht="15" hidden="1" customHeight="1" x14ac:dyDescent="0.35">
      <c r="B120" s="59">
        <v>70</v>
      </c>
      <c r="C120" s="59">
        <v>70</v>
      </c>
      <c r="D120" s="59">
        <v>256</v>
      </c>
      <c r="E120" s="61">
        <v>6</v>
      </c>
      <c r="F120" s="60">
        <v>1.792</v>
      </c>
      <c r="G120" s="60">
        <v>3.0464000000000002</v>
      </c>
      <c r="H120" s="62">
        <v>2</v>
      </c>
      <c r="I120" s="61">
        <v>6</v>
      </c>
      <c r="J120" s="60">
        <f t="shared" si="0"/>
        <v>3.6960000000000002</v>
      </c>
      <c r="K120" s="61">
        <v>10</v>
      </c>
      <c r="L120" s="59">
        <v>6</v>
      </c>
      <c r="M120" s="60">
        <v>0.98380000000000001</v>
      </c>
      <c r="N120" s="61">
        <v>4</v>
      </c>
      <c r="O120" s="61">
        <v>15</v>
      </c>
      <c r="P120" s="60">
        <v>0.25</v>
      </c>
      <c r="Q120" s="60">
        <v>0.69199999999999995</v>
      </c>
      <c r="R120" s="63" t="s">
        <v>159</v>
      </c>
      <c r="S120" s="63">
        <v>2</v>
      </c>
      <c r="T120" s="63" t="s">
        <v>153</v>
      </c>
      <c r="U120" s="63">
        <v>510</v>
      </c>
      <c r="V120" s="64">
        <v>0.41299999999999998</v>
      </c>
      <c r="W120" s="64"/>
      <c r="X120" s="60"/>
      <c r="Y120" s="60"/>
      <c r="Z120" s="60"/>
      <c r="AA120" s="80">
        <v>1</v>
      </c>
      <c r="AB120" s="63" t="s">
        <v>143</v>
      </c>
      <c r="AC120" s="60"/>
      <c r="AD120" s="60">
        <v>0.35</v>
      </c>
      <c r="AE120" s="60"/>
      <c r="AF120" s="60"/>
      <c r="AG120" s="60"/>
      <c r="AH120" s="60"/>
      <c r="AI120" s="59">
        <v>311</v>
      </c>
      <c r="AJ120" s="60">
        <f>1*46.6%</f>
        <v>0.46600000000000003</v>
      </c>
      <c r="AK120" s="60">
        <f>1*46.6%</f>
        <v>0.46600000000000003</v>
      </c>
      <c r="AL120" s="67">
        <v>0.311</v>
      </c>
      <c r="AM120" s="60"/>
      <c r="AN120" s="61">
        <f t="shared" si="260"/>
        <v>63</v>
      </c>
      <c r="AO120" s="60"/>
      <c r="AP120" s="60">
        <f t="shared" si="261"/>
        <v>0.183</v>
      </c>
      <c r="AQ120" s="60">
        <f t="shared" si="262"/>
        <v>0.62200000000000011</v>
      </c>
      <c r="AR120" s="89" t="s">
        <v>148</v>
      </c>
      <c r="AS120" s="72"/>
      <c r="AT120" s="67">
        <v>0.25</v>
      </c>
      <c r="AU120" s="67"/>
      <c r="AV120" s="60"/>
      <c r="AW120" s="60">
        <v>0.2</v>
      </c>
      <c r="AX120" s="59">
        <f t="shared" si="241"/>
        <v>766</v>
      </c>
      <c r="AY120" s="61">
        <f t="shared" si="263"/>
        <v>374</v>
      </c>
      <c r="AZ120" s="60">
        <f t="shared" si="264"/>
        <v>1.129</v>
      </c>
      <c r="BA120" s="61">
        <f t="shared" si="265"/>
        <v>2004.8140000000001</v>
      </c>
      <c r="BB120" s="60">
        <f t="shared" si="266"/>
        <v>0.35</v>
      </c>
      <c r="BC120" s="60">
        <f t="shared" si="267"/>
        <v>0.66600000000000004</v>
      </c>
      <c r="BD120" s="60">
        <f t="shared" si="268"/>
        <v>0.74399999999999999</v>
      </c>
      <c r="BE120" s="60">
        <f t="shared" si="269"/>
        <v>1.3140000000000001</v>
      </c>
      <c r="BF120" s="4">
        <v>0.435</v>
      </c>
      <c r="BG120" s="61">
        <v>1</v>
      </c>
      <c r="BH120" s="6">
        <f t="shared" si="242"/>
        <v>15589.98795497472</v>
      </c>
      <c r="BI120" s="61">
        <f t="shared" si="4"/>
        <v>36075.232127811505</v>
      </c>
      <c r="BJ120" s="61">
        <f t="shared" si="5"/>
        <v>30831.009619565288</v>
      </c>
      <c r="BK120" s="9">
        <v>1</v>
      </c>
      <c r="BL120" s="6">
        <f t="shared" si="197"/>
        <v>21901.767800634625</v>
      </c>
      <c r="BM120" s="61">
        <f t="shared" si="6"/>
        <v>50680.690690668525</v>
      </c>
      <c r="BN120" s="61">
        <f t="shared" si="7"/>
        <v>43313.286430819848</v>
      </c>
      <c r="BO120" s="61">
        <f t="shared" si="243"/>
        <v>12344.714378304001</v>
      </c>
      <c r="BP120" s="61">
        <f t="shared" si="9"/>
        <v>28565.669071395459</v>
      </c>
      <c r="BQ120" s="61">
        <f t="shared" si="10"/>
        <v>24413.104669964046</v>
      </c>
      <c r="BR120" s="61">
        <f t="shared" si="244"/>
        <v>3285.9117979911998</v>
      </c>
      <c r="BS120" s="61">
        <f t="shared" si="12"/>
        <v>7603.5999005516369</v>
      </c>
      <c r="BT120" s="61">
        <f t="shared" si="13"/>
        <v>6498.2717462961655</v>
      </c>
      <c r="BU120" s="61">
        <f t="shared" si="245"/>
        <v>0</v>
      </c>
      <c r="BV120" s="61">
        <f t="shared" si="270"/>
        <v>0</v>
      </c>
      <c r="BW120" s="61">
        <f t="shared" si="271"/>
        <v>0</v>
      </c>
      <c r="BX120" s="61">
        <f t="shared" si="246"/>
        <v>296577.18420154054</v>
      </c>
      <c r="BY120" s="59">
        <v>11</v>
      </c>
      <c r="BZ120" s="66">
        <f t="shared" si="247"/>
        <v>29180.935351954962</v>
      </c>
      <c r="CA120" s="72">
        <f t="shared" si="248"/>
        <v>25993.086985184662</v>
      </c>
      <c r="CB120" s="61">
        <f t="shared" si="249"/>
        <v>1732.8724656789775</v>
      </c>
      <c r="CC120" s="61">
        <f t="shared" si="250"/>
        <v>0</v>
      </c>
      <c r="CD120" s="66">
        <f t="shared" si="272"/>
        <v>30913.80781763394</v>
      </c>
      <c r="CE120" s="59">
        <v>85</v>
      </c>
      <c r="CF120" s="60">
        <f t="shared" si="251"/>
        <v>0.47887323943661969</v>
      </c>
      <c r="CG120" s="71">
        <v>0.1</v>
      </c>
      <c r="CH120" s="60">
        <f t="shared" si="198"/>
        <v>0.43098591549295773</v>
      </c>
      <c r="CI120" s="61">
        <f t="shared" si="199"/>
        <v>6719.0652312989632</v>
      </c>
      <c r="CJ120" s="61">
        <f t="shared" si="200"/>
        <v>15547.916945225803</v>
      </c>
      <c r="CK120" s="61">
        <f t="shared" si="201"/>
        <v>9439.3534464706972</v>
      </c>
      <c r="CL120" s="61">
        <f t="shared" si="202"/>
        <v>21842.663875133196</v>
      </c>
      <c r="CM120" s="61">
        <f t="shared" si="203"/>
        <v>5320.3980278324279</v>
      </c>
      <c r="CN120" s="61">
        <f t="shared" si="204"/>
        <v>12311.401036404241</v>
      </c>
      <c r="CO120" s="61">
        <f t="shared" si="205"/>
        <v>1416.1817044863481</v>
      </c>
      <c r="CP120" s="61">
        <f t="shared" si="206"/>
        <v>3277.0444641814097</v>
      </c>
      <c r="CQ120" s="61">
        <f t="shared" si="207"/>
        <v>0</v>
      </c>
      <c r="CR120" s="61">
        <f t="shared" si="208"/>
        <v>0</v>
      </c>
      <c r="CS120" s="7">
        <f t="shared" si="209"/>
        <v>1.2777777777777777</v>
      </c>
      <c r="CT120" s="6">
        <f t="shared" si="210"/>
        <v>39500.97665586559</v>
      </c>
      <c r="CU120" s="6">
        <f t="shared" si="211"/>
        <v>30913.80781763394</v>
      </c>
    </row>
    <row r="121" spans="2:99" s="15" customFormat="1" ht="15" hidden="1" customHeight="1" x14ac:dyDescent="0.35">
      <c r="B121">
        <v>70</v>
      </c>
      <c r="C121">
        <v>70</v>
      </c>
      <c r="D121">
        <v>256</v>
      </c>
      <c r="E121" s="6">
        <v>6</v>
      </c>
      <c r="F121" s="4">
        <v>1.792</v>
      </c>
      <c r="G121" s="4">
        <v>3.0464000000000002</v>
      </c>
      <c r="H121" s="16">
        <v>2</v>
      </c>
      <c r="I121" s="9">
        <v>6</v>
      </c>
      <c r="J121" s="30">
        <f t="shared" si="0"/>
        <v>3.6960000000000002</v>
      </c>
      <c r="K121" s="9">
        <v>10</v>
      </c>
      <c r="L121" s="15">
        <v>6</v>
      </c>
      <c r="M121" s="30">
        <v>0.98380000000000001</v>
      </c>
      <c r="N121" s="9">
        <v>4</v>
      </c>
      <c r="O121" s="9">
        <v>15</v>
      </c>
      <c r="P121" s="30">
        <v>0.25</v>
      </c>
      <c r="Q121" s="4">
        <v>0.69199999999999995</v>
      </c>
      <c r="R121" s="15" t="s">
        <v>154</v>
      </c>
      <c r="S121" s="15">
        <v>1</v>
      </c>
      <c r="T121" s="15" t="s">
        <v>153</v>
      </c>
      <c r="U121" s="15">
        <v>674</v>
      </c>
      <c r="V121" s="33"/>
      <c r="W121" s="33"/>
      <c r="X121" s="4">
        <v>0.221</v>
      </c>
      <c r="Y121" s="4">
        <v>0.2</v>
      </c>
      <c r="Z121" s="4">
        <v>1.25</v>
      </c>
      <c r="AA121" s="55">
        <v>4</v>
      </c>
      <c r="AB121" s="37" t="s">
        <v>143</v>
      </c>
      <c r="AC121" s="30"/>
      <c r="AD121" s="30">
        <v>0.35</v>
      </c>
      <c r="AE121" s="30"/>
      <c r="AF121" s="30"/>
      <c r="AG121" s="30"/>
      <c r="AH121" s="30"/>
      <c r="AI121" s="15">
        <v>311</v>
      </c>
      <c r="AJ121" s="30">
        <f>2*46.6%</f>
        <v>0.93200000000000005</v>
      </c>
      <c r="AK121" s="30"/>
      <c r="AL121" s="30"/>
      <c r="AM121" s="30">
        <v>0.622</v>
      </c>
      <c r="AN121" s="6">
        <f t="shared" si="260"/>
        <v>63</v>
      </c>
      <c r="AO121" s="4"/>
      <c r="AP121" s="4">
        <f t="shared" si="261"/>
        <v>0.183</v>
      </c>
      <c r="AQ121" s="4">
        <f t="shared" si="262"/>
        <v>0.62200000000000011</v>
      </c>
      <c r="AR121" s="82" t="s">
        <v>148</v>
      </c>
      <c r="AS121" s="9"/>
      <c r="AT121" s="30">
        <v>0.25</v>
      </c>
      <c r="AU121" s="30"/>
      <c r="AV121" s="30"/>
      <c r="AW121" s="30">
        <v>0.2</v>
      </c>
      <c r="AX121" s="15">
        <f t="shared" si="241"/>
        <v>930</v>
      </c>
      <c r="AY121" s="6">
        <f t="shared" si="263"/>
        <v>374</v>
      </c>
      <c r="AZ121" s="4">
        <f t="shared" si="264"/>
        <v>1.1819999999999999</v>
      </c>
      <c r="BA121" s="6">
        <f t="shared" si="265"/>
        <v>2403.2600000000002</v>
      </c>
      <c r="BB121" s="4">
        <f t="shared" si="266"/>
        <v>0.35</v>
      </c>
      <c r="BC121" s="4">
        <f t="shared" si="267"/>
        <v>0.2</v>
      </c>
      <c r="BD121" s="4">
        <f t="shared" si="268"/>
        <v>0.65399999999999991</v>
      </c>
      <c r="BE121" s="4">
        <f t="shared" si="269"/>
        <v>2.1360000000000001</v>
      </c>
      <c r="BF121" s="4">
        <v>0.435</v>
      </c>
      <c r="BG121" s="9">
        <v>1</v>
      </c>
      <c r="BH121" s="6">
        <f t="shared" si="242"/>
        <v>14368.572435840002</v>
      </c>
      <c r="BI121" s="9">
        <f t="shared" si="4"/>
        <v>45059.843158794247</v>
      </c>
      <c r="BJ121" s="9">
        <f t="shared" si="5"/>
        <v>34440.663488652077</v>
      </c>
      <c r="BK121" s="9">
        <v>1</v>
      </c>
      <c r="BL121" s="6">
        <f t="shared" si="197"/>
        <v>18910.895334912006</v>
      </c>
      <c r="BM121" s="9">
        <f t="shared" si="6"/>
        <v>59304.567770284055</v>
      </c>
      <c r="BN121" s="9">
        <f t="shared" si="7"/>
        <v>45328.357107645323</v>
      </c>
      <c r="BO121" s="9">
        <f t="shared" si="243"/>
        <v>10658.938752000002</v>
      </c>
      <c r="BP121" s="9">
        <f t="shared" si="9"/>
        <v>33426.431926272009</v>
      </c>
      <c r="BQ121" s="9">
        <f t="shared" si="10"/>
        <v>25548.87928797389</v>
      </c>
      <c r="BR121" s="9">
        <f t="shared" si="244"/>
        <v>2837.1926256000006</v>
      </c>
      <c r="BS121" s="9">
        <f t="shared" si="12"/>
        <v>8897.4360738816031</v>
      </c>
      <c r="BT121" s="9">
        <f t="shared" si="13"/>
        <v>6800.5918407761683</v>
      </c>
      <c r="BU121" s="6">
        <f t="shared" si="245"/>
        <v>3004.0750000000003</v>
      </c>
      <c r="BV121" s="6">
        <f t="shared" si="270"/>
        <v>9420.7792000000009</v>
      </c>
      <c r="BW121" s="6">
        <f t="shared" si="271"/>
        <v>7200.5995468000001</v>
      </c>
      <c r="BX121" s="9">
        <f t="shared" si="246"/>
        <v>319076.0823851896</v>
      </c>
      <c r="BY121" s="15">
        <v>11</v>
      </c>
      <c r="BZ121" s="25">
        <f t="shared" si="247"/>
        <v>31329.541970287588</v>
      </c>
      <c r="CA121" s="9">
        <f t="shared" si="248"/>
        <v>27202.367363104673</v>
      </c>
      <c r="CB121" s="9">
        <f t="shared" si="249"/>
        <v>1813.4911575403116</v>
      </c>
      <c r="CC121" s="6">
        <f t="shared" si="250"/>
        <v>1800.1498867</v>
      </c>
      <c r="CD121" s="6">
        <f t="shared" si="272"/>
        <v>34943.183014527895</v>
      </c>
      <c r="CE121">
        <v>85</v>
      </c>
      <c r="CF121" s="4">
        <f t="shared" si="251"/>
        <v>0.47887323943661969</v>
      </c>
      <c r="CG121" s="1">
        <v>0.1</v>
      </c>
      <c r="CH121" s="4">
        <f t="shared" si="198"/>
        <v>0.43098591549295773</v>
      </c>
      <c r="CI121" s="6">
        <f t="shared" si="199"/>
        <v>6192.6523455873812</v>
      </c>
      <c r="CJ121" s="6">
        <f t="shared" si="200"/>
        <v>19420.157755762026</v>
      </c>
      <c r="CK121" s="6">
        <f t="shared" si="201"/>
        <v>8150.3295387085545</v>
      </c>
      <c r="CL121" s="6">
        <f t="shared" si="202"/>
        <v>25559.43343339003</v>
      </c>
      <c r="CM121" s="6">
        <f t="shared" si="203"/>
        <v>4593.8524762140851</v>
      </c>
      <c r="CN121" s="6">
        <f t="shared" si="204"/>
        <v>14406.321365407372</v>
      </c>
      <c r="CO121" s="6">
        <f t="shared" si="205"/>
        <v>1222.7900611740847</v>
      </c>
      <c r="CP121" s="6">
        <f t="shared" si="206"/>
        <v>3834.6696318419304</v>
      </c>
      <c r="CQ121" s="6">
        <f t="shared" si="207"/>
        <v>1294.7140140845072</v>
      </c>
      <c r="CR121" s="6">
        <f t="shared" si="208"/>
        <v>4060.2231481690142</v>
      </c>
      <c r="CS121" s="7">
        <f t="shared" si="209"/>
        <v>1.2777777777777777</v>
      </c>
      <c r="CT121" s="6">
        <f t="shared" si="210"/>
        <v>44149.581105591198</v>
      </c>
      <c r="CU121" s="6">
        <f t="shared" si="211"/>
        <v>34943.183014527895</v>
      </c>
    </row>
    <row r="122" spans="2:99" s="83" customFormat="1" ht="15" hidden="1" customHeight="1" x14ac:dyDescent="0.35">
      <c r="B122" s="79">
        <v>70</v>
      </c>
      <c r="C122" s="79">
        <v>70</v>
      </c>
      <c r="D122" s="79">
        <v>256</v>
      </c>
      <c r="E122" s="8">
        <v>6</v>
      </c>
      <c r="F122" s="84">
        <v>1.792</v>
      </c>
      <c r="G122" s="84">
        <v>3.0464000000000002</v>
      </c>
      <c r="H122" s="85">
        <v>2</v>
      </c>
      <c r="I122" s="27">
        <v>6</v>
      </c>
      <c r="J122" s="86">
        <f t="shared" si="0"/>
        <v>3.6960000000000002</v>
      </c>
      <c r="K122" s="27">
        <v>10</v>
      </c>
      <c r="L122" s="83">
        <v>6</v>
      </c>
      <c r="M122" s="86">
        <v>0.98380000000000001</v>
      </c>
      <c r="N122" s="27">
        <v>4</v>
      </c>
      <c r="O122" s="27">
        <v>15</v>
      </c>
      <c r="P122" s="86">
        <v>0.25</v>
      </c>
      <c r="Q122" s="84">
        <v>0.69199999999999995</v>
      </c>
      <c r="R122" s="79" t="s">
        <v>154</v>
      </c>
      <c r="S122" s="79">
        <v>1</v>
      </c>
      <c r="T122" s="79" t="s">
        <v>153</v>
      </c>
      <c r="U122" s="79">
        <v>674</v>
      </c>
      <c r="V122" s="87"/>
      <c r="W122" s="87"/>
      <c r="X122" s="84">
        <v>0.221</v>
      </c>
      <c r="Y122" s="84">
        <v>0.2</v>
      </c>
      <c r="Z122" s="84">
        <v>1.25</v>
      </c>
      <c r="AA122" s="88">
        <v>4</v>
      </c>
      <c r="AB122" s="83" t="s">
        <v>143</v>
      </c>
      <c r="AC122" s="86"/>
      <c r="AD122" s="86">
        <v>0.35</v>
      </c>
      <c r="AE122" s="86"/>
      <c r="AF122" s="86"/>
      <c r="AG122" s="86"/>
      <c r="AH122" s="86"/>
      <c r="AI122" s="83">
        <v>311</v>
      </c>
      <c r="AJ122" s="86">
        <f>1*46.6%</f>
        <v>0.46600000000000003</v>
      </c>
      <c r="AK122" s="86">
        <f>1*46.6%</f>
        <v>0.46600000000000003</v>
      </c>
      <c r="AM122" s="86">
        <v>0.622</v>
      </c>
      <c r="AN122" s="8">
        <f t="shared" si="260"/>
        <v>63</v>
      </c>
      <c r="AO122" s="84"/>
      <c r="AP122" s="84">
        <f t="shared" si="261"/>
        <v>0.183</v>
      </c>
      <c r="AQ122" s="84">
        <f t="shared" si="262"/>
        <v>0.62200000000000011</v>
      </c>
      <c r="AR122" s="82" t="s">
        <v>148</v>
      </c>
      <c r="AS122" s="8"/>
      <c r="AT122" s="84">
        <v>0.25</v>
      </c>
      <c r="AU122" s="84"/>
      <c r="AV122" s="86"/>
      <c r="AW122" s="86">
        <v>0.2</v>
      </c>
      <c r="AX122" s="83">
        <f t="shared" si="241"/>
        <v>930</v>
      </c>
      <c r="AY122" s="8">
        <f t="shared" si="263"/>
        <v>374</v>
      </c>
      <c r="AZ122" s="84">
        <f t="shared" si="264"/>
        <v>0.71599999999999997</v>
      </c>
      <c r="BA122" s="8">
        <f t="shared" si="265"/>
        <v>1969.8799999999999</v>
      </c>
      <c r="BB122" s="84">
        <f t="shared" si="266"/>
        <v>0.35</v>
      </c>
      <c r="BC122" s="84">
        <f t="shared" si="267"/>
        <v>0.66600000000000004</v>
      </c>
      <c r="BD122" s="84">
        <f t="shared" si="268"/>
        <v>0.65399999999999991</v>
      </c>
      <c r="BE122" s="84">
        <f t="shared" si="269"/>
        <v>2.1360000000000001</v>
      </c>
      <c r="BF122" s="4">
        <v>0.435</v>
      </c>
      <c r="BG122" s="8">
        <v>1</v>
      </c>
      <c r="BH122" s="6">
        <f t="shared" si="242"/>
        <v>15318.331512422401</v>
      </c>
      <c r="BI122" s="27">
        <f t="shared" si="4"/>
        <v>48038.287622956654</v>
      </c>
      <c r="BJ122" s="27">
        <f t="shared" si="5"/>
        <v>36717.182808711805</v>
      </c>
      <c r="BK122" s="9">
        <v>1</v>
      </c>
      <c r="BL122" s="6">
        <f t="shared" si="197"/>
        <v>21520.128228910078</v>
      </c>
      <c r="BM122" s="27">
        <f t="shared" si="6"/>
        <v>67487.122125862006</v>
      </c>
      <c r="BN122" s="27">
        <f t="shared" si="7"/>
        <v>51582.542237516638</v>
      </c>
      <c r="BO122" s="27">
        <f t="shared" si="243"/>
        <v>12129.60701568</v>
      </c>
      <c r="BP122" s="27">
        <f t="shared" si="9"/>
        <v>38038.447601172484</v>
      </c>
      <c r="BQ122" s="27">
        <f t="shared" si="10"/>
        <v>29073.988758592081</v>
      </c>
      <c r="BR122" s="27">
        <f t="shared" si="244"/>
        <v>3228.6545947039995</v>
      </c>
      <c r="BS122" s="27">
        <f t="shared" si="12"/>
        <v>10125.060808991742</v>
      </c>
      <c r="BT122" s="27">
        <f t="shared" si="13"/>
        <v>7738.9042588481825</v>
      </c>
      <c r="BU122" s="8">
        <f t="shared" si="245"/>
        <v>2462.35</v>
      </c>
      <c r="BV122" s="8">
        <f t="shared" si="270"/>
        <v>7721.9296000000004</v>
      </c>
      <c r="BW122" s="8">
        <f t="shared" si="271"/>
        <v>5902.1150583999997</v>
      </c>
      <c r="BX122" s="27">
        <f t="shared" si="246"/>
        <v>353198.90018491377</v>
      </c>
      <c r="BY122" s="79">
        <v>11</v>
      </c>
      <c r="BZ122" s="27">
        <f t="shared" si="247"/>
        <v>34752.080813045985</v>
      </c>
      <c r="CA122" s="27">
        <f t="shared" si="248"/>
        <v>30955.61703539273</v>
      </c>
      <c r="CB122" s="27">
        <f t="shared" si="249"/>
        <v>2063.7078023595154</v>
      </c>
      <c r="CC122" s="8">
        <f t="shared" si="250"/>
        <v>1475.5287645999999</v>
      </c>
      <c r="CD122" s="8">
        <f t="shared" si="272"/>
        <v>38291.317380005501</v>
      </c>
      <c r="CE122" s="79">
        <v>85</v>
      </c>
      <c r="CF122" s="84">
        <f t="shared" si="251"/>
        <v>0.47887323943661969</v>
      </c>
      <c r="CG122" s="87">
        <v>0.1</v>
      </c>
      <c r="CH122" s="84">
        <f t="shared" si="198"/>
        <v>0.43098591549295773</v>
      </c>
      <c r="CI122" s="8">
        <f t="shared" si="199"/>
        <v>6601.9851307059926</v>
      </c>
      <c r="CJ122" s="8">
        <f t="shared" si="200"/>
        <v>20703.825369893995</v>
      </c>
      <c r="CK122" s="8">
        <f t="shared" si="201"/>
        <v>9274.8721662626522</v>
      </c>
      <c r="CL122" s="8">
        <f t="shared" si="202"/>
        <v>29085.999113399681</v>
      </c>
      <c r="CM122" s="8">
        <f t="shared" si="203"/>
        <v>5227.6897842226472</v>
      </c>
      <c r="CN122" s="8">
        <f t="shared" si="204"/>
        <v>16394.035163322224</v>
      </c>
      <c r="CO122" s="8">
        <f t="shared" si="205"/>
        <v>1391.5046563090475</v>
      </c>
      <c r="CP122" s="8">
        <f t="shared" si="206"/>
        <v>4363.758602185173</v>
      </c>
      <c r="CQ122" s="8">
        <f t="shared" si="207"/>
        <v>1061.2381690140844</v>
      </c>
      <c r="CR122" s="8">
        <f t="shared" si="208"/>
        <v>3328.042898028169</v>
      </c>
      <c r="CS122" s="7">
        <f t="shared" si="209"/>
        <v>1.2777777777777777</v>
      </c>
      <c r="CT122" s="6">
        <f t="shared" si="210"/>
        <v>48517.925328729245</v>
      </c>
      <c r="CU122" s="6">
        <f t="shared" si="211"/>
        <v>38291.317380005501</v>
      </c>
    </row>
    <row r="123" spans="2:99" s="15" customFormat="1" ht="15" hidden="1" customHeight="1" x14ac:dyDescent="0.35">
      <c r="B123">
        <v>70</v>
      </c>
      <c r="C123">
        <v>70</v>
      </c>
      <c r="D123">
        <v>256</v>
      </c>
      <c r="E123" s="6">
        <v>6</v>
      </c>
      <c r="F123" s="4">
        <v>1.792</v>
      </c>
      <c r="G123" s="4">
        <v>3.0464000000000002</v>
      </c>
      <c r="H123" s="16">
        <v>2</v>
      </c>
      <c r="I123" s="9">
        <v>6</v>
      </c>
      <c r="J123" s="30">
        <f t="shared" si="0"/>
        <v>3.6960000000000002</v>
      </c>
      <c r="K123" s="9">
        <v>10</v>
      </c>
      <c r="L123" s="15">
        <v>6</v>
      </c>
      <c r="M123" s="30">
        <v>0.98380000000000001</v>
      </c>
      <c r="N123" s="9">
        <v>4</v>
      </c>
      <c r="O123" s="9">
        <v>15</v>
      </c>
      <c r="P123" s="30">
        <v>0.25</v>
      </c>
      <c r="Q123" s="4">
        <v>0.69199999999999995</v>
      </c>
      <c r="R123" s="15" t="s">
        <v>154</v>
      </c>
      <c r="S123" s="15">
        <v>1</v>
      </c>
      <c r="T123" s="15" t="s">
        <v>153</v>
      </c>
      <c r="U123" s="15">
        <v>674</v>
      </c>
      <c r="V123" s="33"/>
      <c r="W123" s="33"/>
      <c r="X123" s="4">
        <v>0.221</v>
      </c>
      <c r="Y123" s="4">
        <v>0.2</v>
      </c>
      <c r="Z123" s="4">
        <v>1.25</v>
      </c>
      <c r="AA123" s="55">
        <v>4</v>
      </c>
      <c r="AB123" s="37" t="s">
        <v>143</v>
      </c>
      <c r="AC123" s="30"/>
      <c r="AD123" s="30">
        <v>0.35</v>
      </c>
      <c r="AE123" s="30"/>
      <c r="AF123" s="30"/>
      <c r="AG123" s="30"/>
      <c r="AH123" s="30"/>
      <c r="AI123" s="15">
        <v>311</v>
      </c>
      <c r="AJ123" s="30">
        <f>2*46.6%</f>
        <v>0.93200000000000005</v>
      </c>
      <c r="AK123" s="30"/>
      <c r="AL123" s="30">
        <v>0.311</v>
      </c>
      <c r="AM123" s="30"/>
      <c r="AN123" s="6">
        <f t="shared" si="260"/>
        <v>63</v>
      </c>
      <c r="AO123" s="4"/>
      <c r="AP123" s="4">
        <f t="shared" si="261"/>
        <v>0.183</v>
      </c>
      <c r="AQ123" s="4">
        <f t="shared" si="262"/>
        <v>0.62200000000000011</v>
      </c>
      <c r="AR123" s="82" t="s">
        <v>148</v>
      </c>
      <c r="AS123" s="9"/>
      <c r="AT123" s="30">
        <v>0.25</v>
      </c>
      <c r="AU123" s="30"/>
      <c r="AV123" s="30"/>
      <c r="AW123" s="30">
        <v>0.2</v>
      </c>
      <c r="AX123" s="15">
        <f t="shared" si="241"/>
        <v>930</v>
      </c>
      <c r="AY123" s="6">
        <f t="shared" si="263"/>
        <v>374</v>
      </c>
      <c r="AZ123" s="4">
        <f t="shared" si="264"/>
        <v>1.1819999999999999</v>
      </c>
      <c r="BA123" s="6">
        <f t="shared" si="265"/>
        <v>2403.2600000000002</v>
      </c>
      <c r="BB123" s="4">
        <f t="shared" si="266"/>
        <v>0.35</v>
      </c>
      <c r="BC123" s="4">
        <f t="shared" si="267"/>
        <v>0.2</v>
      </c>
      <c r="BD123" s="4">
        <f t="shared" si="268"/>
        <v>0.96500000000000008</v>
      </c>
      <c r="BE123" s="4">
        <f t="shared" si="269"/>
        <v>1.514</v>
      </c>
      <c r="BF123" s="4">
        <v>0.435</v>
      </c>
      <c r="BG123" s="9">
        <v>1</v>
      </c>
      <c r="BH123" s="6">
        <f t="shared" si="242"/>
        <v>14368.572435840002</v>
      </c>
      <c r="BI123" s="9">
        <f t="shared" si="4"/>
        <v>36122.591103701765</v>
      </c>
      <c r="BJ123" s="9">
        <f t="shared" si="5"/>
        <v>31771.787370129412</v>
      </c>
      <c r="BK123" s="9">
        <v>1</v>
      </c>
      <c r="BL123" s="6">
        <f t="shared" si="197"/>
        <v>18910.895334912006</v>
      </c>
      <c r="BM123" s="9">
        <f t="shared" si="6"/>
        <v>47541.990871968788</v>
      </c>
      <c r="BN123" s="9">
        <f t="shared" si="7"/>
        <v>41815.771764557438</v>
      </c>
      <c r="BO123" s="9">
        <f t="shared" si="243"/>
        <v>10658.938752000002</v>
      </c>
      <c r="BP123" s="9">
        <f t="shared" si="9"/>
        <v>26796.572022528006</v>
      </c>
      <c r="BQ123" s="9">
        <f t="shared" si="10"/>
        <v>23569.045368422405</v>
      </c>
      <c r="BR123" s="9">
        <f t="shared" si="244"/>
        <v>2837.1926256000006</v>
      </c>
      <c r="BS123" s="9">
        <f t="shared" si="12"/>
        <v>7132.7022607584022</v>
      </c>
      <c r="BT123" s="9">
        <f t="shared" si="13"/>
        <v>6273.6003337267221</v>
      </c>
      <c r="BU123" s="6">
        <f t="shared" si="245"/>
        <v>3004.0750000000003</v>
      </c>
      <c r="BV123" s="6">
        <f t="shared" si="270"/>
        <v>7552.2445500000013</v>
      </c>
      <c r="BW123" s="6">
        <f t="shared" si="271"/>
        <v>6642.6106400000008</v>
      </c>
      <c r="BX123" s="9">
        <f t="shared" si="246"/>
        <v>294350.23653874738</v>
      </c>
      <c r="BY123" s="15">
        <v>11</v>
      </c>
      <c r="BZ123" s="25">
        <f t="shared" si="247"/>
        <v>28901.752900651798</v>
      </c>
      <c r="CA123" s="9">
        <f t="shared" si="248"/>
        <v>25094.401334906888</v>
      </c>
      <c r="CB123" s="9">
        <f t="shared" si="249"/>
        <v>1672.9600889937926</v>
      </c>
      <c r="CC123" s="6">
        <f t="shared" si="250"/>
        <v>1660.6526600000002</v>
      </c>
      <c r="CD123" s="6">
        <f t="shared" si="272"/>
        <v>32235.365649645591</v>
      </c>
      <c r="CE123">
        <v>85</v>
      </c>
      <c r="CF123" s="4">
        <f t="shared" si="251"/>
        <v>0.47887323943661969</v>
      </c>
      <c r="CG123" s="1">
        <v>0.1</v>
      </c>
      <c r="CH123" s="4">
        <f t="shared" si="198"/>
        <v>0.43098591549295773</v>
      </c>
      <c r="CI123" s="6">
        <f t="shared" si="199"/>
        <v>6192.6523455873812</v>
      </c>
      <c r="CJ123" s="6">
        <f t="shared" si="200"/>
        <v>15568.327996806676</v>
      </c>
      <c r="CK123" s="6">
        <f t="shared" si="201"/>
        <v>8150.3295387085545</v>
      </c>
      <c r="CL123" s="6">
        <f t="shared" si="202"/>
        <v>20489.928460313309</v>
      </c>
      <c r="CM123" s="6">
        <f t="shared" si="203"/>
        <v>4593.8524762140851</v>
      </c>
      <c r="CN123" s="6">
        <f t="shared" si="204"/>
        <v>11548.94512520221</v>
      </c>
      <c r="CO123" s="6">
        <f t="shared" si="205"/>
        <v>1222.7900611740847</v>
      </c>
      <c r="CP123" s="6">
        <f t="shared" si="206"/>
        <v>3074.0942137916491</v>
      </c>
      <c r="CQ123" s="6">
        <f t="shared" si="207"/>
        <v>1294.7140140845072</v>
      </c>
      <c r="CR123" s="6">
        <f t="shared" si="208"/>
        <v>3254.911031408451</v>
      </c>
      <c r="CS123" s="7">
        <f t="shared" si="209"/>
        <v>1.2777777777777777</v>
      </c>
      <c r="CT123" s="6">
        <f t="shared" si="210"/>
        <v>40728.341480102696</v>
      </c>
      <c r="CU123" s="6">
        <f t="shared" si="211"/>
        <v>32235.365649645591</v>
      </c>
    </row>
    <row r="124" spans="2:99" s="63" customFormat="1" ht="15" hidden="1" customHeight="1" x14ac:dyDescent="0.35">
      <c r="B124" s="59">
        <v>70</v>
      </c>
      <c r="C124" s="59">
        <v>70</v>
      </c>
      <c r="D124" s="59">
        <v>256</v>
      </c>
      <c r="E124" s="61">
        <v>6</v>
      </c>
      <c r="F124" s="60">
        <v>1.792</v>
      </c>
      <c r="G124" s="60">
        <v>3.0464000000000002</v>
      </c>
      <c r="H124" s="74">
        <v>2</v>
      </c>
      <c r="I124" s="72">
        <v>6</v>
      </c>
      <c r="J124" s="67">
        <f t="shared" si="0"/>
        <v>3.6960000000000002</v>
      </c>
      <c r="K124" s="72">
        <v>10</v>
      </c>
      <c r="L124" s="63">
        <v>6</v>
      </c>
      <c r="M124" s="67">
        <v>0.98380000000000001</v>
      </c>
      <c r="N124" s="72">
        <v>4</v>
      </c>
      <c r="O124" s="72">
        <v>15</v>
      </c>
      <c r="P124" s="67">
        <v>0.25</v>
      </c>
      <c r="Q124" s="60">
        <v>0.69199999999999995</v>
      </c>
      <c r="R124" s="63" t="s">
        <v>154</v>
      </c>
      <c r="S124" s="63">
        <v>1</v>
      </c>
      <c r="T124" s="63" t="s">
        <v>153</v>
      </c>
      <c r="U124" s="63">
        <v>674</v>
      </c>
      <c r="V124" s="64"/>
      <c r="W124" s="64"/>
      <c r="X124" s="60">
        <v>0.221</v>
      </c>
      <c r="Y124" s="60">
        <v>0.2</v>
      </c>
      <c r="Z124" s="60">
        <v>1.25</v>
      </c>
      <c r="AA124" s="80">
        <v>4</v>
      </c>
      <c r="AB124" s="63" t="s">
        <v>143</v>
      </c>
      <c r="AC124" s="67"/>
      <c r="AD124" s="67">
        <v>0.35</v>
      </c>
      <c r="AE124" s="67"/>
      <c r="AF124" s="67"/>
      <c r="AG124" s="67"/>
      <c r="AH124" s="67"/>
      <c r="AI124" s="63">
        <v>311</v>
      </c>
      <c r="AJ124" s="67">
        <f>1*46.6%</f>
        <v>0.46600000000000003</v>
      </c>
      <c r="AK124" s="67">
        <f>1*46.6%</f>
        <v>0.46600000000000003</v>
      </c>
      <c r="AL124" s="67">
        <v>0.311</v>
      </c>
      <c r="AM124" s="67"/>
      <c r="AN124" s="61">
        <f t="shared" si="260"/>
        <v>63</v>
      </c>
      <c r="AO124" s="60"/>
      <c r="AP124" s="60">
        <f t="shared" si="261"/>
        <v>0.183</v>
      </c>
      <c r="AQ124" s="60">
        <f t="shared" si="262"/>
        <v>0.62200000000000011</v>
      </c>
      <c r="AR124" s="89" t="s">
        <v>148</v>
      </c>
      <c r="AS124" s="72"/>
      <c r="AT124" s="67">
        <v>0.25</v>
      </c>
      <c r="AU124" s="67"/>
      <c r="AV124" s="67"/>
      <c r="AW124" s="67">
        <v>0.2</v>
      </c>
      <c r="AX124" s="63">
        <f t="shared" si="241"/>
        <v>930</v>
      </c>
      <c r="AY124" s="61">
        <f t="shared" si="263"/>
        <v>374</v>
      </c>
      <c r="AZ124" s="60">
        <f t="shared" si="264"/>
        <v>0.71599999999999997</v>
      </c>
      <c r="BA124" s="61">
        <f t="shared" si="265"/>
        <v>1969.8799999999999</v>
      </c>
      <c r="BB124" s="60">
        <f t="shared" si="266"/>
        <v>0.35</v>
      </c>
      <c r="BC124" s="60">
        <f t="shared" si="267"/>
        <v>0.66600000000000004</v>
      </c>
      <c r="BD124" s="60">
        <f t="shared" si="268"/>
        <v>0.96500000000000008</v>
      </c>
      <c r="BE124" s="60">
        <f t="shared" si="269"/>
        <v>1.514</v>
      </c>
      <c r="BF124" s="4">
        <v>0.435</v>
      </c>
      <c r="BG124" s="72">
        <v>1</v>
      </c>
      <c r="BH124" s="6">
        <f t="shared" si="242"/>
        <v>15318.331512422401</v>
      </c>
      <c r="BI124" s="72">
        <f t="shared" si="4"/>
        <v>38510.285422229921</v>
      </c>
      <c r="BJ124" s="72">
        <f t="shared" si="5"/>
        <v>33871.894640268416</v>
      </c>
      <c r="BK124" s="9">
        <v>1</v>
      </c>
      <c r="BL124" s="6">
        <f t="shared" si="197"/>
        <v>21520.128228910078</v>
      </c>
      <c r="BM124" s="72">
        <f t="shared" si="6"/>
        <v>54101.602367479943</v>
      </c>
      <c r="BN124" s="72">
        <f t="shared" si="7"/>
        <v>47585.30753976597</v>
      </c>
      <c r="BO124" s="72">
        <f t="shared" si="243"/>
        <v>12129.60701568</v>
      </c>
      <c r="BP124" s="72">
        <f t="shared" si="9"/>
        <v>30493.832037419521</v>
      </c>
      <c r="BQ124" s="72">
        <f t="shared" si="10"/>
        <v>26820.987033071618</v>
      </c>
      <c r="BR124" s="72">
        <f t="shared" si="244"/>
        <v>3228.6545947039995</v>
      </c>
      <c r="BS124" s="72">
        <f t="shared" si="12"/>
        <v>8116.8376510858552</v>
      </c>
      <c r="BT124" s="72">
        <f t="shared" si="13"/>
        <v>7139.2010398094844</v>
      </c>
      <c r="BU124" s="61">
        <f t="shared" si="245"/>
        <v>2462.35</v>
      </c>
      <c r="BV124" s="61">
        <f t="shared" si="270"/>
        <v>6190.3479000000007</v>
      </c>
      <c r="BW124" s="61">
        <f t="shared" si="271"/>
        <v>5444.7483200000015</v>
      </c>
      <c r="BX124" s="72">
        <f t="shared" si="246"/>
        <v>325828.80872013757</v>
      </c>
      <c r="BY124" s="63">
        <v>11</v>
      </c>
      <c r="BZ124" s="72">
        <f t="shared" si="247"/>
        <v>32059.072341200837</v>
      </c>
      <c r="CA124" s="72">
        <f t="shared" si="248"/>
        <v>28556.804159237938</v>
      </c>
      <c r="CB124" s="72">
        <f t="shared" si="249"/>
        <v>1903.7869439491958</v>
      </c>
      <c r="CC124" s="61">
        <f t="shared" si="250"/>
        <v>1361.1870800000004</v>
      </c>
      <c r="CD124" s="61">
        <f t="shared" si="272"/>
        <v>35324.046365150039</v>
      </c>
      <c r="CE124" s="59">
        <v>85</v>
      </c>
      <c r="CF124" s="60">
        <f t="shared" si="251"/>
        <v>0.47887323943661969</v>
      </c>
      <c r="CG124" s="71">
        <v>0.1</v>
      </c>
      <c r="CH124" s="60">
        <f t="shared" si="198"/>
        <v>0.43098591549295773</v>
      </c>
      <c r="CI124" s="61">
        <f t="shared" si="199"/>
        <v>6601.9851307059926</v>
      </c>
      <c r="CJ124" s="61">
        <f t="shared" si="200"/>
        <v>16597.390618594865</v>
      </c>
      <c r="CK124" s="61">
        <f t="shared" si="201"/>
        <v>9274.8721662626522</v>
      </c>
      <c r="CL124" s="61">
        <f t="shared" si="202"/>
        <v>23317.028625984312</v>
      </c>
      <c r="CM124" s="61">
        <f t="shared" si="203"/>
        <v>5227.6897842226472</v>
      </c>
      <c r="CN124" s="61">
        <f t="shared" si="204"/>
        <v>13142.412117535736</v>
      </c>
      <c r="CO124" s="61">
        <f t="shared" si="205"/>
        <v>1391.5046563090475</v>
      </c>
      <c r="CP124" s="61">
        <f t="shared" si="206"/>
        <v>3498.2427059609458</v>
      </c>
      <c r="CQ124" s="61">
        <f t="shared" si="207"/>
        <v>1061.2381690140844</v>
      </c>
      <c r="CR124" s="61">
        <f t="shared" si="208"/>
        <v>2667.9527569014085</v>
      </c>
      <c r="CS124" s="7">
        <f t="shared" si="209"/>
        <v>1.2777777777777777</v>
      </c>
      <c r="CT124" s="6">
        <f t="shared" si="210"/>
        <v>44758.173944358379</v>
      </c>
      <c r="CU124" s="6">
        <f t="shared" si="211"/>
        <v>35324.046365150039</v>
      </c>
    </row>
    <row r="125" spans="2:99" s="15" customFormat="1" ht="15" hidden="1" customHeight="1" x14ac:dyDescent="0.35">
      <c r="B125">
        <v>70</v>
      </c>
      <c r="C125">
        <v>70</v>
      </c>
      <c r="D125">
        <v>256</v>
      </c>
      <c r="E125" s="6">
        <v>6</v>
      </c>
      <c r="F125" s="4">
        <v>1.792</v>
      </c>
      <c r="G125" s="4">
        <v>3.0464000000000002</v>
      </c>
      <c r="H125" s="16">
        <v>2</v>
      </c>
      <c r="I125" s="9">
        <v>6</v>
      </c>
      <c r="J125" s="30">
        <f t="shared" si="0"/>
        <v>3.6960000000000002</v>
      </c>
      <c r="K125" s="9">
        <v>10</v>
      </c>
      <c r="L125" s="15">
        <v>6</v>
      </c>
      <c r="M125" s="30">
        <v>0.98380000000000001</v>
      </c>
      <c r="N125" s="9">
        <v>4</v>
      </c>
      <c r="O125" s="9">
        <v>15</v>
      </c>
      <c r="P125" s="30">
        <v>0.25</v>
      </c>
      <c r="Q125" s="4">
        <v>0.69199999999999995</v>
      </c>
      <c r="R125" s="15" t="s">
        <v>145</v>
      </c>
      <c r="S125" s="15">
        <v>1</v>
      </c>
      <c r="T125" s="15" t="s">
        <v>153</v>
      </c>
      <c r="U125" s="37">
        <v>565</v>
      </c>
      <c r="V125" s="33"/>
      <c r="W125" s="33"/>
      <c r="X125" s="4"/>
      <c r="Y125" s="4">
        <v>0.36799999999999999</v>
      </c>
      <c r="Z125" s="4"/>
      <c r="AA125" s="55">
        <v>1</v>
      </c>
      <c r="AB125" s="37" t="s">
        <v>143</v>
      </c>
      <c r="AC125" s="30"/>
      <c r="AD125" s="30">
        <v>0.35</v>
      </c>
      <c r="AE125" s="30"/>
      <c r="AF125" s="30"/>
      <c r="AG125" s="30"/>
      <c r="AH125" s="30"/>
      <c r="AI125" s="15">
        <v>311</v>
      </c>
      <c r="AJ125" s="30">
        <f>2*46.6%</f>
        <v>0.93200000000000005</v>
      </c>
      <c r="AK125" s="30"/>
      <c r="AL125" s="30"/>
      <c r="AM125" s="30">
        <v>0.622</v>
      </c>
      <c r="AN125" s="6">
        <f t="shared" si="260"/>
        <v>63</v>
      </c>
      <c r="AO125" s="4"/>
      <c r="AP125" s="4">
        <f t="shared" si="261"/>
        <v>0.183</v>
      </c>
      <c r="AQ125" s="4">
        <f t="shared" si="262"/>
        <v>0.62200000000000011</v>
      </c>
      <c r="AR125" s="82" t="s">
        <v>148</v>
      </c>
      <c r="AS125" s="9"/>
      <c r="AT125" s="30">
        <v>0.25</v>
      </c>
      <c r="AU125" s="30"/>
      <c r="AV125" s="30"/>
      <c r="AW125" s="30">
        <v>0.2</v>
      </c>
      <c r="AX125" s="15">
        <f t="shared" si="241"/>
        <v>821</v>
      </c>
      <c r="AY125" s="6">
        <f t="shared" si="263"/>
        <v>374</v>
      </c>
      <c r="AZ125" s="4">
        <f t="shared" si="264"/>
        <v>1.1819999999999999</v>
      </c>
      <c r="BA125" s="6">
        <f t="shared" si="265"/>
        <v>2165.422</v>
      </c>
      <c r="BB125" s="4">
        <f t="shared" si="266"/>
        <v>0.35</v>
      </c>
      <c r="BC125" s="4">
        <f t="shared" si="267"/>
        <v>0.2</v>
      </c>
      <c r="BD125" s="4">
        <f t="shared" si="268"/>
        <v>0.433</v>
      </c>
      <c r="BE125" s="4">
        <f t="shared" si="269"/>
        <v>2.3040000000000003</v>
      </c>
      <c r="BF125" s="4">
        <v>0.435</v>
      </c>
      <c r="BG125" s="9">
        <v>1</v>
      </c>
      <c r="BH125" s="6">
        <f t="shared" si="242"/>
        <v>12946.590406847999</v>
      </c>
      <c r="BI125" s="9">
        <f t="shared" si="4"/>
        <v>42775.534704225793</v>
      </c>
      <c r="BJ125" s="9">
        <f t="shared" si="5"/>
        <v>25862.523287612585</v>
      </c>
      <c r="BK125" s="9">
        <v>1</v>
      </c>
      <c r="BL125" s="6">
        <f t="shared" si="197"/>
        <v>17039.383503206402</v>
      </c>
      <c r="BM125" s="9">
        <f t="shared" si="6"/>
        <v>56298.123094593953</v>
      </c>
      <c r="BN125" s="9">
        <f t="shared" si="7"/>
        <v>34038.417746277206</v>
      </c>
      <c r="BO125" s="9">
        <f t="shared" si="243"/>
        <v>9604.0796544000004</v>
      </c>
      <c r="BP125" s="9">
        <f t="shared" si="9"/>
        <v>31731.879178137606</v>
      </c>
      <c r="BQ125" s="9">
        <f t="shared" si="10"/>
        <v>19185.416848178385</v>
      </c>
      <c r="BR125" s="9">
        <f t="shared" si="244"/>
        <v>2556.41059632</v>
      </c>
      <c r="BS125" s="9">
        <f t="shared" si="12"/>
        <v>8446.38061024128</v>
      </c>
      <c r="BT125" s="9">
        <f t="shared" si="13"/>
        <v>5106.7676123479141</v>
      </c>
      <c r="BU125" s="6">
        <f t="shared" si="245"/>
        <v>0</v>
      </c>
      <c r="BV125" s="6">
        <f t="shared" si="270"/>
        <v>0</v>
      </c>
      <c r="BW125" s="6">
        <f t="shared" si="271"/>
        <v>0</v>
      </c>
      <c r="BX125" s="9">
        <f t="shared" si="246"/>
        <v>239603.76413555915</v>
      </c>
      <c r="BY125" s="15">
        <v>11</v>
      </c>
      <c r="BZ125" s="25">
        <f t="shared" si="247"/>
        <v>23526.289180339776</v>
      </c>
      <c r="CA125" s="9">
        <f t="shared" si="248"/>
        <v>20427.070449391656</v>
      </c>
      <c r="CB125" s="9">
        <f t="shared" si="249"/>
        <v>1361.8046966261104</v>
      </c>
      <c r="CC125" s="6">
        <f t="shared" si="250"/>
        <v>0</v>
      </c>
      <c r="CD125" s="6">
        <f t="shared" si="272"/>
        <v>24888.093876965886</v>
      </c>
      <c r="CE125">
        <v>85</v>
      </c>
      <c r="CF125" s="4">
        <f t="shared" si="251"/>
        <v>0.47887323943661969</v>
      </c>
      <c r="CG125" s="1">
        <v>0.1</v>
      </c>
      <c r="CH125" s="4">
        <f t="shared" si="198"/>
        <v>0.43098591549295773</v>
      </c>
      <c r="CI125" s="6">
        <f t="shared" si="199"/>
        <v>5579.7981190077289</v>
      </c>
      <c r="CJ125" s="6">
        <f t="shared" si="200"/>
        <v>18435.652985201537</v>
      </c>
      <c r="CK125" s="6">
        <f t="shared" si="201"/>
        <v>7343.7342985650121</v>
      </c>
      <c r="CL125" s="6">
        <f t="shared" si="202"/>
        <v>24263.698122458802</v>
      </c>
      <c r="CM125" s="6">
        <f t="shared" si="203"/>
        <v>4139.2230623188734</v>
      </c>
      <c r="CN125" s="6">
        <f t="shared" si="204"/>
        <v>13675.99299790156</v>
      </c>
      <c r="CO125" s="6">
        <f t="shared" si="205"/>
        <v>1101.7769612308732</v>
      </c>
      <c r="CP125" s="6">
        <f t="shared" si="206"/>
        <v>3640.271079906805</v>
      </c>
      <c r="CQ125" s="6">
        <f t="shared" si="207"/>
        <v>0</v>
      </c>
      <c r="CR125" s="6">
        <f t="shared" si="208"/>
        <v>0</v>
      </c>
      <c r="CS125" s="7">
        <f t="shared" si="209"/>
        <v>1.2777777777777777</v>
      </c>
      <c r="CT125" s="6">
        <f t="shared" si="210"/>
        <v>31801.453287234184</v>
      </c>
      <c r="CU125" s="6">
        <f t="shared" si="211"/>
        <v>24888.093876965886</v>
      </c>
    </row>
    <row r="126" spans="2:99" s="37" customFormat="1" ht="15" hidden="1" customHeight="1" x14ac:dyDescent="0.35">
      <c r="B126">
        <v>70</v>
      </c>
      <c r="C126">
        <v>70</v>
      </c>
      <c r="D126">
        <v>256</v>
      </c>
      <c r="E126" s="6">
        <v>6</v>
      </c>
      <c r="F126" s="4">
        <v>1.792</v>
      </c>
      <c r="G126" s="4">
        <v>3.0464000000000002</v>
      </c>
      <c r="H126" s="81">
        <v>2</v>
      </c>
      <c r="I126" s="25">
        <v>6</v>
      </c>
      <c r="J126" s="45">
        <f t="shared" si="0"/>
        <v>3.6960000000000002</v>
      </c>
      <c r="K126" s="25">
        <v>10</v>
      </c>
      <c r="L126" s="37">
        <v>6</v>
      </c>
      <c r="M126" s="45">
        <v>0.98380000000000001</v>
      </c>
      <c r="N126" s="25">
        <v>4</v>
      </c>
      <c r="O126" s="25">
        <v>15</v>
      </c>
      <c r="P126" s="45">
        <v>0.25</v>
      </c>
      <c r="Q126" s="4">
        <v>0.69199999999999995</v>
      </c>
      <c r="R126" s="15" t="s">
        <v>145</v>
      </c>
      <c r="S126" s="15">
        <v>1</v>
      </c>
      <c r="T126" s="15" t="s">
        <v>153</v>
      </c>
      <c r="U126" s="37">
        <v>565</v>
      </c>
      <c r="V126" s="33"/>
      <c r="W126" s="33"/>
      <c r="X126" s="4"/>
      <c r="Y126" s="4">
        <v>0.36799999999999999</v>
      </c>
      <c r="Z126" s="4"/>
      <c r="AA126" s="55">
        <v>1</v>
      </c>
      <c r="AB126" s="37" t="s">
        <v>143</v>
      </c>
      <c r="AC126" s="45"/>
      <c r="AD126" s="45">
        <v>0.35</v>
      </c>
      <c r="AE126" s="45"/>
      <c r="AF126" s="45"/>
      <c r="AG126" s="45"/>
      <c r="AH126" s="45"/>
      <c r="AI126" s="37">
        <v>311</v>
      </c>
      <c r="AJ126" s="45">
        <f>1*46.6%</f>
        <v>0.46600000000000003</v>
      </c>
      <c r="AK126" s="45">
        <f>1*46.6%</f>
        <v>0.46600000000000003</v>
      </c>
      <c r="AM126" s="45">
        <v>0.622</v>
      </c>
      <c r="AN126" s="6">
        <f t="shared" si="260"/>
        <v>63</v>
      </c>
      <c r="AO126" s="4"/>
      <c r="AP126" s="4">
        <f t="shared" si="261"/>
        <v>0.183</v>
      </c>
      <c r="AQ126" s="4">
        <f t="shared" si="262"/>
        <v>0.62200000000000011</v>
      </c>
      <c r="AR126" s="82" t="s">
        <v>148</v>
      </c>
      <c r="AS126" s="9"/>
      <c r="AT126" s="30">
        <v>0.25</v>
      </c>
      <c r="AU126" s="30"/>
      <c r="AV126" s="45"/>
      <c r="AW126" s="45">
        <v>0.2</v>
      </c>
      <c r="AX126" s="37">
        <f t="shared" si="241"/>
        <v>821</v>
      </c>
      <c r="AY126" s="6">
        <f t="shared" si="263"/>
        <v>374</v>
      </c>
      <c r="AZ126" s="4">
        <f t="shared" si="264"/>
        <v>0.71599999999999997</v>
      </c>
      <c r="BA126" s="6">
        <f t="shared" si="265"/>
        <v>1782.836</v>
      </c>
      <c r="BB126" s="4">
        <f t="shared" si="266"/>
        <v>0.35</v>
      </c>
      <c r="BC126" s="4">
        <f t="shared" si="267"/>
        <v>0.66600000000000004</v>
      </c>
      <c r="BD126" s="4">
        <f t="shared" si="268"/>
        <v>0.433</v>
      </c>
      <c r="BE126" s="4">
        <f t="shared" si="269"/>
        <v>2.3040000000000003</v>
      </c>
      <c r="BF126" s="4">
        <v>0.435</v>
      </c>
      <c r="BG126" s="9">
        <v>1</v>
      </c>
      <c r="BH126" s="6">
        <f t="shared" si="242"/>
        <v>13863.825654497281</v>
      </c>
      <c r="BI126" s="25">
        <f t="shared" si="4"/>
        <v>45806.079962459022</v>
      </c>
      <c r="BJ126" s="25">
        <f t="shared" si="5"/>
        <v>27694.821769844712</v>
      </c>
      <c r="BK126" s="9">
        <v>1</v>
      </c>
      <c r="BL126" s="6">
        <f t="shared" si="197"/>
        <v>19476.749513227773</v>
      </c>
      <c r="BM126" s="25">
        <f t="shared" si="6"/>
        <v>64351.180391704569</v>
      </c>
      <c r="BN126" s="25">
        <f t="shared" si="7"/>
        <v>38907.37808360823</v>
      </c>
      <c r="BO126" s="25">
        <f t="shared" si="243"/>
        <v>10977.876852096</v>
      </c>
      <c r="BP126" s="25">
        <f t="shared" si="9"/>
        <v>36270.905119325187</v>
      </c>
      <c r="BQ126" s="25">
        <f t="shared" si="10"/>
        <v>21929.758091806238</v>
      </c>
      <c r="BR126" s="25">
        <f t="shared" si="244"/>
        <v>2922.0874586287996</v>
      </c>
      <c r="BS126" s="25">
        <f t="shared" si="12"/>
        <v>9654.5769633095551</v>
      </c>
      <c r="BT126" s="25">
        <f t="shared" si="13"/>
        <v>5837.2554141555665</v>
      </c>
      <c r="BU126" s="6">
        <f t="shared" si="245"/>
        <v>0</v>
      </c>
      <c r="BV126" s="6">
        <f t="shared" si="270"/>
        <v>0</v>
      </c>
      <c r="BW126" s="6">
        <f t="shared" si="271"/>
        <v>0</v>
      </c>
      <c r="BX126" s="25">
        <f t="shared" si="246"/>
        <v>266408.79941381176</v>
      </c>
      <c r="BY126" s="15">
        <v>11</v>
      </c>
      <c r="BZ126" s="25">
        <f t="shared" si="247"/>
        <v>26212.596136874366</v>
      </c>
      <c r="CA126" s="25">
        <f t="shared" si="248"/>
        <v>23349.021656622266</v>
      </c>
      <c r="CB126" s="25">
        <f t="shared" si="249"/>
        <v>1556.6014437748177</v>
      </c>
      <c r="CC126" s="6">
        <f t="shared" si="250"/>
        <v>0</v>
      </c>
      <c r="CD126" s="6">
        <f t="shared" si="272"/>
        <v>27769.197580649183</v>
      </c>
      <c r="CE126">
        <v>85</v>
      </c>
      <c r="CF126" s="4">
        <f t="shared" si="251"/>
        <v>0.47887323943661969</v>
      </c>
      <c r="CG126" s="1">
        <v>0.1</v>
      </c>
      <c r="CH126" s="4">
        <f t="shared" si="198"/>
        <v>0.43098591549295773</v>
      </c>
      <c r="CI126" s="6">
        <f t="shared" si="199"/>
        <v>5975.1135919382641</v>
      </c>
      <c r="CJ126" s="6">
        <f t="shared" si="200"/>
        <v>19741.77530776403</v>
      </c>
      <c r="CK126" s="6">
        <f t="shared" si="201"/>
        <v>8394.2047197854899</v>
      </c>
      <c r="CL126" s="6">
        <f t="shared" si="202"/>
        <v>27734.452394171265</v>
      </c>
      <c r="CM126" s="6">
        <f t="shared" si="203"/>
        <v>4731.3103052695433</v>
      </c>
      <c r="CN126" s="6">
        <f t="shared" si="204"/>
        <v>15632.249248610573</v>
      </c>
      <c r="CO126" s="6">
        <f t="shared" si="205"/>
        <v>1259.3785385076235</v>
      </c>
      <c r="CP126" s="6">
        <f t="shared" si="206"/>
        <v>4160.9866912291882</v>
      </c>
      <c r="CQ126" s="6">
        <f t="shared" si="207"/>
        <v>0</v>
      </c>
      <c r="CR126" s="6">
        <f t="shared" si="208"/>
        <v>0</v>
      </c>
      <c r="CS126" s="7">
        <f t="shared" si="209"/>
        <v>1.2777777777777777</v>
      </c>
      <c r="CT126" s="6">
        <f t="shared" si="210"/>
        <v>35482.86357527395</v>
      </c>
      <c r="CU126" s="6">
        <f t="shared" si="211"/>
        <v>27769.197580649183</v>
      </c>
    </row>
    <row r="127" spans="2:99" s="15" customFormat="1" ht="15" hidden="1" customHeight="1" x14ac:dyDescent="0.35">
      <c r="B127">
        <v>70</v>
      </c>
      <c r="C127">
        <v>70</v>
      </c>
      <c r="D127">
        <v>256</v>
      </c>
      <c r="E127" s="6">
        <v>6</v>
      </c>
      <c r="F127" s="4">
        <v>1.792</v>
      </c>
      <c r="G127" s="4">
        <v>3.0464000000000002</v>
      </c>
      <c r="H127" s="16">
        <v>2</v>
      </c>
      <c r="I127" s="9">
        <v>6</v>
      </c>
      <c r="J127" s="30">
        <f t="shared" si="0"/>
        <v>3.6960000000000002</v>
      </c>
      <c r="K127" s="9">
        <v>10</v>
      </c>
      <c r="L127" s="15">
        <v>6</v>
      </c>
      <c r="M127" s="30">
        <v>0.98380000000000001</v>
      </c>
      <c r="N127" s="9">
        <v>4</v>
      </c>
      <c r="O127" s="9">
        <v>15</v>
      </c>
      <c r="P127" s="30">
        <v>0.25</v>
      </c>
      <c r="Q127" s="4">
        <v>0.69199999999999995</v>
      </c>
      <c r="R127" s="15" t="s">
        <v>145</v>
      </c>
      <c r="S127" s="15">
        <v>1</v>
      </c>
      <c r="T127" s="15" t="s">
        <v>153</v>
      </c>
      <c r="U127" s="37">
        <v>565</v>
      </c>
      <c r="V127" s="33"/>
      <c r="W127" s="33"/>
      <c r="X127" s="4"/>
      <c r="Y127" s="4">
        <v>0.36799999999999999</v>
      </c>
      <c r="Z127" s="4"/>
      <c r="AA127" s="55">
        <v>1</v>
      </c>
      <c r="AB127" s="37" t="s">
        <v>143</v>
      </c>
      <c r="AC127" s="30"/>
      <c r="AD127" s="30">
        <v>0.35</v>
      </c>
      <c r="AE127" s="30"/>
      <c r="AF127" s="30"/>
      <c r="AG127" s="30"/>
      <c r="AH127" s="30"/>
      <c r="AI127" s="15">
        <v>311</v>
      </c>
      <c r="AJ127" s="30">
        <f>2*46.6%</f>
        <v>0.93200000000000005</v>
      </c>
      <c r="AK127" s="30"/>
      <c r="AL127" s="30">
        <v>0.311</v>
      </c>
      <c r="AM127" s="30"/>
      <c r="AN127" s="6">
        <f t="shared" si="260"/>
        <v>63</v>
      </c>
      <c r="AO127" s="4"/>
      <c r="AP127" s="4">
        <f t="shared" si="261"/>
        <v>0.183</v>
      </c>
      <c r="AQ127" s="4">
        <f t="shared" si="262"/>
        <v>0.62200000000000011</v>
      </c>
      <c r="AR127" s="82" t="s">
        <v>148</v>
      </c>
      <c r="AS127" s="9"/>
      <c r="AT127" s="30">
        <v>0.25</v>
      </c>
      <c r="AU127" s="30"/>
      <c r="AV127" s="30"/>
      <c r="AW127" s="30">
        <v>0.2</v>
      </c>
      <c r="AX127" s="15">
        <f t="shared" si="241"/>
        <v>821</v>
      </c>
      <c r="AY127" s="6">
        <f t="shared" si="263"/>
        <v>374</v>
      </c>
      <c r="AZ127" s="4">
        <f t="shared" si="264"/>
        <v>1.1819999999999999</v>
      </c>
      <c r="BA127" s="6">
        <f t="shared" si="265"/>
        <v>2165.422</v>
      </c>
      <c r="BB127" s="4">
        <f t="shared" si="266"/>
        <v>0.35</v>
      </c>
      <c r="BC127" s="4">
        <f t="shared" si="267"/>
        <v>0.2</v>
      </c>
      <c r="BD127" s="4">
        <f t="shared" si="268"/>
        <v>0.74399999999999999</v>
      </c>
      <c r="BE127" s="4">
        <f t="shared" si="269"/>
        <v>1.6820000000000002</v>
      </c>
      <c r="BF127" s="4">
        <v>0.435</v>
      </c>
      <c r="BG127" s="9">
        <v>1</v>
      </c>
      <c r="BH127" s="6">
        <f t="shared" si="242"/>
        <v>12946.590406847999</v>
      </c>
      <c r="BI127" s="9">
        <f t="shared" si="4"/>
        <v>34722.75547116634</v>
      </c>
      <c r="BJ127" s="9">
        <f t="shared" si="5"/>
        <v>29148.057214700846</v>
      </c>
      <c r="BK127" s="9">
        <v>1</v>
      </c>
      <c r="BL127" s="6">
        <f t="shared" si="197"/>
        <v>17039.383503206402</v>
      </c>
      <c r="BM127" s="9">
        <f t="shared" si="6"/>
        <v>45699.626555599578</v>
      </c>
      <c r="BN127" s="9">
        <f t="shared" si="7"/>
        <v>38362.60433418693</v>
      </c>
      <c r="BO127" s="9">
        <f t="shared" si="243"/>
        <v>9604.0796544000004</v>
      </c>
      <c r="BP127" s="9">
        <f t="shared" si="9"/>
        <v>25758.141633100804</v>
      </c>
      <c r="BQ127" s="9">
        <f t="shared" si="10"/>
        <v>21622.701766553397</v>
      </c>
      <c r="BR127" s="9">
        <f t="shared" si="244"/>
        <v>2556.41059632</v>
      </c>
      <c r="BS127" s="9">
        <f t="shared" si="12"/>
        <v>6856.2932193302413</v>
      </c>
      <c r="BT127" s="9">
        <f t="shared" si="13"/>
        <v>5755.5232678396196</v>
      </c>
      <c r="BU127" s="6">
        <f t="shared" si="245"/>
        <v>0</v>
      </c>
      <c r="BV127" s="6">
        <f t="shared" si="270"/>
        <v>0</v>
      </c>
      <c r="BW127" s="6">
        <f t="shared" si="271"/>
        <v>0</v>
      </c>
      <c r="BX127" s="9">
        <f t="shared" si="246"/>
        <v>270042.64619555109</v>
      </c>
      <c r="BY127" s="15">
        <v>11</v>
      </c>
      <c r="BZ127" s="25">
        <f t="shared" si="247"/>
        <v>26515.031632918588</v>
      </c>
      <c r="CA127" s="9">
        <f t="shared" si="248"/>
        <v>23022.093071358478</v>
      </c>
      <c r="CB127" s="9">
        <f t="shared" si="249"/>
        <v>1534.8062047572319</v>
      </c>
      <c r="CC127" s="6">
        <f t="shared" si="250"/>
        <v>0</v>
      </c>
      <c r="CD127" s="6">
        <f t="shared" si="272"/>
        <v>28049.837837675819</v>
      </c>
      <c r="CE127">
        <v>85</v>
      </c>
      <c r="CF127" s="4">
        <f t="shared" si="251"/>
        <v>0.47887323943661969</v>
      </c>
      <c r="CG127" s="1">
        <v>0.1</v>
      </c>
      <c r="CH127" s="4">
        <f t="shared" si="198"/>
        <v>0.43098591549295773</v>
      </c>
      <c r="CI127" s="6">
        <f t="shared" si="199"/>
        <v>5579.7981190077289</v>
      </c>
      <c r="CJ127" s="6">
        <f t="shared" si="200"/>
        <v>14965.018555178731</v>
      </c>
      <c r="CK127" s="6">
        <f t="shared" si="201"/>
        <v>7343.7342985650121</v>
      </c>
      <c r="CL127" s="6">
        <f t="shared" si="202"/>
        <v>19695.895388751367</v>
      </c>
      <c r="CM127" s="6">
        <f t="shared" si="203"/>
        <v>4139.2230623188734</v>
      </c>
      <c r="CN127" s="6">
        <f t="shared" si="204"/>
        <v>11101.396253139219</v>
      </c>
      <c r="CO127" s="6">
        <f t="shared" si="205"/>
        <v>1101.7769612308732</v>
      </c>
      <c r="CP127" s="6">
        <f t="shared" si="206"/>
        <v>2954.9658100212023</v>
      </c>
      <c r="CQ127" s="6">
        <f t="shared" si="207"/>
        <v>0</v>
      </c>
      <c r="CR127" s="6">
        <f t="shared" si="208"/>
        <v>0</v>
      </c>
      <c r="CS127" s="7">
        <f t="shared" si="209"/>
        <v>1.2777777777777777</v>
      </c>
      <c r="CT127" s="6">
        <f t="shared" si="210"/>
        <v>35841.45945925243</v>
      </c>
      <c r="CU127" s="6">
        <f t="shared" si="211"/>
        <v>28049.837837675819</v>
      </c>
    </row>
    <row r="128" spans="2:99" s="63" customFormat="1" ht="15" hidden="1" customHeight="1" x14ac:dyDescent="0.35">
      <c r="B128" s="59">
        <v>70</v>
      </c>
      <c r="C128" s="59">
        <v>70</v>
      </c>
      <c r="D128" s="59">
        <v>256</v>
      </c>
      <c r="E128" s="61">
        <v>6</v>
      </c>
      <c r="F128" s="60">
        <v>1.792</v>
      </c>
      <c r="G128" s="60">
        <v>3.0464000000000002</v>
      </c>
      <c r="H128" s="74">
        <v>2</v>
      </c>
      <c r="I128" s="72">
        <v>6</v>
      </c>
      <c r="J128" s="67">
        <f t="shared" si="0"/>
        <v>3.6960000000000002</v>
      </c>
      <c r="K128" s="72">
        <v>10</v>
      </c>
      <c r="L128" s="63">
        <v>6</v>
      </c>
      <c r="M128" s="67">
        <v>0.98380000000000001</v>
      </c>
      <c r="N128" s="72">
        <v>4</v>
      </c>
      <c r="O128" s="72">
        <v>15</v>
      </c>
      <c r="P128" s="67">
        <v>0.25</v>
      </c>
      <c r="Q128" s="60">
        <v>0.69199999999999995</v>
      </c>
      <c r="R128" s="63" t="s">
        <v>145</v>
      </c>
      <c r="S128" s="63">
        <v>1</v>
      </c>
      <c r="T128" s="63" t="s">
        <v>153</v>
      </c>
      <c r="U128" s="63">
        <v>565</v>
      </c>
      <c r="V128" s="64"/>
      <c r="W128" s="64"/>
      <c r="X128" s="60"/>
      <c r="Y128" s="60">
        <v>0.36799999999999999</v>
      </c>
      <c r="Z128" s="59"/>
      <c r="AA128" s="80">
        <v>1</v>
      </c>
      <c r="AB128" s="63" t="s">
        <v>143</v>
      </c>
      <c r="AC128" s="67"/>
      <c r="AD128" s="67">
        <v>0.35</v>
      </c>
      <c r="AE128" s="67"/>
      <c r="AF128" s="67"/>
      <c r="AG128" s="67"/>
      <c r="AH128" s="67"/>
      <c r="AI128" s="63">
        <v>311</v>
      </c>
      <c r="AJ128" s="67">
        <f>1*46.6%</f>
        <v>0.46600000000000003</v>
      </c>
      <c r="AK128" s="67">
        <f>1*46.6%</f>
        <v>0.46600000000000003</v>
      </c>
      <c r="AL128" s="67">
        <v>0.311</v>
      </c>
      <c r="AM128" s="67"/>
      <c r="AN128" s="61">
        <f t="shared" si="260"/>
        <v>63</v>
      </c>
      <c r="AO128" s="60"/>
      <c r="AP128" s="60">
        <f t="shared" si="261"/>
        <v>0.183</v>
      </c>
      <c r="AQ128" s="60">
        <f t="shared" si="262"/>
        <v>0.62200000000000011</v>
      </c>
      <c r="AR128" s="89" t="s">
        <v>148</v>
      </c>
      <c r="AS128" s="72"/>
      <c r="AT128" s="67">
        <v>0.25</v>
      </c>
      <c r="AU128" s="67"/>
      <c r="AV128" s="67"/>
      <c r="AW128" s="67">
        <v>0.2</v>
      </c>
      <c r="AX128" s="63">
        <f t="shared" si="241"/>
        <v>821</v>
      </c>
      <c r="AY128" s="61">
        <f t="shared" si="263"/>
        <v>374</v>
      </c>
      <c r="AZ128" s="60">
        <f t="shared" si="264"/>
        <v>0.71599999999999997</v>
      </c>
      <c r="BA128" s="61">
        <f t="shared" si="265"/>
        <v>1782.836</v>
      </c>
      <c r="BB128" s="60">
        <f t="shared" si="266"/>
        <v>0.35</v>
      </c>
      <c r="BC128" s="60">
        <f t="shared" si="267"/>
        <v>0.66600000000000004</v>
      </c>
      <c r="BD128" s="60">
        <f t="shared" si="268"/>
        <v>0.74399999999999999</v>
      </c>
      <c r="BE128" s="60">
        <f t="shared" si="269"/>
        <v>1.6820000000000002</v>
      </c>
      <c r="BF128" s="4">
        <v>0.435</v>
      </c>
      <c r="BG128" s="72">
        <v>1</v>
      </c>
      <c r="BH128" s="6">
        <f t="shared" si="242"/>
        <v>13863.825654497281</v>
      </c>
      <c r="BI128" s="72">
        <f t="shared" si="4"/>
        <v>37182.780405361715</v>
      </c>
      <c r="BJ128" s="72">
        <f t="shared" si="5"/>
        <v>31213.127989140419</v>
      </c>
      <c r="BK128" s="9">
        <v>1</v>
      </c>
      <c r="BL128" s="6">
        <f t="shared" si="197"/>
        <v>19476.749513227773</v>
      </c>
      <c r="BM128" s="72">
        <f t="shared" si="6"/>
        <v>52236.642194476895</v>
      </c>
      <c r="BN128" s="72">
        <f t="shared" si="7"/>
        <v>43850.109668077115</v>
      </c>
      <c r="BO128" s="72">
        <f t="shared" si="243"/>
        <v>10977.876852096</v>
      </c>
      <c r="BP128" s="72">
        <f t="shared" si="9"/>
        <v>29442.665717321477</v>
      </c>
      <c r="BQ128" s="72">
        <f t="shared" si="10"/>
        <v>24715.679767823756</v>
      </c>
      <c r="BR128" s="72">
        <f t="shared" si="244"/>
        <v>2922.0874586287996</v>
      </c>
      <c r="BS128" s="72">
        <f t="shared" si="12"/>
        <v>7837.038564042442</v>
      </c>
      <c r="BT128" s="72">
        <f t="shared" si="13"/>
        <v>6578.8110810565495</v>
      </c>
      <c r="BU128" s="61">
        <f t="shared" si="245"/>
        <v>0</v>
      </c>
      <c r="BV128" s="61">
        <f t="shared" si="270"/>
        <v>0</v>
      </c>
      <c r="BW128" s="61">
        <f t="shared" si="271"/>
        <v>0</v>
      </c>
      <c r="BX128" s="72">
        <f t="shared" si="246"/>
        <v>300252.95062887017</v>
      </c>
      <c r="BY128" s="63">
        <v>11</v>
      </c>
      <c r="BZ128" s="66">
        <f t="shared" si="247"/>
        <v>29542.602763335814</v>
      </c>
      <c r="CA128" s="72">
        <f t="shared" si="248"/>
        <v>26315.244324226198</v>
      </c>
      <c r="CB128" s="72">
        <f t="shared" si="249"/>
        <v>1754.34962161508</v>
      </c>
      <c r="CC128" s="61">
        <f t="shared" si="250"/>
        <v>0</v>
      </c>
      <c r="CD128" s="66">
        <f t="shared" si="272"/>
        <v>31296.952384950895</v>
      </c>
      <c r="CE128" s="59">
        <v>85</v>
      </c>
      <c r="CF128" s="60">
        <f t="shared" si="251"/>
        <v>0.47887323943661969</v>
      </c>
      <c r="CG128" s="71">
        <v>0.1</v>
      </c>
      <c r="CH128" s="60">
        <f t="shared" ref="CH128:CH172" si="274">CF128*(100%-CG128)</f>
        <v>0.43098591549295773</v>
      </c>
      <c r="CI128" s="61">
        <f t="shared" ref="CI128:CI172" si="275">BH128*$CH128</f>
        <v>5975.1135919382641</v>
      </c>
      <c r="CJ128" s="61">
        <f t="shared" ref="CJ128:CJ172" si="276">BI128*$CH128</f>
        <v>16025.254653578428</v>
      </c>
      <c r="CK128" s="61">
        <f t="shared" ref="CK128:CK172" si="277">BL128*$CH128</f>
        <v>8394.2047197854899</v>
      </c>
      <c r="CL128" s="61">
        <f t="shared" ref="CL128:CL172" si="278">BM128*$CH128</f>
        <v>22513.257058464689</v>
      </c>
      <c r="CM128" s="61">
        <f t="shared" ref="CM128:CM172" si="279">BO128*$CH128</f>
        <v>4731.3103052695433</v>
      </c>
      <c r="CN128" s="61">
        <f t="shared" ref="CN128:CN172" si="280">BP128*$CH128</f>
        <v>12689.374238732918</v>
      </c>
      <c r="CO128" s="61">
        <f t="shared" ref="CO128:CO172" si="281">BR128*$CH128</f>
        <v>1259.3785385076235</v>
      </c>
      <c r="CP128" s="61">
        <f t="shared" ref="CP128:CP172" si="282">BS128*$CH128</f>
        <v>3377.6532402774465</v>
      </c>
      <c r="CQ128" s="61">
        <f t="shared" ref="CQ128:CQ172" si="283">BU128*$CH128</f>
        <v>0</v>
      </c>
      <c r="CR128" s="61">
        <f t="shared" ref="CR128:CR172" si="284">BV128*$CH128</f>
        <v>0</v>
      </c>
      <c r="CS128" s="7">
        <f t="shared" si="209"/>
        <v>1.2777777777777777</v>
      </c>
      <c r="CT128" s="6">
        <f t="shared" si="210"/>
        <v>39990.55026965947</v>
      </c>
      <c r="CU128" s="6">
        <f t="shared" si="211"/>
        <v>31296.952384950895</v>
      </c>
    </row>
    <row r="129" spans="2:99" s="15" customFormat="1" ht="15" hidden="1" customHeight="1" x14ac:dyDescent="0.35">
      <c r="B129">
        <v>70</v>
      </c>
      <c r="C129">
        <v>70</v>
      </c>
      <c r="D129">
        <v>256</v>
      </c>
      <c r="E129" s="6">
        <v>6</v>
      </c>
      <c r="F129" s="4">
        <v>1.792</v>
      </c>
      <c r="G129" s="4">
        <v>3.0464000000000002</v>
      </c>
      <c r="H129" s="16">
        <v>2</v>
      </c>
      <c r="I129" s="9">
        <v>6</v>
      </c>
      <c r="J129" s="30">
        <f t="shared" si="0"/>
        <v>3.6960000000000002</v>
      </c>
      <c r="K129" s="9">
        <v>10</v>
      </c>
      <c r="L129" s="15">
        <v>6</v>
      </c>
      <c r="M129" s="30">
        <v>0.98380000000000001</v>
      </c>
      <c r="N129" s="9">
        <v>4</v>
      </c>
      <c r="O129" s="9">
        <v>15</v>
      </c>
      <c r="P129" s="30">
        <v>0.25</v>
      </c>
      <c r="Q129" s="4">
        <v>0.69199999999999995</v>
      </c>
      <c r="R129" s="15" t="s">
        <v>11</v>
      </c>
      <c r="S129" s="15">
        <v>1</v>
      </c>
      <c r="T129" s="15" t="s">
        <v>153</v>
      </c>
      <c r="U129" s="37">
        <v>510</v>
      </c>
      <c r="V129" s="33">
        <v>0.41299999999999998</v>
      </c>
      <c r="W129" s="33">
        <v>-0.1</v>
      </c>
      <c r="X129" s="4"/>
      <c r="Y129" s="4"/>
      <c r="Z129" s="4"/>
      <c r="AA129" s="55">
        <v>1</v>
      </c>
      <c r="AB129" s="37" t="s">
        <v>143</v>
      </c>
      <c r="AC129" s="30"/>
      <c r="AD129" s="30">
        <v>0.35</v>
      </c>
      <c r="AE129" s="30"/>
      <c r="AF129" s="30"/>
      <c r="AG129" s="30"/>
      <c r="AH129" s="30"/>
      <c r="AI129" s="15">
        <v>311</v>
      </c>
      <c r="AJ129" s="30">
        <f>2*46.6%</f>
        <v>0.93200000000000005</v>
      </c>
      <c r="AK129" s="30"/>
      <c r="AL129" s="30"/>
      <c r="AM129" s="30">
        <v>0.622</v>
      </c>
      <c r="AN129" s="6">
        <f t="shared" si="260"/>
        <v>63</v>
      </c>
      <c r="AO129" s="4"/>
      <c r="AP129" s="4">
        <f t="shared" si="261"/>
        <v>0.183</v>
      </c>
      <c r="AQ129" s="4">
        <f t="shared" si="262"/>
        <v>0.62200000000000011</v>
      </c>
      <c r="AR129" s="82" t="s">
        <v>148</v>
      </c>
      <c r="AS129" s="9"/>
      <c r="AT129" s="30">
        <v>0.25</v>
      </c>
      <c r="AU129" s="30"/>
      <c r="AV129" s="30"/>
      <c r="AW129" s="30">
        <v>0.2</v>
      </c>
      <c r="AX129" s="15">
        <f t="shared" si="241"/>
        <v>766</v>
      </c>
      <c r="AY129" s="6">
        <f t="shared" si="263"/>
        <v>374</v>
      </c>
      <c r="AZ129" s="4">
        <f t="shared" si="264"/>
        <v>1.595</v>
      </c>
      <c r="BA129" s="6">
        <f t="shared" si="265"/>
        <v>2361.7699999999995</v>
      </c>
      <c r="BB129" s="4">
        <f t="shared" si="266"/>
        <v>0.24999999999999997</v>
      </c>
      <c r="BC129" s="4">
        <f t="shared" si="267"/>
        <v>0.2</v>
      </c>
      <c r="BD129" s="4">
        <f t="shared" si="268"/>
        <v>0.433</v>
      </c>
      <c r="BE129" s="4">
        <f t="shared" si="269"/>
        <v>1.9360000000000002</v>
      </c>
      <c r="BF129" s="4">
        <v>0.435</v>
      </c>
      <c r="BG129" s="9">
        <v>1</v>
      </c>
      <c r="BH129" s="6">
        <f t="shared" si="242"/>
        <v>13209.511869119995</v>
      </c>
      <c r="BI129" s="9">
        <f t="shared" si="4"/>
        <v>38783.126847736305</v>
      </c>
      <c r="BJ129" s="9">
        <f t="shared" si="5"/>
        <v>24282.887154860859</v>
      </c>
      <c r="BK129" s="9">
        <v>1</v>
      </c>
      <c r="BL129" s="6">
        <f t="shared" si="197"/>
        <v>18584.416698623998</v>
      </c>
      <c r="BM129" s="9">
        <f t="shared" si="6"/>
        <v>54563.847427160057</v>
      </c>
      <c r="BN129" s="9">
        <f t="shared" si="7"/>
        <v>34163.510204080107</v>
      </c>
      <c r="BO129" s="9">
        <f t="shared" si="243"/>
        <v>10474.922303999998</v>
      </c>
      <c r="BP129" s="9">
        <f t="shared" si="9"/>
        <v>30754.371884543994</v>
      </c>
      <c r="BQ129" s="9">
        <f t="shared" si="10"/>
        <v>19255.923972375545</v>
      </c>
      <c r="BR129" s="9">
        <f t="shared" si="244"/>
        <v>2788.2111911999996</v>
      </c>
      <c r="BS129" s="9">
        <f t="shared" si="12"/>
        <v>8186.1880573631988</v>
      </c>
      <c r="BT129" s="9">
        <f t="shared" si="13"/>
        <v>5125.5351742486646</v>
      </c>
      <c r="BU129" s="6">
        <f t="shared" si="245"/>
        <v>0</v>
      </c>
      <c r="BV129" s="6">
        <f t="shared" si="270"/>
        <v>0</v>
      </c>
      <c r="BW129" s="6">
        <f t="shared" si="271"/>
        <v>0</v>
      </c>
      <c r="BX129" s="9">
        <f t="shared" si="246"/>
        <v>233785.58943576386</v>
      </c>
      <c r="BY129" s="15">
        <v>11</v>
      </c>
      <c r="BZ129" s="25">
        <f t="shared" si="247"/>
        <v>23003.773946194491</v>
      </c>
      <c r="CA129" s="9">
        <f t="shared" si="248"/>
        <v>20502.140696994658</v>
      </c>
      <c r="CB129" s="9">
        <f t="shared" si="249"/>
        <v>1366.8093797996439</v>
      </c>
      <c r="CC129" s="6">
        <f t="shared" si="250"/>
        <v>0</v>
      </c>
      <c r="CD129" s="6">
        <f t="shared" si="272"/>
        <v>24370.583325994136</v>
      </c>
      <c r="CE129">
        <v>85</v>
      </c>
      <c r="CF129" s="4">
        <f t="shared" si="251"/>
        <v>0.47887323943661969</v>
      </c>
      <c r="CG129" s="1">
        <v>0.1</v>
      </c>
      <c r="CH129" s="4">
        <f t="shared" si="274"/>
        <v>0.43098591549295773</v>
      </c>
      <c r="CI129" s="6">
        <f t="shared" si="275"/>
        <v>5693.1135661277722</v>
      </c>
      <c r="CJ129" s="6">
        <f t="shared" si="276"/>
        <v>16714.98143015114</v>
      </c>
      <c r="CK129" s="6">
        <f t="shared" si="277"/>
        <v>8009.6218447590745</v>
      </c>
      <c r="CL129" s="6">
        <f t="shared" si="278"/>
        <v>23516.249736212645</v>
      </c>
      <c r="CM129" s="6">
        <f t="shared" si="279"/>
        <v>4514.5439789070415</v>
      </c>
      <c r="CN129" s="6">
        <f t="shared" si="280"/>
        <v>13254.701122071074</v>
      </c>
      <c r="CO129" s="6">
        <f t="shared" si="281"/>
        <v>1201.679752827042</v>
      </c>
      <c r="CP129" s="6">
        <f t="shared" si="282"/>
        <v>3528.1317543001956</v>
      </c>
      <c r="CQ129" s="6">
        <f t="shared" si="283"/>
        <v>0</v>
      </c>
      <c r="CR129" s="6">
        <f t="shared" si="284"/>
        <v>0</v>
      </c>
      <c r="CS129" s="7">
        <f t="shared" si="209"/>
        <v>1.2777777777777777</v>
      </c>
      <c r="CT129" s="6">
        <f t="shared" si="210"/>
        <v>31140.189805436949</v>
      </c>
      <c r="CU129" s="6">
        <f t="shared" si="211"/>
        <v>24370.583325994136</v>
      </c>
    </row>
    <row r="130" spans="2:99" s="37" customFormat="1" ht="15" hidden="1" customHeight="1" x14ac:dyDescent="0.35">
      <c r="B130">
        <v>70</v>
      </c>
      <c r="C130">
        <v>70</v>
      </c>
      <c r="D130">
        <v>256</v>
      </c>
      <c r="E130" s="6">
        <v>6</v>
      </c>
      <c r="F130" s="4">
        <v>1.792</v>
      </c>
      <c r="G130" s="4">
        <v>3.0464000000000002</v>
      </c>
      <c r="H130" s="81">
        <v>2</v>
      </c>
      <c r="I130" s="25">
        <v>6</v>
      </c>
      <c r="J130" s="45">
        <f t="shared" si="0"/>
        <v>3.6960000000000002</v>
      </c>
      <c r="K130" s="25">
        <v>10</v>
      </c>
      <c r="L130" s="37">
        <v>6</v>
      </c>
      <c r="M130" s="45">
        <v>0.98380000000000001</v>
      </c>
      <c r="N130" s="25">
        <v>4</v>
      </c>
      <c r="O130" s="25">
        <v>15</v>
      </c>
      <c r="P130" s="45">
        <v>0.25</v>
      </c>
      <c r="Q130" s="4">
        <v>0.69199999999999995</v>
      </c>
      <c r="R130" s="15" t="s">
        <v>11</v>
      </c>
      <c r="S130" s="15">
        <v>1</v>
      </c>
      <c r="T130" s="15" t="s">
        <v>153</v>
      </c>
      <c r="U130" s="37">
        <v>510</v>
      </c>
      <c r="V130" s="33">
        <v>0.41299999999999998</v>
      </c>
      <c r="W130" s="33">
        <v>-0.1</v>
      </c>
      <c r="X130" s="4"/>
      <c r="Y130" s="4"/>
      <c r="Z130" s="4"/>
      <c r="AA130" s="55">
        <v>1</v>
      </c>
      <c r="AB130" s="37" t="s">
        <v>143</v>
      </c>
      <c r="AC130" s="45"/>
      <c r="AD130" s="45">
        <v>0.35</v>
      </c>
      <c r="AE130" s="45"/>
      <c r="AF130" s="45"/>
      <c r="AG130" s="45"/>
      <c r="AH130" s="45"/>
      <c r="AI130" s="37">
        <v>311</v>
      </c>
      <c r="AJ130" s="45">
        <f>1*46.6%</f>
        <v>0.46600000000000003</v>
      </c>
      <c r="AK130" s="45">
        <f>1*46.6%</f>
        <v>0.46600000000000003</v>
      </c>
      <c r="AM130" s="45">
        <v>0.622</v>
      </c>
      <c r="AN130" s="6">
        <f t="shared" si="260"/>
        <v>63</v>
      </c>
      <c r="AO130" s="4"/>
      <c r="AP130" s="4">
        <f t="shared" si="261"/>
        <v>0.183</v>
      </c>
      <c r="AQ130" s="4">
        <f t="shared" si="262"/>
        <v>0.62200000000000011</v>
      </c>
      <c r="AR130" s="82" t="s">
        <v>148</v>
      </c>
      <c r="AS130" s="9"/>
      <c r="AT130" s="30">
        <v>0.25</v>
      </c>
      <c r="AU130" s="30"/>
      <c r="AV130" s="45"/>
      <c r="AW130" s="45">
        <v>0.2</v>
      </c>
      <c r="AX130" s="37">
        <f t="shared" si="241"/>
        <v>766</v>
      </c>
      <c r="AY130" s="6">
        <f t="shared" si="263"/>
        <v>374</v>
      </c>
      <c r="AZ130" s="4">
        <f t="shared" si="264"/>
        <v>1.129</v>
      </c>
      <c r="BA130" s="6">
        <f t="shared" si="265"/>
        <v>2004.8140000000001</v>
      </c>
      <c r="BB130" s="4">
        <f t="shared" si="266"/>
        <v>0.24999999999999997</v>
      </c>
      <c r="BC130" s="4">
        <f t="shared" si="267"/>
        <v>0.66600000000000004</v>
      </c>
      <c r="BD130" s="4">
        <f t="shared" si="268"/>
        <v>0.433</v>
      </c>
      <c r="BE130" s="4">
        <f t="shared" si="269"/>
        <v>1.9360000000000002</v>
      </c>
      <c r="BF130" s="4">
        <v>0.435</v>
      </c>
      <c r="BG130" s="9">
        <v>1</v>
      </c>
      <c r="BH130" s="6">
        <f t="shared" si="242"/>
        <v>14816.675060382722</v>
      </c>
      <c r="BI130" s="25">
        <f t="shared" si="4"/>
        <v>43501.757977283669</v>
      </c>
      <c r="BJ130" s="25">
        <f t="shared" si="5"/>
        <v>27237.31596340083</v>
      </c>
      <c r="BK130" s="9">
        <v>1</v>
      </c>
      <c r="BL130" s="6">
        <f t="shared" si="197"/>
        <v>21901.767800634625</v>
      </c>
      <c r="BM130" s="25">
        <f t="shared" si="6"/>
        <v>64303.59026266326</v>
      </c>
      <c r="BN130" s="25">
        <f t="shared" si="7"/>
        <v>40261.756926693022</v>
      </c>
      <c r="BO130" s="25">
        <f t="shared" si="243"/>
        <v>12344.714378304001</v>
      </c>
      <c r="BP130" s="25">
        <f t="shared" si="9"/>
        <v>36244.081414700544</v>
      </c>
      <c r="BQ130" s="25">
        <f t="shared" si="10"/>
        <v>22693.140305063705</v>
      </c>
      <c r="BR130" s="25">
        <f t="shared" si="244"/>
        <v>3285.9117979911998</v>
      </c>
      <c r="BS130" s="25">
        <f t="shared" si="12"/>
        <v>9647.4370389021624</v>
      </c>
      <c r="BT130" s="25">
        <f t="shared" si="13"/>
        <v>6040.4522273056464</v>
      </c>
      <c r="BU130" s="6">
        <f t="shared" si="245"/>
        <v>0</v>
      </c>
      <c r="BV130" s="6">
        <f t="shared" si="270"/>
        <v>0</v>
      </c>
      <c r="BW130" s="6">
        <f t="shared" si="271"/>
        <v>0</v>
      </c>
      <c r="BX130" s="25">
        <f t="shared" si="246"/>
        <v>269996.29156037542</v>
      </c>
      <c r="BY130" s="15">
        <v>11</v>
      </c>
      <c r="BZ130" s="25">
        <f t="shared" si="247"/>
        <v>26608.130169585373</v>
      </c>
      <c r="CA130" s="25">
        <f t="shared" si="248"/>
        <v>24161.808909222585</v>
      </c>
      <c r="CB130" s="25">
        <f t="shared" si="249"/>
        <v>1610.7872606148389</v>
      </c>
      <c r="CC130" s="6">
        <f t="shared" si="250"/>
        <v>0</v>
      </c>
      <c r="CD130" s="6">
        <f t="shared" si="272"/>
        <v>28218.91743020021</v>
      </c>
      <c r="CE130">
        <v>85</v>
      </c>
      <c r="CF130" s="4">
        <f t="shared" si="251"/>
        <v>0.47887323943661969</v>
      </c>
      <c r="CG130" s="1">
        <v>0.1</v>
      </c>
      <c r="CH130" s="4">
        <f t="shared" si="274"/>
        <v>0.43098591549295773</v>
      </c>
      <c r="CI130" s="6">
        <f t="shared" si="275"/>
        <v>6385.7782654607227</v>
      </c>
      <c r="CJ130" s="6">
        <f t="shared" si="276"/>
        <v>18748.644987392679</v>
      </c>
      <c r="CK130" s="6">
        <f t="shared" si="277"/>
        <v>9439.3534464706972</v>
      </c>
      <c r="CL130" s="6">
        <f t="shared" si="278"/>
        <v>27713.941718837967</v>
      </c>
      <c r="CM130" s="6">
        <f t="shared" si="279"/>
        <v>5320.3980278324279</v>
      </c>
      <c r="CN130" s="6">
        <f t="shared" si="280"/>
        <v>15620.688609716008</v>
      </c>
      <c r="CO130" s="6">
        <f t="shared" si="281"/>
        <v>1416.1817044863481</v>
      </c>
      <c r="CP130" s="6">
        <f t="shared" si="282"/>
        <v>4157.9094843719176</v>
      </c>
      <c r="CQ130" s="6">
        <f t="shared" si="283"/>
        <v>0</v>
      </c>
      <c r="CR130" s="6">
        <f t="shared" si="284"/>
        <v>0</v>
      </c>
      <c r="CS130" s="7">
        <f t="shared" si="209"/>
        <v>1.2777777777777777</v>
      </c>
      <c r="CT130" s="6">
        <f t="shared" si="210"/>
        <v>36057.505605255821</v>
      </c>
      <c r="CU130" s="6">
        <f t="shared" si="211"/>
        <v>28218.91743020021</v>
      </c>
    </row>
    <row r="131" spans="2:99" s="15" customFormat="1" ht="15" hidden="1" customHeight="1" x14ac:dyDescent="0.35">
      <c r="B131">
        <v>70</v>
      </c>
      <c r="C131">
        <v>70</v>
      </c>
      <c r="D131">
        <v>256</v>
      </c>
      <c r="E131" s="6">
        <v>6</v>
      </c>
      <c r="F131" s="4">
        <v>1.792</v>
      </c>
      <c r="G131" s="4">
        <v>3.0464000000000002</v>
      </c>
      <c r="H131" s="16">
        <v>2</v>
      </c>
      <c r="I131" s="9">
        <v>6</v>
      </c>
      <c r="J131" s="30">
        <f t="shared" si="0"/>
        <v>3.6960000000000002</v>
      </c>
      <c r="K131" s="9">
        <v>10</v>
      </c>
      <c r="L131" s="15">
        <v>6</v>
      </c>
      <c r="M131" s="30">
        <v>0.98380000000000001</v>
      </c>
      <c r="N131" s="9">
        <v>4</v>
      </c>
      <c r="O131" s="9">
        <v>15</v>
      </c>
      <c r="P131" s="30">
        <v>0.25</v>
      </c>
      <c r="Q131" s="4">
        <v>0.69199999999999995</v>
      </c>
      <c r="R131" s="15" t="s">
        <v>11</v>
      </c>
      <c r="S131" s="15">
        <v>1</v>
      </c>
      <c r="T131" s="15" t="s">
        <v>153</v>
      </c>
      <c r="U131" s="37">
        <v>510</v>
      </c>
      <c r="V131" s="33">
        <v>0.41299999999999998</v>
      </c>
      <c r="W131" s="33">
        <v>-0.1</v>
      </c>
      <c r="X131" s="4"/>
      <c r="Y131" s="4"/>
      <c r="Z131" s="4"/>
      <c r="AA131" s="55">
        <v>1</v>
      </c>
      <c r="AB131" s="37" t="s">
        <v>143</v>
      </c>
      <c r="AC131" s="30"/>
      <c r="AD131" s="30">
        <v>0.35</v>
      </c>
      <c r="AE131" s="30"/>
      <c r="AF131" s="30"/>
      <c r="AG131" s="30"/>
      <c r="AH131" s="30"/>
      <c r="AI131" s="15">
        <v>311</v>
      </c>
      <c r="AJ131" s="30">
        <f>2*46.6%</f>
        <v>0.93200000000000005</v>
      </c>
      <c r="AK131" s="30"/>
      <c r="AL131" s="30">
        <v>0.311</v>
      </c>
      <c r="AM131" s="30"/>
      <c r="AN131" s="6">
        <f t="shared" si="260"/>
        <v>63</v>
      </c>
      <c r="AO131" s="4"/>
      <c r="AP131" s="4">
        <f t="shared" si="261"/>
        <v>0.183</v>
      </c>
      <c r="AQ131" s="4">
        <f t="shared" si="262"/>
        <v>0.62200000000000011</v>
      </c>
      <c r="AR131" s="82" t="s">
        <v>148</v>
      </c>
      <c r="AS131" s="9"/>
      <c r="AT131" s="30">
        <v>0.25</v>
      </c>
      <c r="AU131" s="30"/>
      <c r="AV131" s="30"/>
      <c r="AW131" s="30">
        <v>0.2</v>
      </c>
      <c r="AX131" s="15">
        <f t="shared" ref="AX131:AX162" si="285">D131+U131</f>
        <v>766</v>
      </c>
      <c r="AY131" s="6">
        <f t="shared" si="263"/>
        <v>374</v>
      </c>
      <c r="AZ131" s="4">
        <f t="shared" si="264"/>
        <v>1.595</v>
      </c>
      <c r="BA131" s="6">
        <f t="shared" si="265"/>
        <v>2361.7699999999995</v>
      </c>
      <c r="BB131" s="4">
        <f t="shared" si="266"/>
        <v>0.24999999999999997</v>
      </c>
      <c r="BC131" s="4">
        <f t="shared" si="267"/>
        <v>0.2</v>
      </c>
      <c r="BD131" s="4">
        <f t="shared" si="268"/>
        <v>0.74399999999999999</v>
      </c>
      <c r="BE131" s="4">
        <f t="shared" si="269"/>
        <v>1.3140000000000001</v>
      </c>
      <c r="BF131" s="4">
        <v>0.435</v>
      </c>
      <c r="BG131" s="9">
        <v>1</v>
      </c>
      <c r="BH131" s="6">
        <f t="shared" ref="BH131:BH162" si="286">F131*(100%+BB131+BC131)*BA131*(100%+BG131*50%)*(100%+BG131*BF131)</f>
        <v>13209.511869119995</v>
      </c>
      <c r="BI131" s="9">
        <f t="shared" si="4"/>
        <v>30566.81046514367</v>
      </c>
      <c r="BJ131" s="9">
        <f t="shared" si="5"/>
        <v>26123.342024561607</v>
      </c>
      <c r="BK131" s="9">
        <v>1</v>
      </c>
      <c r="BL131" s="6">
        <f t="shared" si="197"/>
        <v>18584.416698623998</v>
      </c>
      <c r="BM131" s="9">
        <f t="shared" si="6"/>
        <v>43004.340240615929</v>
      </c>
      <c r="BN131" s="9">
        <f t="shared" si="7"/>
        <v>36752.839813865998</v>
      </c>
      <c r="BO131" s="9">
        <f t="shared" ref="BO131:BO162" si="287">J131*(100%+BC131)*BA131</f>
        <v>10474.922303999998</v>
      </c>
      <c r="BP131" s="9">
        <f t="shared" si="9"/>
        <v>24238.970211455995</v>
      </c>
      <c r="BQ131" s="9">
        <f t="shared" si="10"/>
        <v>20715.373947147262</v>
      </c>
      <c r="BR131" s="9">
        <f t="shared" ref="BR131:BR162" si="288">M131*(100%+BC131)*BA131</f>
        <v>2788.2111911999996</v>
      </c>
      <c r="BS131" s="9">
        <f t="shared" si="12"/>
        <v>6451.9206964367995</v>
      </c>
      <c r="BT131" s="9">
        <f t="shared" si="13"/>
        <v>5514.0110630961781</v>
      </c>
      <c r="BU131" s="6">
        <f t="shared" ref="BU131:BU162" si="289">Z131*BA131</f>
        <v>0</v>
      </c>
      <c r="BV131" s="6">
        <f t="shared" si="270"/>
        <v>0</v>
      </c>
      <c r="BW131" s="6">
        <f t="shared" si="271"/>
        <v>0</v>
      </c>
      <c r="BX131" s="9">
        <f t="shared" ref="BX131:BX162" si="290">4*(BJ131+BN131)</f>
        <v>251504.72735371042</v>
      </c>
      <c r="BY131" s="15">
        <v>11</v>
      </c>
      <c r="BZ131" s="25">
        <f t="shared" ref="BZ131:BZ162" si="291">(BX131+BQ131)/BY131</f>
        <v>24747.281936441606</v>
      </c>
      <c r="CA131" s="9">
        <f t="shared" ref="CA131:CA162" si="292">N131*BT131</f>
        <v>22056.044252384712</v>
      </c>
      <c r="CB131" s="9">
        <f t="shared" ref="CB131:CB162" si="293">CA131/O131</f>
        <v>1470.4029501589807</v>
      </c>
      <c r="CC131" s="6">
        <f t="shared" ref="CC131:CC162" si="294">BW131/AA131</f>
        <v>0</v>
      </c>
      <c r="CD131" s="6">
        <f t="shared" si="272"/>
        <v>26217.684886600586</v>
      </c>
      <c r="CE131">
        <v>85</v>
      </c>
      <c r="CF131" s="4">
        <f t="shared" ref="CF131:CF162" si="295">(100+B131)/((100+B131)+(100+CE131))</f>
        <v>0.47887323943661969</v>
      </c>
      <c r="CG131" s="1">
        <v>0.1</v>
      </c>
      <c r="CH131" s="4">
        <f t="shared" si="274"/>
        <v>0.43098591549295773</v>
      </c>
      <c r="CI131" s="6">
        <f t="shared" si="275"/>
        <v>5693.1135661277722</v>
      </c>
      <c r="CJ131" s="6">
        <f t="shared" si="276"/>
        <v>13173.864792019665</v>
      </c>
      <c r="CK131" s="6">
        <f t="shared" si="277"/>
        <v>8009.6218447590745</v>
      </c>
      <c r="CL131" s="6">
        <f t="shared" si="278"/>
        <v>18534.264948772499</v>
      </c>
      <c r="CM131" s="6">
        <f t="shared" si="279"/>
        <v>4514.5439789070415</v>
      </c>
      <c r="CN131" s="6">
        <f t="shared" si="280"/>
        <v>10446.654767190894</v>
      </c>
      <c r="CO131" s="6">
        <f t="shared" si="281"/>
        <v>1201.679752827042</v>
      </c>
      <c r="CP131" s="6">
        <f t="shared" si="282"/>
        <v>2780.6869480417754</v>
      </c>
      <c r="CQ131" s="6">
        <f t="shared" si="283"/>
        <v>0</v>
      </c>
      <c r="CR131" s="6">
        <f t="shared" si="284"/>
        <v>0</v>
      </c>
      <c r="CS131" s="7">
        <f t="shared" si="209"/>
        <v>1.2777777777777777</v>
      </c>
      <c r="CT131" s="6">
        <f t="shared" si="210"/>
        <v>33500.375132878522</v>
      </c>
      <c r="CU131" s="6">
        <f t="shared" si="211"/>
        <v>26217.684886600586</v>
      </c>
    </row>
    <row r="132" spans="2:99" s="31" customFormat="1" ht="15" hidden="1" customHeight="1" x14ac:dyDescent="0.35">
      <c r="B132" s="10">
        <v>70</v>
      </c>
      <c r="C132" s="10">
        <v>70</v>
      </c>
      <c r="D132" s="10">
        <v>256</v>
      </c>
      <c r="E132" s="13">
        <v>6</v>
      </c>
      <c r="F132" s="12">
        <v>1.792</v>
      </c>
      <c r="G132" s="12">
        <v>3.0464000000000002</v>
      </c>
      <c r="H132" s="20">
        <v>2</v>
      </c>
      <c r="I132" s="17">
        <v>6</v>
      </c>
      <c r="J132" s="32">
        <f t="shared" si="0"/>
        <v>3.6960000000000002</v>
      </c>
      <c r="K132" s="17">
        <v>10</v>
      </c>
      <c r="L132" s="31">
        <v>6</v>
      </c>
      <c r="M132" s="32">
        <v>0.98380000000000001</v>
      </c>
      <c r="N132" s="17">
        <v>4</v>
      </c>
      <c r="O132" s="17">
        <v>15</v>
      </c>
      <c r="P132" s="32">
        <v>0.25</v>
      </c>
      <c r="Q132" s="12">
        <v>0.69199999999999995</v>
      </c>
      <c r="R132" s="31" t="s">
        <v>11</v>
      </c>
      <c r="S132" s="31">
        <v>1</v>
      </c>
      <c r="T132" s="31" t="s">
        <v>153</v>
      </c>
      <c r="U132" s="31">
        <v>510</v>
      </c>
      <c r="V132" s="35">
        <v>0.41299999999999998</v>
      </c>
      <c r="W132" s="35">
        <v>-0.1</v>
      </c>
      <c r="X132" s="12"/>
      <c r="Y132" s="12"/>
      <c r="Z132" s="12"/>
      <c r="AA132" s="56">
        <v>1</v>
      </c>
      <c r="AB132" s="31" t="s">
        <v>143</v>
      </c>
      <c r="AC132" s="32"/>
      <c r="AD132" s="32">
        <v>0.35</v>
      </c>
      <c r="AE132" s="32"/>
      <c r="AF132" s="32"/>
      <c r="AG132" s="32"/>
      <c r="AH132" s="32"/>
      <c r="AI132" s="31">
        <v>311</v>
      </c>
      <c r="AJ132" s="32">
        <f>1*46.6%</f>
        <v>0.46600000000000003</v>
      </c>
      <c r="AK132" s="32">
        <f>1*46.6%</f>
        <v>0.46600000000000003</v>
      </c>
      <c r="AL132" s="32">
        <v>0.311</v>
      </c>
      <c r="AM132" s="32"/>
      <c r="AN132" s="13">
        <f t="shared" si="260"/>
        <v>63</v>
      </c>
      <c r="AO132" s="12"/>
      <c r="AP132" s="12">
        <f t="shared" si="261"/>
        <v>0.183</v>
      </c>
      <c r="AQ132" s="12">
        <f t="shared" si="262"/>
        <v>0.62200000000000011</v>
      </c>
      <c r="AR132" s="90" t="s">
        <v>148</v>
      </c>
      <c r="AS132" s="17"/>
      <c r="AT132" s="32">
        <v>0.25</v>
      </c>
      <c r="AU132" s="32"/>
      <c r="AV132" s="32"/>
      <c r="AW132" s="32">
        <v>0.2</v>
      </c>
      <c r="AX132" s="31">
        <f t="shared" si="285"/>
        <v>766</v>
      </c>
      <c r="AY132" s="13">
        <f t="shared" si="263"/>
        <v>374</v>
      </c>
      <c r="AZ132" s="12">
        <f t="shared" si="264"/>
        <v>1.129</v>
      </c>
      <c r="BA132" s="13">
        <f t="shared" si="265"/>
        <v>2004.8140000000001</v>
      </c>
      <c r="BB132" s="12">
        <f t="shared" si="266"/>
        <v>0.24999999999999997</v>
      </c>
      <c r="BC132" s="12">
        <f t="shared" si="267"/>
        <v>0.66600000000000004</v>
      </c>
      <c r="BD132" s="12">
        <f t="shared" si="268"/>
        <v>0.74399999999999999</v>
      </c>
      <c r="BE132" s="12">
        <f t="shared" si="269"/>
        <v>1.3140000000000001</v>
      </c>
      <c r="BF132" s="4">
        <v>0.435</v>
      </c>
      <c r="BG132" s="17">
        <v>1</v>
      </c>
      <c r="BH132" s="6">
        <f t="shared" si="286"/>
        <v>14816.675060382722</v>
      </c>
      <c r="BI132" s="17">
        <f t="shared" si="4"/>
        <v>34285.786089725618</v>
      </c>
      <c r="BJ132" s="17">
        <f t="shared" si="5"/>
        <v>29301.693666213836</v>
      </c>
      <c r="BK132" s="9">
        <v>1</v>
      </c>
      <c r="BL132" s="6">
        <f t="shared" ref="BL132:BL192" si="296">G132*(100%+BC132)*BA132*(100%+BK132*50%)*(100%+BK132*BF132)</f>
        <v>21901.767800634625</v>
      </c>
      <c r="BM132" s="17">
        <f t="shared" si="6"/>
        <v>50680.690690668525</v>
      </c>
      <c r="BN132" s="17">
        <f t="shared" si="7"/>
        <v>43313.286430819848</v>
      </c>
      <c r="BO132" s="17">
        <f t="shared" si="287"/>
        <v>12344.714378304001</v>
      </c>
      <c r="BP132" s="17">
        <f t="shared" si="9"/>
        <v>28565.669071395459</v>
      </c>
      <c r="BQ132" s="17">
        <f t="shared" si="10"/>
        <v>24413.104669964046</v>
      </c>
      <c r="BR132" s="17">
        <f t="shared" si="288"/>
        <v>3285.9117979911998</v>
      </c>
      <c r="BS132" s="17">
        <f t="shared" si="12"/>
        <v>7603.5999005516369</v>
      </c>
      <c r="BT132" s="17">
        <f t="shared" si="13"/>
        <v>6498.2717462961655</v>
      </c>
      <c r="BU132" s="13">
        <f t="shared" si="289"/>
        <v>0</v>
      </c>
      <c r="BV132" s="13">
        <f t="shared" si="270"/>
        <v>0</v>
      </c>
      <c r="BW132" s="13">
        <f t="shared" si="271"/>
        <v>0</v>
      </c>
      <c r="BX132" s="17">
        <f t="shared" si="290"/>
        <v>290459.92038813472</v>
      </c>
      <c r="BY132" s="31">
        <v>11</v>
      </c>
      <c r="BZ132" s="18">
        <f t="shared" si="291"/>
        <v>28624.820459827162</v>
      </c>
      <c r="CA132" s="17">
        <f t="shared" si="292"/>
        <v>25993.086985184662</v>
      </c>
      <c r="CB132" s="17">
        <f t="shared" si="293"/>
        <v>1732.8724656789775</v>
      </c>
      <c r="CC132" s="13">
        <f t="shared" si="294"/>
        <v>0</v>
      </c>
      <c r="CD132" s="18">
        <f t="shared" si="272"/>
        <v>30357.69292550614</v>
      </c>
      <c r="CE132" s="10">
        <v>85</v>
      </c>
      <c r="CF132" s="12">
        <f t="shared" si="295"/>
        <v>0.47887323943661969</v>
      </c>
      <c r="CG132" s="11">
        <v>0.1</v>
      </c>
      <c r="CH132" s="12">
        <f t="shared" si="274"/>
        <v>0.43098591549295773</v>
      </c>
      <c r="CI132" s="13">
        <f t="shared" si="275"/>
        <v>6385.7782654607227</v>
      </c>
      <c r="CJ132" s="13">
        <f t="shared" si="276"/>
        <v>14776.690906276111</v>
      </c>
      <c r="CK132" s="13">
        <f t="shared" si="277"/>
        <v>9439.3534464706972</v>
      </c>
      <c r="CL132" s="13">
        <f t="shared" si="278"/>
        <v>21842.663875133196</v>
      </c>
      <c r="CM132" s="13">
        <f t="shared" si="279"/>
        <v>5320.3980278324279</v>
      </c>
      <c r="CN132" s="13">
        <f t="shared" si="280"/>
        <v>12311.401036404241</v>
      </c>
      <c r="CO132" s="13">
        <f t="shared" si="281"/>
        <v>1416.1817044863481</v>
      </c>
      <c r="CP132" s="13">
        <f t="shared" si="282"/>
        <v>3277.0444641814097</v>
      </c>
      <c r="CQ132" s="13">
        <f t="shared" si="283"/>
        <v>0</v>
      </c>
      <c r="CR132" s="13">
        <f t="shared" si="284"/>
        <v>0</v>
      </c>
      <c r="CS132" s="7">
        <f t="shared" ref="CS132:CS192" si="297">(100%+15%)/(100%-CG132)</f>
        <v>1.2777777777777777</v>
      </c>
      <c r="CT132" s="6">
        <f t="shared" ref="CT132:CT192" si="298">(CD132-CC132)*CS132+CC132</f>
        <v>38790.385404813402</v>
      </c>
      <c r="CU132" s="6">
        <f t="shared" ref="CU132:CU192" si="299">CD132</f>
        <v>30357.69292550614</v>
      </c>
    </row>
    <row r="133" spans="2:99" s="15" customFormat="1" ht="15" hidden="1" customHeight="1" x14ac:dyDescent="0.35">
      <c r="B133">
        <v>70</v>
      </c>
      <c r="C133">
        <v>70</v>
      </c>
      <c r="D133">
        <v>256</v>
      </c>
      <c r="E133" s="6">
        <v>6</v>
      </c>
      <c r="F133" s="4">
        <v>1.792</v>
      </c>
      <c r="G133" s="4">
        <v>3.0464000000000002</v>
      </c>
      <c r="H133" s="16">
        <v>2</v>
      </c>
      <c r="I133" s="9">
        <v>6</v>
      </c>
      <c r="J133" s="30">
        <f t="shared" si="0"/>
        <v>3.6960000000000002</v>
      </c>
      <c r="K133" s="9">
        <v>10</v>
      </c>
      <c r="L133" s="15">
        <v>6</v>
      </c>
      <c r="M133" s="30">
        <v>0.98380000000000001</v>
      </c>
      <c r="N133" s="9">
        <v>4</v>
      </c>
      <c r="O133" s="9">
        <v>15</v>
      </c>
      <c r="P133" s="30">
        <v>0.25</v>
      </c>
      <c r="Q133" s="4">
        <v>0.69199999999999995</v>
      </c>
      <c r="R133" s="15" t="s">
        <v>133</v>
      </c>
      <c r="S133" s="15">
        <v>2</v>
      </c>
      <c r="T133" s="15" t="s">
        <v>153</v>
      </c>
      <c r="U133" s="15">
        <v>510</v>
      </c>
      <c r="V133" s="33">
        <f t="shared" ref="V133:V135" si="300">41.3%+45%</f>
        <v>0.86299999999999999</v>
      </c>
      <c r="W133" s="33"/>
      <c r="X133" s="4"/>
      <c r="Y133" s="4"/>
      <c r="Z133" s="4"/>
      <c r="AA133" s="55">
        <v>1</v>
      </c>
      <c r="AB133" s="37" t="s">
        <v>143</v>
      </c>
      <c r="AC133" s="30"/>
      <c r="AD133" s="30">
        <v>0.35</v>
      </c>
      <c r="AE133" s="30"/>
      <c r="AF133" s="30"/>
      <c r="AG133" s="30"/>
      <c r="AH133" s="30"/>
      <c r="AI133" s="15">
        <v>311</v>
      </c>
      <c r="AJ133" s="30">
        <f>2*46.6%</f>
        <v>0.93200000000000005</v>
      </c>
      <c r="AK133" s="30"/>
      <c r="AL133" s="30"/>
      <c r="AM133" s="30">
        <v>0.622</v>
      </c>
      <c r="AN133" s="6">
        <f t="shared" si="260"/>
        <v>63</v>
      </c>
      <c r="AO133" s="4"/>
      <c r="AP133" s="4">
        <f t="shared" si="261"/>
        <v>0.183</v>
      </c>
      <c r="AQ133" s="4">
        <f t="shared" si="262"/>
        <v>0.62200000000000011</v>
      </c>
      <c r="AR133" s="82" t="s">
        <v>149</v>
      </c>
      <c r="AS133" s="9">
        <v>513</v>
      </c>
      <c r="AT133" s="30">
        <v>0.25</v>
      </c>
      <c r="AU133" s="30"/>
      <c r="AV133" s="30"/>
      <c r="AW133" s="30">
        <v>0.2</v>
      </c>
      <c r="AX133" s="15">
        <f t="shared" si="285"/>
        <v>766</v>
      </c>
      <c r="AY133" s="6">
        <f t="shared" si="263"/>
        <v>887</v>
      </c>
      <c r="AZ133" s="4">
        <f t="shared" si="264"/>
        <v>2.0449999999999999</v>
      </c>
      <c r="BA133" s="6">
        <f t="shared" si="265"/>
        <v>3219.47</v>
      </c>
      <c r="BB133" s="4">
        <f t="shared" si="266"/>
        <v>0.35</v>
      </c>
      <c r="BC133" s="4">
        <f t="shared" si="267"/>
        <v>0.2</v>
      </c>
      <c r="BD133" s="4">
        <f t="shared" si="268"/>
        <v>0.433</v>
      </c>
      <c r="BE133" s="4">
        <f t="shared" si="269"/>
        <v>1.9360000000000002</v>
      </c>
      <c r="BF133" s="4">
        <v>0.435</v>
      </c>
      <c r="BG133" s="9">
        <v>1</v>
      </c>
      <c r="BH133" s="6">
        <f t="shared" si="286"/>
        <v>19248.515724479999</v>
      </c>
      <c r="BI133" s="9">
        <f t="shared" ref="BI133:BI172" si="301">(100%+$BE133)*BH133</f>
        <v>56513.642167073274</v>
      </c>
      <c r="BJ133" s="9">
        <f t="shared" ref="BJ133:BJ172" si="302">MIN($BD133, 80%)*BI133+MAX(100%-$BD133, 20%)*BH133</f>
        <v>35384.315474122886</v>
      </c>
      <c r="BK133" s="9">
        <v>1</v>
      </c>
      <c r="BL133" s="6">
        <f t="shared" si="296"/>
        <v>25333.530372864006</v>
      </c>
      <c r="BM133" s="9">
        <f t="shared" ref="BM133:BM172" si="303">(100%+$BE133)*BL133</f>
        <v>74379.245174728727</v>
      </c>
      <c r="BN133" s="9">
        <f t="shared" ref="BN133:BN172" si="304">MIN($BD133, 80%)*BM133+MAX(100%-$BD133, 20%)*BL133</f>
        <v>46570.324882071429</v>
      </c>
      <c r="BO133" s="9">
        <f t="shared" si="287"/>
        <v>14278.993343999999</v>
      </c>
      <c r="BP133" s="9">
        <f t="shared" ref="BP133:BP172" si="305">(100%+$BE133)*BO133</f>
        <v>41923.124457983999</v>
      </c>
      <c r="BQ133" s="9">
        <f t="shared" ref="BQ133:BQ172" si="306">MIN($BD133, 80%)*BP133+MAX(100%-$BD133, 20%)*BO133</f>
        <v>26248.902116355068</v>
      </c>
      <c r="BR133" s="9">
        <f t="shared" si="288"/>
        <v>3800.7775032</v>
      </c>
      <c r="BS133" s="9">
        <f t="shared" ref="BS133:BS172" si="307">(100%+$BE133)*BR133</f>
        <v>11159.0827493952</v>
      </c>
      <c r="BT133" s="9">
        <f t="shared" ref="BT133:BT172" si="308">MIN($BD133, 80%)*BS133+MAX(100%-$BD133, 20%)*BR133</f>
        <v>6986.9236748025214</v>
      </c>
      <c r="BU133" s="6">
        <f t="shared" si="289"/>
        <v>0</v>
      </c>
      <c r="BV133" s="6">
        <f t="shared" si="270"/>
        <v>0</v>
      </c>
      <c r="BW133" s="6">
        <f t="shared" si="271"/>
        <v>0</v>
      </c>
      <c r="BX133" s="9">
        <f t="shared" si="290"/>
        <v>327818.56142477726</v>
      </c>
      <c r="BY133" s="15">
        <v>11</v>
      </c>
      <c r="BZ133" s="25">
        <f t="shared" si="291"/>
        <v>32187.95123101203</v>
      </c>
      <c r="CA133" s="9">
        <f t="shared" si="292"/>
        <v>27947.694699210086</v>
      </c>
      <c r="CB133" s="9">
        <f t="shared" si="293"/>
        <v>1863.1796466140056</v>
      </c>
      <c r="CC133" s="6">
        <f t="shared" si="294"/>
        <v>0</v>
      </c>
      <c r="CD133" s="6">
        <f t="shared" si="272"/>
        <v>34051.130877626034</v>
      </c>
      <c r="CE133">
        <v>85</v>
      </c>
      <c r="CF133" s="4">
        <f t="shared" si="295"/>
        <v>0.47887323943661969</v>
      </c>
      <c r="CG133" s="1">
        <v>0.1</v>
      </c>
      <c r="CH133" s="4">
        <f t="shared" si="274"/>
        <v>0.43098591549295773</v>
      </c>
      <c r="CI133" s="6">
        <f t="shared" si="275"/>
        <v>8295.8391713956044</v>
      </c>
      <c r="CJ133" s="6">
        <f t="shared" si="276"/>
        <v>24356.583807217496</v>
      </c>
      <c r="CK133" s="6">
        <f t="shared" si="277"/>
        <v>10918.394780417444</v>
      </c>
      <c r="CL133" s="6">
        <f t="shared" si="278"/>
        <v>32056.407075305618</v>
      </c>
      <c r="CM133" s="6">
        <f t="shared" si="279"/>
        <v>6154.0450186816897</v>
      </c>
      <c r="CN133" s="6">
        <f t="shared" si="280"/>
        <v>18068.276174849441</v>
      </c>
      <c r="CO133" s="6">
        <f t="shared" si="281"/>
        <v>1638.08157180169</v>
      </c>
      <c r="CP133" s="6">
        <f t="shared" si="282"/>
        <v>4809.4074948097623</v>
      </c>
      <c r="CQ133" s="6">
        <f t="shared" si="283"/>
        <v>0</v>
      </c>
      <c r="CR133" s="6">
        <f t="shared" si="284"/>
        <v>0</v>
      </c>
      <c r="CS133" s="7">
        <f t="shared" si="297"/>
        <v>1.2777777777777777</v>
      </c>
      <c r="CT133" s="6">
        <f t="shared" si="298"/>
        <v>43509.778343633261</v>
      </c>
      <c r="CU133" s="6">
        <f t="shared" si="299"/>
        <v>34051.130877626034</v>
      </c>
    </row>
    <row r="134" spans="2:99" s="83" customFormat="1" ht="15" hidden="1" customHeight="1" x14ac:dyDescent="0.35">
      <c r="B134" s="79">
        <v>70</v>
      </c>
      <c r="C134" s="79">
        <v>70</v>
      </c>
      <c r="D134" s="79">
        <v>256</v>
      </c>
      <c r="E134" s="8">
        <v>6</v>
      </c>
      <c r="F134" s="84">
        <v>1.792</v>
      </c>
      <c r="G134" s="84">
        <v>3.0464000000000002</v>
      </c>
      <c r="H134" s="85">
        <v>2</v>
      </c>
      <c r="I134" s="27">
        <v>6</v>
      </c>
      <c r="J134" s="86">
        <f t="shared" si="0"/>
        <v>3.6960000000000002</v>
      </c>
      <c r="K134" s="27">
        <v>10</v>
      </c>
      <c r="L134" s="83">
        <v>6</v>
      </c>
      <c r="M134" s="86">
        <v>0.98380000000000001</v>
      </c>
      <c r="N134" s="27">
        <v>4</v>
      </c>
      <c r="O134" s="27">
        <v>15</v>
      </c>
      <c r="P134" s="86">
        <v>0.25</v>
      </c>
      <c r="Q134" s="84">
        <v>0.69199999999999995</v>
      </c>
      <c r="R134" s="79" t="s">
        <v>133</v>
      </c>
      <c r="S134" s="79">
        <v>2</v>
      </c>
      <c r="T134" s="79" t="s">
        <v>153</v>
      </c>
      <c r="U134" s="79">
        <v>510</v>
      </c>
      <c r="V134" s="87">
        <f t="shared" si="300"/>
        <v>0.86299999999999999</v>
      </c>
      <c r="W134" s="87"/>
      <c r="X134" s="84"/>
      <c r="Y134" s="84"/>
      <c r="Z134" s="84"/>
      <c r="AA134" s="88">
        <v>1</v>
      </c>
      <c r="AB134" s="83" t="s">
        <v>143</v>
      </c>
      <c r="AC134" s="86"/>
      <c r="AD134" s="86">
        <v>0.35</v>
      </c>
      <c r="AE134" s="86"/>
      <c r="AF134" s="86"/>
      <c r="AG134" s="86"/>
      <c r="AH134" s="86"/>
      <c r="AI134" s="83">
        <v>311</v>
      </c>
      <c r="AJ134" s="86">
        <f>1*46.6%</f>
        <v>0.46600000000000003</v>
      </c>
      <c r="AK134" s="86">
        <f>1*46.6%</f>
        <v>0.46600000000000003</v>
      </c>
      <c r="AM134" s="86">
        <v>0.622</v>
      </c>
      <c r="AN134" s="8">
        <f t="shared" si="260"/>
        <v>63</v>
      </c>
      <c r="AO134" s="84"/>
      <c r="AP134" s="84">
        <f t="shared" si="261"/>
        <v>0.183</v>
      </c>
      <c r="AQ134" s="84">
        <f t="shared" si="262"/>
        <v>0.62200000000000011</v>
      </c>
      <c r="AR134" s="82" t="s">
        <v>149</v>
      </c>
      <c r="AS134" s="8">
        <v>513</v>
      </c>
      <c r="AT134" s="84">
        <v>0.25</v>
      </c>
      <c r="AU134" s="84"/>
      <c r="AV134" s="86"/>
      <c r="AW134" s="86">
        <v>0.2</v>
      </c>
      <c r="AX134" s="83">
        <f t="shared" si="285"/>
        <v>766</v>
      </c>
      <c r="AY134" s="8">
        <f t="shared" si="263"/>
        <v>887</v>
      </c>
      <c r="AZ134" s="84">
        <f t="shared" si="264"/>
        <v>1.579</v>
      </c>
      <c r="BA134" s="8">
        <f t="shared" si="265"/>
        <v>2862.5140000000001</v>
      </c>
      <c r="BB134" s="84">
        <f t="shared" si="266"/>
        <v>0.35</v>
      </c>
      <c r="BC134" s="84">
        <f t="shared" si="267"/>
        <v>0.66600000000000004</v>
      </c>
      <c r="BD134" s="84">
        <f t="shared" si="268"/>
        <v>0.433</v>
      </c>
      <c r="BE134" s="84">
        <f t="shared" si="269"/>
        <v>1.9360000000000002</v>
      </c>
      <c r="BF134" s="4">
        <v>0.435</v>
      </c>
      <c r="BG134" s="8">
        <v>1</v>
      </c>
      <c r="BH134" s="6">
        <f t="shared" si="286"/>
        <v>22259.700291870719</v>
      </c>
      <c r="BI134" s="27">
        <f t="shared" si="301"/>
        <v>65354.480056932429</v>
      </c>
      <c r="BJ134" s="27">
        <f t="shared" si="302"/>
        <v>40919.739930142438</v>
      </c>
      <c r="BK134" s="9">
        <v>1</v>
      </c>
      <c r="BL134" s="6">
        <f t="shared" si="296"/>
        <v>31271.787285037826</v>
      </c>
      <c r="BM134" s="27">
        <f t="shared" si="303"/>
        <v>91813.967468871051</v>
      </c>
      <c r="BN134" s="27">
        <f t="shared" si="304"/>
        <v>57486.551304637607</v>
      </c>
      <c r="BO134" s="27">
        <f t="shared" si="287"/>
        <v>17626.033005504003</v>
      </c>
      <c r="BP134" s="27">
        <f t="shared" si="305"/>
        <v>51750.032904159751</v>
      </c>
      <c r="BQ134" s="27">
        <f t="shared" si="306"/>
        <v>32401.724961621941</v>
      </c>
      <c r="BR134" s="27">
        <f t="shared" si="288"/>
        <v>4691.6913611512</v>
      </c>
      <c r="BS134" s="27">
        <f t="shared" si="307"/>
        <v>13774.805836339923</v>
      </c>
      <c r="BT134" s="27">
        <f t="shared" si="308"/>
        <v>8624.6799289079172</v>
      </c>
      <c r="BU134" s="8">
        <f t="shared" si="289"/>
        <v>0</v>
      </c>
      <c r="BV134" s="8">
        <f t="shared" si="270"/>
        <v>0</v>
      </c>
      <c r="BW134" s="8">
        <f t="shared" si="271"/>
        <v>0</v>
      </c>
      <c r="BX134" s="27">
        <f t="shared" si="290"/>
        <v>393625.16493912018</v>
      </c>
      <c r="BY134" s="79">
        <v>11</v>
      </c>
      <c r="BZ134" s="27">
        <f t="shared" si="291"/>
        <v>38729.717263703824</v>
      </c>
      <c r="CA134" s="27">
        <f t="shared" si="292"/>
        <v>34498.719715631669</v>
      </c>
      <c r="CB134" s="27">
        <f t="shared" si="293"/>
        <v>2299.9146477087779</v>
      </c>
      <c r="CC134" s="8">
        <f t="shared" si="294"/>
        <v>0</v>
      </c>
      <c r="CD134" s="8">
        <f t="shared" si="272"/>
        <v>41029.631911412602</v>
      </c>
      <c r="CE134" s="79">
        <v>85</v>
      </c>
      <c r="CF134" s="84">
        <f t="shared" si="295"/>
        <v>0.47887323943661969</v>
      </c>
      <c r="CG134" s="87">
        <v>0.1</v>
      </c>
      <c r="CH134" s="84">
        <f t="shared" si="274"/>
        <v>0.43098591549295773</v>
      </c>
      <c r="CI134" s="8">
        <f t="shared" si="275"/>
        <v>9593.6173088907599</v>
      </c>
      <c r="CJ134" s="8">
        <f t="shared" si="276"/>
        <v>28166.86041890327</v>
      </c>
      <c r="CK134" s="8">
        <f t="shared" si="277"/>
        <v>13477.699872143063</v>
      </c>
      <c r="CL134" s="8">
        <f t="shared" si="278"/>
        <v>39570.526824612032</v>
      </c>
      <c r="CM134" s="8">
        <f t="shared" si="279"/>
        <v>7596.5719713862318</v>
      </c>
      <c r="CN134" s="8">
        <f t="shared" si="280"/>
        <v>22303.535307989976</v>
      </c>
      <c r="CO134" s="8">
        <f t="shared" si="281"/>
        <v>2022.0528964961509</v>
      </c>
      <c r="CP134" s="8">
        <f t="shared" si="282"/>
        <v>5936.7473041126987</v>
      </c>
      <c r="CQ134" s="8">
        <f t="shared" si="283"/>
        <v>0</v>
      </c>
      <c r="CR134" s="8">
        <f t="shared" si="284"/>
        <v>0</v>
      </c>
      <c r="CS134" s="7">
        <f t="shared" si="297"/>
        <v>1.2777777777777777</v>
      </c>
      <c r="CT134" s="6">
        <f t="shared" si="298"/>
        <v>52426.751886804988</v>
      </c>
      <c r="CU134" s="6">
        <f t="shared" si="299"/>
        <v>41029.631911412602</v>
      </c>
    </row>
    <row r="135" spans="2:99" s="15" customFormat="1" ht="15" hidden="1" customHeight="1" x14ac:dyDescent="0.35">
      <c r="B135">
        <v>70</v>
      </c>
      <c r="C135">
        <v>70</v>
      </c>
      <c r="D135">
        <v>256</v>
      </c>
      <c r="E135" s="6">
        <v>6</v>
      </c>
      <c r="F135" s="4">
        <v>1.792</v>
      </c>
      <c r="G135" s="4">
        <v>3.0464000000000002</v>
      </c>
      <c r="H135" s="16">
        <v>2</v>
      </c>
      <c r="I135" s="9">
        <v>6</v>
      </c>
      <c r="J135" s="30">
        <f t="shared" si="0"/>
        <v>3.6960000000000002</v>
      </c>
      <c r="K135" s="9">
        <v>10</v>
      </c>
      <c r="L135" s="15">
        <v>6</v>
      </c>
      <c r="M135" s="30">
        <v>0.98380000000000001</v>
      </c>
      <c r="N135" s="9">
        <v>4</v>
      </c>
      <c r="O135" s="9">
        <v>15</v>
      </c>
      <c r="P135" s="30">
        <v>0.25</v>
      </c>
      <c r="Q135" s="4">
        <v>0.69199999999999995</v>
      </c>
      <c r="R135" s="15" t="s">
        <v>133</v>
      </c>
      <c r="S135" s="15">
        <v>2</v>
      </c>
      <c r="T135" s="15" t="s">
        <v>153</v>
      </c>
      <c r="U135" s="15">
        <v>510</v>
      </c>
      <c r="V135" s="33">
        <f t="shared" si="300"/>
        <v>0.86299999999999999</v>
      </c>
      <c r="W135" s="33"/>
      <c r="X135" s="4"/>
      <c r="Y135" s="4"/>
      <c r="Z135" s="4"/>
      <c r="AA135" s="55">
        <v>1</v>
      </c>
      <c r="AB135" s="37" t="s">
        <v>143</v>
      </c>
      <c r="AC135" s="30"/>
      <c r="AD135" s="30">
        <v>0.35</v>
      </c>
      <c r="AE135" s="30"/>
      <c r="AF135" s="30"/>
      <c r="AG135" s="30"/>
      <c r="AH135" s="30"/>
      <c r="AI135" s="15">
        <v>311</v>
      </c>
      <c r="AJ135" s="30">
        <f>2*46.6%</f>
        <v>0.93200000000000005</v>
      </c>
      <c r="AK135" s="30"/>
      <c r="AL135" s="30">
        <v>0.311</v>
      </c>
      <c r="AM135" s="30"/>
      <c r="AN135" s="6">
        <f t="shared" si="260"/>
        <v>63</v>
      </c>
      <c r="AO135" s="4"/>
      <c r="AP135" s="4">
        <f t="shared" si="261"/>
        <v>0.183</v>
      </c>
      <c r="AQ135" s="4">
        <f t="shared" si="262"/>
        <v>0.62200000000000011</v>
      </c>
      <c r="AR135" s="82" t="s">
        <v>149</v>
      </c>
      <c r="AS135" s="9">
        <v>513</v>
      </c>
      <c r="AT135" s="30">
        <v>0.25</v>
      </c>
      <c r="AU135" s="30"/>
      <c r="AV135" s="30"/>
      <c r="AW135" s="30">
        <v>0.2</v>
      </c>
      <c r="AX135" s="15">
        <f t="shared" si="285"/>
        <v>766</v>
      </c>
      <c r="AY135" s="6">
        <f t="shared" si="263"/>
        <v>887</v>
      </c>
      <c r="AZ135" s="4">
        <f t="shared" si="264"/>
        <v>2.0449999999999999</v>
      </c>
      <c r="BA135" s="6">
        <f t="shared" si="265"/>
        <v>3219.47</v>
      </c>
      <c r="BB135" s="4">
        <f t="shared" si="266"/>
        <v>0.35</v>
      </c>
      <c r="BC135" s="4">
        <f t="shared" si="267"/>
        <v>0.2</v>
      </c>
      <c r="BD135" s="4">
        <f t="shared" si="268"/>
        <v>0.74399999999999999</v>
      </c>
      <c r="BE135" s="4">
        <f t="shared" si="269"/>
        <v>1.3140000000000001</v>
      </c>
      <c r="BF135" s="4">
        <v>0.435</v>
      </c>
      <c r="BG135" s="9">
        <v>1</v>
      </c>
      <c r="BH135" s="6">
        <f t="shared" si="286"/>
        <v>19248.515724479999</v>
      </c>
      <c r="BI135" s="9">
        <f t="shared" si="301"/>
        <v>44541.065386446717</v>
      </c>
      <c r="BJ135" s="9">
        <f t="shared" si="302"/>
        <v>38066.172672983237</v>
      </c>
      <c r="BK135" s="9">
        <v>1</v>
      </c>
      <c r="BL135" s="6">
        <f t="shared" si="296"/>
        <v>25333.530372864006</v>
      </c>
      <c r="BM135" s="9">
        <f t="shared" si="303"/>
        <v>58621.789282807309</v>
      </c>
      <c r="BN135" s="9">
        <f t="shared" si="304"/>
        <v>50099.995001861826</v>
      </c>
      <c r="BO135" s="9">
        <f t="shared" si="287"/>
        <v>14278.993343999999</v>
      </c>
      <c r="BP135" s="9">
        <f t="shared" si="305"/>
        <v>33041.590598015995</v>
      </c>
      <c r="BQ135" s="9">
        <f t="shared" si="306"/>
        <v>28238.365700987899</v>
      </c>
      <c r="BR135" s="9">
        <f t="shared" si="288"/>
        <v>3800.7775032</v>
      </c>
      <c r="BS135" s="9">
        <f t="shared" si="307"/>
        <v>8794.9991424048003</v>
      </c>
      <c r="BT135" s="9">
        <f t="shared" si="308"/>
        <v>7516.4784027683709</v>
      </c>
      <c r="BU135" s="6">
        <f t="shared" si="289"/>
        <v>0</v>
      </c>
      <c r="BV135" s="6">
        <f t="shared" si="270"/>
        <v>0</v>
      </c>
      <c r="BW135" s="6">
        <f t="shared" si="271"/>
        <v>0</v>
      </c>
      <c r="BX135" s="9">
        <f t="shared" si="290"/>
        <v>352664.67069938022</v>
      </c>
      <c r="BY135" s="15">
        <v>11</v>
      </c>
      <c r="BZ135" s="25">
        <f t="shared" si="291"/>
        <v>34627.548763669831</v>
      </c>
      <c r="CA135" s="9">
        <f t="shared" si="292"/>
        <v>30065.913611073483</v>
      </c>
      <c r="CB135" s="9">
        <f t="shared" si="293"/>
        <v>2004.3942407382322</v>
      </c>
      <c r="CC135" s="6">
        <f t="shared" si="294"/>
        <v>0</v>
      </c>
      <c r="CD135" s="6">
        <f t="shared" si="272"/>
        <v>36631.943004408065</v>
      </c>
      <c r="CE135">
        <v>85</v>
      </c>
      <c r="CF135" s="4">
        <f t="shared" si="295"/>
        <v>0.47887323943661969</v>
      </c>
      <c r="CG135" s="1">
        <v>0.1</v>
      </c>
      <c r="CH135" s="4">
        <f t="shared" si="274"/>
        <v>0.43098591549295773</v>
      </c>
      <c r="CI135" s="6">
        <f t="shared" si="275"/>
        <v>8295.8391713956044</v>
      </c>
      <c r="CJ135" s="6">
        <f t="shared" si="276"/>
        <v>19196.571842609428</v>
      </c>
      <c r="CK135" s="6">
        <f t="shared" si="277"/>
        <v>10918.394780417444</v>
      </c>
      <c r="CL135" s="6">
        <f t="shared" si="278"/>
        <v>25265.165521885967</v>
      </c>
      <c r="CM135" s="6">
        <f t="shared" si="279"/>
        <v>6154.0450186816897</v>
      </c>
      <c r="CN135" s="6">
        <f t="shared" si="280"/>
        <v>14240.460173229429</v>
      </c>
      <c r="CO135" s="6">
        <f t="shared" si="281"/>
        <v>1638.08157180169</v>
      </c>
      <c r="CP135" s="6">
        <f t="shared" si="282"/>
        <v>3790.520757149111</v>
      </c>
      <c r="CQ135" s="6">
        <f t="shared" si="283"/>
        <v>0</v>
      </c>
      <c r="CR135" s="6">
        <f t="shared" si="284"/>
        <v>0</v>
      </c>
      <c r="CS135" s="7">
        <f t="shared" si="297"/>
        <v>1.2777777777777777</v>
      </c>
      <c r="CT135" s="6">
        <f t="shared" si="298"/>
        <v>46807.482727854745</v>
      </c>
      <c r="CU135" s="6">
        <f t="shared" si="299"/>
        <v>36631.943004408065</v>
      </c>
    </row>
    <row r="136" spans="2:99" s="63" customFormat="1" ht="15" hidden="1" customHeight="1" x14ac:dyDescent="0.35">
      <c r="B136" s="59">
        <v>70</v>
      </c>
      <c r="C136" s="59">
        <v>70</v>
      </c>
      <c r="D136" s="59">
        <v>256</v>
      </c>
      <c r="E136" s="61">
        <v>6</v>
      </c>
      <c r="F136" s="60">
        <v>1.792</v>
      </c>
      <c r="G136" s="60">
        <v>3.0464000000000002</v>
      </c>
      <c r="H136" s="74">
        <v>2</v>
      </c>
      <c r="I136" s="72">
        <v>6</v>
      </c>
      <c r="J136" s="67">
        <f t="shared" si="0"/>
        <v>3.6960000000000002</v>
      </c>
      <c r="K136" s="72">
        <v>10</v>
      </c>
      <c r="L136" s="63">
        <v>6</v>
      </c>
      <c r="M136" s="67">
        <v>0.98380000000000001</v>
      </c>
      <c r="N136" s="72">
        <v>4</v>
      </c>
      <c r="O136" s="72">
        <v>15</v>
      </c>
      <c r="P136" s="67">
        <v>0.25</v>
      </c>
      <c r="Q136" s="60">
        <v>0.69199999999999995</v>
      </c>
      <c r="R136" s="63" t="s">
        <v>133</v>
      </c>
      <c r="S136" s="63">
        <v>2</v>
      </c>
      <c r="T136" s="63" t="s">
        <v>153</v>
      </c>
      <c r="U136" s="63">
        <v>510</v>
      </c>
      <c r="V136" s="64">
        <f>41.3%+45%</f>
        <v>0.86299999999999999</v>
      </c>
      <c r="W136" s="64"/>
      <c r="X136" s="60"/>
      <c r="Y136" s="60"/>
      <c r="Z136" s="60"/>
      <c r="AA136" s="80">
        <v>1</v>
      </c>
      <c r="AB136" s="63" t="s">
        <v>143</v>
      </c>
      <c r="AC136" s="67"/>
      <c r="AD136" s="67">
        <v>0.35</v>
      </c>
      <c r="AE136" s="67"/>
      <c r="AF136" s="67"/>
      <c r="AG136" s="67"/>
      <c r="AH136" s="67"/>
      <c r="AI136" s="63">
        <v>311</v>
      </c>
      <c r="AJ136" s="67">
        <f>1*46.6%</f>
        <v>0.46600000000000003</v>
      </c>
      <c r="AK136" s="67">
        <f>1*46.6%</f>
        <v>0.46600000000000003</v>
      </c>
      <c r="AL136" s="67">
        <v>0.311</v>
      </c>
      <c r="AM136" s="67"/>
      <c r="AN136" s="61">
        <f t="shared" si="260"/>
        <v>63</v>
      </c>
      <c r="AO136" s="60"/>
      <c r="AP136" s="60">
        <f t="shared" si="261"/>
        <v>0.183</v>
      </c>
      <c r="AQ136" s="60">
        <f t="shared" si="262"/>
        <v>0.62200000000000011</v>
      </c>
      <c r="AR136" s="89" t="s">
        <v>149</v>
      </c>
      <c r="AS136" s="72">
        <v>513</v>
      </c>
      <c r="AT136" s="67">
        <v>0.25</v>
      </c>
      <c r="AU136" s="67"/>
      <c r="AV136" s="67"/>
      <c r="AW136" s="67">
        <v>0.2</v>
      </c>
      <c r="AX136" s="63">
        <f t="shared" si="285"/>
        <v>766</v>
      </c>
      <c r="AY136" s="61">
        <f t="shared" si="263"/>
        <v>887</v>
      </c>
      <c r="AZ136" s="60">
        <f t="shared" si="264"/>
        <v>1.579</v>
      </c>
      <c r="BA136" s="61">
        <f t="shared" si="265"/>
        <v>2862.5140000000001</v>
      </c>
      <c r="BB136" s="60">
        <f t="shared" si="266"/>
        <v>0.35</v>
      </c>
      <c r="BC136" s="60">
        <f t="shared" si="267"/>
        <v>0.66600000000000004</v>
      </c>
      <c r="BD136" s="60">
        <f t="shared" si="268"/>
        <v>0.74399999999999999</v>
      </c>
      <c r="BE136" s="60">
        <f t="shared" si="269"/>
        <v>1.3140000000000001</v>
      </c>
      <c r="BF136" s="4">
        <v>0.435</v>
      </c>
      <c r="BG136" s="72">
        <v>1</v>
      </c>
      <c r="BH136" s="6">
        <f t="shared" si="286"/>
        <v>22259.700291870719</v>
      </c>
      <c r="BI136" s="72">
        <f t="shared" si="301"/>
        <v>51508.946475388846</v>
      </c>
      <c r="BJ136" s="72">
        <f t="shared" si="302"/>
        <v>44021.139452408206</v>
      </c>
      <c r="BK136" s="9">
        <v>1</v>
      </c>
      <c r="BL136" s="6">
        <f t="shared" si="296"/>
        <v>31271.787285037826</v>
      </c>
      <c r="BM136" s="72">
        <f t="shared" si="303"/>
        <v>72362.915777577538</v>
      </c>
      <c r="BN136" s="72">
        <f t="shared" si="304"/>
        <v>61843.586883487369</v>
      </c>
      <c r="BO136" s="72">
        <f t="shared" si="287"/>
        <v>17626.033005504003</v>
      </c>
      <c r="BP136" s="72">
        <f t="shared" si="305"/>
        <v>40786.640374736264</v>
      </c>
      <c r="BQ136" s="72">
        <f t="shared" si="306"/>
        <v>34857.524888212807</v>
      </c>
      <c r="BR136" s="72">
        <f t="shared" si="288"/>
        <v>4691.6913611512</v>
      </c>
      <c r="BS136" s="72">
        <f t="shared" si="307"/>
        <v>10856.573809703877</v>
      </c>
      <c r="BT136" s="72">
        <f t="shared" si="308"/>
        <v>9278.3639028743928</v>
      </c>
      <c r="BU136" s="61">
        <f t="shared" si="289"/>
        <v>0</v>
      </c>
      <c r="BV136" s="61">
        <f t="shared" si="270"/>
        <v>0</v>
      </c>
      <c r="BW136" s="61">
        <f t="shared" si="271"/>
        <v>0</v>
      </c>
      <c r="BX136" s="72">
        <f t="shared" si="290"/>
        <v>423458.90534358227</v>
      </c>
      <c r="BY136" s="63">
        <v>11</v>
      </c>
      <c r="BZ136" s="66">
        <f t="shared" si="291"/>
        <v>41665.130021072277</v>
      </c>
      <c r="CA136" s="72">
        <f t="shared" si="292"/>
        <v>37113.455611497571</v>
      </c>
      <c r="CB136" s="72">
        <f t="shared" si="293"/>
        <v>2474.2303740998382</v>
      </c>
      <c r="CC136" s="61">
        <f t="shared" si="294"/>
        <v>0</v>
      </c>
      <c r="CD136" s="66">
        <f t="shared" si="272"/>
        <v>44139.360395172116</v>
      </c>
      <c r="CE136" s="59">
        <v>85</v>
      </c>
      <c r="CF136" s="60">
        <f t="shared" si="295"/>
        <v>0.47887323943661969</v>
      </c>
      <c r="CG136" s="71">
        <v>0.1</v>
      </c>
      <c r="CH136" s="60">
        <f t="shared" si="274"/>
        <v>0.43098591549295773</v>
      </c>
      <c r="CI136" s="61">
        <f t="shared" si="275"/>
        <v>9593.6173088907599</v>
      </c>
      <c r="CJ136" s="61">
        <f t="shared" si="276"/>
        <v>22199.630452773221</v>
      </c>
      <c r="CK136" s="61">
        <f t="shared" si="277"/>
        <v>13477.699872143063</v>
      </c>
      <c r="CL136" s="61">
        <f t="shared" si="278"/>
        <v>31187.397504139051</v>
      </c>
      <c r="CM136" s="61">
        <f t="shared" si="279"/>
        <v>7596.5719713862318</v>
      </c>
      <c r="CN136" s="61">
        <f t="shared" si="280"/>
        <v>17578.467541787741</v>
      </c>
      <c r="CO136" s="61">
        <f t="shared" si="281"/>
        <v>2022.0528964961509</v>
      </c>
      <c r="CP136" s="61">
        <f t="shared" si="282"/>
        <v>4679.0304024920933</v>
      </c>
      <c r="CQ136" s="61">
        <f t="shared" si="283"/>
        <v>0</v>
      </c>
      <c r="CR136" s="61">
        <f t="shared" si="284"/>
        <v>0</v>
      </c>
      <c r="CS136" s="7">
        <f t="shared" si="297"/>
        <v>1.2777777777777777</v>
      </c>
      <c r="CT136" s="6">
        <f t="shared" si="298"/>
        <v>56400.29383827548</v>
      </c>
      <c r="CU136" s="6">
        <f t="shared" si="299"/>
        <v>44139.360395172116</v>
      </c>
    </row>
    <row r="137" spans="2:99" ht="15" hidden="1" customHeight="1" x14ac:dyDescent="0.35">
      <c r="B137">
        <v>70</v>
      </c>
      <c r="C137">
        <v>70</v>
      </c>
      <c r="D137">
        <v>256</v>
      </c>
      <c r="E137" s="6">
        <v>6</v>
      </c>
      <c r="F137" s="4">
        <v>1.792</v>
      </c>
      <c r="G137" s="4">
        <v>3.0464000000000002</v>
      </c>
      <c r="H137" s="7">
        <v>2</v>
      </c>
      <c r="I137" s="6">
        <v>6</v>
      </c>
      <c r="J137" s="4">
        <f t="shared" si="0"/>
        <v>3.6960000000000002</v>
      </c>
      <c r="K137" s="6">
        <v>10</v>
      </c>
      <c r="L137">
        <v>6</v>
      </c>
      <c r="M137" s="4">
        <v>0.98380000000000001</v>
      </c>
      <c r="N137" s="6">
        <v>4</v>
      </c>
      <c r="O137" s="6">
        <v>15</v>
      </c>
      <c r="P137" s="4">
        <v>0.25</v>
      </c>
      <c r="Q137" s="4">
        <v>0.69199999999999995</v>
      </c>
      <c r="R137" s="15" t="s">
        <v>159</v>
      </c>
      <c r="S137" s="15">
        <v>2</v>
      </c>
      <c r="T137" s="15" t="s">
        <v>153</v>
      </c>
      <c r="U137" s="15">
        <v>510</v>
      </c>
      <c r="V137" s="33">
        <v>0.41299999999999998</v>
      </c>
      <c r="W137" s="33"/>
      <c r="AA137" s="55">
        <v>1</v>
      </c>
      <c r="AB137" s="37" t="s">
        <v>143</v>
      </c>
      <c r="AC137" s="4"/>
      <c r="AD137" s="4">
        <v>0.35</v>
      </c>
      <c r="AE137" s="4"/>
      <c r="AF137" s="4"/>
      <c r="AG137" s="4"/>
      <c r="AH137" s="4"/>
      <c r="AI137">
        <v>311</v>
      </c>
      <c r="AJ137" s="4">
        <f>2*46.6%</f>
        <v>0.93200000000000005</v>
      </c>
      <c r="AK137" s="4"/>
      <c r="AL137" s="4"/>
      <c r="AM137" s="4">
        <v>0.622</v>
      </c>
      <c r="AN137" s="6">
        <f t="shared" si="260"/>
        <v>63</v>
      </c>
      <c r="AO137" s="4"/>
      <c r="AP137" s="4">
        <f t="shared" si="261"/>
        <v>0.183</v>
      </c>
      <c r="AQ137" s="4">
        <f t="shared" si="262"/>
        <v>0.62200000000000011</v>
      </c>
      <c r="AR137" s="82" t="s">
        <v>149</v>
      </c>
      <c r="AS137" s="9">
        <v>513</v>
      </c>
      <c r="AT137" s="30">
        <v>0.25</v>
      </c>
      <c r="AU137" s="30"/>
      <c r="AV137" s="4"/>
      <c r="AW137" s="4">
        <v>0.2</v>
      </c>
      <c r="AX137">
        <f t="shared" si="285"/>
        <v>766</v>
      </c>
      <c r="AY137" s="6">
        <f t="shared" si="263"/>
        <v>887</v>
      </c>
      <c r="AZ137" s="4">
        <f t="shared" si="264"/>
        <v>1.595</v>
      </c>
      <c r="BA137" s="6">
        <f t="shared" si="265"/>
        <v>2874.7699999999995</v>
      </c>
      <c r="BB137" s="4">
        <f t="shared" si="266"/>
        <v>0.35</v>
      </c>
      <c r="BC137" s="4">
        <f t="shared" si="267"/>
        <v>0.2</v>
      </c>
      <c r="BD137" s="4">
        <f t="shared" si="268"/>
        <v>0.433</v>
      </c>
      <c r="BE137" s="4">
        <f t="shared" si="269"/>
        <v>1.9360000000000002</v>
      </c>
      <c r="BF137" s="4">
        <v>0.435</v>
      </c>
      <c r="BG137" s="6">
        <v>1</v>
      </c>
      <c r="BH137" s="6">
        <f t="shared" si="286"/>
        <v>17187.628879679996</v>
      </c>
      <c r="BI137" s="6">
        <f t="shared" si="301"/>
        <v>50462.878390740465</v>
      </c>
      <c r="BJ137" s="6">
        <f t="shared" si="302"/>
        <v>31595.811917969178</v>
      </c>
      <c r="BK137" s="9">
        <v>1</v>
      </c>
      <c r="BL137" s="6">
        <f t="shared" si="296"/>
        <v>22621.137364223996</v>
      </c>
      <c r="BM137" s="6">
        <f t="shared" si="303"/>
        <v>66415.659301361651</v>
      </c>
      <c r="BN137" s="6">
        <f t="shared" si="304"/>
        <v>41584.165363004598</v>
      </c>
      <c r="BO137" s="6">
        <f t="shared" si="287"/>
        <v>12750.179903999999</v>
      </c>
      <c r="BP137" s="6">
        <f t="shared" si="305"/>
        <v>37434.528198143998</v>
      </c>
      <c r="BQ137" s="6">
        <f t="shared" si="306"/>
        <v>23438.50271536435</v>
      </c>
      <c r="BR137" s="6">
        <f t="shared" si="288"/>
        <v>3393.8384711999997</v>
      </c>
      <c r="BS137" s="6">
        <f t="shared" si="307"/>
        <v>9964.3097514431993</v>
      </c>
      <c r="BT137" s="6">
        <f t="shared" si="308"/>
        <v>6238.8525355453048</v>
      </c>
      <c r="BU137" s="6">
        <f t="shared" si="289"/>
        <v>0</v>
      </c>
      <c r="BV137" s="6">
        <f t="shared" si="270"/>
        <v>0</v>
      </c>
      <c r="BW137" s="6">
        <f t="shared" si="271"/>
        <v>0</v>
      </c>
      <c r="BX137" s="6">
        <f t="shared" si="290"/>
        <v>292719.90912389511</v>
      </c>
      <c r="BY137">
        <v>11</v>
      </c>
      <c r="BZ137" s="25">
        <f t="shared" si="291"/>
        <v>28741.67380356904</v>
      </c>
      <c r="CA137" s="9">
        <f t="shared" si="292"/>
        <v>24955.410142181219</v>
      </c>
      <c r="CB137" s="6">
        <f t="shared" si="293"/>
        <v>1663.6940094787481</v>
      </c>
      <c r="CC137" s="6">
        <f t="shared" si="294"/>
        <v>0</v>
      </c>
      <c r="CD137" s="6">
        <f t="shared" si="272"/>
        <v>30405.367813047789</v>
      </c>
      <c r="CE137">
        <v>85</v>
      </c>
      <c r="CF137" s="4">
        <f t="shared" si="295"/>
        <v>0.47887323943661969</v>
      </c>
      <c r="CG137" s="1">
        <v>0.1</v>
      </c>
      <c r="CH137" s="4">
        <f t="shared" si="274"/>
        <v>0.43098591549295773</v>
      </c>
      <c r="CI137" s="6">
        <f t="shared" si="275"/>
        <v>7407.6259678620827</v>
      </c>
      <c r="CJ137" s="6">
        <f t="shared" si="276"/>
        <v>21748.789841643073</v>
      </c>
      <c r="CK137" s="6">
        <f t="shared" si="277"/>
        <v>9749.3915964120315</v>
      </c>
      <c r="CL137" s="6">
        <f t="shared" si="278"/>
        <v>28624.213727065726</v>
      </c>
      <c r="CM137" s="6">
        <f t="shared" si="279"/>
        <v>5495.1479586253517</v>
      </c>
      <c r="CN137" s="6">
        <f t="shared" si="280"/>
        <v>16133.754406524033</v>
      </c>
      <c r="CO137" s="6">
        <f t="shared" si="281"/>
        <v>1462.6965805453519</v>
      </c>
      <c r="CP137" s="6">
        <f t="shared" si="282"/>
        <v>4294.4771604811531</v>
      </c>
      <c r="CQ137" s="6">
        <f t="shared" si="283"/>
        <v>0</v>
      </c>
      <c r="CR137" s="6">
        <f t="shared" si="284"/>
        <v>0</v>
      </c>
      <c r="CS137" s="7">
        <f t="shared" si="297"/>
        <v>1.2777777777777777</v>
      </c>
      <c r="CT137" s="6">
        <f t="shared" si="298"/>
        <v>38851.303316672173</v>
      </c>
      <c r="CU137" s="6">
        <f t="shared" si="299"/>
        <v>30405.367813047789</v>
      </c>
    </row>
    <row r="138" spans="2:99" s="83" customFormat="1" ht="15" hidden="1" customHeight="1" x14ac:dyDescent="0.35">
      <c r="B138" s="79">
        <v>70</v>
      </c>
      <c r="C138" s="79">
        <v>70</v>
      </c>
      <c r="D138" s="79">
        <v>256</v>
      </c>
      <c r="E138" s="8">
        <v>6</v>
      </c>
      <c r="F138" s="84">
        <v>1.792</v>
      </c>
      <c r="G138" s="84">
        <v>3.0464000000000002</v>
      </c>
      <c r="H138" s="85">
        <v>2</v>
      </c>
      <c r="I138" s="27">
        <v>6</v>
      </c>
      <c r="J138" s="86">
        <f t="shared" si="0"/>
        <v>3.6960000000000002</v>
      </c>
      <c r="K138" s="27">
        <v>10</v>
      </c>
      <c r="L138" s="83">
        <v>6</v>
      </c>
      <c r="M138" s="86">
        <v>0.98380000000000001</v>
      </c>
      <c r="N138" s="27">
        <v>4</v>
      </c>
      <c r="O138" s="27">
        <v>15</v>
      </c>
      <c r="P138" s="86">
        <v>0.25</v>
      </c>
      <c r="Q138" s="84">
        <v>0.69199999999999995</v>
      </c>
      <c r="R138" s="79" t="s">
        <v>159</v>
      </c>
      <c r="S138" s="79">
        <v>2</v>
      </c>
      <c r="T138" s="79" t="s">
        <v>153</v>
      </c>
      <c r="U138" s="79">
        <v>510</v>
      </c>
      <c r="V138" s="87">
        <v>0.41299999999999998</v>
      </c>
      <c r="W138" s="87"/>
      <c r="X138" s="84"/>
      <c r="Y138" s="84"/>
      <c r="Z138" s="84"/>
      <c r="AA138" s="88">
        <v>1</v>
      </c>
      <c r="AB138" s="83" t="s">
        <v>143</v>
      </c>
      <c r="AC138" s="86"/>
      <c r="AD138" s="86">
        <v>0.35</v>
      </c>
      <c r="AE138" s="86"/>
      <c r="AF138" s="86"/>
      <c r="AG138" s="86"/>
      <c r="AH138" s="86"/>
      <c r="AI138" s="83">
        <v>311</v>
      </c>
      <c r="AJ138" s="86">
        <f>1*46.6%</f>
        <v>0.46600000000000003</v>
      </c>
      <c r="AK138" s="86">
        <f>1*46.6%</f>
        <v>0.46600000000000003</v>
      </c>
      <c r="AM138" s="86">
        <v>0.622</v>
      </c>
      <c r="AN138" s="8">
        <f t="shared" si="260"/>
        <v>63</v>
      </c>
      <c r="AO138" s="84"/>
      <c r="AP138" s="84">
        <f t="shared" si="261"/>
        <v>0.183</v>
      </c>
      <c r="AQ138" s="84">
        <f t="shared" si="262"/>
        <v>0.62200000000000011</v>
      </c>
      <c r="AR138" s="82" t="s">
        <v>149</v>
      </c>
      <c r="AS138" s="8">
        <v>513</v>
      </c>
      <c r="AT138" s="84">
        <v>0.25</v>
      </c>
      <c r="AU138" s="84"/>
      <c r="AV138" s="86"/>
      <c r="AW138" s="86">
        <v>0.2</v>
      </c>
      <c r="AX138" s="83">
        <f t="shared" si="285"/>
        <v>766</v>
      </c>
      <c r="AY138" s="8">
        <f t="shared" si="263"/>
        <v>887</v>
      </c>
      <c r="AZ138" s="84">
        <f t="shared" si="264"/>
        <v>1.129</v>
      </c>
      <c r="BA138" s="8">
        <f t="shared" si="265"/>
        <v>2517.8140000000003</v>
      </c>
      <c r="BB138" s="84">
        <f t="shared" si="266"/>
        <v>0.35</v>
      </c>
      <c r="BC138" s="84">
        <f t="shared" si="267"/>
        <v>0.66600000000000004</v>
      </c>
      <c r="BD138" s="84">
        <f t="shared" si="268"/>
        <v>0.433</v>
      </c>
      <c r="BE138" s="84">
        <f t="shared" si="269"/>
        <v>1.9360000000000002</v>
      </c>
      <c r="BF138" s="4">
        <v>0.435</v>
      </c>
      <c r="BG138" s="27">
        <v>1</v>
      </c>
      <c r="BH138" s="6">
        <f t="shared" si="286"/>
        <v>19579.217789214727</v>
      </c>
      <c r="BI138" s="27">
        <f t="shared" si="301"/>
        <v>57484.583429134436</v>
      </c>
      <c r="BJ138" s="27">
        <f t="shared" si="302"/>
        <v>35992.241111299954</v>
      </c>
      <c r="BK138" s="9">
        <v>1</v>
      </c>
      <c r="BL138" s="6">
        <f t="shared" si="296"/>
        <v>27506.081658042625</v>
      </c>
      <c r="BM138" s="27">
        <f t="shared" si="303"/>
        <v>80757.855748013142</v>
      </c>
      <c r="BN138" s="27">
        <f t="shared" si="304"/>
        <v>50564.099838999857</v>
      </c>
      <c r="BO138" s="27">
        <f t="shared" si="287"/>
        <v>15503.530346304004</v>
      </c>
      <c r="BP138" s="27">
        <f t="shared" si="305"/>
        <v>45518.365096748552</v>
      </c>
      <c r="BQ138" s="27">
        <f t="shared" si="306"/>
        <v>28499.953793246495</v>
      </c>
      <c r="BR138" s="27">
        <f t="shared" si="288"/>
        <v>4126.7243383912</v>
      </c>
      <c r="BS138" s="27">
        <f t="shared" si="307"/>
        <v>12116.062657516562</v>
      </c>
      <c r="BT138" s="27">
        <f t="shared" si="308"/>
        <v>7586.1078305724823</v>
      </c>
      <c r="BU138" s="8">
        <f t="shared" si="289"/>
        <v>0</v>
      </c>
      <c r="BV138" s="8">
        <f t="shared" si="270"/>
        <v>0</v>
      </c>
      <c r="BW138" s="8">
        <f t="shared" si="271"/>
        <v>0</v>
      </c>
      <c r="BX138" s="27">
        <f t="shared" si="290"/>
        <v>346225.36380119924</v>
      </c>
      <c r="BY138" s="79">
        <v>11</v>
      </c>
      <c r="BZ138" s="27">
        <f t="shared" si="291"/>
        <v>34065.93796313143</v>
      </c>
      <c r="CA138" s="27">
        <f t="shared" si="292"/>
        <v>30344.431322289929</v>
      </c>
      <c r="CB138" s="27">
        <f t="shared" si="293"/>
        <v>2022.9620881526619</v>
      </c>
      <c r="CC138" s="8">
        <f t="shared" si="294"/>
        <v>0</v>
      </c>
      <c r="CD138" s="8">
        <f t="shared" si="272"/>
        <v>36088.900051284094</v>
      </c>
      <c r="CE138" s="79">
        <v>85</v>
      </c>
      <c r="CF138" s="84">
        <f t="shared" si="295"/>
        <v>0.47887323943661969</v>
      </c>
      <c r="CG138" s="87">
        <v>0.1</v>
      </c>
      <c r="CH138" s="84">
        <f t="shared" si="274"/>
        <v>0.43098591549295773</v>
      </c>
      <c r="CI138" s="8">
        <f t="shared" si="275"/>
        <v>8438.3671035207135</v>
      </c>
      <c r="CJ138" s="8">
        <f t="shared" si="276"/>
        <v>24775.045815936814</v>
      </c>
      <c r="CK138" s="8">
        <f t="shared" si="277"/>
        <v>11854.733785015553</v>
      </c>
      <c r="CL138" s="8">
        <f t="shared" si="278"/>
        <v>34805.498392805661</v>
      </c>
      <c r="CM138" s="8">
        <f t="shared" si="279"/>
        <v>6681.8032196746826</v>
      </c>
      <c r="CN138" s="8">
        <f t="shared" si="280"/>
        <v>19617.774252964868</v>
      </c>
      <c r="CO138" s="8">
        <f t="shared" si="281"/>
        <v>1778.5600669686016</v>
      </c>
      <c r="CP138" s="8">
        <f t="shared" si="282"/>
        <v>5221.8523566198137</v>
      </c>
      <c r="CQ138" s="8">
        <f t="shared" si="283"/>
        <v>0</v>
      </c>
      <c r="CR138" s="8">
        <f t="shared" si="284"/>
        <v>0</v>
      </c>
      <c r="CS138" s="7">
        <f t="shared" si="297"/>
        <v>1.2777777777777777</v>
      </c>
      <c r="CT138" s="6">
        <f t="shared" si="298"/>
        <v>46113.594509974115</v>
      </c>
      <c r="CU138" s="6">
        <f t="shared" si="299"/>
        <v>36088.900051284094</v>
      </c>
    </row>
    <row r="139" spans="2:99" ht="15" hidden="1" customHeight="1" x14ac:dyDescent="0.35">
      <c r="B139">
        <v>70</v>
      </c>
      <c r="C139">
        <v>70</v>
      </c>
      <c r="D139">
        <v>256</v>
      </c>
      <c r="E139" s="6">
        <v>6</v>
      </c>
      <c r="F139" s="4">
        <v>1.792</v>
      </c>
      <c r="G139" s="4">
        <v>3.0464000000000002</v>
      </c>
      <c r="H139" s="7">
        <v>2</v>
      </c>
      <c r="I139" s="6">
        <v>6</v>
      </c>
      <c r="J139" s="4">
        <f t="shared" si="0"/>
        <v>3.6960000000000002</v>
      </c>
      <c r="K139" s="6">
        <v>10</v>
      </c>
      <c r="L139">
        <v>6</v>
      </c>
      <c r="M139" s="4">
        <v>0.98380000000000001</v>
      </c>
      <c r="N139" s="6">
        <v>4</v>
      </c>
      <c r="O139" s="6">
        <v>15</v>
      </c>
      <c r="P139" s="4">
        <v>0.25</v>
      </c>
      <c r="Q139" s="4">
        <v>0.69199999999999995</v>
      </c>
      <c r="R139" s="15" t="s">
        <v>159</v>
      </c>
      <c r="S139" s="15">
        <v>2</v>
      </c>
      <c r="T139" s="15" t="s">
        <v>153</v>
      </c>
      <c r="U139" s="15">
        <v>510</v>
      </c>
      <c r="V139" s="33">
        <v>0.41299999999999998</v>
      </c>
      <c r="W139" s="33"/>
      <c r="AA139" s="55">
        <v>1</v>
      </c>
      <c r="AB139" s="37" t="s">
        <v>143</v>
      </c>
      <c r="AC139" s="4"/>
      <c r="AD139" s="4">
        <v>0.35</v>
      </c>
      <c r="AE139" s="4"/>
      <c r="AF139" s="4"/>
      <c r="AG139" s="4"/>
      <c r="AH139" s="4"/>
      <c r="AI139">
        <v>311</v>
      </c>
      <c r="AJ139" s="4">
        <f>2*46.6%</f>
        <v>0.93200000000000005</v>
      </c>
      <c r="AK139" s="4"/>
      <c r="AL139" s="30">
        <v>0.311</v>
      </c>
      <c r="AM139" s="4"/>
      <c r="AN139" s="6">
        <f t="shared" si="260"/>
        <v>63</v>
      </c>
      <c r="AO139" s="4"/>
      <c r="AP139" s="4">
        <f t="shared" si="261"/>
        <v>0.183</v>
      </c>
      <c r="AQ139" s="4">
        <f t="shared" si="262"/>
        <v>0.62200000000000011</v>
      </c>
      <c r="AR139" s="82" t="s">
        <v>149</v>
      </c>
      <c r="AS139" s="9">
        <v>513</v>
      </c>
      <c r="AT139" s="30">
        <v>0.25</v>
      </c>
      <c r="AU139" s="30"/>
      <c r="AV139" s="4"/>
      <c r="AW139" s="4">
        <v>0.2</v>
      </c>
      <c r="AX139">
        <f t="shared" si="285"/>
        <v>766</v>
      </c>
      <c r="AY139" s="6">
        <f t="shared" si="263"/>
        <v>887</v>
      </c>
      <c r="AZ139" s="4">
        <f t="shared" si="264"/>
        <v>1.595</v>
      </c>
      <c r="BA139" s="6">
        <f t="shared" si="265"/>
        <v>2874.7699999999995</v>
      </c>
      <c r="BB139" s="4">
        <f t="shared" si="266"/>
        <v>0.35</v>
      </c>
      <c r="BC139" s="4">
        <f t="shared" si="267"/>
        <v>0.2</v>
      </c>
      <c r="BD139" s="4">
        <f t="shared" si="268"/>
        <v>0.74399999999999999</v>
      </c>
      <c r="BE139" s="4">
        <f t="shared" si="269"/>
        <v>1.3140000000000001</v>
      </c>
      <c r="BF139" s="4">
        <v>0.435</v>
      </c>
      <c r="BG139" s="6">
        <v>1</v>
      </c>
      <c r="BH139" s="6">
        <f t="shared" si="286"/>
        <v>17187.628879679996</v>
      </c>
      <c r="BI139" s="6">
        <f t="shared" si="301"/>
        <v>39772.173227579515</v>
      </c>
      <c r="BJ139" s="6">
        <f t="shared" si="302"/>
        <v>33990.52987451724</v>
      </c>
      <c r="BK139" s="9">
        <v>1</v>
      </c>
      <c r="BL139" s="6">
        <f t="shared" si="296"/>
        <v>22621.137364223996</v>
      </c>
      <c r="BM139" s="6">
        <f t="shared" si="303"/>
        <v>52345.311860814327</v>
      </c>
      <c r="BN139" s="6">
        <f t="shared" si="304"/>
        <v>44735.923189687208</v>
      </c>
      <c r="BO139" s="6">
        <f t="shared" si="287"/>
        <v>12750.179903999999</v>
      </c>
      <c r="BP139" s="6">
        <f t="shared" si="305"/>
        <v>29503.916297855998</v>
      </c>
      <c r="BQ139" s="6">
        <f t="shared" si="306"/>
        <v>25214.959781028861</v>
      </c>
      <c r="BR139" s="6">
        <f t="shared" si="288"/>
        <v>3393.8384711999997</v>
      </c>
      <c r="BS139" s="6">
        <f t="shared" si="307"/>
        <v>7853.3422223567995</v>
      </c>
      <c r="BT139" s="6">
        <f t="shared" si="308"/>
        <v>6711.7092620606581</v>
      </c>
      <c r="BU139" s="6">
        <f t="shared" si="289"/>
        <v>0</v>
      </c>
      <c r="BV139" s="6">
        <f t="shared" si="270"/>
        <v>0</v>
      </c>
      <c r="BW139" s="6">
        <f t="shared" si="271"/>
        <v>0</v>
      </c>
      <c r="BX139" s="6">
        <f t="shared" si="290"/>
        <v>314905.81225681782</v>
      </c>
      <c r="BY139">
        <v>11</v>
      </c>
      <c r="BZ139" s="25">
        <f t="shared" si="291"/>
        <v>30920.070185258788</v>
      </c>
      <c r="CA139" s="9">
        <f t="shared" si="292"/>
        <v>26846.837048242633</v>
      </c>
      <c r="CB139" s="6">
        <f t="shared" si="293"/>
        <v>1789.7891365495088</v>
      </c>
      <c r="CC139" s="6">
        <f t="shared" si="294"/>
        <v>0</v>
      </c>
      <c r="CD139" s="6">
        <f t="shared" si="272"/>
        <v>32709.859321808297</v>
      </c>
      <c r="CE139">
        <v>85</v>
      </c>
      <c r="CF139" s="4">
        <f t="shared" si="295"/>
        <v>0.47887323943661969</v>
      </c>
      <c r="CG139" s="1">
        <v>0.1</v>
      </c>
      <c r="CH139" s="4">
        <f t="shared" si="274"/>
        <v>0.43098591549295773</v>
      </c>
      <c r="CI139" s="6">
        <f t="shared" si="275"/>
        <v>7407.6259678620827</v>
      </c>
      <c r="CJ139" s="6">
        <f t="shared" si="276"/>
        <v>17141.24648963286</v>
      </c>
      <c r="CK139" s="6">
        <f t="shared" si="277"/>
        <v>9749.3915964120315</v>
      </c>
      <c r="CL139" s="6">
        <f t="shared" si="278"/>
        <v>22560.092154097441</v>
      </c>
      <c r="CM139" s="6">
        <f t="shared" si="279"/>
        <v>5495.1479586253517</v>
      </c>
      <c r="CN139" s="6">
        <f t="shared" si="280"/>
        <v>12715.772376259063</v>
      </c>
      <c r="CO139" s="6">
        <f t="shared" si="281"/>
        <v>1462.6965805453519</v>
      </c>
      <c r="CP139" s="6">
        <f t="shared" si="282"/>
        <v>3384.6798873819444</v>
      </c>
      <c r="CQ139" s="6">
        <f t="shared" si="283"/>
        <v>0</v>
      </c>
      <c r="CR139" s="6">
        <f t="shared" si="284"/>
        <v>0</v>
      </c>
      <c r="CS139" s="7">
        <f t="shared" si="297"/>
        <v>1.2777777777777777</v>
      </c>
      <c r="CT139" s="6">
        <f t="shared" si="298"/>
        <v>41795.93135564393</v>
      </c>
      <c r="CU139" s="6">
        <f t="shared" si="299"/>
        <v>32709.859321808297</v>
      </c>
    </row>
    <row r="140" spans="2:99" s="59" customFormat="1" ht="15" hidden="1" customHeight="1" x14ac:dyDescent="0.35">
      <c r="B140" s="59">
        <v>70</v>
      </c>
      <c r="C140" s="59">
        <v>70</v>
      </c>
      <c r="D140" s="59">
        <v>256</v>
      </c>
      <c r="E140" s="61">
        <v>6</v>
      </c>
      <c r="F140" s="60">
        <v>1.792</v>
      </c>
      <c r="G140" s="60">
        <v>3.0464000000000002</v>
      </c>
      <c r="H140" s="62">
        <v>2</v>
      </c>
      <c r="I140" s="61">
        <v>6</v>
      </c>
      <c r="J140" s="60">
        <f t="shared" si="0"/>
        <v>3.6960000000000002</v>
      </c>
      <c r="K140" s="61">
        <v>10</v>
      </c>
      <c r="L140" s="59">
        <v>6</v>
      </c>
      <c r="M140" s="60">
        <v>0.98380000000000001</v>
      </c>
      <c r="N140" s="61">
        <v>4</v>
      </c>
      <c r="O140" s="61">
        <v>15</v>
      </c>
      <c r="P140" s="60">
        <v>0.25</v>
      </c>
      <c r="Q140" s="60">
        <v>0.69199999999999995</v>
      </c>
      <c r="R140" s="63" t="s">
        <v>159</v>
      </c>
      <c r="S140" s="63">
        <v>2</v>
      </c>
      <c r="T140" s="63" t="s">
        <v>153</v>
      </c>
      <c r="U140" s="63">
        <v>510</v>
      </c>
      <c r="V140" s="64">
        <v>0.41299999999999998</v>
      </c>
      <c r="W140" s="64"/>
      <c r="X140" s="60"/>
      <c r="Y140" s="60"/>
      <c r="Z140" s="60"/>
      <c r="AA140" s="80">
        <v>1</v>
      </c>
      <c r="AB140" s="63" t="s">
        <v>143</v>
      </c>
      <c r="AC140" s="60"/>
      <c r="AD140" s="60">
        <v>0.35</v>
      </c>
      <c r="AE140" s="60"/>
      <c r="AF140" s="60"/>
      <c r="AG140" s="60"/>
      <c r="AH140" s="60"/>
      <c r="AI140" s="59">
        <v>311</v>
      </c>
      <c r="AJ140" s="60">
        <f>1*46.6%</f>
        <v>0.46600000000000003</v>
      </c>
      <c r="AK140" s="60">
        <f>1*46.6%</f>
        <v>0.46600000000000003</v>
      </c>
      <c r="AL140" s="67">
        <v>0.311</v>
      </c>
      <c r="AM140" s="60"/>
      <c r="AN140" s="61">
        <f t="shared" si="260"/>
        <v>63</v>
      </c>
      <c r="AO140" s="60"/>
      <c r="AP140" s="60">
        <f t="shared" si="261"/>
        <v>0.183</v>
      </c>
      <c r="AQ140" s="60">
        <f t="shared" si="262"/>
        <v>0.62200000000000011</v>
      </c>
      <c r="AR140" s="89" t="s">
        <v>149</v>
      </c>
      <c r="AS140" s="72">
        <v>513</v>
      </c>
      <c r="AT140" s="67">
        <v>0.25</v>
      </c>
      <c r="AU140" s="67"/>
      <c r="AV140" s="60"/>
      <c r="AW140" s="60">
        <v>0.2</v>
      </c>
      <c r="AX140" s="59">
        <f t="shared" si="285"/>
        <v>766</v>
      </c>
      <c r="AY140" s="61">
        <f t="shared" si="263"/>
        <v>887</v>
      </c>
      <c r="AZ140" s="60">
        <f t="shared" si="264"/>
        <v>1.129</v>
      </c>
      <c r="BA140" s="61">
        <f t="shared" si="265"/>
        <v>2517.8140000000003</v>
      </c>
      <c r="BB140" s="60">
        <f t="shared" si="266"/>
        <v>0.35</v>
      </c>
      <c r="BC140" s="60">
        <f t="shared" si="267"/>
        <v>0.66600000000000004</v>
      </c>
      <c r="BD140" s="60">
        <f t="shared" si="268"/>
        <v>0.74399999999999999</v>
      </c>
      <c r="BE140" s="60">
        <f t="shared" si="269"/>
        <v>1.3140000000000001</v>
      </c>
      <c r="BF140" s="4">
        <v>0.435</v>
      </c>
      <c r="BG140" s="61">
        <v>1</v>
      </c>
      <c r="BH140" s="6">
        <f t="shared" si="286"/>
        <v>19579.217789214727</v>
      </c>
      <c r="BI140" s="61">
        <f t="shared" si="301"/>
        <v>45306.309964242879</v>
      </c>
      <c r="BJ140" s="61">
        <f t="shared" si="302"/>
        <v>38720.174367435677</v>
      </c>
      <c r="BK140" s="9">
        <v>1</v>
      </c>
      <c r="BL140" s="6">
        <f t="shared" si="296"/>
        <v>27506.081658042625</v>
      </c>
      <c r="BM140" s="61">
        <f t="shared" si="303"/>
        <v>63649.072956710639</v>
      </c>
      <c r="BN140" s="61">
        <f t="shared" si="304"/>
        <v>54396.467184251625</v>
      </c>
      <c r="BO140" s="61">
        <f t="shared" si="287"/>
        <v>15503.530346304004</v>
      </c>
      <c r="BP140" s="61">
        <f t="shared" si="305"/>
        <v>35875.169221347467</v>
      </c>
      <c r="BQ140" s="61">
        <f t="shared" si="306"/>
        <v>30660.029669336342</v>
      </c>
      <c r="BR140" s="61">
        <f t="shared" si="288"/>
        <v>4126.7243383912</v>
      </c>
      <c r="BS140" s="61">
        <f t="shared" si="307"/>
        <v>9549.2401190372366</v>
      </c>
      <c r="BT140" s="61">
        <f t="shared" si="308"/>
        <v>8161.076079191851</v>
      </c>
      <c r="BU140" s="61">
        <f t="shared" si="289"/>
        <v>0</v>
      </c>
      <c r="BV140" s="61">
        <f t="shared" si="270"/>
        <v>0</v>
      </c>
      <c r="BW140" s="61">
        <f t="shared" si="271"/>
        <v>0</v>
      </c>
      <c r="BX140" s="61">
        <f t="shared" si="290"/>
        <v>372466.56620674918</v>
      </c>
      <c r="BY140" s="59">
        <v>11</v>
      </c>
      <c r="BZ140" s="66">
        <f t="shared" si="291"/>
        <v>36647.872352371407</v>
      </c>
      <c r="CA140" s="72">
        <f t="shared" si="292"/>
        <v>32644.304316767404</v>
      </c>
      <c r="CB140" s="61">
        <f t="shared" si="293"/>
        <v>2176.2869544511605</v>
      </c>
      <c r="CC140" s="61">
        <f t="shared" si="294"/>
        <v>0</v>
      </c>
      <c r="CD140" s="66">
        <f t="shared" si="272"/>
        <v>38824.15930682257</v>
      </c>
      <c r="CE140" s="59">
        <v>85</v>
      </c>
      <c r="CF140" s="60">
        <f t="shared" si="295"/>
        <v>0.47887323943661969</v>
      </c>
      <c r="CG140" s="71">
        <v>0.1</v>
      </c>
      <c r="CH140" s="60">
        <f t="shared" si="274"/>
        <v>0.43098591549295773</v>
      </c>
      <c r="CI140" s="61">
        <f t="shared" si="275"/>
        <v>8438.3671035207135</v>
      </c>
      <c r="CJ140" s="61">
        <f t="shared" si="276"/>
        <v>19526.381477546929</v>
      </c>
      <c r="CK140" s="61">
        <f t="shared" si="277"/>
        <v>11854.733785015553</v>
      </c>
      <c r="CL140" s="61">
        <f t="shared" si="278"/>
        <v>27431.853978525993</v>
      </c>
      <c r="CM140" s="61">
        <f t="shared" si="279"/>
        <v>6681.8032196746826</v>
      </c>
      <c r="CN140" s="61">
        <f t="shared" si="280"/>
        <v>15461.692650327217</v>
      </c>
      <c r="CO140" s="61">
        <f t="shared" si="281"/>
        <v>1778.5600669686016</v>
      </c>
      <c r="CP140" s="61">
        <f t="shared" si="282"/>
        <v>4115.5879949653445</v>
      </c>
      <c r="CQ140" s="61">
        <f t="shared" si="283"/>
        <v>0</v>
      </c>
      <c r="CR140" s="61">
        <f t="shared" si="284"/>
        <v>0</v>
      </c>
      <c r="CS140" s="7">
        <f t="shared" si="297"/>
        <v>1.2777777777777777</v>
      </c>
      <c r="CT140" s="6">
        <f t="shared" si="298"/>
        <v>49608.648003162169</v>
      </c>
      <c r="CU140" s="6">
        <f t="shared" si="299"/>
        <v>38824.15930682257</v>
      </c>
    </row>
    <row r="141" spans="2:99" s="15" customFormat="1" ht="15" hidden="1" customHeight="1" x14ac:dyDescent="0.35">
      <c r="B141">
        <v>70</v>
      </c>
      <c r="C141">
        <v>70</v>
      </c>
      <c r="D141">
        <v>256</v>
      </c>
      <c r="E141" s="6">
        <v>6</v>
      </c>
      <c r="F141" s="4">
        <v>1.792</v>
      </c>
      <c r="G141" s="4">
        <v>3.0464000000000002</v>
      </c>
      <c r="H141" s="16">
        <v>2</v>
      </c>
      <c r="I141" s="9">
        <v>6</v>
      </c>
      <c r="J141" s="30">
        <f t="shared" si="0"/>
        <v>3.6960000000000002</v>
      </c>
      <c r="K141" s="9">
        <v>10</v>
      </c>
      <c r="L141" s="15">
        <v>6</v>
      </c>
      <c r="M141" s="30">
        <v>0.98380000000000001</v>
      </c>
      <c r="N141" s="9">
        <v>4</v>
      </c>
      <c r="O141" s="9">
        <v>15</v>
      </c>
      <c r="P141" s="30">
        <v>0.25</v>
      </c>
      <c r="Q141" s="4">
        <v>0.69199999999999995</v>
      </c>
      <c r="R141" s="15" t="s">
        <v>154</v>
      </c>
      <c r="S141" s="15">
        <v>1</v>
      </c>
      <c r="T141" s="15" t="s">
        <v>153</v>
      </c>
      <c r="U141" s="15">
        <v>674</v>
      </c>
      <c r="V141" s="33"/>
      <c r="W141" s="33"/>
      <c r="X141" s="4">
        <v>0.221</v>
      </c>
      <c r="Y141" s="4">
        <v>0.2</v>
      </c>
      <c r="Z141" s="4">
        <v>1.25</v>
      </c>
      <c r="AA141" s="55">
        <v>4</v>
      </c>
      <c r="AB141" s="37" t="s">
        <v>143</v>
      </c>
      <c r="AC141" s="30"/>
      <c r="AD141" s="30">
        <v>0.35</v>
      </c>
      <c r="AE141" s="30"/>
      <c r="AF141" s="30"/>
      <c r="AG141" s="30"/>
      <c r="AH141" s="30"/>
      <c r="AI141" s="15">
        <v>311</v>
      </c>
      <c r="AJ141" s="30">
        <f>2*46.6%</f>
        <v>0.93200000000000005</v>
      </c>
      <c r="AK141" s="30"/>
      <c r="AL141" s="30"/>
      <c r="AM141" s="30">
        <v>0.622</v>
      </c>
      <c r="AN141" s="6">
        <f t="shared" si="260"/>
        <v>63</v>
      </c>
      <c r="AO141" s="4"/>
      <c r="AP141" s="4">
        <f t="shared" si="261"/>
        <v>0.183</v>
      </c>
      <c r="AQ141" s="4">
        <f t="shared" si="262"/>
        <v>0.62200000000000011</v>
      </c>
      <c r="AR141" s="82" t="s">
        <v>149</v>
      </c>
      <c r="AS141" s="9">
        <v>513</v>
      </c>
      <c r="AT141" s="30">
        <v>0.25</v>
      </c>
      <c r="AU141" s="30"/>
      <c r="AV141" s="30"/>
      <c r="AW141" s="30">
        <v>0.2</v>
      </c>
      <c r="AX141" s="15">
        <f t="shared" si="285"/>
        <v>930</v>
      </c>
      <c r="AY141" s="6">
        <f t="shared" si="263"/>
        <v>887</v>
      </c>
      <c r="AZ141" s="4">
        <f t="shared" si="264"/>
        <v>1.1819999999999999</v>
      </c>
      <c r="BA141" s="6">
        <f t="shared" si="265"/>
        <v>2916.26</v>
      </c>
      <c r="BB141" s="4">
        <f t="shared" si="266"/>
        <v>0.35</v>
      </c>
      <c r="BC141" s="4">
        <f t="shared" si="267"/>
        <v>0.2</v>
      </c>
      <c r="BD141" s="4">
        <f t="shared" si="268"/>
        <v>0.65399999999999991</v>
      </c>
      <c r="BE141" s="4">
        <f t="shared" si="269"/>
        <v>2.1360000000000001</v>
      </c>
      <c r="BF141" s="4">
        <v>0.435</v>
      </c>
      <c r="BG141" s="9">
        <v>1</v>
      </c>
      <c r="BH141" s="6">
        <f t="shared" si="286"/>
        <v>17435.688627840002</v>
      </c>
      <c r="BI141" s="9">
        <f t="shared" si="301"/>
        <v>54678.319536906245</v>
      </c>
      <c r="BJ141" s="9">
        <f t="shared" si="302"/>
        <v>41792.369242369321</v>
      </c>
      <c r="BK141" s="9">
        <v>1</v>
      </c>
      <c r="BL141" s="6">
        <f t="shared" si="296"/>
        <v>22947.616000512004</v>
      </c>
      <c r="BM141" s="9">
        <f t="shared" si="303"/>
        <v>71963.723777605643</v>
      </c>
      <c r="BN141" s="9">
        <f t="shared" si="304"/>
        <v>55004.15048673124</v>
      </c>
      <c r="BO141" s="9">
        <f t="shared" si="287"/>
        <v>12934.196352000001</v>
      </c>
      <c r="BP141" s="9">
        <f t="shared" si="305"/>
        <v>40561.639759872007</v>
      </c>
      <c r="BQ141" s="9">
        <f t="shared" si="306"/>
        <v>31002.544340748289</v>
      </c>
      <c r="BR141" s="9">
        <f t="shared" si="288"/>
        <v>3442.8199056000003</v>
      </c>
      <c r="BS141" s="9">
        <f t="shared" si="307"/>
        <v>10796.683223961601</v>
      </c>
      <c r="BT141" s="9">
        <f t="shared" si="308"/>
        <v>8252.2465158084869</v>
      </c>
      <c r="BU141" s="6">
        <f t="shared" si="289"/>
        <v>3645.3250000000003</v>
      </c>
      <c r="BV141" s="6">
        <f t="shared" si="270"/>
        <v>11431.739200000002</v>
      </c>
      <c r="BW141" s="6">
        <f t="shared" si="271"/>
        <v>8737.6398867999997</v>
      </c>
      <c r="BX141" s="9">
        <f t="shared" si="290"/>
        <v>387186.07891640224</v>
      </c>
      <c r="BY141" s="15">
        <v>11</v>
      </c>
      <c r="BZ141" s="25">
        <f t="shared" si="291"/>
        <v>38017.147568831868</v>
      </c>
      <c r="CA141" s="9">
        <f t="shared" si="292"/>
        <v>33008.986063233948</v>
      </c>
      <c r="CB141" s="9">
        <f t="shared" si="293"/>
        <v>2200.5990708822633</v>
      </c>
      <c r="CC141" s="6">
        <f t="shared" si="294"/>
        <v>2184.4099716999999</v>
      </c>
      <c r="CD141" s="6">
        <f t="shared" si="272"/>
        <v>42402.156611414131</v>
      </c>
      <c r="CE141">
        <v>85</v>
      </c>
      <c r="CF141" s="4">
        <f t="shared" si="295"/>
        <v>0.47887323943661969</v>
      </c>
      <c r="CG141" s="1">
        <v>0.1</v>
      </c>
      <c r="CH141" s="4">
        <f t="shared" si="274"/>
        <v>0.43098591549295773</v>
      </c>
      <c r="CI141" s="6">
        <f t="shared" si="275"/>
        <v>7514.5362255197751</v>
      </c>
      <c r="CJ141" s="6">
        <f t="shared" si="276"/>
        <v>23565.585603230014</v>
      </c>
      <c r="CK141" s="6">
        <f t="shared" si="277"/>
        <v>9890.0992903615115</v>
      </c>
      <c r="CL141" s="6">
        <f t="shared" si="278"/>
        <v>31015.351374573696</v>
      </c>
      <c r="CM141" s="6">
        <f t="shared" si="279"/>
        <v>5574.4564559323944</v>
      </c>
      <c r="CN141" s="6">
        <f t="shared" si="280"/>
        <v>17481.49544580399</v>
      </c>
      <c r="CO141" s="6">
        <f t="shared" si="281"/>
        <v>1483.8068888923945</v>
      </c>
      <c r="CP141" s="6">
        <f t="shared" si="282"/>
        <v>4653.2184035665496</v>
      </c>
      <c r="CQ141" s="6">
        <f t="shared" si="283"/>
        <v>1571.0837323943663</v>
      </c>
      <c r="CR141" s="6">
        <f t="shared" si="284"/>
        <v>4926.9185847887329</v>
      </c>
      <c r="CS141" s="7">
        <f t="shared" si="297"/>
        <v>1.2777777777777777</v>
      </c>
      <c r="CT141" s="6">
        <f t="shared" si="298"/>
        <v>53573.752900223612</v>
      </c>
      <c r="CU141" s="6">
        <f t="shared" si="299"/>
        <v>42402.156611414131</v>
      </c>
    </row>
    <row r="142" spans="2:99" s="83" customFormat="1" ht="15" hidden="1" customHeight="1" x14ac:dyDescent="0.35">
      <c r="B142" s="79">
        <v>70</v>
      </c>
      <c r="C142" s="79">
        <v>70</v>
      </c>
      <c r="D142" s="79">
        <v>256</v>
      </c>
      <c r="E142" s="8">
        <v>6</v>
      </c>
      <c r="F142" s="84">
        <v>1.792</v>
      </c>
      <c r="G142" s="84">
        <v>3.0464000000000002</v>
      </c>
      <c r="H142" s="85">
        <v>2</v>
      </c>
      <c r="I142" s="27">
        <v>6</v>
      </c>
      <c r="J142" s="86">
        <f t="shared" si="0"/>
        <v>3.6960000000000002</v>
      </c>
      <c r="K142" s="27">
        <v>10</v>
      </c>
      <c r="L142" s="83">
        <v>6</v>
      </c>
      <c r="M142" s="86">
        <v>0.98380000000000001</v>
      </c>
      <c r="N142" s="27">
        <v>4</v>
      </c>
      <c r="O142" s="27">
        <v>15</v>
      </c>
      <c r="P142" s="86">
        <v>0.25</v>
      </c>
      <c r="Q142" s="84">
        <v>0.69199999999999995</v>
      </c>
      <c r="R142" s="79" t="s">
        <v>154</v>
      </c>
      <c r="S142" s="79">
        <v>1</v>
      </c>
      <c r="T142" s="79" t="s">
        <v>153</v>
      </c>
      <c r="U142" s="79">
        <v>674</v>
      </c>
      <c r="V142" s="87"/>
      <c r="W142" s="87"/>
      <c r="X142" s="84">
        <v>0.221</v>
      </c>
      <c r="Y142" s="84">
        <v>0.2</v>
      </c>
      <c r="Z142" s="84">
        <v>1.25</v>
      </c>
      <c r="AA142" s="88">
        <v>4</v>
      </c>
      <c r="AB142" s="83" t="s">
        <v>143</v>
      </c>
      <c r="AC142" s="86"/>
      <c r="AD142" s="86">
        <v>0.35</v>
      </c>
      <c r="AE142" s="86"/>
      <c r="AF142" s="86"/>
      <c r="AG142" s="86"/>
      <c r="AH142" s="86"/>
      <c r="AI142" s="83">
        <v>311</v>
      </c>
      <c r="AJ142" s="86">
        <f>1*46.6%</f>
        <v>0.46600000000000003</v>
      </c>
      <c r="AK142" s="86">
        <f>1*46.6%</f>
        <v>0.46600000000000003</v>
      </c>
      <c r="AM142" s="86">
        <v>0.622</v>
      </c>
      <c r="AN142" s="8">
        <f t="shared" si="260"/>
        <v>63</v>
      </c>
      <c r="AO142" s="84"/>
      <c r="AP142" s="84">
        <f t="shared" si="261"/>
        <v>0.183</v>
      </c>
      <c r="AQ142" s="84">
        <f t="shared" si="262"/>
        <v>0.62200000000000011</v>
      </c>
      <c r="AR142" s="82" t="s">
        <v>149</v>
      </c>
      <c r="AS142" s="8">
        <v>513</v>
      </c>
      <c r="AT142" s="84">
        <v>0.25</v>
      </c>
      <c r="AU142" s="84"/>
      <c r="AV142" s="86"/>
      <c r="AW142" s="86">
        <v>0.2</v>
      </c>
      <c r="AX142" s="83">
        <f t="shared" si="285"/>
        <v>930</v>
      </c>
      <c r="AY142" s="8">
        <f t="shared" si="263"/>
        <v>887</v>
      </c>
      <c r="AZ142" s="84">
        <f t="shared" si="264"/>
        <v>0.71599999999999997</v>
      </c>
      <c r="BA142" s="8">
        <f t="shared" si="265"/>
        <v>2482.88</v>
      </c>
      <c r="BB142" s="84">
        <f t="shared" si="266"/>
        <v>0.35</v>
      </c>
      <c r="BC142" s="84">
        <f t="shared" si="267"/>
        <v>0.66600000000000004</v>
      </c>
      <c r="BD142" s="84">
        <f t="shared" si="268"/>
        <v>0.65399999999999991</v>
      </c>
      <c r="BE142" s="84">
        <f t="shared" si="269"/>
        <v>2.1360000000000001</v>
      </c>
      <c r="BF142" s="4">
        <v>0.435</v>
      </c>
      <c r="BG142" s="8">
        <v>1</v>
      </c>
      <c r="BH142" s="6">
        <f t="shared" si="286"/>
        <v>19307.561346662402</v>
      </c>
      <c r="BI142" s="27">
        <f t="shared" si="301"/>
        <v>60548.512383133297</v>
      </c>
      <c r="BJ142" s="27">
        <f t="shared" si="302"/>
        <v>46279.143324514363</v>
      </c>
      <c r="BK142" s="9">
        <v>1</v>
      </c>
      <c r="BL142" s="6">
        <f t="shared" si="296"/>
        <v>27124.442086318082</v>
      </c>
      <c r="BM142" s="27">
        <f t="shared" si="303"/>
        <v>85062.250382693514</v>
      </c>
      <c r="BN142" s="27">
        <f t="shared" si="304"/>
        <v>65015.768712147612</v>
      </c>
      <c r="BO142" s="27">
        <f t="shared" si="287"/>
        <v>15288.422983680002</v>
      </c>
      <c r="BP142" s="27">
        <f t="shared" si="305"/>
        <v>47944.494476820488</v>
      </c>
      <c r="BQ142" s="27">
        <f t="shared" si="306"/>
        <v>36645.493740193881</v>
      </c>
      <c r="BR142" s="27">
        <f t="shared" si="288"/>
        <v>4069.4671351039997</v>
      </c>
      <c r="BS142" s="27">
        <f t="shared" si="307"/>
        <v>12761.848935686143</v>
      </c>
      <c r="BT142" s="27">
        <f t="shared" si="308"/>
        <v>9754.2848326847197</v>
      </c>
      <c r="BU142" s="8">
        <f t="shared" si="289"/>
        <v>3103.6000000000004</v>
      </c>
      <c r="BV142" s="8">
        <f t="shared" si="270"/>
        <v>9732.8896000000022</v>
      </c>
      <c r="BW142" s="8">
        <f t="shared" si="271"/>
        <v>7439.1553984000011</v>
      </c>
      <c r="BX142" s="27">
        <f t="shared" si="290"/>
        <v>445179.6481466479</v>
      </c>
      <c r="BY142" s="79">
        <v>11</v>
      </c>
      <c r="BZ142" s="27">
        <f t="shared" si="291"/>
        <v>43802.285626076526</v>
      </c>
      <c r="CA142" s="27">
        <f t="shared" si="292"/>
        <v>39017.139330738879</v>
      </c>
      <c r="CB142" s="27">
        <f t="shared" si="293"/>
        <v>2601.1426220492585</v>
      </c>
      <c r="CC142" s="8">
        <f t="shared" si="294"/>
        <v>1859.7888496000003</v>
      </c>
      <c r="CD142" s="8">
        <f t="shared" si="272"/>
        <v>48263.217097725785</v>
      </c>
      <c r="CE142" s="79">
        <v>85</v>
      </c>
      <c r="CF142" s="84">
        <f t="shared" si="295"/>
        <v>0.47887323943661969</v>
      </c>
      <c r="CG142" s="87">
        <v>0.1</v>
      </c>
      <c r="CH142" s="84">
        <f t="shared" si="274"/>
        <v>0.43098591549295773</v>
      </c>
      <c r="CI142" s="8">
        <f t="shared" si="275"/>
        <v>8321.2870029277383</v>
      </c>
      <c r="CJ142" s="8">
        <f t="shared" si="276"/>
        <v>26095.556041181393</v>
      </c>
      <c r="CK142" s="8">
        <f t="shared" si="277"/>
        <v>11690.252504807511</v>
      </c>
      <c r="CL142" s="8">
        <f t="shared" si="278"/>
        <v>36660.631855076361</v>
      </c>
      <c r="CM142" s="8">
        <f t="shared" si="279"/>
        <v>6589.0949760649019</v>
      </c>
      <c r="CN142" s="8">
        <f t="shared" si="280"/>
        <v>20663.401844939533</v>
      </c>
      <c r="CO142" s="8">
        <f t="shared" si="281"/>
        <v>1753.8830187913011</v>
      </c>
      <c r="CP142" s="8">
        <f t="shared" si="282"/>
        <v>5500.1771469295209</v>
      </c>
      <c r="CQ142" s="8">
        <f t="shared" si="283"/>
        <v>1337.6078873239437</v>
      </c>
      <c r="CR142" s="8">
        <f t="shared" si="284"/>
        <v>4194.7383346478882</v>
      </c>
      <c r="CS142" s="7">
        <f t="shared" si="297"/>
        <v>1.2777777777777777</v>
      </c>
      <c r="CT142" s="6">
        <f t="shared" si="298"/>
        <v>61153.05827776072</v>
      </c>
      <c r="CU142" s="6">
        <f t="shared" si="299"/>
        <v>48263.217097725785</v>
      </c>
    </row>
    <row r="143" spans="2:99" s="15" customFormat="1" ht="15" hidden="1" customHeight="1" x14ac:dyDescent="0.35">
      <c r="B143">
        <v>70</v>
      </c>
      <c r="C143">
        <v>70</v>
      </c>
      <c r="D143">
        <v>256</v>
      </c>
      <c r="E143" s="6">
        <v>6</v>
      </c>
      <c r="F143" s="4">
        <v>1.792</v>
      </c>
      <c r="G143" s="4">
        <v>3.0464000000000002</v>
      </c>
      <c r="H143" s="16">
        <v>2</v>
      </c>
      <c r="I143" s="9">
        <v>6</v>
      </c>
      <c r="J143" s="30">
        <f t="shared" si="0"/>
        <v>3.6960000000000002</v>
      </c>
      <c r="K143" s="9">
        <v>10</v>
      </c>
      <c r="L143" s="15">
        <v>6</v>
      </c>
      <c r="M143" s="30">
        <v>0.98380000000000001</v>
      </c>
      <c r="N143" s="9">
        <v>4</v>
      </c>
      <c r="O143" s="9">
        <v>15</v>
      </c>
      <c r="P143" s="30">
        <v>0.25</v>
      </c>
      <c r="Q143" s="4">
        <v>0.69199999999999995</v>
      </c>
      <c r="R143" s="15" t="s">
        <v>154</v>
      </c>
      <c r="S143" s="15">
        <v>1</v>
      </c>
      <c r="T143" s="15" t="s">
        <v>153</v>
      </c>
      <c r="U143" s="15">
        <v>674</v>
      </c>
      <c r="V143" s="33"/>
      <c r="W143" s="33"/>
      <c r="X143" s="4">
        <v>0.221</v>
      </c>
      <c r="Y143" s="4">
        <v>0.2</v>
      </c>
      <c r="Z143" s="4">
        <v>1.25</v>
      </c>
      <c r="AA143" s="55">
        <v>4</v>
      </c>
      <c r="AB143" s="37" t="s">
        <v>143</v>
      </c>
      <c r="AC143" s="30"/>
      <c r="AD143" s="30">
        <v>0.35</v>
      </c>
      <c r="AE143" s="30"/>
      <c r="AF143" s="30"/>
      <c r="AG143" s="30"/>
      <c r="AH143" s="30"/>
      <c r="AI143" s="15">
        <v>311</v>
      </c>
      <c r="AJ143" s="30">
        <f>2*46.6%</f>
        <v>0.93200000000000005</v>
      </c>
      <c r="AK143" s="30"/>
      <c r="AL143" s="30">
        <v>0.311</v>
      </c>
      <c r="AM143" s="30"/>
      <c r="AN143" s="6">
        <f t="shared" si="260"/>
        <v>63</v>
      </c>
      <c r="AO143" s="4"/>
      <c r="AP143" s="4">
        <f t="shared" si="261"/>
        <v>0.183</v>
      </c>
      <c r="AQ143" s="4">
        <f t="shared" si="262"/>
        <v>0.62200000000000011</v>
      </c>
      <c r="AR143" s="82" t="s">
        <v>149</v>
      </c>
      <c r="AS143" s="9">
        <v>513</v>
      </c>
      <c r="AT143" s="30">
        <v>0.25</v>
      </c>
      <c r="AU143" s="30"/>
      <c r="AV143" s="30"/>
      <c r="AW143" s="30">
        <v>0.2</v>
      </c>
      <c r="AX143" s="15">
        <f t="shared" si="285"/>
        <v>930</v>
      </c>
      <c r="AY143" s="6">
        <f t="shared" si="263"/>
        <v>887</v>
      </c>
      <c r="AZ143" s="4">
        <f t="shared" si="264"/>
        <v>1.1819999999999999</v>
      </c>
      <c r="BA143" s="6">
        <f t="shared" si="265"/>
        <v>2916.26</v>
      </c>
      <c r="BB143" s="4">
        <f t="shared" si="266"/>
        <v>0.35</v>
      </c>
      <c r="BC143" s="4">
        <f t="shared" si="267"/>
        <v>0.2</v>
      </c>
      <c r="BD143" s="4">
        <f t="shared" si="268"/>
        <v>0.96500000000000008</v>
      </c>
      <c r="BE143" s="4">
        <f t="shared" si="269"/>
        <v>1.514</v>
      </c>
      <c r="BF143" s="4">
        <v>0.435</v>
      </c>
      <c r="BG143" s="9">
        <v>1</v>
      </c>
      <c r="BH143" s="6">
        <f t="shared" si="286"/>
        <v>17435.688627840002</v>
      </c>
      <c r="BI143" s="9">
        <f t="shared" si="301"/>
        <v>43833.321210389768</v>
      </c>
      <c r="BJ143" s="9">
        <f t="shared" si="302"/>
        <v>38553.794693879812</v>
      </c>
      <c r="BK143" s="9">
        <v>1</v>
      </c>
      <c r="BL143" s="6">
        <f t="shared" si="296"/>
        <v>22947.616000512004</v>
      </c>
      <c r="BM143" s="9">
        <f t="shared" si="303"/>
        <v>57690.306625287179</v>
      </c>
      <c r="BN143" s="9">
        <f t="shared" si="304"/>
        <v>50741.768500332146</v>
      </c>
      <c r="BO143" s="9">
        <f t="shared" si="287"/>
        <v>12934.196352000001</v>
      </c>
      <c r="BP143" s="9">
        <f t="shared" si="305"/>
        <v>32516.569628928006</v>
      </c>
      <c r="BQ143" s="9">
        <f t="shared" si="306"/>
        <v>28600.094973542407</v>
      </c>
      <c r="BR143" s="9">
        <f t="shared" si="288"/>
        <v>3442.8199056000003</v>
      </c>
      <c r="BS143" s="9">
        <f t="shared" si="307"/>
        <v>8655.2492426784011</v>
      </c>
      <c r="BT143" s="9">
        <f t="shared" si="308"/>
        <v>7612.7633752627207</v>
      </c>
      <c r="BU143" s="6">
        <f t="shared" si="289"/>
        <v>3645.3250000000003</v>
      </c>
      <c r="BV143" s="6">
        <f t="shared" si="270"/>
        <v>9164.3470500000021</v>
      </c>
      <c r="BW143" s="6">
        <f t="shared" si="271"/>
        <v>8060.5426400000015</v>
      </c>
      <c r="BX143" s="9">
        <f t="shared" si="290"/>
        <v>357182.2527768478</v>
      </c>
      <c r="BY143" s="15">
        <v>11</v>
      </c>
      <c r="BZ143" s="25">
        <f t="shared" si="291"/>
        <v>35071.122522762744</v>
      </c>
      <c r="CA143" s="9">
        <f t="shared" si="292"/>
        <v>30451.053501050883</v>
      </c>
      <c r="CB143" s="9">
        <f t="shared" si="293"/>
        <v>2030.0702334033922</v>
      </c>
      <c r="CC143" s="6">
        <f t="shared" si="294"/>
        <v>2015.1356600000004</v>
      </c>
      <c r="CD143" s="6">
        <f t="shared" si="272"/>
        <v>39116.328416166136</v>
      </c>
      <c r="CE143">
        <v>85</v>
      </c>
      <c r="CF143" s="4">
        <f t="shared" si="295"/>
        <v>0.47887323943661969</v>
      </c>
      <c r="CG143" s="1">
        <v>0.1</v>
      </c>
      <c r="CH143" s="4">
        <f t="shared" si="274"/>
        <v>0.43098591549295773</v>
      </c>
      <c r="CI143" s="6">
        <f t="shared" si="275"/>
        <v>7514.5362255197751</v>
      </c>
      <c r="CJ143" s="6">
        <f t="shared" si="276"/>
        <v>18891.544070956716</v>
      </c>
      <c r="CK143" s="6">
        <f t="shared" si="277"/>
        <v>9890.0992903615115</v>
      </c>
      <c r="CL143" s="6">
        <f t="shared" si="278"/>
        <v>24863.709615968841</v>
      </c>
      <c r="CM143" s="6">
        <f t="shared" si="279"/>
        <v>5574.4564559323944</v>
      </c>
      <c r="CN143" s="6">
        <f t="shared" si="280"/>
        <v>14014.183530214041</v>
      </c>
      <c r="CO143" s="6">
        <f t="shared" si="281"/>
        <v>1483.8068888923945</v>
      </c>
      <c r="CP143" s="6">
        <f t="shared" si="282"/>
        <v>3730.2905186754797</v>
      </c>
      <c r="CQ143" s="6">
        <f t="shared" si="283"/>
        <v>1571.0837323943663</v>
      </c>
      <c r="CR143" s="6">
        <f t="shared" si="284"/>
        <v>3949.7045032394371</v>
      </c>
      <c r="CS143" s="7">
        <f t="shared" si="297"/>
        <v>1.2777777777777777</v>
      </c>
      <c r="CT143" s="6">
        <f t="shared" si="298"/>
        <v>49422.215292878951</v>
      </c>
      <c r="CU143" s="6">
        <f t="shared" si="299"/>
        <v>39116.328416166136</v>
      </c>
    </row>
    <row r="144" spans="2:99" s="63" customFormat="1" ht="15" hidden="1" customHeight="1" x14ac:dyDescent="0.35">
      <c r="B144" s="59">
        <v>70</v>
      </c>
      <c r="C144" s="59">
        <v>70</v>
      </c>
      <c r="D144" s="59">
        <v>256</v>
      </c>
      <c r="E144" s="61">
        <v>6</v>
      </c>
      <c r="F144" s="60">
        <v>1.792</v>
      </c>
      <c r="G144" s="60">
        <v>3.0464000000000002</v>
      </c>
      <c r="H144" s="74">
        <v>2</v>
      </c>
      <c r="I144" s="72">
        <v>6</v>
      </c>
      <c r="J144" s="67">
        <f t="shared" si="0"/>
        <v>3.6960000000000002</v>
      </c>
      <c r="K144" s="72">
        <v>10</v>
      </c>
      <c r="L144" s="63">
        <v>6</v>
      </c>
      <c r="M144" s="67">
        <v>0.98380000000000001</v>
      </c>
      <c r="N144" s="72">
        <v>4</v>
      </c>
      <c r="O144" s="72">
        <v>15</v>
      </c>
      <c r="P144" s="67">
        <v>0.25</v>
      </c>
      <c r="Q144" s="60">
        <v>0.69199999999999995</v>
      </c>
      <c r="R144" s="63" t="s">
        <v>154</v>
      </c>
      <c r="S144" s="63">
        <v>1</v>
      </c>
      <c r="T144" s="63" t="s">
        <v>153</v>
      </c>
      <c r="U144" s="63">
        <v>674</v>
      </c>
      <c r="V144" s="64"/>
      <c r="W144" s="64"/>
      <c r="X144" s="60">
        <v>0.221</v>
      </c>
      <c r="Y144" s="60">
        <v>0.2</v>
      </c>
      <c r="Z144" s="60">
        <v>1.25</v>
      </c>
      <c r="AA144" s="80">
        <v>4</v>
      </c>
      <c r="AB144" s="63" t="s">
        <v>143</v>
      </c>
      <c r="AC144" s="67"/>
      <c r="AD144" s="67">
        <v>0.35</v>
      </c>
      <c r="AE144" s="67"/>
      <c r="AF144" s="67"/>
      <c r="AG144" s="67"/>
      <c r="AH144" s="67"/>
      <c r="AI144" s="63">
        <v>311</v>
      </c>
      <c r="AJ144" s="67">
        <f>1*46.6%</f>
        <v>0.46600000000000003</v>
      </c>
      <c r="AK144" s="67">
        <f>1*46.6%</f>
        <v>0.46600000000000003</v>
      </c>
      <c r="AL144" s="67">
        <v>0.311</v>
      </c>
      <c r="AM144" s="67"/>
      <c r="AN144" s="61">
        <f t="shared" si="260"/>
        <v>63</v>
      </c>
      <c r="AO144" s="60"/>
      <c r="AP144" s="60">
        <f t="shared" si="261"/>
        <v>0.183</v>
      </c>
      <c r="AQ144" s="60">
        <f t="shared" si="262"/>
        <v>0.62200000000000011</v>
      </c>
      <c r="AR144" s="89" t="s">
        <v>149</v>
      </c>
      <c r="AS144" s="72">
        <v>513</v>
      </c>
      <c r="AT144" s="67">
        <v>0.25</v>
      </c>
      <c r="AU144" s="67"/>
      <c r="AV144" s="67"/>
      <c r="AW144" s="67">
        <v>0.2</v>
      </c>
      <c r="AX144" s="63">
        <f t="shared" si="285"/>
        <v>930</v>
      </c>
      <c r="AY144" s="61">
        <f t="shared" si="263"/>
        <v>887</v>
      </c>
      <c r="AZ144" s="60">
        <f t="shared" si="264"/>
        <v>0.71599999999999997</v>
      </c>
      <c r="BA144" s="61">
        <f t="shared" si="265"/>
        <v>2482.88</v>
      </c>
      <c r="BB144" s="60">
        <f t="shared" si="266"/>
        <v>0.35</v>
      </c>
      <c r="BC144" s="60">
        <f t="shared" si="267"/>
        <v>0.66600000000000004</v>
      </c>
      <c r="BD144" s="60">
        <f t="shared" si="268"/>
        <v>0.96500000000000008</v>
      </c>
      <c r="BE144" s="60">
        <f t="shared" si="269"/>
        <v>1.514</v>
      </c>
      <c r="BF144" s="4">
        <v>0.435</v>
      </c>
      <c r="BG144" s="72">
        <v>1</v>
      </c>
      <c r="BH144" s="6">
        <f t="shared" si="286"/>
        <v>19307.561346662402</v>
      </c>
      <c r="BI144" s="72">
        <f t="shared" si="301"/>
        <v>48539.209225509279</v>
      </c>
      <c r="BJ144" s="72">
        <f t="shared" si="302"/>
        <v>42692.879649739909</v>
      </c>
      <c r="BK144" s="9">
        <v>1</v>
      </c>
      <c r="BL144" s="6">
        <f t="shared" si="296"/>
        <v>27124.442086318082</v>
      </c>
      <c r="BM144" s="72">
        <f t="shared" si="303"/>
        <v>68190.84740500366</v>
      </c>
      <c r="BN144" s="72">
        <f t="shared" si="304"/>
        <v>59977.566341266545</v>
      </c>
      <c r="BO144" s="72">
        <f t="shared" si="287"/>
        <v>15288.422983680002</v>
      </c>
      <c r="BP144" s="72">
        <f t="shared" si="305"/>
        <v>38435.095380971528</v>
      </c>
      <c r="BQ144" s="72">
        <f t="shared" si="306"/>
        <v>33805.760901513226</v>
      </c>
      <c r="BR144" s="72">
        <f t="shared" si="288"/>
        <v>4069.4671351039997</v>
      </c>
      <c r="BS144" s="72">
        <f t="shared" si="307"/>
        <v>10230.640377651456</v>
      </c>
      <c r="BT144" s="72">
        <f t="shared" si="308"/>
        <v>8998.4057291419649</v>
      </c>
      <c r="BU144" s="61">
        <f t="shared" si="289"/>
        <v>3103.6000000000004</v>
      </c>
      <c r="BV144" s="61">
        <f t="shared" si="270"/>
        <v>7802.4504000000015</v>
      </c>
      <c r="BW144" s="61">
        <f t="shared" si="271"/>
        <v>6862.6803200000022</v>
      </c>
      <c r="BX144" s="72">
        <f t="shared" si="290"/>
        <v>410681.78396402579</v>
      </c>
      <c r="BY144" s="63">
        <v>11</v>
      </c>
      <c r="BZ144" s="72">
        <f t="shared" si="291"/>
        <v>40407.958624139908</v>
      </c>
      <c r="CA144" s="72">
        <f t="shared" si="292"/>
        <v>35993.62291656786</v>
      </c>
      <c r="CB144" s="72">
        <f t="shared" si="293"/>
        <v>2399.5748611045242</v>
      </c>
      <c r="CC144" s="61">
        <f t="shared" si="294"/>
        <v>1715.6700800000006</v>
      </c>
      <c r="CD144" s="61">
        <f t="shared" si="272"/>
        <v>44523.203565244439</v>
      </c>
      <c r="CE144" s="59">
        <v>85</v>
      </c>
      <c r="CF144" s="60">
        <f t="shared" si="295"/>
        <v>0.47887323943661969</v>
      </c>
      <c r="CG144" s="71">
        <v>0.1</v>
      </c>
      <c r="CH144" s="60">
        <f t="shared" si="274"/>
        <v>0.43098591549295773</v>
      </c>
      <c r="CI144" s="61">
        <f t="shared" si="275"/>
        <v>8321.2870029277383</v>
      </c>
      <c r="CJ144" s="61">
        <f t="shared" si="276"/>
        <v>20919.715525360338</v>
      </c>
      <c r="CK144" s="61">
        <f t="shared" si="277"/>
        <v>11690.252504807511</v>
      </c>
      <c r="CL144" s="61">
        <f t="shared" si="278"/>
        <v>29389.294797086084</v>
      </c>
      <c r="CM144" s="61">
        <f t="shared" si="279"/>
        <v>6589.0949760649019</v>
      </c>
      <c r="CN144" s="61">
        <f t="shared" si="280"/>
        <v>16564.984769827166</v>
      </c>
      <c r="CO144" s="61">
        <f t="shared" si="281"/>
        <v>1753.8830187913011</v>
      </c>
      <c r="CP144" s="61">
        <f t="shared" si="282"/>
        <v>4409.2619092413315</v>
      </c>
      <c r="CQ144" s="61">
        <f t="shared" si="283"/>
        <v>1337.6078873239437</v>
      </c>
      <c r="CR144" s="61">
        <f t="shared" si="284"/>
        <v>3362.7462287323947</v>
      </c>
      <c r="CS144" s="7">
        <f t="shared" si="297"/>
        <v>1.2777777777777777</v>
      </c>
      <c r="CT144" s="6">
        <f t="shared" si="298"/>
        <v>56414.185088923448</v>
      </c>
      <c r="CU144" s="6">
        <f t="shared" si="299"/>
        <v>44523.203565244439</v>
      </c>
    </row>
    <row r="145" spans="2:99" s="15" customFormat="1" ht="15" hidden="1" customHeight="1" x14ac:dyDescent="0.35">
      <c r="B145">
        <v>70</v>
      </c>
      <c r="C145">
        <v>70</v>
      </c>
      <c r="D145">
        <v>256</v>
      </c>
      <c r="E145" s="6">
        <v>6</v>
      </c>
      <c r="F145" s="4">
        <v>1.792</v>
      </c>
      <c r="G145" s="4">
        <v>3.0464000000000002</v>
      </c>
      <c r="H145" s="16">
        <v>2</v>
      </c>
      <c r="I145" s="9">
        <v>6</v>
      </c>
      <c r="J145" s="30">
        <f t="shared" si="0"/>
        <v>3.6960000000000002</v>
      </c>
      <c r="K145" s="9">
        <v>10</v>
      </c>
      <c r="L145" s="15">
        <v>6</v>
      </c>
      <c r="M145" s="30">
        <v>0.98380000000000001</v>
      </c>
      <c r="N145" s="9">
        <v>4</v>
      </c>
      <c r="O145" s="9">
        <v>15</v>
      </c>
      <c r="P145" s="30">
        <v>0.25</v>
      </c>
      <c r="Q145" s="4">
        <v>0.69199999999999995</v>
      </c>
      <c r="R145" s="15" t="s">
        <v>145</v>
      </c>
      <c r="S145" s="15">
        <v>1</v>
      </c>
      <c r="T145" s="15" t="s">
        <v>153</v>
      </c>
      <c r="U145" s="37">
        <v>565</v>
      </c>
      <c r="V145" s="33"/>
      <c r="W145" s="33"/>
      <c r="X145" s="4"/>
      <c r="Y145" s="4">
        <v>0.36799999999999999</v>
      </c>
      <c r="Z145" s="4"/>
      <c r="AA145" s="55">
        <v>1</v>
      </c>
      <c r="AB145" s="37" t="s">
        <v>143</v>
      </c>
      <c r="AC145" s="30"/>
      <c r="AD145" s="30">
        <v>0.35</v>
      </c>
      <c r="AE145" s="30"/>
      <c r="AF145" s="30"/>
      <c r="AG145" s="30"/>
      <c r="AH145" s="30"/>
      <c r="AI145" s="15">
        <v>311</v>
      </c>
      <c r="AJ145" s="30">
        <f>2*46.6%</f>
        <v>0.93200000000000005</v>
      </c>
      <c r="AK145" s="30"/>
      <c r="AL145" s="30"/>
      <c r="AM145" s="30">
        <v>0.622</v>
      </c>
      <c r="AN145" s="6">
        <f t="shared" si="260"/>
        <v>63</v>
      </c>
      <c r="AO145" s="4"/>
      <c r="AP145" s="4">
        <f t="shared" si="261"/>
        <v>0.183</v>
      </c>
      <c r="AQ145" s="4">
        <f t="shared" si="262"/>
        <v>0.62200000000000011</v>
      </c>
      <c r="AR145" s="82" t="s">
        <v>149</v>
      </c>
      <c r="AS145" s="9">
        <v>513</v>
      </c>
      <c r="AT145" s="30">
        <v>0.25</v>
      </c>
      <c r="AU145" s="30"/>
      <c r="AV145" s="30"/>
      <c r="AW145" s="30">
        <v>0.2</v>
      </c>
      <c r="AX145" s="15">
        <f t="shared" si="285"/>
        <v>821</v>
      </c>
      <c r="AY145" s="6">
        <f t="shared" si="263"/>
        <v>887</v>
      </c>
      <c r="AZ145" s="4">
        <f t="shared" si="264"/>
        <v>1.1819999999999999</v>
      </c>
      <c r="BA145" s="6">
        <f t="shared" si="265"/>
        <v>2678.422</v>
      </c>
      <c r="BB145" s="4">
        <f t="shared" si="266"/>
        <v>0.35</v>
      </c>
      <c r="BC145" s="4">
        <f t="shared" si="267"/>
        <v>0.2</v>
      </c>
      <c r="BD145" s="4">
        <f t="shared" si="268"/>
        <v>0.433</v>
      </c>
      <c r="BE145" s="4">
        <f t="shared" si="269"/>
        <v>2.3040000000000003</v>
      </c>
      <c r="BF145" s="4">
        <v>0.435</v>
      </c>
      <c r="BG145" s="9">
        <v>1</v>
      </c>
      <c r="BH145" s="6">
        <f t="shared" si="286"/>
        <v>16013.706598848001</v>
      </c>
      <c r="BI145" s="9">
        <f t="shared" si="301"/>
        <v>52909.286602593798</v>
      </c>
      <c r="BJ145" s="9">
        <f t="shared" si="302"/>
        <v>31989.492740469927</v>
      </c>
      <c r="BK145" s="9">
        <v>1</v>
      </c>
      <c r="BL145" s="6">
        <f t="shared" si="296"/>
        <v>21076.1041688064</v>
      </c>
      <c r="BM145" s="9">
        <f t="shared" si="303"/>
        <v>69635.448173736353</v>
      </c>
      <c r="BN145" s="9">
        <f t="shared" si="304"/>
        <v>42102.300122941073</v>
      </c>
      <c r="BO145" s="9">
        <f t="shared" si="287"/>
        <v>11879.337254399999</v>
      </c>
      <c r="BP145" s="9">
        <f t="shared" si="305"/>
        <v>39249.330288537603</v>
      </c>
      <c r="BQ145" s="9">
        <f t="shared" si="306"/>
        <v>23730.544238181581</v>
      </c>
      <c r="BR145" s="9">
        <f t="shared" si="288"/>
        <v>3162.0378763200001</v>
      </c>
      <c r="BS145" s="9">
        <f t="shared" si="307"/>
        <v>10447.373143361281</v>
      </c>
      <c r="BT145" s="9">
        <f t="shared" si="308"/>
        <v>6316.5880469488748</v>
      </c>
      <c r="BU145" s="6">
        <f t="shared" si="289"/>
        <v>0</v>
      </c>
      <c r="BV145" s="6">
        <f t="shared" si="270"/>
        <v>0</v>
      </c>
      <c r="BW145" s="6">
        <f t="shared" si="271"/>
        <v>0</v>
      </c>
      <c r="BX145" s="9">
        <f t="shared" si="290"/>
        <v>296367.171453644</v>
      </c>
      <c r="BY145" s="15">
        <v>11</v>
      </c>
      <c r="BZ145" s="25">
        <f t="shared" si="291"/>
        <v>29099.79233562051</v>
      </c>
      <c r="CA145" s="9">
        <f t="shared" si="292"/>
        <v>25266.352187795499</v>
      </c>
      <c r="CB145" s="9">
        <f t="shared" si="293"/>
        <v>1684.4234791863666</v>
      </c>
      <c r="CC145" s="6">
        <f t="shared" si="294"/>
        <v>0</v>
      </c>
      <c r="CD145" s="6">
        <f t="shared" si="272"/>
        <v>30784.215814806877</v>
      </c>
      <c r="CE145">
        <v>85</v>
      </c>
      <c r="CF145" s="4">
        <f t="shared" si="295"/>
        <v>0.47887323943661969</v>
      </c>
      <c r="CG145" s="1">
        <v>0.1</v>
      </c>
      <c r="CH145" s="4">
        <f t="shared" si="274"/>
        <v>0.43098591549295773</v>
      </c>
      <c r="CI145" s="6">
        <f t="shared" si="275"/>
        <v>6901.6819989401238</v>
      </c>
      <c r="CJ145" s="6">
        <f t="shared" si="276"/>
        <v>22803.15732449817</v>
      </c>
      <c r="CK145" s="6">
        <f t="shared" si="277"/>
        <v>9083.5040502179691</v>
      </c>
      <c r="CL145" s="6">
        <f t="shared" si="278"/>
        <v>30011.897381920175</v>
      </c>
      <c r="CM145" s="6">
        <f t="shared" si="279"/>
        <v>5119.8270420371828</v>
      </c>
      <c r="CN145" s="6">
        <f t="shared" si="280"/>
        <v>16915.908546890852</v>
      </c>
      <c r="CO145" s="6">
        <f t="shared" si="281"/>
        <v>1362.7937889491832</v>
      </c>
      <c r="CP145" s="6">
        <f t="shared" si="282"/>
        <v>4502.6706786881014</v>
      </c>
      <c r="CQ145" s="6">
        <f t="shared" si="283"/>
        <v>0</v>
      </c>
      <c r="CR145" s="6">
        <f t="shared" si="284"/>
        <v>0</v>
      </c>
      <c r="CS145" s="7">
        <f t="shared" si="297"/>
        <v>1.2777777777777777</v>
      </c>
      <c r="CT145" s="6">
        <f t="shared" si="298"/>
        <v>39335.386874475451</v>
      </c>
      <c r="CU145" s="6">
        <f t="shared" si="299"/>
        <v>30784.215814806877</v>
      </c>
    </row>
    <row r="146" spans="2:99" s="37" customFormat="1" ht="15" hidden="1" customHeight="1" x14ac:dyDescent="0.35">
      <c r="B146">
        <v>70</v>
      </c>
      <c r="C146">
        <v>70</v>
      </c>
      <c r="D146">
        <v>256</v>
      </c>
      <c r="E146" s="6">
        <v>6</v>
      </c>
      <c r="F146" s="4">
        <v>1.792</v>
      </c>
      <c r="G146" s="4">
        <v>3.0464000000000002</v>
      </c>
      <c r="H146" s="81">
        <v>2</v>
      </c>
      <c r="I146" s="25">
        <v>6</v>
      </c>
      <c r="J146" s="45">
        <f t="shared" si="0"/>
        <v>3.6960000000000002</v>
      </c>
      <c r="K146" s="25">
        <v>10</v>
      </c>
      <c r="L146" s="37">
        <v>6</v>
      </c>
      <c r="M146" s="45">
        <v>0.98380000000000001</v>
      </c>
      <c r="N146" s="25">
        <v>4</v>
      </c>
      <c r="O146" s="25">
        <v>15</v>
      </c>
      <c r="P146" s="45">
        <v>0.25</v>
      </c>
      <c r="Q146" s="4">
        <v>0.69199999999999995</v>
      </c>
      <c r="R146" s="15" t="s">
        <v>145</v>
      </c>
      <c r="S146" s="15">
        <v>1</v>
      </c>
      <c r="T146" s="15" t="s">
        <v>153</v>
      </c>
      <c r="U146" s="37">
        <v>565</v>
      </c>
      <c r="V146" s="33"/>
      <c r="W146" s="33"/>
      <c r="X146" s="4"/>
      <c r="Y146" s="4">
        <v>0.36799999999999999</v>
      </c>
      <c r="Z146" s="4"/>
      <c r="AA146" s="55">
        <v>1</v>
      </c>
      <c r="AB146" s="37" t="s">
        <v>143</v>
      </c>
      <c r="AC146" s="45"/>
      <c r="AD146" s="45">
        <v>0.35</v>
      </c>
      <c r="AE146" s="45"/>
      <c r="AF146" s="45"/>
      <c r="AG146" s="45"/>
      <c r="AH146" s="45"/>
      <c r="AI146" s="37">
        <v>311</v>
      </c>
      <c r="AJ146" s="45">
        <f>1*46.6%</f>
        <v>0.46600000000000003</v>
      </c>
      <c r="AK146" s="45">
        <f>1*46.6%</f>
        <v>0.46600000000000003</v>
      </c>
      <c r="AM146" s="45">
        <v>0.622</v>
      </c>
      <c r="AN146" s="6">
        <f t="shared" si="260"/>
        <v>63</v>
      </c>
      <c r="AO146" s="4"/>
      <c r="AP146" s="4">
        <f t="shared" si="261"/>
        <v>0.183</v>
      </c>
      <c r="AQ146" s="4">
        <f t="shared" si="262"/>
        <v>0.62200000000000011</v>
      </c>
      <c r="AR146" s="82" t="s">
        <v>149</v>
      </c>
      <c r="AS146" s="9">
        <v>513</v>
      </c>
      <c r="AT146" s="30">
        <v>0.25</v>
      </c>
      <c r="AU146" s="30"/>
      <c r="AV146" s="45"/>
      <c r="AW146" s="45">
        <v>0.2</v>
      </c>
      <c r="AX146" s="37">
        <f t="shared" si="285"/>
        <v>821</v>
      </c>
      <c r="AY146" s="6">
        <f t="shared" si="263"/>
        <v>887</v>
      </c>
      <c r="AZ146" s="4">
        <f t="shared" si="264"/>
        <v>0.71599999999999997</v>
      </c>
      <c r="BA146" s="6">
        <f t="shared" si="265"/>
        <v>2295.8360000000002</v>
      </c>
      <c r="BB146" s="4">
        <f t="shared" si="266"/>
        <v>0.35</v>
      </c>
      <c r="BC146" s="4">
        <f t="shared" si="267"/>
        <v>0.66600000000000004</v>
      </c>
      <c r="BD146" s="4">
        <f t="shared" si="268"/>
        <v>0.433</v>
      </c>
      <c r="BE146" s="4">
        <f t="shared" si="269"/>
        <v>2.3040000000000003</v>
      </c>
      <c r="BF146" s="4">
        <v>0.435</v>
      </c>
      <c r="BG146" s="9">
        <v>1</v>
      </c>
      <c r="BH146" s="6">
        <f t="shared" si="286"/>
        <v>17853.055488737282</v>
      </c>
      <c r="BI146" s="25">
        <f t="shared" si="301"/>
        <v>58986.495334787985</v>
      </c>
      <c r="BJ146" s="25">
        <f t="shared" si="302"/>
        <v>35663.834942077236</v>
      </c>
      <c r="BK146" s="9">
        <v>1</v>
      </c>
      <c r="BL146" s="6">
        <f t="shared" si="296"/>
        <v>25081.06337063578</v>
      </c>
      <c r="BM146" s="25">
        <f t="shared" si="303"/>
        <v>82867.833376580631</v>
      </c>
      <c r="BN146" s="25">
        <f t="shared" si="304"/>
        <v>50102.734783209904</v>
      </c>
      <c r="BO146" s="25">
        <f t="shared" si="287"/>
        <v>14136.692820096003</v>
      </c>
      <c r="BP146" s="25">
        <f t="shared" si="305"/>
        <v>46707.633077597195</v>
      </c>
      <c r="BQ146" s="25">
        <f t="shared" si="306"/>
        <v>28239.909951594018</v>
      </c>
      <c r="BR146" s="25">
        <f t="shared" si="288"/>
        <v>3762.8999990288003</v>
      </c>
      <c r="BS146" s="25">
        <f t="shared" si="307"/>
        <v>12432.621596791158</v>
      </c>
      <c r="BT146" s="25">
        <f t="shared" si="308"/>
        <v>7516.8894508599005</v>
      </c>
      <c r="BU146" s="6">
        <f t="shared" si="289"/>
        <v>0</v>
      </c>
      <c r="BV146" s="6">
        <f t="shared" si="270"/>
        <v>0</v>
      </c>
      <c r="BW146" s="6">
        <f t="shared" si="271"/>
        <v>0</v>
      </c>
      <c r="BX146" s="25">
        <f t="shared" si="290"/>
        <v>343066.27890114859</v>
      </c>
      <c r="BY146" s="15">
        <v>11</v>
      </c>
      <c r="BZ146" s="25">
        <f t="shared" si="291"/>
        <v>33755.108077522054</v>
      </c>
      <c r="CA146" s="25">
        <f t="shared" si="292"/>
        <v>30067.557803439602</v>
      </c>
      <c r="CB146" s="25">
        <f t="shared" si="293"/>
        <v>2004.5038535626402</v>
      </c>
      <c r="CC146" s="6">
        <f t="shared" si="294"/>
        <v>0</v>
      </c>
      <c r="CD146" s="6">
        <f t="shared" si="272"/>
        <v>35759.611931084692</v>
      </c>
      <c r="CE146">
        <v>85</v>
      </c>
      <c r="CF146" s="4">
        <f t="shared" si="295"/>
        <v>0.47887323943661969</v>
      </c>
      <c r="CG146" s="1">
        <v>0.1</v>
      </c>
      <c r="CH146" s="4">
        <f t="shared" si="274"/>
        <v>0.43098591549295773</v>
      </c>
      <c r="CI146" s="6">
        <f t="shared" si="275"/>
        <v>7694.4154641600117</v>
      </c>
      <c r="CJ146" s="6">
        <f t="shared" si="276"/>
        <v>25422.348693584681</v>
      </c>
      <c r="CK146" s="6">
        <f t="shared" si="277"/>
        <v>10809.585058330349</v>
      </c>
      <c r="CL146" s="6">
        <f t="shared" si="278"/>
        <v>35714.86903272348</v>
      </c>
      <c r="CM146" s="6">
        <f t="shared" si="279"/>
        <v>6092.715497111798</v>
      </c>
      <c r="CN146" s="6">
        <f t="shared" si="280"/>
        <v>20130.33200245738</v>
      </c>
      <c r="CO146" s="6">
        <f t="shared" si="281"/>
        <v>1621.7569009898773</v>
      </c>
      <c r="CP146" s="6">
        <f t="shared" si="282"/>
        <v>5358.284800870555</v>
      </c>
      <c r="CQ146" s="6">
        <f t="shared" si="283"/>
        <v>0</v>
      </c>
      <c r="CR146" s="6">
        <f t="shared" si="284"/>
        <v>0</v>
      </c>
      <c r="CS146" s="7">
        <f t="shared" si="297"/>
        <v>1.2777777777777777</v>
      </c>
      <c r="CT146" s="6">
        <f t="shared" si="298"/>
        <v>45692.837467497106</v>
      </c>
      <c r="CU146" s="6">
        <f t="shared" si="299"/>
        <v>35759.611931084692</v>
      </c>
    </row>
    <row r="147" spans="2:99" s="15" customFormat="1" ht="15" hidden="1" customHeight="1" x14ac:dyDescent="0.35">
      <c r="B147">
        <v>70</v>
      </c>
      <c r="C147">
        <v>70</v>
      </c>
      <c r="D147">
        <v>256</v>
      </c>
      <c r="E147" s="6">
        <v>6</v>
      </c>
      <c r="F147" s="4">
        <v>1.792</v>
      </c>
      <c r="G147" s="4">
        <v>3.0464000000000002</v>
      </c>
      <c r="H147" s="16">
        <v>2</v>
      </c>
      <c r="I147" s="9">
        <v>6</v>
      </c>
      <c r="J147" s="30">
        <f t="shared" si="0"/>
        <v>3.6960000000000002</v>
      </c>
      <c r="K147" s="9">
        <v>10</v>
      </c>
      <c r="L147" s="15">
        <v>6</v>
      </c>
      <c r="M147" s="30">
        <v>0.98380000000000001</v>
      </c>
      <c r="N147" s="9">
        <v>4</v>
      </c>
      <c r="O147" s="9">
        <v>15</v>
      </c>
      <c r="P147" s="30">
        <v>0.25</v>
      </c>
      <c r="Q147" s="4">
        <v>0.69199999999999995</v>
      </c>
      <c r="R147" s="15" t="s">
        <v>145</v>
      </c>
      <c r="S147" s="15">
        <v>1</v>
      </c>
      <c r="T147" s="15" t="s">
        <v>153</v>
      </c>
      <c r="U147" s="37">
        <v>565</v>
      </c>
      <c r="V147" s="33"/>
      <c r="W147" s="33"/>
      <c r="X147" s="4"/>
      <c r="Y147" s="4">
        <v>0.36799999999999999</v>
      </c>
      <c r="Z147" s="4"/>
      <c r="AA147" s="55">
        <v>1</v>
      </c>
      <c r="AB147" s="37" t="s">
        <v>143</v>
      </c>
      <c r="AC147" s="30"/>
      <c r="AD147" s="30">
        <v>0.35</v>
      </c>
      <c r="AE147" s="30"/>
      <c r="AF147" s="30"/>
      <c r="AG147" s="30"/>
      <c r="AH147" s="30"/>
      <c r="AI147" s="15">
        <v>311</v>
      </c>
      <c r="AJ147" s="30">
        <f>2*46.6%</f>
        <v>0.93200000000000005</v>
      </c>
      <c r="AK147" s="30"/>
      <c r="AL147" s="30">
        <v>0.311</v>
      </c>
      <c r="AM147" s="30"/>
      <c r="AN147" s="6">
        <f t="shared" si="260"/>
        <v>63</v>
      </c>
      <c r="AO147" s="4"/>
      <c r="AP147" s="4">
        <f t="shared" si="261"/>
        <v>0.183</v>
      </c>
      <c r="AQ147" s="4">
        <f t="shared" si="262"/>
        <v>0.62200000000000011</v>
      </c>
      <c r="AR147" s="82" t="s">
        <v>149</v>
      </c>
      <c r="AS147" s="9">
        <v>513</v>
      </c>
      <c r="AT147" s="30">
        <v>0.25</v>
      </c>
      <c r="AU147" s="30"/>
      <c r="AV147" s="30"/>
      <c r="AW147" s="30">
        <v>0.2</v>
      </c>
      <c r="AX147" s="15">
        <f t="shared" si="285"/>
        <v>821</v>
      </c>
      <c r="AY147" s="6">
        <f t="shared" si="263"/>
        <v>887</v>
      </c>
      <c r="AZ147" s="4">
        <f t="shared" si="264"/>
        <v>1.1819999999999999</v>
      </c>
      <c r="BA147" s="6">
        <f t="shared" si="265"/>
        <v>2678.422</v>
      </c>
      <c r="BB147" s="4">
        <f t="shared" si="266"/>
        <v>0.35</v>
      </c>
      <c r="BC147" s="4">
        <f t="shared" si="267"/>
        <v>0.2</v>
      </c>
      <c r="BD147" s="4">
        <f t="shared" si="268"/>
        <v>0.74399999999999999</v>
      </c>
      <c r="BE147" s="4">
        <f t="shared" si="269"/>
        <v>1.6820000000000002</v>
      </c>
      <c r="BF147" s="4">
        <v>0.435</v>
      </c>
      <c r="BG147" s="9">
        <v>1</v>
      </c>
      <c r="BH147" s="6">
        <f t="shared" si="286"/>
        <v>16013.706598848001</v>
      </c>
      <c r="BI147" s="9">
        <f t="shared" si="301"/>
        <v>42948.761098110343</v>
      </c>
      <c r="BJ147" s="9">
        <f t="shared" si="302"/>
        <v>36053.387146299181</v>
      </c>
      <c r="BK147" s="9">
        <v>1</v>
      </c>
      <c r="BL147" s="6">
        <f t="shared" si="296"/>
        <v>21076.1041688064</v>
      </c>
      <c r="BM147" s="9">
        <f t="shared" si="303"/>
        <v>56526.111380738774</v>
      </c>
      <c r="BN147" s="9">
        <f t="shared" si="304"/>
        <v>47450.90953448409</v>
      </c>
      <c r="BO147" s="9">
        <f t="shared" si="287"/>
        <v>11879.337254399999</v>
      </c>
      <c r="BP147" s="9">
        <f t="shared" si="305"/>
        <v>31860.382516300804</v>
      </c>
      <c r="BQ147" s="9">
        <f t="shared" si="306"/>
        <v>26745.234929254199</v>
      </c>
      <c r="BR147" s="9">
        <f t="shared" si="288"/>
        <v>3162.0378763200001</v>
      </c>
      <c r="BS147" s="9">
        <f t="shared" si="307"/>
        <v>8480.585584290242</v>
      </c>
      <c r="BT147" s="9">
        <f t="shared" si="308"/>
        <v>7119.0373710498598</v>
      </c>
      <c r="BU147" s="6">
        <f t="shared" si="289"/>
        <v>0</v>
      </c>
      <c r="BV147" s="6">
        <f t="shared" si="270"/>
        <v>0</v>
      </c>
      <c r="BW147" s="6">
        <f t="shared" si="271"/>
        <v>0</v>
      </c>
      <c r="BX147" s="9">
        <f t="shared" si="290"/>
        <v>334017.18672313308</v>
      </c>
      <c r="BY147" s="15">
        <v>11</v>
      </c>
      <c r="BZ147" s="25">
        <f t="shared" si="291"/>
        <v>32796.583786580661</v>
      </c>
      <c r="CA147" s="9">
        <f t="shared" si="292"/>
        <v>28476.149484199439</v>
      </c>
      <c r="CB147" s="9">
        <f t="shared" si="293"/>
        <v>1898.409965613296</v>
      </c>
      <c r="CC147" s="6">
        <f t="shared" si="294"/>
        <v>0</v>
      </c>
      <c r="CD147" s="6">
        <f t="shared" si="272"/>
        <v>34694.993752193957</v>
      </c>
      <c r="CE147">
        <v>85</v>
      </c>
      <c r="CF147" s="4">
        <f t="shared" si="295"/>
        <v>0.47887323943661969</v>
      </c>
      <c r="CG147" s="1">
        <v>0.1</v>
      </c>
      <c r="CH147" s="4">
        <f t="shared" si="274"/>
        <v>0.43098591549295773</v>
      </c>
      <c r="CI147" s="6">
        <f t="shared" si="275"/>
        <v>6901.6819989401238</v>
      </c>
      <c r="CJ147" s="6">
        <f t="shared" si="276"/>
        <v>18510.311121157414</v>
      </c>
      <c r="CK147" s="6">
        <f t="shared" si="277"/>
        <v>9083.5040502179691</v>
      </c>
      <c r="CL147" s="6">
        <f t="shared" si="278"/>
        <v>24361.957862684598</v>
      </c>
      <c r="CM147" s="6">
        <f t="shared" si="279"/>
        <v>5119.8270420371828</v>
      </c>
      <c r="CN147" s="6">
        <f t="shared" si="280"/>
        <v>13731.376126743726</v>
      </c>
      <c r="CO147" s="6">
        <f t="shared" si="281"/>
        <v>1362.7937889491832</v>
      </c>
      <c r="CP147" s="6">
        <f t="shared" si="282"/>
        <v>3655.0129419617097</v>
      </c>
      <c r="CQ147" s="6">
        <f t="shared" si="283"/>
        <v>0</v>
      </c>
      <c r="CR147" s="6">
        <f t="shared" si="284"/>
        <v>0</v>
      </c>
      <c r="CS147" s="7">
        <f t="shared" si="297"/>
        <v>1.2777777777777777</v>
      </c>
      <c r="CT147" s="6">
        <f t="shared" si="298"/>
        <v>44332.492016692275</v>
      </c>
      <c r="CU147" s="6">
        <f t="shared" si="299"/>
        <v>34694.993752193957</v>
      </c>
    </row>
    <row r="148" spans="2:99" s="63" customFormat="1" ht="15" hidden="1" customHeight="1" x14ac:dyDescent="0.35">
      <c r="B148" s="59">
        <v>70</v>
      </c>
      <c r="C148" s="59">
        <v>70</v>
      </c>
      <c r="D148" s="59">
        <v>256</v>
      </c>
      <c r="E148" s="61">
        <v>6</v>
      </c>
      <c r="F148" s="60">
        <v>1.792</v>
      </c>
      <c r="G148" s="60">
        <v>3.0464000000000002</v>
      </c>
      <c r="H148" s="74">
        <v>2</v>
      </c>
      <c r="I148" s="72">
        <v>6</v>
      </c>
      <c r="J148" s="67">
        <f t="shared" si="0"/>
        <v>3.6960000000000002</v>
      </c>
      <c r="K148" s="72">
        <v>10</v>
      </c>
      <c r="L148" s="63">
        <v>6</v>
      </c>
      <c r="M148" s="67">
        <v>0.98380000000000001</v>
      </c>
      <c r="N148" s="72">
        <v>4</v>
      </c>
      <c r="O148" s="72">
        <v>15</v>
      </c>
      <c r="P148" s="67">
        <v>0.25</v>
      </c>
      <c r="Q148" s="60">
        <v>0.69199999999999995</v>
      </c>
      <c r="R148" s="63" t="s">
        <v>145</v>
      </c>
      <c r="S148" s="63">
        <v>1</v>
      </c>
      <c r="T148" s="63" t="s">
        <v>153</v>
      </c>
      <c r="U148" s="63">
        <v>565</v>
      </c>
      <c r="V148" s="64"/>
      <c r="W148" s="64"/>
      <c r="X148" s="60"/>
      <c r="Y148" s="60">
        <v>0.36799999999999999</v>
      </c>
      <c r="Z148" s="59"/>
      <c r="AA148" s="80">
        <v>1</v>
      </c>
      <c r="AB148" s="63" t="s">
        <v>143</v>
      </c>
      <c r="AC148" s="67"/>
      <c r="AD148" s="67">
        <v>0.35</v>
      </c>
      <c r="AE148" s="67"/>
      <c r="AF148" s="67"/>
      <c r="AG148" s="67"/>
      <c r="AH148" s="67"/>
      <c r="AI148" s="63">
        <v>311</v>
      </c>
      <c r="AJ148" s="67">
        <f>1*46.6%</f>
        <v>0.46600000000000003</v>
      </c>
      <c r="AK148" s="67">
        <f>1*46.6%</f>
        <v>0.46600000000000003</v>
      </c>
      <c r="AL148" s="67">
        <v>0.311</v>
      </c>
      <c r="AM148" s="67"/>
      <c r="AN148" s="61">
        <f t="shared" si="260"/>
        <v>63</v>
      </c>
      <c r="AO148" s="60"/>
      <c r="AP148" s="60">
        <f t="shared" si="261"/>
        <v>0.183</v>
      </c>
      <c r="AQ148" s="60">
        <f t="shared" si="262"/>
        <v>0.62200000000000011</v>
      </c>
      <c r="AR148" s="89" t="s">
        <v>149</v>
      </c>
      <c r="AS148" s="72">
        <v>513</v>
      </c>
      <c r="AT148" s="67">
        <v>0.25</v>
      </c>
      <c r="AU148" s="67"/>
      <c r="AV148" s="67"/>
      <c r="AW148" s="67">
        <v>0.2</v>
      </c>
      <c r="AX148" s="63">
        <f t="shared" si="285"/>
        <v>821</v>
      </c>
      <c r="AY148" s="61">
        <f t="shared" si="263"/>
        <v>887</v>
      </c>
      <c r="AZ148" s="60">
        <f t="shared" si="264"/>
        <v>0.71599999999999997</v>
      </c>
      <c r="BA148" s="61">
        <f t="shared" si="265"/>
        <v>2295.8360000000002</v>
      </c>
      <c r="BB148" s="60">
        <f t="shared" si="266"/>
        <v>0.35</v>
      </c>
      <c r="BC148" s="60">
        <f t="shared" si="267"/>
        <v>0.66600000000000004</v>
      </c>
      <c r="BD148" s="60">
        <f t="shared" si="268"/>
        <v>0.74399999999999999</v>
      </c>
      <c r="BE148" s="60">
        <f t="shared" si="269"/>
        <v>1.6820000000000002</v>
      </c>
      <c r="BF148" s="4">
        <v>0.435</v>
      </c>
      <c r="BG148" s="72">
        <v>1</v>
      </c>
      <c r="BH148" s="6">
        <f t="shared" si="286"/>
        <v>17853.055488737282</v>
      </c>
      <c r="BI148" s="72">
        <f t="shared" si="301"/>
        <v>47881.894820793394</v>
      </c>
      <c r="BJ148" s="72">
        <f t="shared" si="302"/>
        <v>40194.511951787026</v>
      </c>
      <c r="BK148" s="9">
        <v>1</v>
      </c>
      <c r="BL148" s="6">
        <f t="shared" si="296"/>
        <v>25081.06337063578</v>
      </c>
      <c r="BM148" s="72">
        <f t="shared" si="303"/>
        <v>67267.411960045167</v>
      </c>
      <c r="BN148" s="72">
        <f t="shared" si="304"/>
        <v>56467.706721156363</v>
      </c>
      <c r="BO148" s="72">
        <f t="shared" si="287"/>
        <v>14136.692820096003</v>
      </c>
      <c r="BP148" s="72">
        <f t="shared" si="305"/>
        <v>37914.610143497484</v>
      </c>
      <c r="BQ148" s="72">
        <f t="shared" si="306"/>
        <v>31827.463308706705</v>
      </c>
      <c r="BR148" s="72">
        <f t="shared" si="288"/>
        <v>3762.8999990288003</v>
      </c>
      <c r="BS148" s="72">
        <f t="shared" si="307"/>
        <v>10092.097797395243</v>
      </c>
      <c r="BT148" s="72">
        <f t="shared" si="308"/>
        <v>8471.8231610134335</v>
      </c>
      <c r="BU148" s="61">
        <f t="shared" si="289"/>
        <v>0</v>
      </c>
      <c r="BV148" s="61">
        <f t="shared" si="270"/>
        <v>0</v>
      </c>
      <c r="BW148" s="61">
        <f t="shared" si="271"/>
        <v>0</v>
      </c>
      <c r="BX148" s="72">
        <f t="shared" si="290"/>
        <v>386648.87469177356</v>
      </c>
      <c r="BY148" s="63">
        <v>11</v>
      </c>
      <c r="BZ148" s="66">
        <f t="shared" si="291"/>
        <v>38043.303454589113</v>
      </c>
      <c r="CA148" s="72">
        <f t="shared" si="292"/>
        <v>33887.292644053734</v>
      </c>
      <c r="CB148" s="72">
        <f t="shared" si="293"/>
        <v>2259.1528429369155</v>
      </c>
      <c r="CC148" s="61">
        <f t="shared" si="294"/>
        <v>0</v>
      </c>
      <c r="CD148" s="66">
        <f t="shared" si="272"/>
        <v>40302.456297526027</v>
      </c>
      <c r="CE148" s="59">
        <v>85</v>
      </c>
      <c r="CF148" s="60">
        <f t="shared" si="295"/>
        <v>0.47887323943661969</v>
      </c>
      <c r="CG148" s="71">
        <v>0.1</v>
      </c>
      <c r="CH148" s="60">
        <f t="shared" si="274"/>
        <v>0.43098591549295773</v>
      </c>
      <c r="CI148" s="61">
        <f t="shared" si="275"/>
        <v>7694.4154641600117</v>
      </c>
      <c r="CJ148" s="61">
        <f t="shared" si="276"/>
        <v>20636.422274877154</v>
      </c>
      <c r="CK148" s="61">
        <f t="shared" si="277"/>
        <v>10809.585058330349</v>
      </c>
      <c r="CL148" s="61">
        <f t="shared" si="278"/>
        <v>28991.307126442</v>
      </c>
      <c r="CM148" s="61">
        <f t="shared" si="279"/>
        <v>6092.715497111798</v>
      </c>
      <c r="CN148" s="61">
        <f t="shared" si="280"/>
        <v>16340.662963253844</v>
      </c>
      <c r="CO148" s="61">
        <f t="shared" si="281"/>
        <v>1621.7569009898773</v>
      </c>
      <c r="CP148" s="61">
        <f t="shared" si="282"/>
        <v>4349.5520084548507</v>
      </c>
      <c r="CQ148" s="61">
        <f t="shared" si="283"/>
        <v>0</v>
      </c>
      <c r="CR148" s="61">
        <f t="shared" si="284"/>
        <v>0</v>
      </c>
      <c r="CS148" s="7">
        <f t="shared" si="297"/>
        <v>1.2777777777777777</v>
      </c>
      <c r="CT148" s="6">
        <f t="shared" si="298"/>
        <v>51497.583046838809</v>
      </c>
      <c r="CU148" s="6">
        <f t="shared" si="299"/>
        <v>40302.456297526027</v>
      </c>
    </row>
    <row r="149" spans="2:99" s="15" customFormat="1" ht="15" hidden="1" customHeight="1" x14ac:dyDescent="0.35">
      <c r="B149">
        <v>70</v>
      </c>
      <c r="C149">
        <v>70</v>
      </c>
      <c r="D149">
        <v>256</v>
      </c>
      <c r="E149" s="6">
        <v>6</v>
      </c>
      <c r="F149" s="4">
        <v>1.792</v>
      </c>
      <c r="G149" s="4">
        <v>3.0464000000000002</v>
      </c>
      <c r="H149" s="16">
        <v>2</v>
      </c>
      <c r="I149" s="9">
        <v>6</v>
      </c>
      <c r="J149" s="30">
        <f t="shared" si="0"/>
        <v>3.6960000000000002</v>
      </c>
      <c r="K149" s="9">
        <v>10</v>
      </c>
      <c r="L149" s="15">
        <v>6</v>
      </c>
      <c r="M149" s="30">
        <v>0.98380000000000001</v>
      </c>
      <c r="N149" s="9">
        <v>4</v>
      </c>
      <c r="O149" s="9">
        <v>15</v>
      </c>
      <c r="P149" s="30">
        <v>0.25</v>
      </c>
      <c r="Q149" s="4">
        <v>0.69199999999999995</v>
      </c>
      <c r="R149" s="15" t="s">
        <v>11</v>
      </c>
      <c r="S149" s="15">
        <v>1</v>
      </c>
      <c r="T149" s="15" t="s">
        <v>153</v>
      </c>
      <c r="U149" s="37">
        <v>510</v>
      </c>
      <c r="V149" s="33">
        <v>0.41299999999999998</v>
      </c>
      <c r="W149" s="33">
        <v>-0.1</v>
      </c>
      <c r="X149" s="4"/>
      <c r="Y149" s="4"/>
      <c r="Z149" s="4"/>
      <c r="AA149" s="55">
        <v>1</v>
      </c>
      <c r="AB149" s="37" t="s">
        <v>143</v>
      </c>
      <c r="AC149" s="30"/>
      <c r="AD149" s="30">
        <v>0.35</v>
      </c>
      <c r="AE149" s="30"/>
      <c r="AF149" s="30"/>
      <c r="AG149" s="30"/>
      <c r="AH149" s="30"/>
      <c r="AI149" s="15">
        <v>311</v>
      </c>
      <c r="AJ149" s="30">
        <f>2*46.6%</f>
        <v>0.93200000000000005</v>
      </c>
      <c r="AK149" s="30"/>
      <c r="AL149" s="30"/>
      <c r="AM149" s="30">
        <v>0.622</v>
      </c>
      <c r="AN149" s="6">
        <f t="shared" si="260"/>
        <v>63</v>
      </c>
      <c r="AO149" s="4"/>
      <c r="AP149" s="4">
        <f t="shared" si="261"/>
        <v>0.183</v>
      </c>
      <c r="AQ149" s="4">
        <f t="shared" si="262"/>
        <v>0.62200000000000011</v>
      </c>
      <c r="AR149" s="82" t="s">
        <v>149</v>
      </c>
      <c r="AS149" s="9">
        <v>513</v>
      </c>
      <c r="AT149" s="30">
        <v>0.25</v>
      </c>
      <c r="AU149" s="30"/>
      <c r="AV149" s="30"/>
      <c r="AW149" s="30">
        <v>0.2</v>
      </c>
      <c r="AX149" s="15">
        <f t="shared" si="285"/>
        <v>766</v>
      </c>
      <c r="AY149" s="6">
        <f t="shared" si="263"/>
        <v>887</v>
      </c>
      <c r="AZ149" s="4">
        <f t="shared" si="264"/>
        <v>1.595</v>
      </c>
      <c r="BA149" s="6">
        <f t="shared" si="265"/>
        <v>2874.7699999999995</v>
      </c>
      <c r="BB149" s="4">
        <f t="shared" si="266"/>
        <v>0.24999999999999997</v>
      </c>
      <c r="BC149" s="4">
        <f t="shared" si="267"/>
        <v>0.2</v>
      </c>
      <c r="BD149" s="4">
        <f t="shared" si="268"/>
        <v>0.433</v>
      </c>
      <c r="BE149" s="4">
        <f t="shared" si="269"/>
        <v>1.9360000000000002</v>
      </c>
      <c r="BF149" s="4">
        <v>0.435</v>
      </c>
      <c r="BG149" s="9">
        <v>1</v>
      </c>
      <c r="BH149" s="6">
        <f t="shared" si="286"/>
        <v>16078.749597119997</v>
      </c>
      <c r="BI149" s="9">
        <f t="shared" si="301"/>
        <v>47207.20881714431</v>
      </c>
      <c r="BJ149" s="9">
        <f t="shared" si="302"/>
        <v>29557.372439390521</v>
      </c>
      <c r="BK149" s="9">
        <v>1</v>
      </c>
      <c r="BL149" s="6">
        <f t="shared" si="296"/>
        <v>22621.137364223996</v>
      </c>
      <c r="BM149" s="9">
        <f t="shared" si="303"/>
        <v>66415.659301361651</v>
      </c>
      <c r="BN149" s="9">
        <f t="shared" si="304"/>
        <v>41584.165363004598</v>
      </c>
      <c r="BO149" s="9">
        <f t="shared" si="287"/>
        <v>12750.179903999999</v>
      </c>
      <c r="BP149" s="9">
        <f t="shared" si="305"/>
        <v>37434.528198143998</v>
      </c>
      <c r="BQ149" s="9">
        <f t="shared" si="306"/>
        <v>23438.50271536435</v>
      </c>
      <c r="BR149" s="9">
        <f t="shared" si="288"/>
        <v>3393.8384711999997</v>
      </c>
      <c r="BS149" s="9">
        <f t="shared" si="307"/>
        <v>9964.3097514431993</v>
      </c>
      <c r="BT149" s="9">
        <f t="shared" si="308"/>
        <v>6238.8525355453048</v>
      </c>
      <c r="BU149" s="6">
        <f t="shared" si="289"/>
        <v>0</v>
      </c>
      <c r="BV149" s="6">
        <f t="shared" si="270"/>
        <v>0</v>
      </c>
      <c r="BW149" s="6">
        <f t="shared" si="271"/>
        <v>0</v>
      </c>
      <c r="BX149" s="9">
        <f t="shared" si="290"/>
        <v>284566.15120958048</v>
      </c>
      <c r="BY149" s="15">
        <v>11</v>
      </c>
      <c r="BZ149" s="25">
        <f t="shared" si="291"/>
        <v>28000.423084085891</v>
      </c>
      <c r="CA149" s="9">
        <f t="shared" si="292"/>
        <v>24955.410142181219</v>
      </c>
      <c r="CB149" s="9">
        <f t="shared" si="293"/>
        <v>1663.6940094787481</v>
      </c>
      <c r="CC149" s="6">
        <f t="shared" si="294"/>
        <v>0</v>
      </c>
      <c r="CD149" s="6">
        <f t="shared" si="272"/>
        <v>29664.117093564641</v>
      </c>
      <c r="CE149">
        <v>85</v>
      </c>
      <c r="CF149" s="4">
        <f t="shared" si="295"/>
        <v>0.47887323943661969</v>
      </c>
      <c r="CG149" s="1">
        <v>0.1</v>
      </c>
      <c r="CH149" s="4">
        <f t="shared" si="274"/>
        <v>0.43098591549295773</v>
      </c>
      <c r="CI149" s="6">
        <f t="shared" si="275"/>
        <v>6929.7146150967874</v>
      </c>
      <c r="CJ149" s="6">
        <f t="shared" si="276"/>
        <v>20345.642109924167</v>
      </c>
      <c r="CK149" s="6">
        <f t="shared" si="277"/>
        <v>9749.3915964120315</v>
      </c>
      <c r="CL149" s="6">
        <f t="shared" si="278"/>
        <v>28624.213727065726</v>
      </c>
      <c r="CM149" s="6">
        <f t="shared" si="279"/>
        <v>5495.1479586253517</v>
      </c>
      <c r="CN149" s="6">
        <f t="shared" si="280"/>
        <v>16133.754406524033</v>
      </c>
      <c r="CO149" s="6">
        <f t="shared" si="281"/>
        <v>1462.6965805453519</v>
      </c>
      <c r="CP149" s="6">
        <f t="shared" si="282"/>
        <v>4294.4771604811531</v>
      </c>
      <c r="CQ149" s="6">
        <f t="shared" si="283"/>
        <v>0</v>
      </c>
      <c r="CR149" s="6">
        <f t="shared" si="284"/>
        <v>0</v>
      </c>
      <c r="CS149" s="7">
        <f t="shared" si="297"/>
        <v>1.2777777777777777</v>
      </c>
      <c r="CT149" s="6">
        <f t="shared" si="298"/>
        <v>37904.149619554817</v>
      </c>
      <c r="CU149" s="6">
        <f t="shared" si="299"/>
        <v>29664.117093564641</v>
      </c>
    </row>
    <row r="150" spans="2:99" s="37" customFormat="1" ht="15" hidden="1" customHeight="1" x14ac:dyDescent="0.35">
      <c r="B150">
        <v>70</v>
      </c>
      <c r="C150">
        <v>70</v>
      </c>
      <c r="D150">
        <v>256</v>
      </c>
      <c r="E150" s="6">
        <v>6</v>
      </c>
      <c r="F150" s="4">
        <v>1.792</v>
      </c>
      <c r="G150" s="4">
        <v>3.0464000000000002</v>
      </c>
      <c r="H150" s="81">
        <v>2</v>
      </c>
      <c r="I150" s="25">
        <v>6</v>
      </c>
      <c r="J150" s="45">
        <f t="shared" si="0"/>
        <v>3.6960000000000002</v>
      </c>
      <c r="K150" s="25">
        <v>10</v>
      </c>
      <c r="L150" s="37">
        <v>6</v>
      </c>
      <c r="M150" s="45">
        <v>0.98380000000000001</v>
      </c>
      <c r="N150" s="25">
        <v>4</v>
      </c>
      <c r="O150" s="25">
        <v>15</v>
      </c>
      <c r="P150" s="45">
        <v>0.25</v>
      </c>
      <c r="Q150" s="4">
        <v>0.69199999999999995</v>
      </c>
      <c r="R150" s="15" t="s">
        <v>11</v>
      </c>
      <c r="S150" s="15">
        <v>1</v>
      </c>
      <c r="T150" s="15" t="s">
        <v>153</v>
      </c>
      <c r="U150" s="37">
        <v>510</v>
      </c>
      <c r="V150" s="33">
        <v>0.41299999999999998</v>
      </c>
      <c r="W150" s="33">
        <v>-0.1</v>
      </c>
      <c r="X150" s="4"/>
      <c r="Y150" s="4"/>
      <c r="Z150" s="4"/>
      <c r="AA150" s="55">
        <v>1</v>
      </c>
      <c r="AB150" s="37" t="s">
        <v>143</v>
      </c>
      <c r="AC150" s="45"/>
      <c r="AD150" s="45">
        <v>0.35</v>
      </c>
      <c r="AE150" s="45"/>
      <c r="AF150" s="45"/>
      <c r="AG150" s="45"/>
      <c r="AH150" s="45"/>
      <c r="AI150" s="37">
        <v>311</v>
      </c>
      <c r="AJ150" s="45">
        <f>1*46.6%</f>
        <v>0.46600000000000003</v>
      </c>
      <c r="AK150" s="45">
        <f>1*46.6%</f>
        <v>0.46600000000000003</v>
      </c>
      <c r="AM150" s="45">
        <v>0.622</v>
      </c>
      <c r="AN150" s="6">
        <f t="shared" si="260"/>
        <v>63</v>
      </c>
      <c r="AO150" s="4"/>
      <c r="AP150" s="4">
        <f t="shared" si="261"/>
        <v>0.183</v>
      </c>
      <c r="AQ150" s="4">
        <f t="shared" si="262"/>
        <v>0.62200000000000011</v>
      </c>
      <c r="AR150" s="82" t="s">
        <v>149</v>
      </c>
      <c r="AS150" s="9">
        <v>513</v>
      </c>
      <c r="AT150" s="30">
        <v>0.25</v>
      </c>
      <c r="AU150" s="30"/>
      <c r="AV150" s="45"/>
      <c r="AW150" s="45">
        <v>0.2</v>
      </c>
      <c r="AX150" s="37">
        <f t="shared" si="285"/>
        <v>766</v>
      </c>
      <c r="AY150" s="6">
        <f t="shared" si="263"/>
        <v>887</v>
      </c>
      <c r="AZ150" s="4">
        <f t="shared" si="264"/>
        <v>1.129</v>
      </c>
      <c r="BA150" s="6">
        <f t="shared" si="265"/>
        <v>2517.8140000000003</v>
      </c>
      <c r="BB150" s="4">
        <f t="shared" si="266"/>
        <v>0.24999999999999997</v>
      </c>
      <c r="BC150" s="4">
        <f t="shared" si="267"/>
        <v>0.66600000000000004</v>
      </c>
      <c r="BD150" s="4">
        <f t="shared" si="268"/>
        <v>0.433</v>
      </c>
      <c r="BE150" s="4">
        <f t="shared" si="269"/>
        <v>1.9360000000000002</v>
      </c>
      <c r="BF150" s="4">
        <v>0.435</v>
      </c>
      <c r="BG150" s="9">
        <v>1</v>
      </c>
      <c r="BH150" s="6">
        <f t="shared" si="286"/>
        <v>18608.026430622725</v>
      </c>
      <c r="BI150" s="25">
        <f t="shared" si="301"/>
        <v>54633.165600308319</v>
      </c>
      <c r="BJ150" s="25">
        <f t="shared" si="302"/>
        <v>34206.911691096589</v>
      </c>
      <c r="BK150" s="9">
        <v>1</v>
      </c>
      <c r="BL150" s="6">
        <f t="shared" si="296"/>
        <v>27506.081658042625</v>
      </c>
      <c r="BM150" s="25">
        <f t="shared" si="303"/>
        <v>80757.855748013142</v>
      </c>
      <c r="BN150" s="25">
        <f t="shared" si="304"/>
        <v>50564.099838999857</v>
      </c>
      <c r="BO150" s="25">
        <f t="shared" si="287"/>
        <v>15503.530346304004</v>
      </c>
      <c r="BP150" s="25">
        <f t="shared" si="305"/>
        <v>45518.365096748552</v>
      </c>
      <c r="BQ150" s="25">
        <f t="shared" si="306"/>
        <v>28499.953793246495</v>
      </c>
      <c r="BR150" s="25">
        <f t="shared" si="288"/>
        <v>4126.7243383912</v>
      </c>
      <c r="BS150" s="25">
        <f t="shared" si="307"/>
        <v>12116.062657516562</v>
      </c>
      <c r="BT150" s="25">
        <f t="shared" si="308"/>
        <v>7586.1078305724823</v>
      </c>
      <c r="BU150" s="6">
        <f t="shared" si="289"/>
        <v>0</v>
      </c>
      <c r="BV150" s="6">
        <f t="shared" si="270"/>
        <v>0</v>
      </c>
      <c r="BW150" s="6">
        <f t="shared" si="271"/>
        <v>0</v>
      </c>
      <c r="BX150" s="25">
        <f t="shared" si="290"/>
        <v>339084.04612038576</v>
      </c>
      <c r="BY150" s="15">
        <v>11</v>
      </c>
      <c r="BZ150" s="25">
        <f t="shared" si="291"/>
        <v>33416.727264875655</v>
      </c>
      <c r="CA150" s="25">
        <f t="shared" si="292"/>
        <v>30344.431322289929</v>
      </c>
      <c r="CB150" s="25">
        <f t="shared" si="293"/>
        <v>2022.9620881526619</v>
      </c>
      <c r="CC150" s="6">
        <f t="shared" si="294"/>
        <v>0</v>
      </c>
      <c r="CD150" s="6">
        <f t="shared" si="272"/>
        <v>35439.68935302832</v>
      </c>
      <c r="CE150">
        <v>85</v>
      </c>
      <c r="CF150" s="4">
        <f t="shared" si="295"/>
        <v>0.47887323943661969</v>
      </c>
      <c r="CG150" s="1">
        <v>0.1</v>
      </c>
      <c r="CH150" s="4">
        <f t="shared" si="274"/>
        <v>0.43098591549295773</v>
      </c>
      <c r="CI150" s="6">
        <f t="shared" si="275"/>
        <v>8019.7973067190896</v>
      </c>
      <c r="CJ150" s="6">
        <f t="shared" si="276"/>
        <v>23546.124892527245</v>
      </c>
      <c r="CK150" s="6">
        <f t="shared" si="277"/>
        <v>11854.733785015553</v>
      </c>
      <c r="CL150" s="6">
        <f t="shared" si="278"/>
        <v>34805.498392805661</v>
      </c>
      <c r="CM150" s="6">
        <f t="shared" si="279"/>
        <v>6681.8032196746826</v>
      </c>
      <c r="CN150" s="6">
        <f t="shared" si="280"/>
        <v>19617.774252964868</v>
      </c>
      <c r="CO150" s="6">
        <f t="shared" si="281"/>
        <v>1778.5600669686016</v>
      </c>
      <c r="CP150" s="6">
        <f t="shared" si="282"/>
        <v>5221.8523566198137</v>
      </c>
      <c r="CQ150" s="6">
        <f t="shared" si="283"/>
        <v>0</v>
      </c>
      <c r="CR150" s="6">
        <f t="shared" si="284"/>
        <v>0</v>
      </c>
      <c r="CS150" s="7">
        <f t="shared" si="297"/>
        <v>1.2777777777777777</v>
      </c>
      <c r="CT150" s="6">
        <f t="shared" si="298"/>
        <v>45284.047506647294</v>
      </c>
      <c r="CU150" s="6">
        <f t="shared" si="299"/>
        <v>35439.68935302832</v>
      </c>
    </row>
    <row r="151" spans="2:99" s="15" customFormat="1" ht="15" hidden="1" customHeight="1" x14ac:dyDescent="0.35">
      <c r="B151">
        <v>70</v>
      </c>
      <c r="C151">
        <v>70</v>
      </c>
      <c r="D151">
        <v>256</v>
      </c>
      <c r="E151" s="6">
        <v>6</v>
      </c>
      <c r="F151" s="4">
        <v>1.792</v>
      </c>
      <c r="G151" s="4">
        <v>3.0464000000000002</v>
      </c>
      <c r="H151" s="16">
        <v>2</v>
      </c>
      <c r="I151" s="9">
        <v>6</v>
      </c>
      <c r="J151" s="30">
        <f t="shared" si="0"/>
        <v>3.6960000000000002</v>
      </c>
      <c r="K151" s="9">
        <v>10</v>
      </c>
      <c r="L151" s="15">
        <v>6</v>
      </c>
      <c r="M151" s="30">
        <v>0.98380000000000001</v>
      </c>
      <c r="N151" s="9">
        <v>4</v>
      </c>
      <c r="O151" s="9">
        <v>15</v>
      </c>
      <c r="P151" s="30">
        <v>0.25</v>
      </c>
      <c r="Q151" s="4">
        <v>0.69199999999999995</v>
      </c>
      <c r="R151" s="15" t="s">
        <v>11</v>
      </c>
      <c r="S151" s="15">
        <v>1</v>
      </c>
      <c r="T151" s="15" t="s">
        <v>153</v>
      </c>
      <c r="U151" s="37">
        <v>510</v>
      </c>
      <c r="V151" s="33">
        <v>0.41299999999999998</v>
      </c>
      <c r="W151" s="33">
        <v>-0.1</v>
      </c>
      <c r="X151" s="4"/>
      <c r="Y151" s="4"/>
      <c r="Z151" s="4"/>
      <c r="AA151" s="55">
        <v>1</v>
      </c>
      <c r="AB151" s="37" t="s">
        <v>143</v>
      </c>
      <c r="AC151" s="30"/>
      <c r="AD151" s="30">
        <v>0.35</v>
      </c>
      <c r="AE151" s="30"/>
      <c r="AF151" s="30"/>
      <c r="AG151" s="30"/>
      <c r="AH151" s="30"/>
      <c r="AI151" s="15">
        <v>311</v>
      </c>
      <c r="AJ151" s="30">
        <f>2*46.6%</f>
        <v>0.93200000000000005</v>
      </c>
      <c r="AK151" s="30"/>
      <c r="AL151" s="30">
        <v>0.311</v>
      </c>
      <c r="AM151" s="30"/>
      <c r="AN151" s="6">
        <f t="shared" si="260"/>
        <v>63</v>
      </c>
      <c r="AO151" s="4"/>
      <c r="AP151" s="4">
        <f t="shared" si="261"/>
        <v>0.183</v>
      </c>
      <c r="AQ151" s="4">
        <f t="shared" si="262"/>
        <v>0.62200000000000011</v>
      </c>
      <c r="AR151" s="82" t="s">
        <v>149</v>
      </c>
      <c r="AS151" s="9">
        <v>513</v>
      </c>
      <c r="AT151" s="30">
        <v>0.25</v>
      </c>
      <c r="AU151" s="30"/>
      <c r="AV151" s="30"/>
      <c r="AW151" s="30">
        <v>0.2</v>
      </c>
      <c r="AX151" s="15">
        <f t="shared" si="285"/>
        <v>766</v>
      </c>
      <c r="AY151" s="6">
        <f t="shared" si="263"/>
        <v>887</v>
      </c>
      <c r="AZ151" s="4">
        <f t="shared" si="264"/>
        <v>1.595</v>
      </c>
      <c r="BA151" s="6">
        <f t="shared" si="265"/>
        <v>2874.7699999999995</v>
      </c>
      <c r="BB151" s="4">
        <f t="shared" si="266"/>
        <v>0.24999999999999997</v>
      </c>
      <c r="BC151" s="4">
        <f t="shared" si="267"/>
        <v>0.2</v>
      </c>
      <c r="BD151" s="4">
        <f t="shared" si="268"/>
        <v>0.74399999999999999</v>
      </c>
      <c r="BE151" s="4">
        <f t="shared" si="269"/>
        <v>1.3140000000000001</v>
      </c>
      <c r="BF151" s="4">
        <v>0.435</v>
      </c>
      <c r="BG151" s="9">
        <v>1</v>
      </c>
      <c r="BH151" s="6">
        <f t="shared" si="286"/>
        <v>16078.749597119997</v>
      </c>
      <c r="BI151" s="9">
        <f t="shared" si="301"/>
        <v>37206.226567735677</v>
      </c>
      <c r="BJ151" s="9">
        <f t="shared" si="302"/>
        <v>31797.592463258061</v>
      </c>
      <c r="BK151" s="9">
        <v>1</v>
      </c>
      <c r="BL151" s="6">
        <f t="shared" si="296"/>
        <v>22621.137364223996</v>
      </c>
      <c r="BM151" s="9">
        <f t="shared" si="303"/>
        <v>52345.311860814327</v>
      </c>
      <c r="BN151" s="9">
        <f t="shared" si="304"/>
        <v>44735.923189687208</v>
      </c>
      <c r="BO151" s="9">
        <f t="shared" si="287"/>
        <v>12750.179903999999</v>
      </c>
      <c r="BP151" s="9">
        <f t="shared" si="305"/>
        <v>29503.916297855998</v>
      </c>
      <c r="BQ151" s="9">
        <f t="shared" si="306"/>
        <v>25214.959781028861</v>
      </c>
      <c r="BR151" s="9">
        <f t="shared" si="288"/>
        <v>3393.8384711999997</v>
      </c>
      <c r="BS151" s="9">
        <f t="shared" si="307"/>
        <v>7853.3422223567995</v>
      </c>
      <c r="BT151" s="9">
        <f t="shared" si="308"/>
        <v>6711.7092620606581</v>
      </c>
      <c r="BU151" s="6">
        <f t="shared" si="289"/>
        <v>0</v>
      </c>
      <c r="BV151" s="6">
        <f t="shared" si="270"/>
        <v>0</v>
      </c>
      <c r="BW151" s="6">
        <f t="shared" si="271"/>
        <v>0</v>
      </c>
      <c r="BX151" s="9">
        <f t="shared" si="290"/>
        <v>306134.06261178106</v>
      </c>
      <c r="BY151" s="15">
        <v>11</v>
      </c>
      <c r="BZ151" s="25">
        <f t="shared" si="291"/>
        <v>30122.638399346357</v>
      </c>
      <c r="CA151" s="9">
        <f t="shared" si="292"/>
        <v>26846.837048242633</v>
      </c>
      <c r="CB151" s="9">
        <f t="shared" si="293"/>
        <v>1789.7891365495088</v>
      </c>
      <c r="CC151" s="6">
        <f t="shared" si="294"/>
        <v>0</v>
      </c>
      <c r="CD151" s="6">
        <f t="shared" si="272"/>
        <v>31912.427535895866</v>
      </c>
      <c r="CE151">
        <v>85</v>
      </c>
      <c r="CF151" s="4">
        <f t="shared" si="295"/>
        <v>0.47887323943661969</v>
      </c>
      <c r="CG151" s="1">
        <v>0.1</v>
      </c>
      <c r="CH151" s="4">
        <f t="shared" si="274"/>
        <v>0.43098591549295773</v>
      </c>
      <c r="CI151" s="6">
        <f t="shared" si="275"/>
        <v>6929.7146150967874</v>
      </c>
      <c r="CJ151" s="6">
        <f t="shared" si="276"/>
        <v>16035.359619333967</v>
      </c>
      <c r="CK151" s="6">
        <f t="shared" si="277"/>
        <v>9749.3915964120315</v>
      </c>
      <c r="CL151" s="6">
        <f t="shared" si="278"/>
        <v>22560.092154097441</v>
      </c>
      <c r="CM151" s="6">
        <f t="shared" si="279"/>
        <v>5495.1479586253517</v>
      </c>
      <c r="CN151" s="6">
        <f t="shared" si="280"/>
        <v>12715.772376259063</v>
      </c>
      <c r="CO151" s="6">
        <f t="shared" si="281"/>
        <v>1462.6965805453519</v>
      </c>
      <c r="CP151" s="6">
        <f t="shared" si="282"/>
        <v>3384.6798873819444</v>
      </c>
      <c r="CQ151" s="6">
        <f t="shared" si="283"/>
        <v>0</v>
      </c>
      <c r="CR151" s="6">
        <f t="shared" si="284"/>
        <v>0</v>
      </c>
      <c r="CS151" s="7">
        <f t="shared" si="297"/>
        <v>1.2777777777777777</v>
      </c>
      <c r="CT151" s="6">
        <f t="shared" si="298"/>
        <v>40776.990740311383</v>
      </c>
      <c r="CU151" s="6">
        <f t="shared" si="299"/>
        <v>31912.427535895866</v>
      </c>
    </row>
    <row r="152" spans="2:99" s="31" customFormat="1" ht="15" hidden="1" customHeight="1" x14ac:dyDescent="0.35">
      <c r="B152" s="10">
        <v>70</v>
      </c>
      <c r="C152" s="10">
        <v>70</v>
      </c>
      <c r="D152" s="10">
        <v>256</v>
      </c>
      <c r="E152" s="13">
        <v>6</v>
      </c>
      <c r="F152" s="12">
        <v>1.792</v>
      </c>
      <c r="G152" s="12">
        <v>3.0464000000000002</v>
      </c>
      <c r="H152" s="20">
        <v>2</v>
      </c>
      <c r="I152" s="17">
        <v>6</v>
      </c>
      <c r="J152" s="32">
        <f t="shared" si="0"/>
        <v>3.6960000000000002</v>
      </c>
      <c r="K152" s="17">
        <v>10</v>
      </c>
      <c r="L152" s="31">
        <v>6</v>
      </c>
      <c r="M152" s="32">
        <v>0.98380000000000001</v>
      </c>
      <c r="N152" s="17">
        <v>4</v>
      </c>
      <c r="O152" s="17">
        <v>15</v>
      </c>
      <c r="P152" s="32">
        <v>0.25</v>
      </c>
      <c r="Q152" s="12">
        <v>0.69199999999999995</v>
      </c>
      <c r="R152" s="31" t="s">
        <v>11</v>
      </c>
      <c r="S152" s="31">
        <v>1</v>
      </c>
      <c r="T152" s="31" t="s">
        <v>153</v>
      </c>
      <c r="U152" s="31">
        <v>510</v>
      </c>
      <c r="V152" s="35">
        <v>0.41299999999999998</v>
      </c>
      <c r="W152" s="35">
        <v>-0.1</v>
      </c>
      <c r="X152" s="12"/>
      <c r="Y152" s="12"/>
      <c r="Z152" s="12"/>
      <c r="AA152" s="56">
        <v>1</v>
      </c>
      <c r="AB152" s="31" t="s">
        <v>143</v>
      </c>
      <c r="AC152" s="32"/>
      <c r="AD152" s="32">
        <v>0.35</v>
      </c>
      <c r="AE152" s="32"/>
      <c r="AF152" s="32"/>
      <c r="AG152" s="32"/>
      <c r="AH152" s="32"/>
      <c r="AI152" s="31">
        <v>311</v>
      </c>
      <c r="AJ152" s="32">
        <f>1*46.6%</f>
        <v>0.46600000000000003</v>
      </c>
      <c r="AK152" s="32">
        <f>1*46.6%</f>
        <v>0.46600000000000003</v>
      </c>
      <c r="AL152" s="32">
        <v>0.311</v>
      </c>
      <c r="AM152" s="32"/>
      <c r="AN152" s="13">
        <f t="shared" si="260"/>
        <v>63</v>
      </c>
      <c r="AO152" s="12"/>
      <c r="AP152" s="12">
        <f t="shared" si="261"/>
        <v>0.183</v>
      </c>
      <c r="AQ152" s="12">
        <f t="shared" si="262"/>
        <v>0.62200000000000011</v>
      </c>
      <c r="AR152" s="90" t="s">
        <v>149</v>
      </c>
      <c r="AS152" s="17">
        <v>513</v>
      </c>
      <c r="AT152" s="32">
        <v>0.25</v>
      </c>
      <c r="AU152" s="32"/>
      <c r="AV152" s="32"/>
      <c r="AW152" s="32">
        <v>0.2</v>
      </c>
      <c r="AX152" s="31">
        <f t="shared" si="285"/>
        <v>766</v>
      </c>
      <c r="AY152" s="13">
        <f t="shared" si="263"/>
        <v>887</v>
      </c>
      <c r="AZ152" s="12">
        <f t="shared" si="264"/>
        <v>1.129</v>
      </c>
      <c r="BA152" s="13">
        <f t="shared" si="265"/>
        <v>2517.8140000000003</v>
      </c>
      <c r="BB152" s="12">
        <f t="shared" si="266"/>
        <v>0.24999999999999997</v>
      </c>
      <c r="BC152" s="12">
        <f t="shared" si="267"/>
        <v>0.66600000000000004</v>
      </c>
      <c r="BD152" s="12">
        <f t="shared" si="268"/>
        <v>0.74399999999999999</v>
      </c>
      <c r="BE152" s="12">
        <f t="shared" si="269"/>
        <v>1.3140000000000001</v>
      </c>
      <c r="BF152" s="4">
        <v>0.435</v>
      </c>
      <c r="BG152" s="17">
        <v>1</v>
      </c>
      <c r="BH152" s="6">
        <f t="shared" si="286"/>
        <v>18608.026430622725</v>
      </c>
      <c r="BI152" s="17">
        <f t="shared" si="301"/>
        <v>43058.973160460984</v>
      </c>
      <c r="BJ152" s="17">
        <f t="shared" si="302"/>
        <v>36799.530797622392</v>
      </c>
      <c r="BK152" s="9">
        <v>1</v>
      </c>
      <c r="BL152" s="6">
        <f t="shared" si="296"/>
        <v>27506.081658042625</v>
      </c>
      <c r="BM152" s="17">
        <f t="shared" si="303"/>
        <v>63649.072956710639</v>
      </c>
      <c r="BN152" s="17">
        <f t="shared" si="304"/>
        <v>54396.467184251625</v>
      </c>
      <c r="BO152" s="17">
        <f t="shared" si="287"/>
        <v>15503.530346304004</v>
      </c>
      <c r="BP152" s="17">
        <f t="shared" si="305"/>
        <v>35875.169221347467</v>
      </c>
      <c r="BQ152" s="17">
        <f t="shared" si="306"/>
        <v>30660.029669336342</v>
      </c>
      <c r="BR152" s="17">
        <f t="shared" si="288"/>
        <v>4126.7243383912</v>
      </c>
      <c r="BS152" s="17">
        <f t="shared" si="307"/>
        <v>9549.2401190372366</v>
      </c>
      <c r="BT152" s="17">
        <f t="shared" si="308"/>
        <v>8161.076079191851</v>
      </c>
      <c r="BU152" s="13">
        <f t="shared" si="289"/>
        <v>0</v>
      </c>
      <c r="BV152" s="13">
        <f t="shared" si="270"/>
        <v>0</v>
      </c>
      <c r="BW152" s="13">
        <f t="shared" si="271"/>
        <v>0</v>
      </c>
      <c r="BX152" s="17">
        <f t="shared" si="290"/>
        <v>364783.99192749604</v>
      </c>
      <c r="BY152" s="31">
        <v>11</v>
      </c>
      <c r="BZ152" s="18">
        <f t="shared" si="291"/>
        <v>35949.456508802941</v>
      </c>
      <c r="CA152" s="17">
        <f t="shared" si="292"/>
        <v>32644.304316767404</v>
      </c>
      <c r="CB152" s="17">
        <f t="shared" si="293"/>
        <v>2176.2869544511605</v>
      </c>
      <c r="CC152" s="13">
        <f t="shared" si="294"/>
        <v>0</v>
      </c>
      <c r="CD152" s="18">
        <f t="shared" si="272"/>
        <v>38125.743463254104</v>
      </c>
      <c r="CE152" s="10">
        <v>85</v>
      </c>
      <c r="CF152" s="12">
        <f t="shared" si="295"/>
        <v>0.47887323943661969</v>
      </c>
      <c r="CG152" s="11">
        <v>0.1</v>
      </c>
      <c r="CH152" s="12">
        <f t="shared" si="274"/>
        <v>0.43098591549295773</v>
      </c>
      <c r="CI152" s="13">
        <f t="shared" si="275"/>
        <v>8019.7973067190896</v>
      </c>
      <c r="CJ152" s="13">
        <f t="shared" si="276"/>
        <v>18557.810967747973</v>
      </c>
      <c r="CK152" s="13">
        <f t="shared" si="277"/>
        <v>11854.733785015553</v>
      </c>
      <c r="CL152" s="13">
        <f t="shared" si="278"/>
        <v>27431.853978525993</v>
      </c>
      <c r="CM152" s="13">
        <f t="shared" si="279"/>
        <v>6681.8032196746826</v>
      </c>
      <c r="CN152" s="13">
        <f t="shared" si="280"/>
        <v>15461.692650327217</v>
      </c>
      <c r="CO152" s="13">
        <f t="shared" si="281"/>
        <v>1778.5600669686016</v>
      </c>
      <c r="CP152" s="13">
        <f t="shared" si="282"/>
        <v>4115.5879949653445</v>
      </c>
      <c r="CQ152" s="13">
        <f t="shared" si="283"/>
        <v>0</v>
      </c>
      <c r="CR152" s="13">
        <f t="shared" si="284"/>
        <v>0</v>
      </c>
      <c r="CS152" s="7">
        <f t="shared" si="297"/>
        <v>1.2777777777777777</v>
      </c>
      <c r="CT152" s="6">
        <f t="shared" si="298"/>
        <v>48716.227758602465</v>
      </c>
      <c r="CU152" s="6">
        <f t="shared" si="299"/>
        <v>38125.743463254104</v>
      </c>
    </row>
    <row r="153" spans="2:99" s="15" customFormat="1" ht="15" hidden="1" customHeight="1" x14ac:dyDescent="0.35">
      <c r="B153">
        <v>70</v>
      </c>
      <c r="C153">
        <v>70</v>
      </c>
      <c r="D153">
        <v>256</v>
      </c>
      <c r="E153" s="6">
        <v>6</v>
      </c>
      <c r="F153" s="4">
        <v>1.792</v>
      </c>
      <c r="G153" s="4">
        <v>3.0464000000000002</v>
      </c>
      <c r="H153" s="16">
        <v>2</v>
      </c>
      <c r="I153" s="9">
        <v>6</v>
      </c>
      <c r="J153" s="30">
        <f t="shared" si="0"/>
        <v>3.6960000000000002</v>
      </c>
      <c r="K153" s="9">
        <v>10</v>
      </c>
      <c r="L153" s="15">
        <v>6</v>
      </c>
      <c r="M153" s="30">
        <v>0.98380000000000001</v>
      </c>
      <c r="N153" s="9">
        <v>4</v>
      </c>
      <c r="O153" s="9">
        <v>15</v>
      </c>
      <c r="P153" s="30">
        <v>0.25</v>
      </c>
      <c r="Q153" s="4">
        <v>0.69199999999999995</v>
      </c>
      <c r="R153" s="15" t="s">
        <v>133</v>
      </c>
      <c r="S153" s="15">
        <v>2</v>
      </c>
      <c r="T153" s="15" t="s">
        <v>153</v>
      </c>
      <c r="U153" s="15">
        <v>510</v>
      </c>
      <c r="V153" s="33">
        <f t="shared" ref="V153:V155" si="309">41.3%+45%</f>
        <v>0.86299999999999999</v>
      </c>
      <c r="W153" s="33"/>
      <c r="X153" s="4"/>
      <c r="Y153" s="4"/>
      <c r="Z153" s="4"/>
      <c r="AA153" s="55">
        <v>1</v>
      </c>
      <c r="AB153" s="37" t="s">
        <v>143</v>
      </c>
      <c r="AC153" s="30"/>
      <c r="AD153" s="30">
        <v>0.35</v>
      </c>
      <c r="AE153" s="30"/>
      <c r="AF153" s="30"/>
      <c r="AG153" s="30"/>
      <c r="AH153" s="30"/>
      <c r="AI153" s="15">
        <v>311</v>
      </c>
      <c r="AJ153" s="30">
        <f>2*46.6%</f>
        <v>0.93200000000000005</v>
      </c>
      <c r="AK153" s="30"/>
      <c r="AL153" s="30"/>
      <c r="AM153" s="30">
        <v>0.622</v>
      </c>
      <c r="AN153" s="6">
        <f t="shared" si="260"/>
        <v>63</v>
      </c>
      <c r="AO153" s="4"/>
      <c r="AP153" s="4">
        <f t="shared" si="261"/>
        <v>0.183</v>
      </c>
      <c r="AQ153" s="4">
        <f t="shared" si="262"/>
        <v>0.62200000000000011</v>
      </c>
      <c r="AR153" s="46" t="s">
        <v>150</v>
      </c>
      <c r="AS153" s="9">
        <v>513</v>
      </c>
      <c r="AT153" s="30">
        <f>48%+25%</f>
        <v>0.73</v>
      </c>
      <c r="AU153" s="30"/>
      <c r="AV153" s="30"/>
      <c r="AW153" s="30">
        <v>0.2</v>
      </c>
      <c r="AX153" s="15">
        <f t="shared" si="285"/>
        <v>766</v>
      </c>
      <c r="AY153" s="6">
        <f t="shared" si="263"/>
        <v>887</v>
      </c>
      <c r="AZ153" s="4">
        <f t="shared" si="264"/>
        <v>2.5249999999999999</v>
      </c>
      <c r="BA153" s="6">
        <f t="shared" si="265"/>
        <v>3587.15</v>
      </c>
      <c r="BB153" s="4">
        <f t="shared" si="266"/>
        <v>0.35</v>
      </c>
      <c r="BC153" s="4">
        <f t="shared" si="267"/>
        <v>0.2</v>
      </c>
      <c r="BD153" s="4">
        <f t="shared" si="268"/>
        <v>0.433</v>
      </c>
      <c r="BE153" s="4">
        <f t="shared" si="269"/>
        <v>1.9360000000000002</v>
      </c>
      <c r="BF153" s="4">
        <v>0.435</v>
      </c>
      <c r="BG153" s="9">
        <v>1</v>
      </c>
      <c r="BH153" s="6">
        <f t="shared" si="286"/>
        <v>21446.7950256</v>
      </c>
      <c r="BI153" s="9">
        <f t="shared" si="301"/>
        <v>62967.7901951616</v>
      </c>
      <c r="BJ153" s="9">
        <f t="shared" si="302"/>
        <v>39425.385934020174</v>
      </c>
      <c r="BK153" s="9">
        <v>1</v>
      </c>
      <c r="BL153" s="6">
        <f t="shared" si="296"/>
        <v>28226.749582080007</v>
      </c>
      <c r="BM153" s="9">
        <f t="shared" si="303"/>
        <v>82873.7367729869</v>
      </c>
      <c r="BN153" s="9">
        <f t="shared" si="304"/>
        <v>51888.895035742687</v>
      </c>
      <c r="BO153" s="9">
        <f t="shared" si="287"/>
        <v>15909.72768</v>
      </c>
      <c r="BP153" s="9">
        <f t="shared" si="305"/>
        <v>46710.96046848</v>
      </c>
      <c r="BQ153" s="9">
        <f t="shared" si="306"/>
        <v>29246.661477411842</v>
      </c>
      <c r="BR153" s="9">
        <f t="shared" si="288"/>
        <v>4234.8458040000005</v>
      </c>
      <c r="BS153" s="9">
        <f t="shared" si="307"/>
        <v>12433.507280544001</v>
      </c>
      <c r="BT153" s="9">
        <f t="shared" si="308"/>
        <v>7784.8662233435525</v>
      </c>
      <c r="BU153" s="6">
        <f t="shared" si="289"/>
        <v>0</v>
      </c>
      <c r="BV153" s="6">
        <f t="shared" si="270"/>
        <v>0</v>
      </c>
      <c r="BW153" s="6">
        <f t="shared" si="271"/>
        <v>0</v>
      </c>
      <c r="BX153" s="9">
        <f t="shared" si="290"/>
        <v>365257.12387905142</v>
      </c>
      <c r="BY153" s="15">
        <v>11</v>
      </c>
      <c r="BZ153" s="25">
        <f t="shared" si="291"/>
        <v>35863.980486951208</v>
      </c>
      <c r="CA153" s="9">
        <f t="shared" si="292"/>
        <v>31139.46489337421</v>
      </c>
      <c r="CB153" s="9">
        <f t="shared" si="293"/>
        <v>2075.9643262249474</v>
      </c>
      <c r="CC153" s="6">
        <f t="shared" si="294"/>
        <v>0</v>
      </c>
      <c r="CD153" s="6">
        <f t="shared" si="272"/>
        <v>37939.944813176153</v>
      </c>
      <c r="CE153">
        <v>85</v>
      </c>
      <c r="CF153" s="4">
        <f t="shared" si="295"/>
        <v>0.47887323943661969</v>
      </c>
      <c r="CG153" s="1">
        <v>0.1</v>
      </c>
      <c r="CH153" s="4">
        <f t="shared" si="274"/>
        <v>0.43098591549295773</v>
      </c>
      <c r="CI153" s="6">
        <f t="shared" si="275"/>
        <v>9243.2665884980288</v>
      </c>
      <c r="CJ153" s="6">
        <f t="shared" si="276"/>
        <v>27138.23070383021</v>
      </c>
      <c r="CK153" s="6">
        <f t="shared" si="277"/>
        <v>12165.331510023214</v>
      </c>
      <c r="CL153" s="6">
        <f t="shared" si="278"/>
        <v>35717.413313428158</v>
      </c>
      <c r="CM153" s="6">
        <f t="shared" si="279"/>
        <v>6856.8685494084502</v>
      </c>
      <c r="CN153" s="6">
        <f t="shared" si="280"/>
        <v>20131.766061063212</v>
      </c>
      <c r="CO153" s="6">
        <f t="shared" si="281"/>
        <v>1825.1588958084508</v>
      </c>
      <c r="CP153" s="6">
        <f t="shared" si="282"/>
        <v>5358.6665180936116</v>
      </c>
      <c r="CQ153" s="6">
        <f t="shared" si="283"/>
        <v>0</v>
      </c>
      <c r="CR153" s="6">
        <f t="shared" si="284"/>
        <v>0</v>
      </c>
      <c r="CS153" s="7">
        <f t="shared" si="297"/>
        <v>1.2777777777777777</v>
      </c>
      <c r="CT153" s="6">
        <f t="shared" si="298"/>
        <v>48478.818372391746</v>
      </c>
      <c r="CU153" s="6">
        <f t="shared" si="299"/>
        <v>37939.944813176153</v>
      </c>
    </row>
    <row r="154" spans="2:99" s="37" customFormat="1" ht="15" hidden="1" customHeight="1" x14ac:dyDescent="0.35">
      <c r="B154">
        <v>70</v>
      </c>
      <c r="C154">
        <v>70</v>
      </c>
      <c r="D154">
        <v>256</v>
      </c>
      <c r="E154" s="6">
        <v>6</v>
      </c>
      <c r="F154" s="4">
        <v>1.792</v>
      </c>
      <c r="G154" s="4">
        <v>3.0464000000000002</v>
      </c>
      <c r="H154" s="81">
        <v>2</v>
      </c>
      <c r="I154" s="25">
        <v>6</v>
      </c>
      <c r="J154" s="45">
        <f t="shared" si="0"/>
        <v>3.6960000000000002</v>
      </c>
      <c r="K154" s="25">
        <v>10</v>
      </c>
      <c r="L154" s="37">
        <v>6</v>
      </c>
      <c r="M154" s="45">
        <v>0.98380000000000001</v>
      </c>
      <c r="N154" s="25">
        <v>4</v>
      </c>
      <c r="O154" s="25">
        <v>15</v>
      </c>
      <c r="P154" s="45">
        <v>0.25</v>
      </c>
      <c r="Q154" s="4">
        <v>0.69199999999999995</v>
      </c>
      <c r="R154" s="15" t="s">
        <v>133</v>
      </c>
      <c r="S154" s="15">
        <v>2</v>
      </c>
      <c r="T154" s="15" t="s">
        <v>153</v>
      </c>
      <c r="U154" s="15">
        <v>510</v>
      </c>
      <c r="V154" s="33">
        <f t="shared" si="309"/>
        <v>0.86299999999999999</v>
      </c>
      <c r="W154" s="33"/>
      <c r="X154" s="4"/>
      <c r="Y154" s="4"/>
      <c r="Z154" s="4"/>
      <c r="AA154" s="55">
        <v>1</v>
      </c>
      <c r="AB154" s="37" t="s">
        <v>143</v>
      </c>
      <c r="AC154" s="45"/>
      <c r="AD154" s="45">
        <v>0.35</v>
      </c>
      <c r="AE154" s="45"/>
      <c r="AF154" s="45"/>
      <c r="AG154" s="45"/>
      <c r="AH154" s="45"/>
      <c r="AI154" s="37">
        <v>311</v>
      </c>
      <c r="AJ154" s="45">
        <f>1*46.6%</f>
        <v>0.46600000000000003</v>
      </c>
      <c r="AK154" s="45">
        <f>1*46.6%</f>
        <v>0.46600000000000003</v>
      </c>
      <c r="AM154" s="45">
        <v>0.622</v>
      </c>
      <c r="AN154" s="6">
        <f t="shared" si="260"/>
        <v>63</v>
      </c>
      <c r="AO154" s="4"/>
      <c r="AP154" s="4">
        <f t="shared" si="261"/>
        <v>0.183</v>
      </c>
      <c r="AQ154" s="4">
        <f t="shared" si="262"/>
        <v>0.62200000000000011</v>
      </c>
      <c r="AR154" s="46" t="s">
        <v>150</v>
      </c>
      <c r="AS154" s="9">
        <v>513</v>
      </c>
      <c r="AT154" s="30">
        <f t="shared" ref="AT154:AT172" si="310">48%+25%</f>
        <v>0.73</v>
      </c>
      <c r="AU154" s="30"/>
      <c r="AV154" s="45"/>
      <c r="AW154" s="45">
        <v>0.2</v>
      </c>
      <c r="AX154" s="37">
        <f t="shared" si="285"/>
        <v>766</v>
      </c>
      <c r="AY154" s="6">
        <f t="shared" si="263"/>
        <v>887</v>
      </c>
      <c r="AZ154" s="4">
        <f t="shared" si="264"/>
        <v>2.0590000000000002</v>
      </c>
      <c r="BA154" s="6">
        <f t="shared" si="265"/>
        <v>3230.194</v>
      </c>
      <c r="BB154" s="4">
        <f t="shared" si="266"/>
        <v>0.35</v>
      </c>
      <c r="BC154" s="4">
        <f t="shared" si="267"/>
        <v>0.66600000000000004</v>
      </c>
      <c r="BD154" s="4">
        <f t="shared" si="268"/>
        <v>0.433</v>
      </c>
      <c r="BE154" s="4">
        <f t="shared" si="269"/>
        <v>1.9360000000000002</v>
      </c>
      <c r="BF154" s="4">
        <v>0.435</v>
      </c>
      <c r="BG154" s="9">
        <v>1</v>
      </c>
      <c r="BH154" s="6">
        <f t="shared" si="286"/>
        <v>25118.881628037117</v>
      </c>
      <c r="BI154" s="25">
        <f t="shared" si="301"/>
        <v>73749.03645991697</v>
      </c>
      <c r="BJ154" s="25">
        <f t="shared" si="302"/>
        <v>46175.738670241095</v>
      </c>
      <c r="BK154" s="9">
        <v>1</v>
      </c>
      <c r="BL154" s="6">
        <f t="shared" si="296"/>
        <v>35288.539953832704</v>
      </c>
      <c r="BM154" s="25">
        <f t="shared" si="303"/>
        <v>103607.15330445282</v>
      </c>
      <c r="BN154" s="25">
        <f t="shared" si="304"/>
        <v>64870.499534651215</v>
      </c>
      <c r="BO154" s="25">
        <f t="shared" si="287"/>
        <v>19890.035841984001</v>
      </c>
      <c r="BP154" s="25">
        <f t="shared" si="305"/>
        <v>58397.145232065028</v>
      </c>
      <c r="BQ154" s="25">
        <f t="shared" si="306"/>
        <v>36563.614207889084</v>
      </c>
      <c r="BR154" s="25">
        <f t="shared" si="288"/>
        <v>5294.3228520951998</v>
      </c>
      <c r="BS154" s="25">
        <f t="shared" si="307"/>
        <v>15544.131893751506</v>
      </c>
      <c r="BT154" s="25">
        <f t="shared" si="308"/>
        <v>9732.4901671323805</v>
      </c>
      <c r="BU154" s="6">
        <f t="shared" si="289"/>
        <v>0</v>
      </c>
      <c r="BV154" s="6">
        <f t="shared" si="270"/>
        <v>0</v>
      </c>
      <c r="BW154" s="6">
        <f t="shared" si="271"/>
        <v>0</v>
      </c>
      <c r="BX154" s="25">
        <f t="shared" si="290"/>
        <v>444184.95281956927</v>
      </c>
      <c r="BY154" s="15">
        <v>11</v>
      </c>
      <c r="BZ154" s="25">
        <f t="shared" si="291"/>
        <v>43704.415184314392</v>
      </c>
      <c r="CA154" s="25">
        <f t="shared" si="292"/>
        <v>38929.960668529522</v>
      </c>
      <c r="CB154" s="25">
        <f t="shared" si="293"/>
        <v>2595.3307112353014</v>
      </c>
      <c r="CC154" s="6">
        <f t="shared" si="294"/>
        <v>0</v>
      </c>
      <c r="CD154" s="6">
        <f t="shared" si="272"/>
        <v>46299.745895549691</v>
      </c>
      <c r="CE154">
        <v>85</v>
      </c>
      <c r="CF154" s="4">
        <f t="shared" si="295"/>
        <v>0.47887323943661969</v>
      </c>
      <c r="CG154" s="1">
        <v>0.1</v>
      </c>
      <c r="CH154" s="4">
        <f t="shared" si="274"/>
        <v>0.43098591549295773</v>
      </c>
      <c r="CI154" s="6">
        <f t="shared" si="275"/>
        <v>10825.884194618813</v>
      </c>
      <c r="CJ154" s="6">
        <f t="shared" si="276"/>
        <v>31784.795995400833</v>
      </c>
      <c r="CK154" s="6">
        <f t="shared" si="277"/>
        <v>15208.863698412404</v>
      </c>
      <c r="CL154" s="6">
        <f t="shared" si="278"/>
        <v>44653.22381853882</v>
      </c>
      <c r="CM154" s="6">
        <f t="shared" si="279"/>
        <v>8572.3253065452172</v>
      </c>
      <c r="CN154" s="6">
        <f t="shared" si="280"/>
        <v>25168.347100016756</v>
      </c>
      <c r="CO154" s="6">
        <f t="shared" si="281"/>
        <v>2281.7785813255368</v>
      </c>
      <c r="CP154" s="6">
        <f t="shared" si="282"/>
        <v>6699.301914771776</v>
      </c>
      <c r="CQ154" s="6">
        <f t="shared" si="283"/>
        <v>0</v>
      </c>
      <c r="CR154" s="6">
        <f t="shared" si="284"/>
        <v>0</v>
      </c>
      <c r="CS154" s="7">
        <f t="shared" si="297"/>
        <v>1.2777777777777777</v>
      </c>
      <c r="CT154" s="6">
        <f t="shared" si="298"/>
        <v>59160.786422091267</v>
      </c>
      <c r="CU154" s="6">
        <f t="shared" si="299"/>
        <v>46299.745895549691</v>
      </c>
    </row>
    <row r="155" spans="2:99" s="15" customFormat="1" ht="15" hidden="1" customHeight="1" x14ac:dyDescent="0.35">
      <c r="B155">
        <v>70</v>
      </c>
      <c r="C155">
        <v>70</v>
      </c>
      <c r="D155">
        <v>256</v>
      </c>
      <c r="E155" s="6">
        <v>6</v>
      </c>
      <c r="F155" s="4">
        <v>1.792</v>
      </c>
      <c r="G155" s="4">
        <v>3.0464000000000002</v>
      </c>
      <c r="H155" s="16">
        <v>2</v>
      </c>
      <c r="I155" s="9">
        <v>6</v>
      </c>
      <c r="J155" s="30">
        <f t="shared" si="0"/>
        <v>3.6960000000000002</v>
      </c>
      <c r="K155" s="9">
        <v>10</v>
      </c>
      <c r="L155" s="15">
        <v>6</v>
      </c>
      <c r="M155" s="30">
        <v>0.98380000000000001</v>
      </c>
      <c r="N155" s="9">
        <v>4</v>
      </c>
      <c r="O155" s="9">
        <v>15</v>
      </c>
      <c r="P155" s="30">
        <v>0.25</v>
      </c>
      <c r="Q155" s="4">
        <v>0.69199999999999995</v>
      </c>
      <c r="R155" s="15" t="s">
        <v>133</v>
      </c>
      <c r="S155" s="15">
        <v>2</v>
      </c>
      <c r="T155" s="15" t="s">
        <v>153</v>
      </c>
      <c r="U155" s="15">
        <v>510</v>
      </c>
      <c r="V155" s="33">
        <f t="shared" si="309"/>
        <v>0.86299999999999999</v>
      </c>
      <c r="W155" s="33"/>
      <c r="X155" s="4"/>
      <c r="Y155" s="4"/>
      <c r="Z155" s="4"/>
      <c r="AA155" s="55">
        <v>1</v>
      </c>
      <c r="AB155" s="37" t="s">
        <v>143</v>
      </c>
      <c r="AC155" s="30"/>
      <c r="AD155" s="30">
        <v>0.35</v>
      </c>
      <c r="AE155" s="30"/>
      <c r="AF155" s="30"/>
      <c r="AG155" s="30"/>
      <c r="AH155" s="30"/>
      <c r="AI155" s="15">
        <v>311</v>
      </c>
      <c r="AJ155" s="30">
        <f>2*46.6%</f>
        <v>0.93200000000000005</v>
      </c>
      <c r="AK155" s="30"/>
      <c r="AL155" s="30">
        <v>0.311</v>
      </c>
      <c r="AM155" s="30"/>
      <c r="AN155" s="6">
        <f t="shared" si="260"/>
        <v>63</v>
      </c>
      <c r="AO155" s="4"/>
      <c r="AP155" s="4">
        <f t="shared" si="261"/>
        <v>0.183</v>
      </c>
      <c r="AQ155" s="4">
        <f t="shared" si="262"/>
        <v>0.62200000000000011</v>
      </c>
      <c r="AR155" s="46" t="s">
        <v>150</v>
      </c>
      <c r="AS155" s="9">
        <v>513</v>
      </c>
      <c r="AT155" s="30">
        <f t="shared" si="310"/>
        <v>0.73</v>
      </c>
      <c r="AU155" s="30"/>
      <c r="AV155" s="30"/>
      <c r="AW155" s="30">
        <v>0.2</v>
      </c>
      <c r="AX155" s="15">
        <f t="shared" si="285"/>
        <v>766</v>
      </c>
      <c r="AY155" s="6">
        <f t="shared" si="263"/>
        <v>887</v>
      </c>
      <c r="AZ155" s="4">
        <f t="shared" si="264"/>
        <v>2.5249999999999999</v>
      </c>
      <c r="BA155" s="6">
        <f t="shared" si="265"/>
        <v>3587.15</v>
      </c>
      <c r="BB155" s="4">
        <f t="shared" si="266"/>
        <v>0.35</v>
      </c>
      <c r="BC155" s="4">
        <f t="shared" si="267"/>
        <v>0.2</v>
      </c>
      <c r="BD155" s="4">
        <f t="shared" si="268"/>
        <v>0.74399999999999999</v>
      </c>
      <c r="BE155" s="4">
        <f t="shared" si="269"/>
        <v>1.3140000000000001</v>
      </c>
      <c r="BF155" s="4">
        <v>0.435</v>
      </c>
      <c r="BG155" s="9">
        <v>1</v>
      </c>
      <c r="BH155" s="6">
        <f t="shared" si="286"/>
        <v>21446.7950256</v>
      </c>
      <c r="BI155" s="9">
        <f t="shared" si="301"/>
        <v>49627.883689238399</v>
      </c>
      <c r="BJ155" s="9">
        <f t="shared" si="302"/>
        <v>42413.524991346974</v>
      </c>
      <c r="BK155" s="9">
        <v>1</v>
      </c>
      <c r="BL155" s="6">
        <f t="shared" si="296"/>
        <v>28226.749582080007</v>
      </c>
      <c r="BM155" s="9">
        <f t="shared" si="303"/>
        <v>65316.698532933136</v>
      </c>
      <c r="BN155" s="9">
        <f t="shared" si="304"/>
        <v>55821.671601514732</v>
      </c>
      <c r="BO155" s="9">
        <f t="shared" si="287"/>
        <v>15909.72768</v>
      </c>
      <c r="BP155" s="9">
        <f t="shared" si="305"/>
        <v>36815.109851519999</v>
      </c>
      <c r="BQ155" s="9">
        <f t="shared" si="306"/>
        <v>31463.332015610878</v>
      </c>
      <c r="BR155" s="9">
        <f t="shared" si="288"/>
        <v>4234.8458040000005</v>
      </c>
      <c r="BS155" s="9">
        <f t="shared" si="307"/>
        <v>9799.4331904560022</v>
      </c>
      <c r="BT155" s="9">
        <f t="shared" si="308"/>
        <v>8374.898819523265</v>
      </c>
      <c r="BU155" s="6">
        <f t="shared" si="289"/>
        <v>0</v>
      </c>
      <c r="BV155" s="6">
        <f t="shared" si="270"/>
        <v>0</v>
      </c>
      <c r="BW155" s="6">
        <f t="shared" si="271"/>
        <v>0</v>
      </c>
      <c r="BX155" s="9">
        <f t="shared" si="290"/>
        <v>392940.7863714468</v>
      </c>
      <c r="BY155" s="15">
        <v>11</v>
      </c>
      <c r="BZ155" s="25">
        <f t="shared" si="291"/>
        <v>38582.192580641604</v>
      </c>
      <c r="CA155" s="9">
        <f t="shared" si="292"/>
        <v>33499.59527809306</v>
      </c>
      <c r="CB155" s="9">
        <f t="shared" si="293"/>
        <v>2233.3063518728709</v>
      </c>
      <c r="CC155" s="6">
        <f t="shared" si="294"/>
        <v>0</v>
      </c>
      <c r="CD155" s="6">
        <f t="shared" si="272"/>
        <v>40815.498932514478</v>
      </c>
      <c r="CE155">
        <v>85</v>
      </c>
      <c r="CF155" s="4">
        <f t="shared" si="295"/>
        <v>0.47887323943661969</v>
      </c>
      <c r="CG155" s="1">
        <v>0.1</v>
      </c>
      <c r="CH155" s="4">
        <f t="shared" si="274"/>
        <v>0.43098591549295773</v>
      </c>
      <c r="CI155" s="6">
        <f t="shared" si="275"/>
        <v>9243.2665884980288</v>
      </c>
      <c r="CJ155" s="6">
        <f t="shared" si="276"/>
        <v>21388.918885784435</v>
      </c>
      <c r="CK155" s="6">
        <f t="shared" si="277"/>
        <v>12165.331510023214</v>
      </c>
      <c r="CL155" s="6">
        <f t="shared" si="278"/>
        <v>28150.577114193718</v>
      </c>
      <c r="CM155" s="6">
        <f t="shared" si="279"/>
        <v>6856.8685494084502</v>
      </c>
      <c r="CN155" s="6">
        <f t="shared" si="280"/>
        <v>15866.793823331154</v>
      </c>
      <c r="CO155" s="6">
        <f t="shared" si="281"/>
        <v>1825.1588958084508</v>
      </c>
      <c r="CP155" s="6">
        <f t="shared" si="282"/>
        <v>4223.4176849007554</v>
      </c>
      <c r="CQ155" s="6">
        <f t="shared" si="283"/>
        <v>0</v>
      </c>
      <c r="CR155" s="6">
        <f t="shared" si="284"/>
        <v>0</v>
      </c>
      <c r="CS155" s="7">
        <f t="shared" si="297"/>
        <v>1.2777777777777777</v>
      </c>
      <c r="CT155" s="6">
        <f t="shared" si="298"/>
        <v>52153.13752487961</v>
      </c>
      <c r="CU155" s="6">
        <f t="shared" si="299"/>
        <v>40815.498932514478</v>
      </c>
    </row>
    <row r="156" spans="2:99" s="63" customFormat="1" ht="15" hidden="1" customHeight="1" x14ac:dyDescent="0.35">
      <c r="B156" s="59">
        <v>70</v>
      </c>
      <c r="C156" s="59">
        <v>70</v>
      </c>
      <c r="D156" s="59">
        <v>256</v>
      </c>
      <c r="E156" s="61">
        <v>6</v>
      </c>
      <c r="F156" s="60">
        <v>1.792</v>
      </c>
      <c r="G156" s="60">
        <v>3.0464000000000002</v>
      </c>
      <c r="H156" s="74">
        <v>2</v>
      </c>
      <c r="I156" s="72">
        <v>6</v>
      </c>
      <c r="J156" s="67">
        <f t="shared" si="0"/>
        <v>3.6960000000000002</v>
      </c>
      <c r="K156" s="72">
        <v>10</v>
      </c>
      <c r="L156" s="63">
        <v>6</v>
      </c>
      <c r="M156" s="67">
        <v>0.98380000000000001</v>
      </c>
      <c r="N156" s="72">
        <v>4</v>
      </c>
      <c r="O156" s="72">
        <v>15</v>
      </c>
      <c r="P156" s="67">
        <v>0.25</v>
      </c>
      <c r="Q156" s="60">
        <v>0.69199999999999995</v>
      </c>
      <c r="R156" s="63" t="s">
        <v>133</v>
      </c>
      <c r="S156" s="63">
        <v>2</v>
      </c>
      <c r="T156" s="63" t="s">
        <v>153</v>
      </c>
      <c r="U156" s="63">
        <v>510</v>
      </c>
      <c r="V156" s="64">
        <f>41.3%+45%</f>
        <v>0.86299999999999999</v>
      </c>
      <c r="W156" s="64"/>
      <c r="X156" s="60"/>
      <c r="Y156" s="60"/>
      <c r="Z156" s="60"/>
      <c r="AA156" s="80">
        <v>1</v>
      </c>
      <c r="AB156" s="63" t="s">
        <v>143</v>
      </c>
      <c r="AC156" s="67"/>
      <c r="AD156" s="67">
        <v>0.35</v>
      </c>
      <c r="AE156" s="67"/>
      <c r="AF156" s="67"/>
      <c r="AG156" s="67"/>
      <c r="AH156" s="67"/>
      <c r="AI156" s="63">
        <v>311</v>
      </c>
      <c r="AJ156" s="67">
        <f>1*46.6%</f>
        <v>0.46600000000000003</v>
      </c>
      <c r="AK156" s="67">
        <f>1*46.6%</f>
        <v>0.46600000000000003</v>
      </c>
      <c r="AL156" s="67">
        <v>0.311</v>
      </c>
      <c r="AM156" s="67"/>
      <c r="AN156" s="61">
        <f t="shared" si="260"/>
        <v>63</v>
      </c>
      <c r="AO156" s="60"/>
      <c r="AP156" s="60">
        <f t="shared" si="261"/>
        <v>0.183</v>
      </c>
      <c r="AQ156" s="60">
        <f t="shared" si="262"/>
        <v>0.62200000000000011</v>
      </c>
      <c r="AR156" s="73" t="s">
        <v>150</v>
      </c>
      <c r="AS156" s="72">
        <v>513</v>
      </c>
      <c r="AT156" s="67">
        <f t="shared" si="310"/>
        <v>0.73</v>
      </c>
      <c r="AU156" s="67"/>
      <c r="AV156" s="67"/>
      <c r="AW156" s="67">
        <v>0.2</v>
      </c>
      <c r="AX156" s="63">
        <f t="shared" si="285"/>
        <v>766</v>
      </c>
      <c r="AY156" s="61">
        <f t="shared" si="263"/>
        <v>887</v>
      </c>
      <c r="AZ156" s="60">
        <f t="shared" si="264"/>
        <v>2.0590000000000002</v>
      </c>
      <c r="BA156" s="61">
        <f t="shared" si="265"/>
        <v>3230.194</v>
      </c>
      <c r="BB156" s="60">
        <f t="shared" si="266"/>
        <v>0.35</v>
      </c>
      <c r="BC156" s="60">
        <f t="shared" si="267"/>
        <v>0.66600000000000004</v>
      </c>
      <c r="BD156" s="60">
        <f t="shared" si="268"/>
        <v>0.74399999999999999</v>
      </c>
      <c r="BE156" s="60">
        <f t="shared" si="269"/>
        <v>1.3140000000000001</v>
      </c>
      <c r="BF156" s="4">
        <v>0.435</v>
      </c>
      <c r="BG156" s="72">
        <v>1</v>
      </c>
      <c r="BH156" s="6">
        <f t="shared" si="286"/>
        <v>25118.881628037117</v>
      </c>
      <c r="BI156" s="72">
        <f t="shared" si="301"/>
        <v>58125.092087277888</v>
      </c>
      <c r="BJ156" s="72">
        <f t="shared" si="302"/>
        <v>49675.502209712249</v>
      </c>
      <c r="BK156" s="9">
        <v>1</v>
      </c>
      <c r="BL156" s="6">
        <f t="shared" si="296"/>
        <v>35288.539953832704</v>
      </c>
      <c r="BM156" s="72">
        <f t="shared" si="303"/>
        <v>81657.681453168872</v>
      </c>
      <c r="BN156" s="72">
        <f t="shared" si="304"/>
        <v>69787.181229338821</v>
      </c>
      <c r="BO156" s="72">
        <f t="shared" si="287"/>
        <v>19890.035841984001</v>
      </c>
      <c r="BP156" s="72">
        <f t="shared" si="305"/>
        <v>46025.542938350984</v>
      </c>
      <c r="BQ156" s="72">
        <f t="shared" si="306"/>
        <v>39334.853121681037</v>
      </c>
      <c r="BR156" s="72">
        <f t="shared" si="288"/>
        <v>5294.3228520951998</v>
      </c>
      <c r="BS156" s="72">
        <f t="shared" si="307"/>
        <v>12251.063079748292</v>
      </c>
      <c r="BT156" s="72">
        <f t="shared" si="308"/>
        <v>10470.1375814691</v>
      </c>
      <c r="BU156" s="61">
        <f t="shared" si="289"/>
        <v>0</v>
      </c>
      <c r="BV156" s="61">
        <f t="shared" si="270"/>
        <v>0</v>
      </c>
      <c r="BW156" s="61">
        <f t="shared" si="271"/>
        <v>0</v>
      </c>
      <c r="BX156" s="72">
        <f t="shared" si="290"/>
        <v>477850.73375620425</v>
      </c>
      <c r="BY156" s="63">
        <v>11</v>
      </c>
      <c r="BZ156" s="66">
        <f t="shared" si="291"/>
        <v>47016.871534353209</v>
      </c>
      <c r="CA156" s="72">
        <f t="shared" si="292"/>
        <v>41880.5503258764</v>
      </c>
      <c r="CB156" s="72">
        <f t="shared" si="293"/>
        <v>2792.03668839176</v>
      </c>
      <c r="CC156" s="61">
        <f t="shared" si="294"/>
        <v>0</v>
      </c>
      <c r="CD156" s="66">
        <f t="shared" si="272"/>
        <v>49808.908222744969</v>
      </c>
      <c r="CE156" s="59">
        <v>85</v>
      </c>
      <c r="CF156" s="60">
        <f t="shared" si="295"/>
        <v>0.47887323943661969</v>
      </c>
      <c r="CG156" s="71">
        <v>0.1</v>
      </c>
      <c r="CH156" s="60">
        <f t="shared" si="274"/>
        <v>0.43098591549295773</v>
      </c>
      <c r="CI156" s="61">
        <f t="shared" si="275"/>
        <v>10825.884194618813</v>
      </c>
      <c r="CJ156" s="61">
        <f t="shared" si="276"/>
        <v>25051.096026347932</v>
      </c>
      <c r="CK156" s="61">
        <f t="shared" si="277"/>
        <v>15208.863698412404</v>
      </c>
      <c r="CL156" s="61">
        <f t="shared" si="278"/>
        <v>35193.3105981263</v>
      </c>
      <c r="CM156" s="61">
        <f t="shared" si="279"/>
        <v>8572.3253065452172</v>
      </c>
      <c r="CN156" s="61">
        <f t="shared" si="280"/>
        <v>19836.360759345633</v>
      </c>
      <c r="CO156" s="61">
        <f t="shared" si="281"/>
        <v>2281.7785813255368</v>
      </c>
      <c r="CP156" s="61">
        <f t="shared" si="282"/>
        <v>5280.0356371872913</v>
      </c>
      <c r="CQ156" s="61">
        <f t="shared" si="283"/>
        <v>0</v>
      </c>
      <c r="CR156" s="61">
        <f t="shared" si="284"/>
        <v>0</v>
      </c>
      <c r="CS156" s="7">
        <f t="shared" si="297"/>
        <v>1.2777777777777777</v>
      </c>
      <c r="CT156" s="6">
        <f t="shared" si="298"/>
        <v>63644.716062396343</v>
      </c>
      <c r="CU156" s="6">
        <f t="shared" si="299"/>
        <v>49808.908222744969</v>
      </c>
    </row>
    <row r="157" spans="2:99" s="15" customFormat="1" ht="15" hidden="1" customHeight="1" x14ac:dyDescent="0.35">
      <c r="B157">
        <v>70</v>
      </c>
      <c r="C157">
        <v>70</v>
      </c>
      <c r="D157">
        <v>256</v>
      </c>
      <c r="E157" s="6">
        <v>6</v>
      </c>
      <c r="F157" s="4">
        <v>1.792</v>
      </c>
      <c r="G157" s="4">
        <v>3.0464000000000002</v>
      </c>
      <c r="H157" s="16">
        <v>2</v>
      </c>
      <c r="I157" s="9">
        <v>6</v>
      </c>
      <c r="J157" s="30">
        <f t="shared" si="0"/>
        <v>3.6960000000000002</v>
      </c>
      <c r="K157" s="9">
        <v>10</v>
      </c>
      <c r="L157" s="15">
        <v>6</v>
      </c>
      <c r="M157" s="30">
        <v>0.98380000000000001</v>
      </c>
      <c r="N157" s="9">
        <v>4</v>
      </c>
      <c r="O157" s="9">
        <v>15</v>
      </c>
      <c r="P157" s="30">
        <v>0.25</v>
      </c>
      <c r="Q157" s="4">
        <v>0.69199999999999995</v>
      </c>
      <c r="R157" s="15" t="s">
        <v>159</v>
      </c>
      <c r="S157" s="15">
        <v>2</v>
      </c>
      <c r="T157" s="15" t="s">
        <v>153</v>
      </c>
      <c r="U157" s="15">
        <v>510</v>
      </c>
      <c r="V157" s="33">
        <v>0.41299999999999998</v>
      </c>
      <c r="W157" s="33"/>
      <c r="X157" s="4"/>
      <c r="Y157" s="4"/>
      <c r="Z157" s="4"/>
      <c r="AA157" s="55">
        <v>1</v>
      </c>
      <c r="AB157" s="37" t="s">
        <v>143</v>
      </c>
      <c r="AC157" s="30"/>
      <c r="AD157" s="30">
        <v>0.35</v>
      </c>
      <c r="AE157" s="30"/>
      <c r="AF157" s="30"/>
      <c r="AG157" s="30"/>
      <c r="AH157" s="30"/>
      <c r="AI157" s="15">
        <v>311</v>
      </c>
      <c r="AJ157" s="30">
        <f>2*46.6%</f>
        <v>0.93200000000000005</v>
      </c>
      <c r="AK157" s="30"/>
      <c r="AL157" s="30"/>
      <c r="AM157" s="30">
        <v>0.622</v>
      </c>
      <c r="AN157" s="6">
        <f t="shared" si="260"/>
        <v>63</v>
      </c>
      <c r="AO157" s="4"/>
      <c r="AP157" s="4">
        <f t="shared" si="261"/>
        <v>0.183</v>
      </c>
      <c r="AQ157" s="4">
        <f t="shared" si="262"/>
        <v>0.62200000000000011</v>
      </c>
      <c r="AR157" s="46" t="s">
        <v>150</v>
      </c>
      <c r="AS157" s="9">
        <v>513</v>
      </c>
      <c r="AT157" s="30">
        <f>48%+25%</f>
        <v>0.73</v>
      </c>
      <c r="AU157" s="30"/>
      <c r="AV157" s="30"/>
      <c r="AW157" s="30">
        <v>0.2</v>
      </c>
      <c r="AX157" s="15">
        <f t="shared" si="285"/>
        <v>766</v>
      </c>
      <c r="AY157" s="6">
        <f t="shared" si="263"/>
        <v>887</v>
      </c>
      <c r="AZ157" s="4">
        <f t="shared" si="264"/>
        <v>2.0750000000000002</v>
      </c>
      <c r="BA157" s="6">
        <f t="shared" si="265"/>
        <v>3242.4500000000003</v>
      </c>
      <c r="BB157" s="4">
        <f t="shared" si="266"/>
        <v>0.35</v>
      </c>
      <c r="BC157" s="4">
        <f t="shared" si="267"/>
        <v>0.2</v>
      </c>
      <c r="BD157" s="4">
        <f t="shared" si="268"/>
        <v>0.433</v>
      </c>
      <c r="BE157" s="4">
        <f t="shared" si="269"/>
        <v>1.9360000000000002</v>
      </c>
      <c r="BF157" s="4">
        <v>0.435</v>
      </c>
      <c r="BG157" s="9">
        <v>1</v>
      </c>
      <c r="BH157" s="6">
        <f t="shared" si="286"/>
        <v>19385.908180800005</v>
      </c>
      <c r="BI157" s="9">
        <f t="shared" si="301"/>
        <v>56917.026418828813</v>
      </c>
      <c r="BJ157" s="9">
        <f t="shared" si="302"/>
        <v>35636.882377866481</v>
      </c>
      <c r="BK157" s="9">
        <v>1</v>
      </c>
      <c r="BL157" s="6">
        <f t="shared" si="296"/>
        <v>25514.356573440004</v>
      </c>
      <c r="BM157" s="9">
        <f t="shared" si="303"/>
        <v>74910.150899619854</v>
      </c>
      <c r="BN157" s="9">
        <f t="shared" si="304"/>
        <v>46902.735516675879</v>
      </c>
      <c r="BO157" s="9">
        <f t="shared" si="287"/>
        <v>14380.914240000002</v>
      </c>
      <c r="BP157" s="9">
        <f t="shared" si="305"/>
        <v>42222.364208640007</v>
      </c>
      <c r="BQ157" s="9">
        <f t="shared" si="306"/>
        <v>26436.262076421124</v>
      </c>
      <c r="BR157" s="9">
        <f t="shared" si="288"/>
        <v>3827.9067720000003</v>
      </c>
      <c r="BS157" s="9">
        <f t="shared" si="307"/>
        <v>11238.734282592</v>
      </c>
      <c r="BT157" s="9">
        <f t="shared" si="308"/>
        <v>7036.7950840863359</v>
      </c>
      <c r="BU157" s="6">
        <f t="shared" si="289"/>
        <v>0</v>
      </c>
      <c r="BV157" s="6">
        <f t="shared" si="270"/>
        <v>0</v>
      </c>
      <c r="BW157" s="6">
        <f t="shared" si="271"/>
        <v>0</v>
      </c>
      <c r="BX157" s="9">
        <f t="shared" si="290"/>
        <v>330158.47157816944</v>
      </c>
      <c r="BY157" s="15">
        <v>11</v>
      </c>
      <c r="BZ157" s="25">
        <f t="shared" si="291"/>
        <v>32417.703059508232</v>
      </c>
      <c r="CA157" s="9">
        <f t="shared" si="292"/>
        <v>28147.180336345344</v>
      </c>
      <c r="CB157" s="9">
        <f t="shared" si="293"/>
        <v>1876.4786890896896</v>
      </c>
      <c r="CC157" s="6">
        <f t="shared" si="294"/>
        <v>0</v>
      </c>
      <c r="CD157" s="6">
        <f t="shared" si="272"/>
        <v>34294.181748597919</v>
      </c>
      <c r="CE157">
        <v>85</v>
      </c>
      <c r="CF157" s="4">
        <f t="shared" si="295"/>
        <v>0.47887323943661969</v>
      </c>
      <c r="CG157" s="1">
        <v>0.1</v>
      </c>
      <c r="CH157" s="4">
        <f t="shared" si="274"/>
        <v>0.43098591549295773</v>
      </c>
      <c r="CI157" s="6">
        <f t="shared" si="275"/>
        <v>8355.053384964509</v>
      </c>
      <c r="CJ157" s="6">
        <f t="shared" si="276"/>
        <v>24530.436738255798</v>
      </c>
      <c r="CK157" s="6">
        <f t="shared" si="277"/>
        <v>10996.328326017803</v>
      </c>
      <c r="CL157" s="6">
        <f t="shared" si="278"/>
        <v>32285.219965188273</v>
      </c>
      <c r="CM157" s="6">
        <f t="shared" si="279"/>
        <v>6197.9714893521132</v>
      </c>
      <c r="CN157" s="6">
        <f t="shared" si="280"/>
        <v>18197.244292737803</v>
      </c>
      <c r="CO157" s="6">
        <f t="shared" si="281"/>
        <v>1649.7739045521128</v>
      </c>
      <c r="CP157" s="6">
        <f t="shared" si="282"/>
        <v>4843.7361837650024</v>
      </c>
      <c r="CQ157" s="6">
        <f t="shared" si="283"/>
        <v>0</v>
      </c>
      <c r="CR157" s="6">
        <f t="shared" si="284"/>
        <v>0</v>
      </c>
      <c r="CS157" s="7">
        <f t="shared" si="297"/>
        <v>1.2777777777777777</v>
      </c>
      <c r="CT157" s="6">
        <f t="shared" si="298"/>
        <v>43820.343345430672</v>
      </c>
      <c r="CU157" s="6">
        <f t="shared" si="299"/>
        <v>34294.181748597919</v>
      </c>
    </row>
    <row r="158" spans="2:99" s="37" customFormat="1" ht="15" hidden="1" customHeight="1" x14ac:dyDescent="0.35">
      <c r="B158">
        <v>70</v>
      </c>
      <c r="C158">
        <v>70</v>
      </c>
      <c r="D158">
        <v>256</v>
      </c>
      <c r="E158" s="6">
        <v>6</v>
      </c>
      <c r="F158" s="4">
        <v>1.792</v>
      </c>
      <c r="G158" s="4">
        <v>3.0464000000000002</v>
      </c>
      <c r="H158" s="81">
        <v>2</v>
      </c>
      <c r="I158" s="25">
        <v>6</v>
      </c>
      <c r="J158" s="45">
        <f t="shared" si="0"/>
        <v>3.6960000000000002</v>
      </c>
      <c r="K158" s="25">
        <v>10</v>
      </c>
      <c r="L158" s="37">
        <v>6</v>
      </c>
      <c r="M158" s="45">
        <v>0.98380000000000001</v>
      </c>
      <c r="N158" s="25">
        <v>4</v>
      </c>
      <c r="O158" s="25">
        <v>15</v>
      </c>
      <c r="P158" s="45">
        <v>0.25</v>
      </c>
      <c r="Q158" s="4">
        <v>0.69199999999999995</v>
      </c>
      <c r="R158" s="15" t="s">
        <v>159</v>
      </c>
      <c r="S158" s="15">
        <v>2</v>
      </c>
      <c r="T158" s="15" t="s">
        <v>153</v>
      </c>
      <c r="U158" s="15">
        <v>510</v>
      </c>
      <c r="V158" s="33">
        <v>0.41299999999999998</v>
      </c>
      <c r="W158" s="33"/>
      <c r="X158" s="4"/>
      <c r="Y158" s="4"/>
      <c r="Z158" s="4"/>
      <c r="AA158" s="55">
        <v>1</v>
      </c>
      <c r="AB158" s="37" t="s">
        <v>143</v>
      </c>
      <c r="AC158" s="45"/>
      <c r="AD158" s="45">
        <v>0.35</v>
      </c>
      <c r="AE158" s="45"/>
      <c r="AF158" s="45"/>
      <c r="AG158" s="45"/>
      <c r="AH158" s="45"/>
      <c r="AI158" s="37">
        <v>311</v>
      </c>
      <c r="AJ158" s="45">
        <f>1*46.6%</f>
        <v>0.46600000000000003</v>
      </c>
      <c r="AK158" s="45">
        <f>1*46.6%</f>
        <v>0.46600000000000003</v>
      </c>
      <c r="AM158" s="45">
        <v>0.622</v>
      </c>
      <c r="AN158" s="6">
        <f t="shared" si="260"/>
        <v>63</v>
      </c>
      <c r="AO158" s="4"/>
      <c r="AP158" s="4">
        <f t="shared" si="261"/>
        <v>0.183</v>
      </c>
      <c r="AQ158" s="4">
        <f t="shared" si="262"/>
        <v>0.62200000000000011</v>
      </c>
      <c r="AR158" s="46" t="s">
        <v>150</v>
      </c>
      <c r="AS158" s="9">
        <v>513</v>
      </c>
      <c r="AT158" s="30">
        <f t="shared" si="310"/>
        <v>0.73</v>
      </c>
      <c r="AU158" s="30"/>
      <c r="AV158" s="45"/>
      <c r="AW158" s="45">
        <v>0.2</v>
      </c>
      <c r="AX158" s="37">
        <f t="shared" si="285"/>
        <v>766</v>
      </c>
      <c r="AY158" s="6">
        <f t="shared" si="263"/>
        <v>887</v>
      </c>
      <c r="AZ158" s="4">
        <f t="shared" si="264"/>
        <v>1.609</v>
      </c>
      <c r="BA158" s="6">
        <f t="shared" si="265"/>
        <v>2885.4939999999997</v>
      </c>
      <c r="BB158" s="4">
        <f t="shared" si="266"/>
        <v>0.35</v>
      </c>
      <c r="BC158" s="4">
        <f t="shared" si="267"/>
        <v>0.66600000000000004</v>
      </c>
      <c r="BD158" s="4">
        <f t="shared" si="268"/>
        <v>0.433</v>
      </c>
      <c r="BE158" s="4">
        <f t="shared" si="269"/>
        <v>1.9360000000000002</v>
      </c>
      <c r="BF158" s="4">
        <v>0.435</v>
      </c>
      <c r="BG158" s="9">
        <v>1</v>
      </c>
      <c r="BH158" s="6">
        <f t="shared" si="286"/>
        <v>22438.399125381118</v>
      </c>
      <c r="BI158" s="25">
        <f t="shared" si="301"/>
        <v>65879.139832118963</v>
      </c>
      <c r="BJ158" s="25">
        <f t="shared" si="302"/>
        <v>41248.239851398605</v>
      </c>
      <c r="BK158" s="9">
        <v>1</v>
      </c>
      <c r="BL158" s="6">
        <f t="shared" si="296"/>
        <v>31522.834326837507</v>
      </c>
      <c r="BM158" s="25">
        <f t="shared" si="303"/>
        <v>92551.041583594924</v>
      </c>
      <c r="BN158" s="25">
        <f t="shared" si="304"/>
        <v>57948.048069013472</v>
      </c>
      <c r="BO158" s="25">
        <f t="shared" si="287"/>
        <v>17767.533182783998</v>
      </c>
      <c r="BP158" s="25">
        <f t="shared" si="305"/>
        <v>52165.477424653815</v>
      </c>
      <c r="BQ158" s="25">
        <f t="shared" si="306"/>
        <v>32661.843039513627</v>
      </c>
      <c r="BR158" s="25">
        <f t="shared" si="288"/>
        <v>4729.3558293351989</v>
      </c>
      <c r="BS158" s="25">
        <f t="shared" si="307"/>
        <v>13885.388714928144</v>
      </c>
      <c r="BT158" s="25">
        <f t="shared" si="308"/>
        <v>8693.9180687969438</v>
      </c>
      <c r="BU158" s="6">
        <f t="shared" si="289"/>
        <v>0</v>
      </c>
      <c r="BV158" s="6">
        <f t="shared" si="270"/>
        <v>0</v>
      </c>
      <c r="BW158" s="6">
        <f t="shared" si="271"/>
        <v>0</v>
      </c>
      <c r="BX158" s="25">
        <f t="shared" si="290"/>
        <v>396785.15168164833</v>
      </c>
      <c r="BY158" s="15">
        <v>11</v>
      </c>
      <c r="BZ158" s="25">
        <f t="shared" si="291"/>
        <v>39040.635883741998</v>
      </c>
      <c r="CA158" s="25">
        <f t="shared" si="292"/>
        <v>34775.672275187775</v>
      </c>
      <c r="CB158" s="25">
        <f t="shared" si="293"/>
        <v>2318.3781516791851</v>
      </c>
      <c r="CC158" s="6">
        <f t="shared" si="294"/>
        <v>0</v>
      </c>
      <c r="CD158" s="6">
        <f t="shared" si="272"/>
        <v>41359.014035421184</v>
      </c>
      <c r="CE158">
        <v>85</v>
      </c>
      <c r="CF158" s="4">
        <f t="shared" si="295"/>
        <v>0.47887323943661969</v>
      </c>
      <c r="CG158" s="1">
        <v>0.1</v>
      </c>
      <c r="CH158" s="4">
        <f t="shared" si="274"/>
        <v>0.43098591549295773</v>
      </c>
      <c r="CI158" s="6">
        <f t="shared" si="275"/>
        <v>9670.6339892487631</v>
      </c>
      <c r="CJ158" s="6">
        <f t="shared" si="276"/>
        <v>28392.981392434369</v>
      </c>
      <c r="CK158" s="6">
        <f t="shared" si="277"/>
        <v>13585.897611284896</v>
      </c>
      <c r="CL158" s="6">
        <f t="shared" si="278"/>
        <v>39888.195386732456</v>
      </c>
      <c r="CM158" s="6">
        <f t="shared" si="279"/>
        <v>7657.5565548336663</v>
      </c>
      <c r="CN158" s="6">
        <f t="shared" si="280"/>
        <v>22482.586044991644</v>
      </c>
      <c r="CO158" s="6">
        <f t="shared" si="281"/>
        <v>2038.2857517979871</v>
      </c>
      <c r="CP158" s="6">
        <f t="shared" si="282"/>
        <v>5984.4069672788901</v>
      </c>
      <c r="CQ158" s="6">
        <f t="shared" si="283"/>
        <v>0</v>
      </c>
      <c r="CR158" s="6">
        <f t="shared" si="284"/>
        <v>0</v>
      </c>
      <c r="CS158" s="7">
        <f t="shared" si="297"/>
        <v>1.2777777777777777</v>
      </c>
      <c r="CT158" s="6">
        <f t="shared" si="298"/>
        <v>52847.629045260393</v>
      </c>
      <c r="CU158" s="6">
        <f t="shared" si="299"/>
        <v>41359.014035421184</v>
      </c>
    </row>
    <row r="159" spans="2:99" s="15" customFormat="1" ht="15" hidden="1" customHeight="1" x14ac:dyDescent="0.35">
      <c r="B159">
        <v>70</v>
      </c>
      <c r="C159">
        <v>70</v>
      </c>
      <c r="D159">
        <v>256</v>
      </c>
      <c r="E159" s="6">
        <v>6</v>
      </c>
      <c r="F159" s="4">
        <v>1.792</v>
      </c>
      <c r="G159" s="4">
        <v>3.0464000000000002</v>
      </c>
      <c r="H159" s="16">
        <v>2</v>
      </c>
      <c r="I159" s="9">
        <v>6</v>
      </c>
      <c r="J159" s="30">
        <f t="shared" si="0"/>
        <v>3.6960000000000002</v>
      </c>
      <c r="K159" s="9">
        <v>10</v>
      </c>
      <c r="L159" s="15">
        <v>6</v>
      </c>
      <c r="M159" s="30">
        <v>0.98380000000000001</v>
      </c>
      <c r="N159" s="9">
        <v>4</v>
      </c>
      <c r="O159" s="9">
        <v>15</v>
      </c>
      <c r="P159" s="30">
        <v>0.25</v>
      </c>
      <c r="Q159" s="4">
        <v>0.69199999999999995</v>
      </c>
      <c r="R159" s="15" t="s">
        <v>159</v>
      </c>
      <c r="S159" s="15">
        <v>2</v>
      </c>
      <c r="T159" s="15" t="s">
        <v>153</v>
      </c>
      <c r="U159" s="15">
        <v>510</v>
      </c>
      <c r="V159" s="33">
        <v>0.41299999999999998</v>
      </c>
      <c r="W159" s="33"/>
      <c r="X159" s="4"/>
      <c r="Y159" s="4"/>
      <c r="Z159" s="4"/>
      <c r="AA159" s="55">
        <v>1</v>
      </c>
      <c r="AB159" s="37" t="s">
        <v>143</v>
      </c>
      <c r="AC159" s="30"/>
      <c r="AD159" s="30">
        <v>0.35</v>
      </c>
      <c r="AE159" s="30"/>
      <c r="AF159" s="30"/>
      <c r="AG159" s="30"/>
      <c r="AH159" s="30"/>
      <c r="AI159" s="15">
        <v>311</v>
      </c>
      <c r="AJ159" s="30">
        <f>2*46.6%</f>
        <v>0.93200000000000005</v>
      </c>
      <c r="AK159" s="30"/>
      <c r="AL159" s="30">
        <v>0.311</v>
      </c>
      <c r="AM159" s="30"/>
      <c r="AN159" s="6">
        <f t="shared" si="260"/>
        <v>63</v>
      </c>
      <c r="AO159" s="4"/>
      <c r="AP159" s="4">
        <f t="shared" si="261"/>
        <v>0.183</v>
      </c>
      <c r="AQ159" s="4">
        <f t="shared" si="262"/>
        <v>0.62200000000000011</v>
      </c>
      <c r="AR159" s="46" t="s">
        <v>150</v>
      </c>
      <c r="AS159" s="9">
        <v>513</v>
      </c>
      <c r="AT159" s="30">
        <f t="shared" si="310"/>
        <v>0.73</v>
      </c>
      <c r="AU159" s="30"/>
      <c r="AV159" s="30"/>
      <c r="AW159" s="30">
        <v>0.2</v>
      </c>
      <c r="AX159" s="15">
        <f t="shared" si="285"/>
        <v>766</v>
      </c>
      <c r="AY159" s="6">
        <f t="shared" si="263"/>
        <v>887</v>
      </c>
      <c r="AZ159" s="4">
        <f t="shared" si="264"/>
        <v>2.0750000000000002</v>
      </c>
      <c r="BA159" s="6">
        <f t="shared" si="265"/>
        <v>3242.4500000000003</v>
      </c>
      <c r="BB159" s="4">
        <f t="shared" si="266"/>
        <v>0.35</v>
      </c>
      <c r="BC159" s="4">
        <f t="shared" si="267"/>
        <v>0.2</v>
      </c>
      <c r="BD159" s="4">
        <f t="shared" si="268"/>
        <v>0.74399999999999999</v>
      </c>
      <c r="BE159" s="4">
        <f t="shared" si="269"/>
        <v>1.3140000000000001</v>
      </c>
      <c r="BF159" s="4">
        <v>0.435</v>
      </c>
      <c r="BG159" s="9">
        <v>1</v>
      </c>
      <c r="BH159" s="6">
        <f t="shared" si="286"/>
        <v>19385.908180800005</v>
      </c>
      <c r="BI159" s="9">
        <f t="shared" si="301"/>
        <v>44858.991530371211</v>
      </c>
      <c r="BJ159" s="9">
        <f t="shared" si="302"/>
        <v>38337.882192880985</v>
      </c>
      <c r="BK159" s="9">
        <v>1</v>
      </c>
      <c r="BL159" s="6">
        <f t="shared" si="296"/>
        <v>25514.356573440004</v>
      </c>
      <c r="BM159" s="9">
        <f t="shared" si="303"/>
        <v>59040.221110940169</v>
      </c>
      <c r="BN159" s="9">
        <f t="shared" si="304"/>
        <v>50457.599789340129</v>
      </c>
      <c r="BO159" s="9">
        <f t="shared" si="287"/>
        <v>14380.914240000002</v>
      </c>
      <c r="BP159" s="9">
        <f t="shared" si="305"/>
        <v>33277.435551360002</v>
      </c>
      <c r="BQ159" s="9">
        <f t="shared" si="306"/>
        <v>28439.926095651841</v>
      </c>
      <c r="BR159" s="9">
        <f t="shared" si="288"/>
        <v>3827.9067720000003</v>
      </c>
      <c r="BS159" s="9">
        <f t="shared" si="307"/>
        <v>8857.7762704080014</v>
      </c>
      <c r="BT159" s="9">
        <f t="shared" si="308"/>
        <v>7570.1296788155523</v>
      </c>
      <c r="BU159" s="6">
        <f t="shared" si="289"/>
        <v>0</v>
      </c>
      <c r="BV159" s="6">
        <f t="shared" si="270"/>
        <v>0</v>
      </c>
      <c r="BW159" s="6">
        <f t="shared" si="271"/>
        <v>0</v>
      </c>
      <c r="BX159" s="9">
        <f t="shared" si="290"/>
        <v>355181.92792888446</v>
      </c>
      <c r="BY159" s="15">
        <v>11</v>
      </c>
      <c r="BZ159" s="25">
        <f t="shared" si="291"/>
        <v>34874.714002230576</v>
      </c>
      <c r="CA159" s="9">
        <f t="shared" si="292"/>
        <v>30280.518715262209</v>
      </c>
      <c r="CB159" s="9">
        <f t="shared" si="293"/>
        <v>2018.7012476841473</v>
      </c>
      <c r="CC159" s="6">
        <f t="shared" si="294"/>
        <v>0</v>
      </c>
      <c r="CD159" s="6">
        <f t="shared" si="272"/>
        <v>36893.415249914724</v>
      </c>
      <c r="CE159">
        <v>85</v>
      </c>
      <c r="CF159" s="4">
        <f t="shared" si="295"/>
        <v>0.47887323943661969</v>
      </c>
      <c r="CG159" s="1">
        <v>0.1</v>
      </c>
      <c r="CH159" s="4">
        <f t="shared" si="274"/>
        <v>0.43098591549295773</v>
      </c>
      <c r="CI159" s="6">
        <f t="shared" si="275"/>
        <v>8355.053384964509</v>
      </c>
      <c r="CJ159" s="6">
        <f t="shared" si="276"/>
        <v>19333.593532807874</v>
      </c>
      <c r="CK159" s="6">
        <f t="shared" si="277"/>
        <v>10996.328326017803</v>
      </c>
      <c r="CL159" s="6">
        <f t="shared" si="278"/>
        <v>25445.503746405197</v>
      </c>
      <c r="CM159" s="6">
        <f t="shared" si="279"/>
        <v>6197.9714893521132</v>
      </c>
      <c r="CN159" s="6">
        <f t="shared" si="280"/>
        <v>14342.106026360789</v>
      </c>
      <c r="CO159" s="6">
        <f t="shared" si="281"/>
        <v>1649.7739045521128</v>
      </c>
      <c r="CP159" s="6">
        <f t="shared" si="282"/>
        <v>3817.5768151335892</v>
      </c>
      <c r="CQ159" s="6">
        <f t="shared" si="283"/>
        <v>0</v>
      </c>
      <c r="CR159" s="6">
        <f t="shared" si="284"/>
        <v>0</v>
      </c>
      <c r="CS159" s="7">
        <f t="shared" si="297"/>
        <v>1.2777777777777777</v>
      </c>
      <c r="CT159" s="6">
        <f t="shared" si="298"/>
        <v>47141.58615266881</v>
      </c>
      <c r="CU159" s="6">
        <f t="shared" si="299"/>
        <v>36893.415249914724</v>
      </c>
    </row>
    <row r="160" spans="2:99" s="63" customFormat="1" ht="15" hidden="1" customHeight="1" x14ac:dyDescent="0.35">
      <c r="B160" s="59">
        <v>70</v>
      </c>
      <c r="C160" s="59">
        <v>70</v>
      </c>
      <c r="D160" s="59">
        <v>256</v>
      </c>
      <c r="E160" s="61">
        <v>6</v>
      </c>
      <c r="F160" s="60">
        <v>1.792</v>
      </c>
      <c r="G160" s="60">
        <v>3.0464000000000002</v>
      </c>
      <c r="H160" s="74">
        <v>2</v>
      </c>
      <c r="I160" s="72">
        <v>6</v>
      </c>
      <c r="J160" s="67">
        <f t="shared" si="0"/>
        <v>3.6960000000000002</v>
      </c>
      <c r="K160" s="72">
        <v>10</v>
      </c>
      <c r="L160" s="63">
        <v>6</v>
      </c>
      <c r="M160" s="67">
        <v>0.98380000000000001</v>
      </c>
      <c r="N160" s="72">
        <v>4</v>
      </c>
      <c r="O160" s="72">
        <v>15</v>
      </c>
      <c r="P160" s="67">
        <v>0.25</v>
      </c>
      <c r="Q160" s="60">
        <v>0.69199999999999995</v>
      </c>
      <c r="R160" s="63" t="s">
        <v>159</v>
      </c>
      <c r="S160" s="63">
        <v>2</v>
      </c>
      <c r="T160" s="63" t="s">
        <v>153</v>
      </c>
      <c r="U160" s="63">
        <v>510</v>
      </c>
      <c r="V160" s="64">
        <v>0.41299999999999998</v>
      </c>
      <c r="W160" s="64"/>
      <c r="X160" s="60"/>
      <c r="Y160" s="60"/>
      <c r="Z160" s="60"/>
      <c r="AA160" s="80">
        <v>1</v>
      </c>
      <c r="AB160" s="63" t="s">
        <v>143</v>
      </c>
      <c r="AC160" s="67"/>
      <c r="AD160" s="67">
        <v>0.35</v>
      </c>
      <c r="AE160" s="67"/>
      <c r="AF160" s="67"/>
      <c r="AG160" s="67"/>
      <c r="AH160" s="67"/>
      <c r="AI160" s="63">
        <v>311</v>
      </c>
      <c r="AJ160" s="67">
        <f>1*46.6%</f>
        <v>0.46600000000000003</v>
      </c>
      <c r="AK160" s="67">
        <f>1*46.6%</f>
        <v>0.46600000000000003</v>
      </c>
      <c r="AL160" s="67">
        <v>0.311</v>
      </c>
      <c r="AM160" s="67"/>
      <c r="AN160" s="61">
        <f t="shared" si="260"/>
        <v>63</v>
      </c>
      <c r="AO160" s="60"/>
      <c r="AP160" s="60">
        <f t="shared" si="261"/>
        <v>0.183</v>
      </c>
      <c r="AQ160" s="60">
        <f t="shared" si="262"/>
        <v>0.62200000000000011</v>
      </c>
      <c r="AR160" s="73" t="s">
        <v>150</v>
      </c>
      <c r="AS160" s="72">
        <v>513</v>
      </c>
      <c r="AT160" s="67">
        <f t="shared" si="310"/>
        <v>0.73</v>
      </c>
      <c r="AU160" s="67"/>
      <c r="AV160" s="67"/>
      <c r="AW160" s="67">
        <v>0.2</v>
      </c>
      <c r="AX160" s="63">
        <f t="shared" si="285"/>
        <v>766</v>
      </c>
      <c r="AY160" s="61">
        <f t="shared" si="263"/>
        <v>887</v>
      </c>
      <c r="AZ160" s="60">
        <f t="shared" si="264"/>
        <v>1.609</v>
      </c>
      <c r="BA160" s="61">
        <f t="shared" si="265"/>
        <v>2885.4939999999997</v>
      </c>
      <c r="BB160" s="60">
        <f t="shared" si="266"/>
        <v>0.35</v>
      </c>
      <c r="BC160" s="60">
        <f t="shared" si="267"/>
        <v>0.66600000000000004</v>
      </c>
      <c r="BD160" s="60">
        <f t="shared" si="268"/>
        <v>0.74399999999999999</v>
      </c>
      <c r="BE160" s="60">
        <f t="shared" si="269"/>
        <v>1.3140000000000001</v>
      </c>
      <c r="BF160" s="4">
        <v>0.435</v>
      </c>
      <c r="BG160" s="72">
        <v>1</v>
      </c>
      <c r="BH160" s="6">
        <f t="shared" si="286"/>
        <v>22438.399125381118</v>
      </c>
      <c r="BI160" s="72">
        <f t="shared" si="301"/>
        <v>51922.455576131906</v>
      </c>
      <c r="BJ160" s="72">
        <f t="shared" si="302"/>
        <v>44374.537124739705</v>
      </c>
      <c r="BK160" s="9">
        <v>1</v>
      </c>
      <c r="BL160" s="6">
        <f t="shared" si="296"/>
        <v>31522.834326837507</v>
      </c>
      <c r="BM160" s="72">
        <f t="shared" si="303"/>
        <v>72943.838632301995</v>
      </c>
      <c r="BN160" s="72">
        <f t="shared" si="304"/>
        <v>62340.061530103085</v>
      </c>
      <c r="BO160" s="72">
        <f t="shared" si="287"/>
        <v>17767.533182783998</v>
      </c>
      <c r="BP160" s="72">
        <f t="shared" si="305"/>
        <v>41114.071784962172</v>
      </c>
      <c r="BQ160" s="72">
        <f t="shared" si="306"/>
        <v>35137.357902804557</v>
      </c>
      <c r="BR160" s="72">
        <f t="shared" si="288"/>
        <v>4729.3558293351989</v>
      </c>
      <c r="BS160" s="72">
        <f t="shared" si="307"/>
        <v>10943.729389081651</v>
      </c>
      <c r="BT160" s="72">
        <f t="shared" si="308"/>
        <v>9352.8497577865601</v>
      </c>
      <c r="BU160" s="61">
        <f t="shared" si="289"/>
        <v>0</v>
      </c>
      <c r="BV160" s="61">
        <f t="shared" si="270"/>
        <v>0</v>
      </c>
      <c r="BW160" s="61">
        <f t="shared" si="271"/>
        <v>0</v>
      </c>
      <c r="BX160" s="72">
        <f t="shared" si="290"/>
        <v>426858.39461937116</v>
      </c>
      <c r="BY160" s="63">
        <v>11</v>
      </c>
      <c r="BZ160" s="66">
        <f t="shared" si="291"/>
        <v>41999.61386565234</v>
      </c>
      <c r="CA160" s="72">
        <f t="shared" si="292"/>
        <v>37411.39903114624</v>
      </c>
      <c r="CB160" s="72">
        <f t="shared" si="293"/>
        <v>2494.0932687430827</v>
      </c>
      <c r="CC160" s="61">
        <f t="shared" si="294"/>
        <v>0</v>
      </c>
      <c r="CD160" s="66">
        <f t="shared" si="272"/>
        <v>44493.707134395423</v>
      </c>
      <c r="CE160" s="59">
        <v>85</v>
      </c>
      <c r="CF160" s="60">
        <f t="shared" si="295"/>
        <v>0.47887323943661969</v>
      </c>
      <c r="CG160" s="71">
        <v>0.1</v>
      </c>
      <c r="CH160" s="60">
        <f t="shared" si="274"/>
        <v>0.43098591549295773</v>
      </c>
      <c r="CI160" s="61">
        <f t="shared" si="275"/>
        <v>9670.6339892487631</v>
      </c>
      <c r="CJ160" s="61">
        <f t="shared" si="276"/>
        <v>22377.847051121636</v>
      </c>
      <c r="CK160" s="61">
        <f t="shared" si="277"/>
        <v>13585.897611284896</v>
      </c>
      <c r="CL160" s="61">
        <f t="shared" si="278"/>
        <v>31437.767072513252</v>
      </c>
      <c r="CM160" s="61">
        <f t="shared" si="279"/>
        <v>7657.5565548336663</v>
      </c>
      <c r="CN160" s="61">
        <f t="shared" si="280"/>
        <v>17719.585867885104</v>
      </c>
      <c r="CO160" s="61">
        <f t="shared" si="281"/>
        <v>2038.2857517979871</v>
      </c>
      <c r="CP160" s="61">
        <f t="shared" si="282"/>
        <v>4716.5932296605424</v>
      </c>
      <c r="CQ160" s="61">
        <f t="shared" si="283"/>
        <v>0</v>
      </c>
      <c r="CR160" s="61">
        <f t="shared" si="284"/>
        <v>0</v>
      </c>
      <c r="CS160" s="7">
        <f t="shared" si="297"/>
        <v>1.2777777777777777</v>
      </c>
      <c r="CT160" s="6">
        <f t="shared" si="298"/>
        <v>56853.070227283039</v>
      </c>
      <c r="CU160" s="6">
        <f t="shared" si="299"/>
        <v>44493.707134395423</v>
      </c>
    </row>
    <row r="161" spans="2:99" s="15" customFormat="1" ht="15" hidden="1" customHeight="1" x14ac:dyDescent="0.35">
      <c r="B161">
        <v>70</v>
      </c>
      <c r="C161">
        <v>70</v>
      </c>
      <c r="D161">
        <v>256</v>
      </c>
      <c r="E161" s="6">
        <v>6</v>
      </c>
      <c r="F161" s="4">
        <v>1.792</v>
      </c>
      <c r="G161" s="4">
        <v>3.0464000000000002</v>
      </c>
      <c r="H161" s="16">
        <v>2</v>
      </c>
      <c r="I161" s="9">
        <v>6</v>
      </c>
      <c r="J161" s="30">
        <f t="shared" si="0"/>
        <v>3.6960000000000002</v>
      </c>
      <c r="K161" s="9">
        <v>10</v>
      </c>
      <c r="L161" s="15">
        <v>6</v>
      </c>
      <c r="M161" s="30">
        <v>0.98380000000000001</v>
      </c>
      <c r="N161" s="9">
        <v>4</v>
      </c>
      <c r="O161" s="9">
        <v>15</v>
      </c>
      <c r="P161" s="30">
        <v>0.25</v>
      </c>
      <c r="Q161" s="4">
        <v>0.69199999999999995</v>
      </c>
      <c r="R161" s="15" t="s">
        <v>154</v>
      </c>
      <c r="S161" s="15">
        <v>1</v>
      </c>
      <c r="T161" s="15" t="s">
        <v>153</v>
      </c>
      <c r="U161" s="15">
        <v>674</v>
      </c>
      <c r="V161" s="33"/>
      <c r="W161" s="33"/>
      <c r="X161" s="4">
        <v>0.221</v>
      </c>
      <c r="Y161" s="4">
        <v>0.2</v>
      </c>
      <c r="Z161" s="4">
        <v>1.25</v>
      </c>
      <c r="AA161" s="55">
        <v>4</v>
      </c>
      <c r="AB161" s="37" t="s">
        <v>143</v>
      </c>
      <c r="AC161" s="30"/>
      <c r="AD161" s="30">
        <v>0.35</v>
      </c>
      <c r="AE161" s="30"/>
      <c r="AF161" s="30"/>
      <c r="AG161" s="30"/>
      <c r="AH161" s="30"/>
      <c r="AI161" s="15">
        <v>311</v>
      </c>
      <c r="AJ161" s="30">
        <f>2*46.6%</f>
        <v>0.93200000000000005</v>
      </c>
      <c r="AK161" s="30"/>
      <c r="AL161" s="30"/>
      <c r="AM161" s="30">
        <v>0.622</v>
      </c>
      <c r="AN161" s="6">
        <f t="shared" si="260"/>
        <v>63</v>
      </c>
      <c r="AO161" s="4"/>
      <c r="AP161" s="4">
        <f t="shared" si="261"/>
        <v>0.183</v>
      </c>
      <c r="AQ161" s="4">
        <f t="shared" si="262"/>
        <v>0.62200000000000011</v>
      </c>
      <c r="AR161" s="46" t="s">
        <v>150</v>
      </c>
      <c r="AS161" s="9">
        <v>513</v>
      </c>
      <c r="AT161" s="30">
        <f>48%+25%</f>
        <v>0.73</v>
      </c>
      <c r="AU161" s="30"/>
      <c r="AV161" s="30"/>
      <c r="AW161" s="30">
        <v>0.2</v>
      </c>
      <c r="AX161" s="15">
        <f t="shared" si="285"/>
        <v>930</v>
      </c>
      <c r="AY161" s="6">
        <f t="shared" si="263"/>
        <v>887</v>
      </c>
      <c r="AZ161" s="4">
        <f t="shared" si="264"/>
        <v>1.6619999999999999</v>
      </c>
      <c r="BA161" s="6">
        <f t="shared" si="265"/>
        <v>3362.66</v>
      </c>
      <c r="BB161" s="4">
        <f t="shared" si="266"/>
        <v>0.35</v>
      </c>
      <c r="BC161" s="4">
        <f t="shared" si="267"/>
        <v>0.2</v>
      </c>
      <c r="BD161" s="4">
        <f t="shared" si="268"/>
        <v>0.65399999999999991</v>
      </c>
      <c r="BE161" s="4">
        <f t="shared" si="269"/>
        <v>2.1360000000000001</v>
      </c>
      <c r="BF161" s="4">
        <v>0.435</v>
      </c>
      <c r="BG161" s="9">
        <v>1</v>
      </c>
      <c r="BH161" s="6">
        <f t="shared" si="286"/>
        <v>20104.617805440004</v>
      </c>
      <c r="BI161" s="9">
        <f t="shared" si="301"/>
        <v>63048.081437859859</v>
      </c>
      <c r="BJ161" s="9">
        <f t="shared" si="302"/>
        <v>48189.643021042582</v>
      </c>
      <c r="BK161" s="9">
        <v>1</v>
      </c>
      <c r="BL161" s="6">
        <f t="shared" si="296"/>
        <v>26460.271176192</v>
      </c>
      <c r="BM161" s="9">
        <f t="shared" si="303"/>
        <v>82979.410408538111</v>
      </c>
      <c r="BN161" s="9">
        <f t="shared" si="304"/>
        <v>63423.788234146356</v>
      </c>
      <c r="BO161" s="9">
        <f t="shared" si="287"/>
        <v>14914.069631999999</v>
      </c>
      <c r="BP161" s="9">
        <f t="shared" si="305"/>
        <v>46770.522365951998</v>
      </c>
      <c r="BQ161" s="9">
        <f t="shared" si="306"/>
        <v>35748.189720004601</v>
      </c>
      <c r="BR161" s="9">
        <f t="shared" si="288"/>
        <v>3969.8218895999998</v>
      </c>
      <c r="BS161" s="9">
        <f t="shared" si="307"/>
        <v>12449.3614457856</v>
      </c>
      <c r="BT161" s="9">
        <f t="shared" si="308"/>
        <v>9515.4407593453816</v>
      </c>
      <c r="BU161" s="6">
        <f t="shared" si="289"/>
        <v>4203.3249999999998</v>
      </c>
      <c r="BV161" s="6">
        <f t="shared" si="270"/>
        <v>13181.627200000001</v>
      </c>
      <c r="BW161" s="6">
        <f t="shared" si="271"/>
        <v>10075.1346388</v>
      </c>
      <c r="BX161" s="9">
        <f t="shared" si="290"/>
        <v>446453.72502075578</v>
      </c>
      <c r="BY161" s="15">
        <v>11</v>
      </c>
      <c r="BZ161" s="25">
        <f t="shared" si="291"/>
        <v>43836.537703705493</v>
      </c>
      <c r="CA161" s="9">
        <f t="shared" si="292"/>
        <v>38061.763037381526</v>
      </c>
      <c r="CB161" s="9">
        <f t="shared" si="293"/>
        <v>2537.4508691587685</v>
      </c>
      <c r="CC161" s="6">
        <f t="shared" si="294"/>
        <v>2518.7836597</v>
      </c>
      <c r="CD161" s="6">
        <f t="shared" si="272"/>
        <v>48892.772232564261</v>
      </c>
      <c r="CE161">
        <v>85</v>
      </c>
      <c r="CF161" s="4">
        <f t="shared" si="295"/>
        <v>0.47887323943661969</v>
      </c>
      <c r="CG161" s="1">
        <v>0.1</v>
      </c>
      <c r="CH161" s="4">
        <f t="shared" si="274"/>
        <v>0.43098591549295773</v>
      </c>
      <c r="CI161" s="6">
        <f t="shared" si="275"/>
        <v>8664.8071105135787</v>
      </c>
      <c r="CJ161" s="6">
        <f t="shared" si="276"/>
        <v>27172.835098570587</v>
      </c>
      <c r="CK161" s="6">
        <f t="shared" si="277"/>
        <v>11404.00419706303</v>
      </c>
      <c r="CL161" s="6">
        <f t="shared" si="278"/>
        <v>35762.957161989667</v>
      </c>
      <c r="CM161" s="6">
        <f t="shared" si="279"/>
        <v>6427.7539540732387</v>
      </c>
      <c r="CN161" s="6">
        <f t="shared" si="280"/>
        <v>20157.436399973678</v>
      </c>
      <c r="CO161" s="6">
        <f t="shared" si="281"/>
        <v>1710.9373214332393</v>
      </c>
      <c r="CP161" s="6">
        <f t="shared" si="282"/>
        <v>5365.4994400146388</v>
      </c>
      <c r="CQ161" s="6">
        <f t="shared" si="283"/>
        <v>1811.5738732394364</v>
      </c>
      <c r="CR161" s="6">
        <f t="shared" si="284"/>
        <v>5681.0956664788737</v>
      </c>
      <c r="CS161" s="7">
        <f t="shared" si="297"/>
        <v>1.2777777777777777</v>
      </c>
      <c r="CT161" s="6">
        <f t="shared" si="298"/>
        <v>61774.435725026553</v>
      </c>
      <c r="CU161" s="6">
        <f t="shared" si="299"/>
        <v>48892.772232564261</v>
      </c>
    </row>
    <row r="162" spans="2:99" s="37" customFormat="1" ht="15" hidden="1" customHeight="1" x14ac:dyDescent="0.35">
      <c r="B162">
        <v>70</v>
      </c>
      <c r="C162">
        <v>70</v>
      </c>
      <c r="D162">
        <v>256</v>
      </c>
      <c r="E162" s="6">
        <v>6</v>
      </c>
      <c r="F162" s="4">
        <v>1.792</v>
      </c>
      <c r="G162" s="4">
        <v>3.0464000000000002</v>
      </c>
      <c r="H162" s="81">
        <v>2</v>
      </c>
      <c r="I162" s="25">
        <v>6</v>
      </c>
      <c r="J162" s="45">
        <f t="shared" si="0"/>
        <v>3.6960000000000002</v>
      </c>
      <c r="K162" s="25">
        <v>10</v>
      </c>
      <c r="L162" s="37">
        <v>6</v>
      </c>
      <c r="M162" s="45">
        <v>0.98380000000000001</v>
      </c>
      <c r="N162" s="25">
        <v>4</v>
      </c>
      <c r="O162" s="25">
        <v>15</v>
      </c>
      <c r="P162" s="45">
        <v>0.25</v>
      </c>
      <c r="Q162" s="4">
        <v>0.69199999999999995</v>
      </c>
      <c r="R162" s="15" t="s">
        <v>154</v>
      </c>
      <c r="S162" s="15">
        <v>1</v>
      </c>
      <c r="T162" s="15" t="s">
        <v>153</v>
      </c>
      <c r="U162" s="15">
        <v>674</v>
      </c>
      <c r="V162" s="33"/>
      <c r="W162" s="33"/>
      <c r="X162" s="4">
        <v>0.221</v>
      </c>
      <c r="Y162" s="4">
        <v>0.2</v>
      </c>
      <c r="Z162" s="4">
        <v>1.25</v>
      </c>
      <c r="AA162" s="55">
        <v>4</v>
      </c>
      <c r="AB162" s="37" t="s">
        <v>143</v>
      </c>
      <c r="AC162" s="45"/>
      <c r="AD162" s="45">
        <v>0.35</v>
      </c>
      <c r="AE162" s="45"/>
      <c r="AF162" s="45"/>
      <c r="AG162" s="45"/>
      <c r="AH162" s="45"/>
      <c r="AI162" s="37">
        <v>311</v>
      </c>
      <c r="AJ162" s="45">
        <f>1*46.6%</f>
        <v>0.46600000000000003</v>
      </c>
      <c r="AK162" s="45">
        <f>1*46.6%</f>
        <v>0.46600000000000003</v>
      </c>
      <c r="AM162" s="45">
        <v>0.622</v>
      </c>
      <c r="AN162" s="6">
        <f t="shared" si="260"/>
        <v>63</v>
      </c>
      <c r="AO162" s="4"/>
      <c r="AP162" s="4">
        <f t="shared" si="261"/>
        <v>0.183</v>
      </c>
      <c r="AQ162" s="4">
        <f t="shared" si="262"/>
        <v>0.62200000000000011</v>
      </c>
      <c r="AR162" s="46" t="s">
        <v>150</v>
      </c>
      <c r="AS162" s="9">
        <v>513</v>
      </c>
      <c r="AT162" s="30">
        <f t="shared" si="310"/>
        <v>0.73</v>
      </c>
      <c r="AU162" s="30"/>
      <c r="AV162" s="45"/>
      <c r="AW162" s="45">
        <v>0.2</v>
      </c>
      <c r="AX162" s="37">
        <f t="shared" si="285"/>
        <v>930</v>
      </c>
      <c r="AY162" s="6">
        <f t="shared" si="263"/>
        <v>887</v>
      </c>
      <c r="AZ162" s="4">
        <f t="shared" si="264"/>
        <v>1.196</v>
      </c>
      <c r="BA162" s="6">
        <f t="shared" si="265"/>
        <v>2929.2799999999997</v>
      </c>
      <c r="BB162" s="4">
        <f t="shared" si="266"/>
        <v>0.35</v>
      </c>
      <c r="BC162" s="4">
        <f t="shared" si="267"/>
        <v>0.66600000000000004</v>
      </c>
      <c r="BD162" s="4">
        <f t="shared" si="268"/>
        <v>0.65399999999999991</v>
      </c>
      <c r="BE162" s="4">
        <f t="shared" si="269"/>
        <v>2.1360000000000001</v>
      </c>
      <c r="BF162" s="4">
        <v>0.435</v>
      </c>
      <c r="BG162" s="9">
        <v>1</v>
      </c>
      <c r="BH162" s="6">
        <f t="shared" si="286"/>
        <v>22778.891167334401</v>
      </c>
      <c r="BI162" s="25">
        <f t="shared" si="301"/>
        <v>71434.60270076069</v>
      </c>
      <c r="BJ162" s="25">
        <f t="shared" si="302"/>
        <v>54599.726510195193</v>
      </c>
      <c r="BK162" s="9">
        <v>1</v>
      </c>
      <c r="BL162" s="6">
        <f t="shared" si="296"/>
        <v>32001.178355220476</v>
      </c>
      <c r="BM162" s="25">
        <f t="shared" si="303"/>
        <v>100355.69532197142</v>
      </c>
      <c r="BN162" s="25">
        <f t="shared" si="304"/>
        <v>76705.032451475592</v>
      </c>
      <c r="BO162" s="25">
        <f t="shared" si="287"/>
        <v>18037.14705408</v>
      </c>
      <c r="BP162" s="25">
        <f t="shared" si="305"/>
        <v>56564.493161594881</v>
      </c>
      <c r="BQ162" s="25">
        <f t="shared" si="306"/>
        <v>43234.031408394731</v>
      </c>
      <c r="BR162" s="25">
        <f t="shared" si="288"/>
        <v>4801.1215562239995</v>
      </c>
      <c r="BS162" s="25">
        <f t="shared" si="307"/>
        <v>15056.317200318463</v>
      </c>
      <c r="BT162" s="25">
        <f t="shared" si="308"/>
        <v>11508.019507461779</v>
      </c>
      <c r="BU162" s="6">
        <f t="shared" si="289"/>
        <v>3661.5999999999995</v>
      </c>
      <c r="BV162" s="6">
        <f t="shared" si="270"/>
        <v>11482.777599999999</v>
      </c>
      <c r="BW162" s="6">
        <f t="shared" si="271"/>
        <v>8776.6501503999989</v>
      </c>
      <c r="BX162" s="25">
        <f t="shared" si="290"/>
        <v>525219.0358466832</v>
      </c>
      <c r="BY162" s="15">
        <v>11</v>
      </c>
      <c r="BZ162" s="27">
        <f t="shared" si="291"/>
        <v>51677.551568643445</v>
      </c>
      <c r="CA162" s="25">
        <f t="shared" si="292"/>
        <v>46032.078029847115</v>
      </c>
      <c r="CB162" s="25">
        <f t="shared" si="293"/>
        <v>3068.8052019898078</v>
      </c>
      <c r="CC162" s="6">
        <f t="shared" si="294"/>
        <v>2194.1625375999997</v>
      </c>
      <c r="CD162" s="8">
        <f t="shared" si="272"/>
        <v>56940.519308233255</v>
      </c>
      <c r="CE162">
        <v>85</v>
      </c>
      <c r="CF162" s="4">
        <f t="shared" si="295"/>
        <v>0.47887323943661969</v>
      </c>
      <c r="CG162" s="1">
        <v>0.1</v>
      </c>
      <c r="CH162" s="4">
        <f t="shared" si="274"/>
        <v>0.43098591549295773</v>
      </c>
      <c r="CI162" s="6">
        <f t="shared" si="275"/>
        <v>9817.381263668065</v>
      </c>
      <c r="CJ162" s="6">
        <f t="shared" si="276"/>
        <v>30787.307642863056</v>
      </c>
      <c r="CK162" s="6">
        <f t="shared" si="277"/>
        <v>13792.05715027812</v>
      </c>
      <c r="CL162" s="6">
        <f t="shared" si="278"/>
        <v>43251.891223272185</v>
      </c>
      <c r="CM162" s="6">
        <f t="shared" si="279"/>
        <v>7773.7563359837741</v>
      </c>
      <c r="CN162" s="6">
        <f t="shared" si="280"/>
        <v>24378.499869645115</v>
      </c>
      <c r="CO162" s="6">
        <f t="shared" si="281"/>
        <v>2069.2157693021745</v>
      </c>
      <c r="CP162" s="6">
        <f t="shared" si="282"/>
        <v>6489.0606525316189</v>
      </c>
      <c r="CQ162" s="6">
        <f t="shared" si="283"/>
        <v>1578.0980281690138</v>
      </c>
      <c r="CR162" s="6">
        <f t="shared" si="284"/>
        <v>4948.9154163380281</v>
      </c>
      <c r="CS162" s="7">
        <f t="shared" si="297"/>
        <v>1.2777777777777777</v>
      </c>
      <c r="CT162" s="6">
        <f t="shared" si="298"/>
        <v>72147.840633409156</v>
      </c>
      <c r="CU162" s="6">
        <f t="shared" si="299"/>
        <v>56940.519308233255</v>
      </c>
    </row>
    <row r="163" spans="2:99" s="15" customFormat="1" ht="15" hidden="1" customHeight="1" x14ac:dyDescent="0.35">
      <c r="B163">
        <v>70</v>
      </c>
      <c r="C163">
        <v>70</v>
      </c>
      <c r="D163">
        <v>256</v>
      </c>
      <c r="E163" s="6">
        <v>6</v>
      </c>
      <c r="F163" s="4">
        <v>1.792</v>
      </c>
      <c r="G163" s="4">
        <v>3.0464000000000002</v>
      </c>
      <c r="H163" s="16">
        <v>2</v>
      </c>
      <c r="I163" s="9">
        <v>6</v>
      </c>
      <c r="J163" s="30">
        <f t="shared" si="0"/>
        <v>3.6960000000000002</v>
      </c>
      <c r="K163" s="9">
        <v>10</v>
      </c>
      <c r="L163" s="15">
        <v>6</v>
      </c>
      <c r="M163" s="30">
        <v>0.98380000000000001</v>
      </c>
      <c r="N163" s="9">
        <v>4</v>
      </c>
      <c r="O163" s="9">
        <v>15</v>
      </c>
      <c r="P163" s="30">
        <v>0.25</v>
      </c>
      <c r="Q163" s="4">
        <v>0.69199999999999995</v>
      </c>
      <c r="R163" s="15" t="s">
        <v>154</v>
      </c>
      <c r="S163" s="15">
        <v>1</v>
      </c>
      <c r="T163" s="15" t="s">
        <v>153</v>
      </c>
      <c r="U163" s="15">
        <v>674</v>
      </c>
      <c r="V163" s="33"/>
      <c r="W163" s="33"/>
      <c r="X163" s="4">
        <v>0.221</v>
      </c>
      <c r="Y163" s="4">
        <v>0.2</v>
      </c>
      <c r="Z163" s="4">
        <v>1.25</v>
      </c>
      <c r="AA163" s="55">
        <v>4</v>
      </c>
      <c r="AB163" s="37" t="s">
        <v>143</v>
      </c>
      <c r="AC163" s="30"/>
      <c r="AD163" s="30">
        <v>0.35</v>
      </c>
      <c r="AE163" s="30"/>
      <c r="AF163" s="30"/>
      <c r="AG163" s="30"/>
      <c r="AH163" s="30"/>
      <c r="AI163" s="15">
        <v>311</v>
      </c>
      <c r="AJ163" s="30">
        <f>2*46.6%</f>
        <v>0.93200000000000005</v>
      </c>
      <c r="AK163" s="30"/>
      <c r="AL163" s="30">
        <v>0.311</v>
      </c>
      <c r="AM163" s="30"/>
      <c r="AN163" s="6">
        <f t="shared" si="260"/>
        <v>63</v>
      </c>
      <c r="AO163" s="4"/>
      <c r="AP163" s="4">
        <f t="shared" si="261"/>
        <v>0.183</v>
      </c>
      <c r="AQ163" s="4">
        <f t="shared" si="262"/>
        <v>0.62200000000000011</v>
      </c>
      <c r="AR163" s="46" t="s">
        <v>150</v>
      </c>
      <c r="AS163" s="9">
        <v>513</v>
      </c>
      <c r="AT163" s="30">
        <f t="shared" si="310"/>
        <v>0.73</v>
      </c>
      <c r="AU163" s="30"/>
      <c r="AV163" s="30"/>
      <c r="AW163" s="30">
        <v>0.2</v>
      </c>
      <c r="AX163" s="15">
        <f t="shared" ref="AX163:AX192" si="311">D163+U163</f>
        <v>930</v>
      </c>
      <c r="AY163" s="6">
        <f t="shared" si="263"/>
        <v>887</v>
      </c>
      <c r="AZ163" s="4">
        <f t="shared" si="264"/>
        <v>1.6619999999999999</v>
      </c>
      <c r="BA163" s="6">
        <f t="shared" si="265"/>
        <v>3362.66</v>
      </c>
      <c r="BB163" s="4">
        <f t="shared" si="266"/>
        <v>0.35</v>
      </c>
      <c r="BC163" s="4">
        <f t="shared" si="267"/>
        <v>0.2</v>
      </c>
      <c r="BD163" s="4">
        <f t="shared" si="268"/>
        <v>0.96500000000000008</v>
      </c>
      <c r="BE163" s="4">
        <f t="shared" si="269"/>
        <v>1.514</v>
      </c>
      <c r="BF163" s="4">
        <v>0.435</v>
      </c>
      <c r="BG163" s="9">
        <v>1</v>
      </c>
      <c r="BH163" s="6">
        <f t="shared" ref="BH163:BH192" si="312">F163*(100%+BB163+BC163)*BA163*(100%+BG163*50%)*(100%+BG163*BF163)</f>
        <v>20104.617805440004</v>
      </c>
      <c r="BI163" s="9">
        <f t="shared" si="301"/>
        <v>50543.009162876173</v>
      </c>
      <c r="BJ163" s="9">
        <f t="shared" si="302"/>
        <v>44455.330891388941</v>
      </c>
      <c r="BK163" s="9">
        <v>1</v>
      </c>
      <c r="BL163" s="6">
        <f t="shared" si="296"/>
        <v>26460.271176192</v>
      </c>
      <c r="BM163" s="9">
        <f t="shared" si="303"/>
        <v>66521.12173694669</v>
      </c>
      <c r="BN163" s="9">
        <f t="shared" si="304"/>
        <v>58508.951624795758</v>
      </c>
      <c r="BO163" s="9">
        <f t="shared" ref="BO163:BO192" si="313">J163*(100%+BC163)*BA163</f>
        <v>14914.069631999999</v>
      </c>
      <c r="BP163" s="9">
        <f t="shared" si="305"/>
        <v>37493.971054848</v>
      </c>
      <c r="BQ163" s="9">
        <f t="shared" si="306"/>
        <v>32977.990770278404</v>
      </c>
      <c r="BR163" s="9">
        <f t="shared" ref="BR163:BR192" si="314">M163*(100%+BC163)*BA163</f>
        <v>3969.8218895999998</v>
      </c>
      <c r="BS163" s="9">
        <f t="shared" si="307"/>
        <v>9980.132230454401</v>
      </c>
      <c r="BT163" s="9">
        <f t="shared" si="308"/>
        <v>8778.0701622835204</v>
      </c>
      <c r="BU163" s="6">
        <f t="shared" ref="BU163:BU192" si="315">Z163*BA163</f>
        <v>4203.3249999999998</v>
      </c>
      <c r="BV163" s="6">
        <f t="shared" si="270"/>
        <v>10567.15905</v>
      </c>
      <c r="BW163" s="6">
        <f t="shared" si="271"/>
        <v>9294.392240000001</v>
      </c>
      <c r="BX163" s="9">
        <f t="shared" ref="BX163:BX192" si="316">4*(BJ163+BN163)</f>
        <v>411857.1300647388</v>
      </c>
      <c r="BY163" s="15">
        <v>11</v>
      </c>
      <c r="BZ163" s="25">
        <f t="shared" ref="BZ163:BZ192" si="317">(BX163+BQ163)/BY163</f>
        <v>40439.556439547014</v>
      </c>
      <c r="CA163" s="9">
        <f t="shared" ref="CA163:CA192" si="318">N163*BT163</f>
        <v>35112.280649134082</v>
      </c>
      <c r="CB163" s="9">
        <f t="shared" ref="CB163:CB192" si="319">CA163/O163</f>
        <v>2340.8187099422721</v>
      </c>
      <c r="CC163" s="6">
        <f t="shared" ref="CC163:CC192" si="320">BW163/AA163</f>
        <v>2323.5980600000003</v>
      </c>
      <c r="CD163" s="6">
        <f t="shared" si="272"/>
        <v>45103.973209489282</v>
      </c>
      <c r="CE163">
        <v>85</v>
      </c>
      <c r="CF163" s="4">
        <f t="shared" ref="CF163:CF192" si="321">(100+B163)/((100+B163)+(100+CE163))</f>
        <v>0.47887323943661969</v>
      </c>
      <c r="CG163" s="1">
        <v>0.1</v>
      </c>
      <c r="CH163" s="4">
        <f t="shared" si="274"/>
        <v>0.43098591549295773</v>
      </c>
      <c r="CI163" s="6">
        <f t="shared" si="275"/>
        <v>8664.8071105135787</v>
      </c>
      <c r="CJ163" s="6">
        <f t="shared" si="276"/>
        <v>21783.325075831137</v>
      </c>
      <c r="CK163" s="6">
        <f t="shared" si="277"/>
        <v>11404.00419706303</v>
      </c>
      <c r="CL163" s="6">
        <f t="shared" si="278"/>
        <v>28669.66655141646</v>
      </c>
      <c r="CM163" s="6">
        <f t="shared" si="279"/>
        <v>6427.7539540732387</v>
      </c>
      <c r="CN163" s="6">
        <f t="shared" si="280"/>
        <v>16159.373440540123</v>
      </c>
      <c r="CO163" s="6">
        <f t="shared" si="281"/>
        <v>1710.9373214332393</v>
      </c>
      <c r="CP163" s="6">
        <f t="shared" si="282"/>
        <v>4301.2964260831641</v>
      </c>
      <c r="CQ163" s="6">
        <f t="shared" si="283"/>
        <v>1811.5738732394364</v>
      </c>
      <c r="CR163" s="6">
        <f t="shared" si="284"/>
        <v>4554.296717323944</v>
      </c>
      <c r="CS163" s="7">
        <f t="shared" si="297"/>
        <v>1.2777777777777777</v>
      </c>
      <c r="CT163" s="6">
        <f t="shared" si="298"/>
        <v>56987.410751014075</v>
      </c>
      <c r="CU163" s="6">
        <f t="shared" si="299"/>
        <v>45103.973209489282</v>
      </c>
    </row>
    <row r="164" spans="2:99" s="63" customFormat="1" ht="15" hidden="1" customHeight="1" x14ac:dyDescent="0.35">
      <c r="B164" s="59">
        <v>70</v>
      </c>
      <c r="C164" s="59">
        <v>70</v>
      </c>
      <c r="D164" s="59">
        <v>256</v>
      </c>
      <c r="E164" s="61">
        <v>6</v>
      </c>
      <c r="F164" s="60">
        <v>1.792</v>
      </c>
      <c r="G164" s="60">
        <v>3.0464000000000002</v>
      </c>
      <c r="H164" s="74">
        <v>2</v>
      </c>
      <c r="I164" s="72">
        <v>6</v>
      </c>
      <c r="J164" s="67">
        <f t="shared" si="0"/>
        <v>3.6960000000000002</v>
      </c>
      <c r="K164" s="72">
        <v>10</v>
      </c>
      <c r="L164" s="63">
        <v>6</v>
      </c>
      <c r="M164" s="67">
        <v>0.98380000000000001</v>
      </c>
      <c r="N164" s="72">
        <v>4</v>
      </c>
      <c r="O164" s="72">
        <v>15</v>
      </c>
      <c r="P164" s="67">
        <v>0.25</v>
      </c>
      <c r="Q164" s="60">
        <v>0.69199999999999995</v>
      </c>
      <c r="R164" s="63" t="s">
        <v>154</v>
      </c>
      <c r="S164" s="63">
        <v>1</v>
      </c>
      <c r="T164" s="63" t="s">
        <v>153</v>
      </c>
      <c r="U164" s="63">
        <v>674</v>
      </c>
      <c r="V164" s="64"/>
      <c r="W164" s="64"/>
      <c r="X164" s="60">
        <v>0.221</v>
      </c>
      <c r="Y164" s="60">
        <v>0.2</v>
      </c>
      <c r="Z164" s="60">
        <v>1.25</v>
      </c>
      <c r="AA164" s="80">
        <v>4</v>
      </c>
      <c r="AB164" s="63" t="s">
        <v>143</v>
      </c>
      <c r="AC164" s="67"/>
      <c r="AD164" s="67">
        <v>0.35</v>
      </c>
      <c r="AE164" s="67"/>
      <c r="AF164" s="67"/>
      <c r="AG164" s="67"/>
      <c r="AH164" s="67"/>
      <c r="AI164" s="63">
        <v>311</v>
      </c>
      <c r="AJ164" s="67">
        <f>1*46.6%</f>
        <v>0.46600000000000003</v>
      </c>
      <c r="AK164" s="67">
        <f>1*46.6%</f>
        <v>0.46600000000000003</v>
      </c>
      <c r="AL164" s="67">
        <v>0.311</v>
      </c>
      <c r="AM164" s="67"/>
      <c r="AN164" s="61">
        <f t="shared" si="260"/>
        <v>63</v>
      </c>
      <c r="AO164" s="60"/>
      <c r="AP164" s="60">
        <f t="shared" si="261"/>
        <v>0.183</v>
      </c>
      <c r="AQ164" s="60">
        <f t="shared" si="262"/>
        <v>0.62200000000000011</v>
      </c>
      <c r="AR164" s="73" t="s">
        <v>150</v>
      </c>
      <c r="AS164" s="72">
        <v>513</v>
      </c>
      <c r="AT164" s="67">
        <f t="shared" si="310"/>
        <v>0.73</v>
      </c>
      <c r="AU164" s="67"/>
      <c r="AV164" s="67"/>
      <c r="AW164" s="67">
        <v>0.2</v>
      </c>
      <c r="AX164" s="63">
        <f t="shared" si="311"/>
        <v>930</v>
      </c>
      <c r="AY164" s="61">
        <f t="shared" si="263"/>
        <v>887</v>
      </c>
      <c r="AZ164" s="60">
        <f t="shared" si="264"/>
        <v>1.196</v>
      </c>
      <c r="BA164" s="61">
        <f t="shared" si="265"/>
        <v>2929.2799999999997</v>
      </c>
      <c r="BB164" s="60">
        <f t="shared" si="266"/>
        <v>0.35</v>
      </c>
      <c r="BC164" s="60">
        <f t="shared" si="267"/>
        <v>0.66600000000000004</v>
      </c>
      <c r="BD164" s="60">
        <f t="shared" si="268"/>
        <v>0.96500000000000008</v>
      </c>
      <c r="BE164" s="60">
        <f t="shared" si="269"/>
        <v>1.514</v>
      </c>
      <c r="BF164" s="4">
        <v>0.435</v>
      </c>
      <c r="BG164" s="72">
        <v>1</v>
      </c>
      <c r="BH164" s="6">
        <f t="shared" si="312"/>
        <v>22778.891167334401</v>
      </c>
      <c r="BI164" s="72">
        <f t="shared" si="301"/>
        <v>57266.132394678687</v>
      </c>
      <c r="BJ164" s="72">
        <f t="shared" si="302"/>
        <v>50368.684149209832</v>
      </c>
      <c r="BK164" s="9">
        <v>1</v>
      </c>
      <c r="BL164" s="6">
        <f t="shared" si="296"/>
        <v>32001.178355220476</v>
      </c>
      <c r="BM164" s="72">
        <f t="shared" si="303"/>
        <v>80450.962385024279</v>
      </c>
      <c r="BN164" s="72">
        <f t="shared" si="304"/>
        <v>70761.005579063523</v>
      </c>
      <c r="BO164" s="72">
        <f t="shared" si="313"/>
        <v>18037.14705408</v>
      </c>
      <c r="BP164" s="72">
        <f t="shared" si="305"/>
        <v>45345.387693957127</v>
      </c>
      <c r="BQ164" s="72">
        <f t="shared" si="306"/>
        <v>39883.739565981705</v>
      </c>
      <c r="BR164" s="72">
        <f t="shared" si="314"/>
        <v>4801.1215562239995</v>
      </c>
      <c r="BS164" s="72">
        <f t="shared" si="307"/>
        <v>12070.019592347136</v>
      </c>
      <c r="BT164" s="72">
        <f t="shared" si="308"/>
        <v>10616.239985122509</v>
      </c>
      <c r="BU164" s="61">
        <f t="shared" si="315"/>
        <v>3661.5999999999995</v>
      </c>
      <c r="BV164" s="61">
        <f t="shared" si="270"/>
        <v>9205.2623999999996</v>
      </c>
      <c r="BW164" s="61">
        <f t="shared" si="271"/>
        <v>8096.5299199999999</v>
      </c>
      <c r="BX164" s="72">
        <f t="shared" si="316"/>
        <v>484518.75891309342</v>
      </c>
      <c r="BY164" s="63">
        <v>11</v>
      </c>
      <c r="BZ164" s="72">
        <f t="shared" si="317"/>
        <v>47672.954407188648</v>
      </c>
      <c r="CA164" s="72">
        <f t="shared" si="318"/>
        <v>42464.959940490036</v>
      </c>
      <c r="CB164" s="72">
        <f t="shared" si="319"/>
        <v>2830.9973293660023</v>
      </c>
      <c r="CC164" s="61">
        <f t="shared" si="320"/>
        <v>2024.13248</v>
      </c>
      <c r="CD164" s="61">
        <f t="shared" si="272"/>
        <v>52528.084216554649</v>
      </c>
      <c r="CE164" s="59">
        <v>85</v>
      </c>
      <c r="CF164" s="60">
        <f t="shared" si="321"/>
        <v>0.47887323943661969</v>
      </c>
      <c r="CG164" s="71">
        <v>0.1</v>
      </c>
      <c r="CH164" s="60">
        <f t="shared" si="274"/>
        <v>0.43098591549295773</v>
      </c>
      <c r="CI164" s="61">
        <f t="shared" si="275"/>
        <v>9817.381263668065</v>
      </c>
      <c r="CJ164" s="61">
        <f t="shared" si="276"/>
        <v>24680.896496861518</v>
      </c>
      <c r="CK164" s="61">
        <f t="shared" si="277"/>
        <v>13792.05715027812</v>
      </c>
      <c r="CL164" s="61">
        <f t="shared" si="278"/>
        <v>34673.231675799194</v>
      </c>
      <c r="CM164" s="61">
        <f t="shared" si="279"/>
        <v>7773.7563359837741</v>
      </c>
      <c r="CN164" s="61">
        <f t="shared" si="280"/>
        <v>19543.223428663212</v>
      </c>
      <c r="CO164" s="61">
        <f t="shared" si="281"/>
        <v>2069.2157693021745</v>
      </c>
      <c r="CP164" s="61">
        <f t="shared" si="282"/>
        <v>5202.0084440256669</v>
      </c>
      <c r="CQ164" s="61">
        <f t="shared" si="283"/>
        <v>1578.0980281690138</v>
      </c>
      <c r="CR164" s="61">
        <f t="shared" si="284"/>
        <v>3967.3384428169011</v>
      </c>
      <c r="CS164" s="7">
        <f t="shared" si="297"/>
        <v>1.2777777777777777</v>
      </c>
      <c r="CT164" s="6">
        <f t="shared" si="298"/>
        <v>66556.959698930936</v>
      </c>
      <c r="CU164" s="6">
        <f t="shared" si="299"/>
        <v>52528.084216554649</v>
      </c>
    </row>
    <row r="165" spans="2:99" s="15" customFormat="1" ht="15" hidden="1" customHeight="1" x14ac:dyDescent="0.35">
      <c r="B165">
        <v>70</v>
      </c>
      <c r="C165">
        <v>70</v>
      </c>
      <c r="D165">
        <v>256</v>
      </c>
      <c r="E165" s="6">
        <v>6</v>
      </c>
      <c r="F165" s="4">
        <v>1.792</v>
      </c>
      <c r="G165" s="4">
        <v>3.0464000000000002</v>
      </c>
      <c r="H165" s="16">
        <v>2</v>
      </c>
      <c r="I165" s="9">
        <v>6</v>
      </c>
      <c r="J165" s="30">
        <f t="shared" si="0"/>
        <v>3.6960000000000002</v>
      </c>
      <c r="K165" s="9">
        <v>10</v>
      </c>
      <c r="L165" s="15">
        <v>6</v>
      </c>
      <c r="M165" s="30">
        <v>0.98380000000000001</v>
      </c>
      <c r="N165" s="9">
        <v>4</v>
      </c>
      <c r="O165" s="9">
        <v>15</v>
      </c>
      <c r="P165" s="30">
        <v>0.25</v>
      </c>
      <c r="Q165" s="4">
        <v>0.69199999999999995</v>
      </c>
      <c r="R165" s="15" t="s">
        <v>145</v>
      </c>
      <c r="S165" s="15">
        <v>1</v>
      </c>
      <c r="T165" s="15" t="s">
        <v>153</v>
      </c>
      <c r="U165" s="37">
        <v>565</v>
      </c>
      <c r="V165" s="33"/>
      <c r="W165" s="33"/>
      <c r="X165" s="4"/>
      <c r="Y165" s="4">
        <v>0.36799999999999999</v>
      </c>
      <c r="Z165" s="4"/>
      <c r="AA165" s="55">
        <v>1</v>
      </c>
      <c r="AB165" s="37" t="s">
        <v>143</v>
      </c>
      <c r="AC165" s="30"/>
      <c r="AD165" s="30">
        <v>0.35</v>
      </c>
      <c r="AE165" s="30"/>
      <c r="AF165" s="30"/>
      <c r="AG165" s="30"/>
      <c r="AH165" s="30"/>
      <c r="AI165" s="15">
        <v>311</v>
      </c>
      <c r="AJ165" s="30">
        <f>2*46.6%</f>
        <v>0.93200000000000005</v>
      </c>
      <c r="AK165" s="30"/>
      <c r="AL165" s="30"/>
      <c r="AM165" s="30">
        <v>0.622</v>
      </c>
      <c r="AN165" s="6">
        <f t="shared" si="260"/>
        <v>63</v>
      </c>
      <c r="AO165" s="4"/>
      <c r="AP165" s="4">
        <f t="shared" si="261"/>
        <v>0.183</v>
      </c>
      <c r="AQ165" s="4">
        <f t="shared" si="262"/>
        <v>0.62200000000000011</v>
      </c>
      <c r="AR165" s="46" t="s">
        <v>150</v>
      </c>
      <c r="AS165" s="9">
        <v>513</v>
      </c>
      <c r="AT165" s="30">
        <f t="shared" si="310"/>
        <v>0.73</v>
      </c>
      <c r="AU165" s="30"/>
      <c r="AV165" s="30"/>
      <c r="AW165" s="30">
        <v>0.2</v>
      </c>
      <c r="AX165" s="15">
        <f t="shared" si="311"/>
        <v>821</v>
      </c>
      <c r="AY165" s="6">
        <f t="shared" si="263"/>
        <v>887</v>
      </c>
      <c r="AZ165" s="4">
        <f t="shared" si="264"/>
        <v>1.6619999999999999</v>
      </c>
      <c r="BA165" s="6">
        <f t="shared" si="265"/>
        <v>3072.502</v>
      </c>
      <c r="BB165" s="4">
        <f t="shared" si="266"/>
        <v>0.35</v>
      </c>
      <c r="BC165" s="4">
        <f t="shared" si="267"/>
        <v>0.2</v>
      </c>
      <c r="BD165" s="4">
        <f t="shared" si="268"/>
        <v>0.433</v>
      </c>
      <c r="BE165" s="4">
        <f t="shared" si="269"/>
        <v>2.3040000000000003</v>
      </c>
      <c r="BF165" s="4">
        <v>0.435</v>
      </c>
      <c r="BG165" s="9">
        <v>1</v>
      </c>
      <c r="BH165" s="6">
        <f t="shared" si="312"/>
        <v>18369.825797568003</v>
      </c>
      <c r="BI165" s="9">
        <f t="shared" si="301"/>
        <v>60693.904435164688</v>
      </c>
      <c r="BJ165" s="9">
        <f t="shared" si="302"/>
        <v>36696.151847647365</v>
      </c>
      <c r="BK165" s="9">
        <v>1</v>
      </c>
      <c r="BL165" s="6">
        <f t="shared" si="296"/>
        <v>24177.061049702399</v>
      </c>
      <c r="BM165" s="9">
        <f t="shared" si="303"/>
        <v>79881.009708216734</v>
      </c>
      <c r="BN165" s="9">
        <f t="shared" si="304"/>
        <v>48296.870818839103</v>
      </c>
      <c r="BO165" s="9">
        <f t="shared" si="313"/>
        <v>13627.160870399999</v>
      </c>
      <c r="BP165" s="9">
        <f t="shared" si="305"/>
        <v>45024.139515801602</v>
      </c>
      <c r="BQ165" s="9">
        <f t="shared" si="306"/>
        <v>27222.05262385889</v>
      </c>
      <c r="BR165" s="9">
        <f t="shared" si="314"/>
        <v>3627.2729611200002</v>
      </c>
      <c r="BS165" s="9">
        <f t="shared" si="307"/>
        <v>11984.509863540481</v>
      </c>
      <c r="BT165" s="9">
        <f t="shared" si="308"/>
        <v>7245.9565398680679</v>
      </c>
      <c r="BU165" s="6">
        <f t="shared" si="315"/>
        <v>0</v>
      </c>
      <c r="BV165" s="6">
        <f t="shared" si="270"/>
        <v>0</v>
      </c>
      <c r="BW165" s="6">
        <f t="shared" si="271"/>
        <v>0</v>
      </c>
      <c r="BX165" s="9">
        <f t="shared" si="316"/>
        <v>339972.0906659459</v>
      </c>
      <c r="BY165" s="15">
        <v>11</v>
      </c>
      <c r="BZ165" s="25">
        <f t="shared" si="317"/>
        <v>33381.28575361862</v>
      </c>
      <c r="CA165" s="9">
        <f t="shared" si="318"/>
        <v>28983.826159472272</v>
      </c>
      <c r="CB165" s="9">
        <f t="shared" si="319"/>
        <v>1932.2550772981515</v>
      </c>
      <c r="CC165" s="6">
        <f t="shared" si="320"/>
        <v>0</v>
      </c>
      <c r="CD165" s="6">
        <f t="shared" si="272"/>
        <v>35313.540830916769</v>
      </c>
      <c r="CE165">
        <v>85</v>
      </c>
      <c r="CF165" s="4">
        <f t="shared" si="321"/>
        <v>0.47887323943661969</v>
      </c>
      <c r="CG165" s="1">
        <v>0.1</v>
      </c>
      <c r="CH165" s="4">
        <f t="shared" si="274"/>
        <v>0.43098591549295773</v>
      </c>
      <c r="CI165" s="6">
        <f t="shared" si="275"/>
        <v>7917.1361888109977</v>
      </c>
      <c r="CJ165" s="6">
        <f t="shared" si="276"/>
        <v>26158.217967831541</v>
      </c>
      <c r="CK165" s="6">
        <f t="shared" si="277"/>
        <v>10419.972790435118</v>
      </c>
      <c r="CL165" s="6">
        <f t="shared" si="278"/>
        <v>34427.590099597634</v>
      </c>
      <c r="CM165" s="6">
        <f t="shared" si="279"/>
        <v>5873.1144032991542</v>
      </c>
      <c r="CN165" s="6">
        <f t="shared" si="280"/>
        <v>19404.769988500408</v>
      </c>
      <c r="CO165" s="6">
        <f t="shared" si="281"/>
        <v>1563.3035578911549</v>
      </c>
      <c r="CP165" s="6">
        <f t="shared" si="282"/>
        <v>5165.1549552723764</v>
      </c>
      <c r="CQ165" s="6">
        <f t="shared" si="283"/>
        <v>0</v>
      </c>
      <c r="CR165" s="6">
        <f t="shared" si="284"/>
        <v>0</v>
      </c>
      <c r="CS165" s="7">
        <f t="shared" si="297"/>
        <v>1.2777777777777777</v>
      </c>
      <c r="CT165" s="6">
        <f t="shared" si="298"/>
        <v>45122.857728393647</v>
      </c>
      <c r="CU165" s="6">
        <f t="shared" si="299"/>
        <v>35313.540830916769</v>
      </c>
    </row>
    <row r="166" spans="2:99" s="37" customFormat="1" ht="15" hidden="1" customHeight="1" x14ac:dyDescent="0.35">
      <c r="B166">
        <v>70</v>
      </c>
      <c r="C166">
        <v>70</v>
      </c>
      <c r="D166">
        <v>256</v>
      </c>
      <c r="E166" s="6">
        <v>6</v>
      </c>
      <c r="F166" s="4">
        <v>1.792</v>
      </c>
      <c r="G166" s="4">
        <v>3.0464000000000002</v>
      </c>
      <c r="H166" s="81">
        <v>2</v>
      </c>
      <c r="I166" s="25">
        <v>6</v>
      </c>
      <c r="J166" s="45">
        <f t="shared" si="0"/>
        <v>3.6960000000000002</v>
      </c>
      <c r="K166" s="25">
        <v>10</v>
      </c>
      <c r="L166" s="37">
        <v>6</v>
      </c>
      <c r="M166" s="45">
        <v>0.98380000000000001</v>
      </c>
      <c r="N166" s="25">
        <v>4</v>
      </c>
      <c r="O166" s="25">
        <v>15</v>
      </c>
      <c r="P166" s="45">
        <v>0.25</v>
      </c>
      <c r="Q166" s="4">
        <v>0.69199999999999995</v>
      </c>
      <c r="R166" s="15" t="s">
        <v>145</v>
      </c>
      <c r="S166" s="15">
        <v>1</v>
      </c>
      <c r="T166" s="15" t="s">
        <v>153</v>
      </c>
      <c r="U166" s="37">
        <v>565</v>
      </c>
      <c r="V166" s="33"/>
      <c r="W166" s="33"/>
      <c r="X166" s="4"/>
      <c r="Y166" s="4">
        <v>0.36799999999999999</v>
      </c>
      <c r="Z166" s="4"/>
      <c r="AA166" s="55">
        <v>1</v>
      </c>
      <c r="AB166" s="37" t="s">
        <v>143</v>
      </c>
      <c r="AC166" s="45"/>
      <c r="AD166" s="45">
        <v>0.35</v>
      </c>
      <c r="AE166" s="45"/>
      <c r="AF166" s="45"/>
      <c r="AG166" s="45"/>
      <c r="AH166" s="45"/>
      <c r="AI166" s="37">
        <v>311</v>
      </c>
      <c r="AJ166" s="45">
        <f>1*46.6%</f>
        <v>0.46600000000000003</v>
      </c>
      <c r="AK166" s="45">
        <f>1*46.6%</f>
        <v>0.46600000000000003</v>
      </c>
      <c r="AM166" s="45">
        <v>0.622</v>
      </c>
      <c r="AN166" s="6">
        <f t="shared" si="260"/>
        <v>63</v>
      </c>
      <c r="AO166" s="4"/>
      <c r="AP166" s="4">
        <f t="shared" si="261"/>
        <v>0.183</v>
      </c>
      <c r="AQ166" s="4">
        <f t="shared" si="262"/>
        <v>0.62200000000000011</v>
      </c>
      <c r="AR166" s="46" t="s">
        <v>150</v>
      </c>
      <c r="AS166" s="9">
        <v>513</v>
      </c>
      <c r="AT166" s="30">
        <f t="shared" si="310"/>
        <v>0.73</v>
      </c>
      <c r="AU166" s="30"/>
      <c r="AV166" s="45"/>
      <c r="AW166" s="45">
        <v>0.2</v>
      </c>
      <c r="AX166" s="37">
        <f t="shared" si="311"/>
        <v>821</v>
      </c>
      <c r="AY166" s="6">
        <f t="shared" ref="AY166:AY172" si="322">AI166+AS166+AN166</f>
        <v>887</v>
      </c>
      <c r="AZ166" s="4">
        <f t="shared" ref="AZ166:AZ172" si="323">V166+AC166+AJ166+AT166+AO166</f>
        <v>1.196</v>
      </c>
      <c r="BA166" s="6">
        <f t="shared" ref="BA166:BA172" si="324">(100%+AZ166)*AX166+AY166</f>
        <v>2689.9159999999997</v>
      </c>
      <c r="BB166" s="4">
        <f t="shared" ref="BB166:BB172" si="325">W166+AD166</f>
        <v>0.35</v>
      </c>
      <c r="BC166" s="4">
        <f t="shared" ref="BC166:BC172" si="326">AE166+AK166+AW166</f>
        <v>0.66600000000000004</v>
      </c>
      <c r="BD166" s="4">
        <f t="shared" ref="BD166:BD172" si="327">P166+X166+AG166+AL166+AU166+AP166</f>
        <v>0.433</v>
      </c>
      <c r="BE166" s="4">
        <f t="shared" ref="BE166:BE172" si="328">Q166+Y166+AH166+AM166+AV166+AQ166</f>
        <v>2.3040000000000003</v>
      </c>
      <c r="BF166" s="4">
        <v>0.435</v>
      </c>
      <c r="BG166" s="9">
        <v>1</v>
      </c>
      <c r="BH166" s="6">
        <f t="shared" si="312"/>
        <v>20917.530523975682</v>
      </c>
      <c r="BI166" s="25">
        <f t="shared" si="301"/>
        <v>69111.520851215653</v>
      </c>
      <c r="BJ166" s="25">
        <f t="shared" si="302"/>
        <v>41785.528335670591</v>
      </c>
      <c r="BK166" s="9">
        <v>1</v>
      </c>
      <c r="BL166" s="6">
        <f t="shared" si="296"/>
        <v>29386.225173613057</v>
      </c>
      <c r="BM166" s="25">
        <f t="shared" si="303"/>
        <v>97092.087973617541</v>
      </c>
      <c r="BN166" s="25">
        <f t="shared" si="304"/>
        <v>58702.863766014998</v>
      </c>
      <c r="BO166" s="25">
        <f t="shared" si="313"/>
        <v>16563.254606975999</v>
      </c>
      <c r="BP166" s="25">
        <f t="shared" si="305"/>
        <v>54724.993221448705</v>
      </c>
      <c r="BQ166" s="25">
        <f t="shared" si="306"/>
        <v>33087.287427042684</v>
      </c>
      <c r="BR166" s="25">
        <f t="shared" si="314"/>
        <v>4408.8013750927994</v>
      </c>
      <c r="BS166" s="25">
        <f t="shared" si="307"/>
        <v>14566.679743306611</v>
      </c>
      <c r="BT166" s="25">
        <f t="shared" si="308"/>
        <v>8807.1627085293803</v>
      </c>
      <c r="BU166" s="6">
        <f t="shared" si="315"/>
        <v>0</v>
      </c>
      <c r="BV166" s="6">
        <f t="shared" ref="BV166:BV172" si="329">(100%+$BE166)*BU166</f>
        <v>0</v>
      </c>
      <c r="BW166" s="6">
        <f t="shared" ref="BW166:BW172" si="330">MIN($BD166, 80%)*BV166+MAX(100%-$BD166, 20%)*BU166</f>
        <v>0</v>
      </c>
      <c r="BX166" s="25">
        <f t="shared" si="316"/>
        <v>401953.56840674236</v>
      </c>
      <c r="BY166" s="15">
        <v>11</v>
      </c>
      <c r="BZ166" s="25">
        <f t="shared" si="317"/>
        <v>39549.168712162274</v>
      </c>
      <c r="CA166" s="25">
        <f t="shared" si="318"/>
        <v>35228.650834117521</v>
      </c>
      <c r="CB166" s="25">
        <f t="shared" si="319"/>
        <v>2348.5767222745012</v>
      </c>
      <c r="CC166" s="6">
        <f t="shared" si="320"/>
        <v>0</v>
      </c>
      <c r="CD166" s="6">
        <f t="shared" ref="CD166:CD172" si="331">BZ166+CB166+CC166</f>
        <v>41897.745434436772</v>
      </c>
      <c r="CE166">
        <v>85</v>
      </c>
      <c r="CF166" s="4">
        <f t="shared" si="321"/>
        <v>0.47887323943661969</v>
      </c>
      <c r="CG166" s="1">
        <v>0.1</v>
      </c>
      <c r="CH166" s="4">
        <f t="shared" si="274"/>
        <v>0.43098591549295773</v>
      </c>
      <c r="CI166" s="6">
        <f t="shared" si="275"/>
        <v>9015.1610427275464</v>
      </c>
      <c r="CJ166" s="6">
        <f t="shared" si="276"/>
        <v>29786.092085171815</v>
      </c>
      <c r="CK166" s="6">
        <f t="shared" si="277"/>
        <v>12665.049159331824</v>
      </c>
      <c r="CL166" s="6">
        <f t="shared" si="278"/>
        <v>41845.322422432349</v>
      </c>
      <c r="CM166" s="6">
        <f t="shared" si="279"/>
        <v>7138.5294503305004</v>
      </c>
      <c r="CN166" s="6">
        <f t="shared" si="280"/>
        <v>23585.701303891976</v>
      </c>
      <c r="CO166" s="6">
        <f t="shared" si="281"/>
        <v>1900.131296870981</v>
      </c>
      <c r="CP166" s="6">
        <f t="shared" si="282"/>
        <v>6278.0338048617223</v>
      </c>
      <c r="CQ166" s="6">
        <f t="shared" si="283"/>
        <v>0</v>
      </c>
      <c r="CR166" s="6">
        <f t="shared" si="284"/>
        <v>0</v>
      </c>
      <c r="CS166" s="7">
        <f t="shared" si="297"/>
        <v>1.2777777777777777</v>
      </c>
      <c r="CT166" s="6">
        <f t="shared" si="298"/>
        <v>53536.008055113649</v>
      </c>
      <c r="CU166" s="6">
        <f t="shared" si="299"/>
        <v>41897.745434436772</v>
      </c>
    </row>
    <row r="167" spans="2:99" s="15" customFormat="1" ht="15" hidden="1" customHeight="1" x14ac:dyDescent="0.35">
      <c r="B167">
        <v>70</v>
      </c>
      <c r="C167">
        <v>70</v>
      </c>
      <c r="D167">
        <v>256</v>
      </c>
      <c r="E167" s="6">
        <v>6</v>
      </c>
      <c r="F167" s="4">
        <v>1.792</v>
      </c>
      <c r="G167" s="4">
        <v>3.0464000000000002</v>
      </c>
      <c r="H167" s="16">
        <v>2</v>
      </c>
      <c r="I167" s="9">
        <v>6</v>
      </c>
      <c r="J167" s="30">
        <f t="shared" si="0"/>
        <v>3.6960000000000002</v>
      </c>
      <c r="K167" s="9">
        <v>10</v>
      </c>
      <c r="L167" s="15">
        <v>6</v>
      </c>
      <c r="M167" s="30">
        <v>0.98380000000000001</v>
      </c>
      <c r="N167" s="9">
        <v>4</v>
      </c>
      <c r="O167" s="9">
        <v>15</v>
      </c>
      <c r="P167" s="30">
        <v>0.25</v>
      </c>
      <c r="Q167" s="4">
        <v>0.69199999999999995</v>
      </c>
      <c r="R167" s="15" t="s">
        <v>145</v>
      </c>
      <c r="S167" s="15">
        <v>1</v>
      </c>
      <c r="T167" s="15" t="s">
        <v>153</v>
      </c>
      <c r="U167" s="37">
        <v>565</v>
      </c>
      <c r="V167" s="33"/>
      <c r="W167" s="33"/>
      <c r="X167" s="4"/>
      <c r="Y167" s="4">
        <v>0.36799999999999999</v>
      </c>
      <c r="Z167" s="4"/>
      <c r="AA167" s="55">
        <v>1</v>
      </c>
      <c r="AB167" s="37" t="s">
        <v>143</v>
      </c>
      <c r="AC167" s="30"/>
      <c r="AD167" s="30">
        <v>0.35</v>
      </c>
      <c r="AE167" s="30"/>
      <c r="AF167" s="30"/>
      <c r="AG167" s="30"/>
      <c r="AH167" s="30"/>
      <c r="AI167" s="15">
        <v>311</v>
      </c>
      <c r="AJ167" s="30">
        <f>2*46.6%</f>
        <v>0.93200000000000005</v>
      </c>
      <c r="AK167" s="30"/>
      <c r="AL167" s="30">
        <v>0.311</v>
      </c>
      <c r="AM167" s="30"/>
      <c r="AN167" s="6">
        <f t="shared" si="260"/>
        <v>63</v>
      </c>
      <c r="AO167" s="4"/>
      <c r="AP167" s="4">
        <f t="shared" si="261"/>
        <v>0.183</v>
      </c>
      <c r="AQ167" s="4">
        <f t="shared" si="262"/>
        <v>0.62200000000000011</v>
      </c>
      <c r="AR167" s="46" t="s">
        <v>150</v>
      </c>
      <c r="AS167" s="9">
        <v>513</v>
      </c>
      <c r="AT167" s="30">
        <f t="shared" si="310"/>
        <v>0.73</v>
      </c>
      <c r="AU167" s="30"/>
      <c r="AV167" s="30"/>
      <c r="AW167" s="30">
        <v>0.2</v>
      </c>
      <c r="AX167" s="15">
        <f t="shared" si="311"/>
        <v>821</v>
      </c>
      <c r="AY167" s="6">
        <f t="shared" si="322"/>
        <v>887</v>
      </c>
      <c r="AZ167" s="4">
        <f t="shared" si="323"/>
        <v>1.6619999999999999</v>
      </c>
      <c r="BA167" s="6">
        <f t="shared" si="324"/>
        <v>3072.502</v>
      </c>
      <c r="BB167" s="4">
        <f t="shared" si="325"/>
        <v>0.35</v>
      </c>
      <c r="BC167" s="4">
        <f t="shared" si="326"/>
        <v>0.2</v>
      </c>
      <c r="BD167" s="4">
        <f t="shared" si="327"/>
        <v>0.74399999999999999</v>
      </c>
      <c r="BE167" s="4">
        <f t="shared" si="328"/>
        <v>1.6820000000000002</v>
      </c>
      <c r="BF167" s="4">
        <v>0.435</v>
      </c>
      <c r="BG167" s="9">
        <v>1</v>
      </c>
      <c r="BH167" s="6">
        <f t="shared" si="312"/>
        <v>18369.825797568003</v>
      </c>
      <c r="BI167" s="9">
        <f t="shared" si="301"/>
        <v>49267.872789077388</v>
      </c>
      <c r="BJ167" s="9">
        <f t="shared" si="302"/>
        <v>41357.972759250988</v>
      </c>
      <c r="BK167" s="9">
        <v>1</v>
      </c>
      <c r="BL167" s="6">
        <f t="shared" si="296"/>
        <v>24177.061049702399</v>
      </c>
      <c r="BM167" s="9">
        <f t="shared" si="303"/>
        <v>64842.877735301845</v>
      </c>
      <c r="BN167" s="9">
        <f t="shared" si="304"/>
        <v>54432.428663788385</v>
      </c>
      <c r="BO167" s="9">
        <f t="shared" si="313"/>
        <v>13627.160870399999</v>
      </c>
      <c r="BP167" s="9">
        <f t="shared" si="305"/>
        <v>36548.045454412801</v>
      </c>
      <c r="BQ167" s="9">
        <f t="shared" si="306"/>
        <v>30680.299000905525</v>
      </c>
      <c r="BR167" s="9">
        <f t="shared" si="314"/>
        <v>3627.2729611200002</v>
      </c>
      <c r="BS167" s="9">
        <f t="shared" si="307"/>
        <v>9728.3460817238429</v>
      </c>
      <c r="BT167" s="9">
        <f t="shared" si="308"/>
        <v>8166.4713628492591</v>
      </c>
      <c r="BU167" s="6">
        <f t="shared" si="315"/>
        <v>0</v>
      </c>
      <c r="BV167" s="6">
        <f t="shared" si="329"/>
        <v>0</v>
      </c>
      <c r="BW167" s="6">
        <f t="shared" si="330"/>
        <v>0</v>
      </c>
      <c r="BX167" s="9">
        <f t="shared" si="316"/>
        <v>383161.60569215752</v>
      </c>
      <c r="BY167" s="15">
        <v>11</v>
      </c>
      <c r="BZ167" s="25">
        <f t="shared" si="317"/>
        <v>37621.991335733008</v>
      </c>
      <c r="CA167" s="9">
        <f t="shared" si="318"/>
        <v>32665.885451397036</v>
      </c>
      <c r="CB167" s="9">
        <f t="shared" si="319"/>
        <v>2177.7256967598023</v>
      </c>
      <c r="CC167" s="6">
        <f t="shared" si="320"/>
        <v>0</v>
      </c>
      <c r="CD167" s="6">
        <f t="shared" si="331"/>
        <v>39799.717032492808</v>
      </c>
      <c r="CE167">
        <v>85</v>
      </c>
      <c r="CF167" s="4">
        <f t="shared" si="321"/>
        <v>0.47887323943661969</v>
      </c>
      <c r="CG167" s="1">
        <v>0.1</v>
      </c>
      <c r="CH167" s="4">
        <f t="shared" si="274"/>
        <v>0.43098591549295773</v>
      </c>
      <c r="CI167" s="6">
        <f t="shared" si="275"/>
        <v>7917.1361888109977</v>
      </c>
      <c r="CJ167" s="6">
        <f t="shared" si="276"/>
        <v>21233.759258391099</v>
      </c>
      <c r="CK167" s="6">
        <f t="shared" si="277"/>
        <v>10419.972790435118</v>
      </c>
      <c r="CL167" s="6">
        <f t="shared" si="278"/>
        <v>27946.36702394699</v>
      </c>
      <c r="CM167" s="6">
        <f t="shared" si="279"/>
        <v>5873.1144032991542</v>
      </c>
      <c r="CN167" s="6">
        <f t="shared" si="280"/>
        <v>15751.692829648333</v>
      </c>
      <c r="CO167" s="6">
        <f t="shared" si="281"/>
        <v>1563.3035578911549</v>
      </c>
      <c r="CP167" s="6">
        <f t="shared" si="282"/>
        <v>4192.7801422640787</v>
      </c>
      <c r="CQ167" s="6">
        <f t="shared" si="283"/>
        <v>0</v>
      </c>
      <c r="CR167" s="6">
        <f t="shared" si="284"/>
        <v>0</v>
      </c>
      <c r="CS167" s="7">
        <f t="shared" si="297"/>
        <v>1.2777777777777777</v>
      </c>
      <c r="CT167" s="6">
        <f t="shared" si="298"/>
        <v>50855.193985963029</v>
      </c>
      <c r="CU167" s="6">
        <f t="shared" si="299"/>
        <v>39799.717032492808</v>
      </c>
    </row>
    <row r="168" spans="2:99" s="63" customFormat="1" ht="15" hidden="1" customHeight="1" x14ac:dyDescent="0.35">
      <c r="B168" s="59">
        <v>70</v>
      </c>
      <c r="C168" s="59">
        <v>70</v>
      </c>
      <c r="D168" s="59">
        <v>256</v>
      </c>
      <c r="E168" s="61">
        <v>6</v>
      </c>
      <c r="F168" s="60">
        <v>1.792</v>
      </c>
      <c r="G168" s="60">
        <v>3.0464000000000002</v>
      </c>
      <c r="H168" s="74">
        <v>2</v>
      </c>
      <c r="I168" s="72">
        <v>6</v>
      </c>
      <c r="J168" s="67">
        <f t="shared" si="0"/>
        <v>3.6960000000000002</v>
      </c>
      <c r="K168" s="72">
        <v>10</v>
      </c>
      <c r="L168" s="63">
        <v>6</v>
      </c>
      <c r="M168" s="67">
        <v>0.98380000000000001</v>
      </c>
      <c r="N168" s="72">
        <v>4</v>
      </c>
      <c r="O168" s="72">
        <v>15</v>
      </c>
      <c r="P168" s="67">
        <v>0.25</v>
      </c>
      <c r="Q168" s="60">
        <v>0.69199999999999995</v>
      </c>
      <c r="R168" s="63" t="s">
        <v>145</v>
      </c>
      <c r="S168" s="63">
        <v>1</v>
      </c>
      <c r="T168" s="63" t="s">
        <v>153</v>
      </c>
      <c r="U168" s="63">
        <v>565</v>
      </c>
      <c r="V168" s="64"/>
      <c r="W168" s="64"/>
      <c r="X168" s="60"/>
      <c r="Y168" s="60">
        <v>0.36799999999999999</v>
      </c>
      <c r="Z168" s="59"/>
      <c r="AA168" s="80">
        <v>1</v>
      </c>
      <c r="AB168" s="63" t="s">
        <v>143</v>
      </c>
      <c r="AC168" s="67"/>
      <c r="AD168" s="67">
        <v>0.35</v>
      </c>
      <c r="AE168" s="67"/>
      <c r="AF168" s="67"/>
      <c r="AG168" s="67"/>
      <c r="AH168" s="67"/>
      <c r="AI168" s="63">
        <v>311</v>
      </c>
      <c r="AJ168" s="67">
        <f>1*46.6%</f>
        <v>0.46600000000000003</v>
      </c>
      <c r="AK168" s="67">
        <f>1*46.6%</f>
        <v>0.46600000000000003</v>
      </c>
      <c r="AL168" s="67">
        <v>0.311</v>
      </c>
      <c r="AM168" s="67"/>
      <c r="AN168" s="61">
        <f t="shared" si="260"/>
        <v>63</v>
      </c>
      <c r="AO168" s="60"/>
      <c r="AP168" s="60">
        <f t="shared" si="261"/>
        <v>0.183</v>
      </c>
      <c r="AQ168" s="60">
        <f t="shared" si="262"/>
        <v>0.62200000000000011</v>
      </c>
      <c r="AR168" s="73" t="s">
        <v>150</v>
      </c>
      <c r="AS168" s="72">
        <v>513</v>
      </c>
      <c r="AT168" s="67">
        <f t="shared" si="310"/>
        <v>0.73</v>
      </c>
      <c r="AU168" s="67"/>
      <c r="AV168" s="67"/>
      <c r="AW168" s="67">
        <v>0.2</v>
      </c>
      <c r="AX168" s="63">
        <f t="shared" si="311"/>
        <v>821</v>
      </c>
      <c r="AY168" s="61">
        <f t="shared" si="322"/>
        <v>887</v>
      </c>
      <c r="AZ168" s="60">
        <f t="shared" si="323"/>
        <v>1.196</v>
      </c>
      <c r="BA168" s="61">
        <f t="shared" si="324"/>
        <v>2689.9159999999997</v>
      </c>
      <c r="BB168" s="60">
        <f t="shared" si="325"/>
        <v>0.35</v>
      </c>
      <c r="BC168" s="60">
        <f t="shared" si="326"/>
        <v>0.66600000000000004</v>
      </c>
      <c r="BD168" s="60">
        <f t="shared" si="327"/>
        <v>0.74399999999999999</v>
      </c>
      <c r="BE168" s="60">
        <f t="shared" si="328"/>
        <v>1.6820000000000002</v>
      </c>
      <c r="BF168" s="4">
        <v>0.435</v>
      </c>
      <c r="BG168" s="72">
        <v>1</v>
      </c>
      <c r="BH168" s="6">
        <f t="shared" si="312"/>
        <v>20917.530523975682</v>
      </c>
      <c r="BI168" s="72">
        <f t="shared" si="301"/>
        <v>56100.81686530279</v>
      </c>
      <c r="BJ168" s="72">
        <f t="shared" si="302"/>
        <v>47093.895561923047</v>
      </c>
      <c r="BK168" s="9">
        <v>1</v>
      </c>
      <c r="BL168" s="6">
        <f t="shared" si="296"/>
        <v>29386.225173613057</v>
      </c>
      <c r="BM168" s="72">
        <f t="shared" si="303"/>
        <v>78813.855915630222</v>
      </c>
      <c r="BN168" s="72">
        <f t="shared" si="304"/>
        <v>66160.382445673822</v>
      </c>
      <c r="BO168" s="72">
        <f t="shared" si="313"/>
        <v>16563.254606975999</v>
      </c>
      <c r="BP168" s="72">
        <f t="shared" si="305"/>
        <v>44422.64885590964</v>
      </c>
      <c r="BQ168" s="72">
        <f t="shared" si="306"/>
        <v>37290.643928182624</v>
      </c>
      <c r="BR168" s="72">
        <f t="shared" si="314"/>
        <v>4408.8013750927994</v>
      </c>
      <c r="BS168" s="72">
        <f t="shared" si="307"/>
        <v>11824.40528799889</v>
      </c>
      <c r="BT168" s="72">
        <f t="shared" si="308"/>
        <v>9926.0106862949306</v>
      </c>
      <c r="BU168" s="61">
        <f t="shared" si="315"/>
        <v>0</v>
      </c>
      <c r="BV168" s="61">
        <f t="shared" si="329"/>
        <v>0</v>
      </c>
      <c r="BW168" s="61">
        <f t="shared" si="330"/>
        <v>0</v>
      </c>
      <c r="BX168" s="72">
        <f t="shared" si="316"/>
        <v>453017.11203038751</v>
      </c>
      <c r="BY168" s="63">
        <v>11</v>
      </c>
      <c r="BZ168" s="66">
        <f t="shared" si="317"/>
        <v>44573.432359870007</v>
      </c>
      <c r="CA168" s="72">
        <f t="shared" si="318"/>
        <v>39704.042745179722</v>
      </c>
      <c r="CB168" s="72">
        <f t="shared" si="319"/>
        <v>2646.9361830119815</v>
      </c>
      <c r="CC168" s="61">
        <f t="shared" si="320"/>
        <v>0</v>
      </c>
      <c r="CD168" s="66">
        <f t="shared" si="331"/>
        <v>47220.368542881988</v>
      </c>
      <c r="CE168" s="59">
        <v>85</v>
      </c>
      <c r="CF168" s="60">
        <f t="shared" si="321"/>
        <v>0.47887323943661969</v>
      </c>
      <c r="CG168" s="71">
        <v>0.1</v>
      </c>
      <c r="CH168" s="60">
        <f t="shared" si="274"/>
        <v>0.43098591549295773</v>
      </c>
      <c r="CI168" s="61">
        <f t="shared" si="275"/>
        <v>9015.1610427275464</v>
      </c>
      <c r="CJ168" s="61">
        <f t="shared" si="276"/>
        <v>24178.661916595287</v>
      </c>
      <c r="CK168" s="61">
        <f t="shared" si="277"/>
        <v>12665.049159331824</v>
      </c>
      <c r="CL168" s="61">
        <f t="shared" si="278"/>
        <v>33967.661845327952</v>
      </c>
      <c r="CM168" s="61">
        <f t="shared" si="279"/>
        <v>7138.5294503305004</v>
      </c>
      <c r="CN168" s="61">
        <f t="shared" si="280"/>
        <v>19145.535985786406</v>
      </c>
      <c r="CO168" s="61">
        <f t="shared" si="281"/>
        <v>1900.131296870981</v>
      </c>
      <c r="CP168" s="61">
        <f t="shared" si="282"/>
        <v>5096.1521382079718</v>
      </c>
      <c r="CQ168" s="61">
        <f t="shared" si="283"/>
        <v>0</v>
      </c>
      <c r="CR168" s="61">
        <f t="shared" si="284"/>
        <v>0</v>
      </c>
      <c r="CS168" s="7">
        <f t="shared" si="297"/>
        <v>1.2777777777777777</v>
      </c>
      <c r="CT168" s="6">
        <f t="shared" si="298"/>
        <v>60337.137582571428</v>
      </c>
      <c r="CU168" s="6">
        <f t="shared" si="299"/>
        <v>47220.368542881988</v>
      </c>
    </row>
    <row r="169" spans="2:99" s="15" customFormat="1" ht="15" hidden="1" customHeight="1" x14ac:dyDescent="0.35">
      <c r="B169">
        <v>70</v>
      </c>
      <c r="C169">
        <v>70</v>
      </c>
      <c r="D169">
        <v>256</v>
      </c>
      <c r="E169" s="6">
        <v>6</v>
      </c>
      <c r="F169" s="4">
        <v>1.792</v>
      </c>
      <c r="G169" s="4">
        <v>3.0464000000000002</v>
      </c>
      <c r="H169" s="16">
        <v>2</v>
      </c>
      <c r="I169" s="9">
        <v>6</v>
      </c>
      <c r="J169" s="30">
        <f t="shared" si="0"/>
        <v>3.6960000000000002</v>
      </c>
      <c r="K169" s="9">
        <v>10</v>
      </c>
      <c r="L169" s="15">
        <v>6</v>
      </c>
      <c r="M169" s="30">
        <v>0.98380000000000001</v>
      </c>
      <c r="N169" s="9">
        <v>4</v>
      </c>
      <c r="O169" s="9">
        <v>15</v>
      </c>
      <c r="P169" s="30">
        <v>0.25</v>
      </c>
      <c r="Q169" s="4">
        <v>0.69199999999999995</v>
      </c>
      <c r="R169" s="15" t="s">
        <v>11</v>
      </c>
      <c r="S169" s="15">
        <v>1</v>
      </c>
      <c r="T169" s="15" t="s">
        <v>153</v>
      </c>
      <c r="U169" s="37">
        <v>510</v>
      </c>
      <c r="V169" s="33">
        <v>0.41299999999999998</v>
      </c>
      <c r="W169" s="33">
        <v>-0.1</v>
      </c>
      <c r="X169" s="4"/>
      <c r="Y169" s="4"/>
      <c r="Z169" s="4"/>
      <c r="AA169" s="55">
        <v>1</v>
      </c>
      <c r="AB169" s="37" t="s">
        <v>143</v>
      </c>
      <c r="AC169" s="30"/>
      <c r="AD169" s="30">
        <v>0.35</v>
      </c>
      <c r="AE169" s="30"/>
      <c r="AF169" s="30"/>
      <c r="AG169" s="30"/>
      <c r="AH169" s="30"/>
      <c r="AI169" s="15">
        <v>311</v>
      </c>
      <c r="AJ169" s="30">
        <f>2*46.6%</f>
        <v>0.93200000000000005</v>
      </c>
      <c r="AK169" s="30"/>
      <c r="AL169" s="30"/>
      <c r="AM169" s="30">
        <v>0.622</v>
      </c>
      <c r="AN169" s="6">
        <f t="shared" si="260"/>
        <v>63</v>
      </c>
      <c r="AO169" s="4"/>
      <c r="AP169" s="4">
        <f t="shared" si="261"/>
        <v>0.183</v>
      </c>
      <c r="AQ169" s="4">
        <f t="shared" si="262"/>
        <v>0.62200000000000011</v>
      </c>
      <c r="AR169" s="46" t="s">
        <v>150</v>
      </c>
      <c r="AS169" s="9">
        <v>513</v>
      </c>
      <c r="AT169" s="30">
        <f t="shared" si="310"/>
        <v>0.73</v>
      </c>
      <c r="AU169" s="30"/>
      <c r="AV169" s="30"/>
      <c r="AW169" s="30">
        <v>0.2</v>
      </c>
      <c r="AX169" s="15">
        <f t="shared" si="311"/>
        <v>766</v>
      </c>
      <c r="AY169" s="6">
        <f t="shared" si="322"/>
        <v>887</v>
      </c>
      <c r="AZ169" s="4">
        <f t="shared" si="323"/>
        <v>2.0750000000000002</v>
      </c>
      <c r="BA169" s="6">
        <f t="shared" si="324"/>
        <v>3242.4500000000003</v>
      </c>
      <c r="BB169" s="4">
        <f t="shared" si="325"/>
        <v>0.24999999999999997</v>
      </c>
      <c r="BC169" s="4">
        <f t="shared" si="326"/>
        <v>0.2</v>
      </c>
      <c r="BD169" s="4">
        <f t="shared" si="327"/>
        <v>0.433</v>
      </c>
      <c r="BE169" s="4">
        <f t="shared" si="328"/>
        <v>1.9360000000000002</v>
      </c>
      <c r="BF169" s="4">
        <v>0.435</v>
      </c>
      <c r="BG169" s="9">
        <v>1</v>
      </c>
      <c r="BH169" s="6">
        <f t="shared" si="312"/>
        <v>18135.204427200002</v>
      </c>
      <c r="BI169" s="9">
        <f t="shared" si="301"/>
        <v>53244.960198259207</v>
      </c>
      <c r="BJ169" s="9">
        <f t="shared" si="302"/>
        <v>33337.72867606864</v>
      </c>
      <c r="BK169" s="9">
        <v>1</v>
      </c>
      <c r="BL169" s="6">
        <f t="shared" si="296"/>
        <v>25514.356573440004</v>
      </c>
      <c r="BM169" s="9">
        <f t="shared" si="303"/>
        <v>74910.150899619854</v>
      </c>
      <c r="BN169" s="9">
        <f t="shared" si="304"/>
        <v>46902.735516675879</v>
      </c>
      <c r="BO169" s="9">
        <f t="shared" si="313"/>
        <v>14380.914240000002</v>
      </c>
      <c r="BP169" s="9">
        <f t="shared" si="305"/>
        <v>42222.364208640007</v>
      </c>
      <c r="BQ169" s="9">
        <f t="shared" si="306"/>
        <v>26436.262076421124</v>
      </c>
      <c r="BR169" s="9">
        <f t="shared" si="314"/>
        <v>3827.9067720000003</v>
      </c>
      <c r="BS169" s="9">
        <f t="shared" si="307"/>
        <v>11238.734282592</v>
      </c>
      <c r="BT169" s="9">
        <f t="shared" si="308"/>
        <v>7036.7950840863359</v>
      </c>
      <c r="BU169" s="6">
        <f t="shared" si="315"/>
        <v>0</v>
      </c>
      <c r="BV169" s="6">
        <f t="shared" si="329"/>
        <v>0</v>
      </c>
      <c r="BW169" s="6">
        <f t="shared" si="330"/>
        <v>0</v>
      </c>
      <c r="BX169" s="9">
        <f t="shared" si="316"/>
        <v>320961.85677097808</v>
      </c>
      <c r="BY169" s="15">
        <v>11</v>
      </c>
      <c r="BZ169" s="25">
        <f t="shared" si="317"/>
        <v>31581.647167945383</v>
      </c>
      <c r="CA169" s="9">
        <f t="shared" si="318"/>
        <v>28147.180336345344</v>
      </c>
      <c r="CB169" s="9">
        <f t="shared" si="319"/>
        <v>1876.4786890896896</v>
      </c>
      <c r="CC169" s="6">
        <f t="shared" si="320"/>
        <v>0</v>
      </c>
      <c r="CD169" s="6">
        <f t="shared" si="331"/>
        <v>33458.125857035069</v>
      </c>
      <c r="CE169">
        <v>85</v>
      </c>
      <c r="CF169" s="4">
        <f t="shared" si="321"/>
        <v>0.47887323943661969</v>
      </c>
      <c r="CG169" s="1">
        <v>0.1</v>
      </c>
      <c r="CH169" s="4">
        <f t="shared" si="274"/>
        <v>0.43098591549295773</v>
      </c>
      <c r="CI169" s="6">
        <f t="shared" si="275"/>
        <v>7816.0176827087325</v>
      </c>
      <c r="CJ169" s="6">
        <f t="shared" si="276"/>
        <v>22947.827916432841</v>
      </c>
      <c r="CK169" s="6">
        <f t="shared" si="277"/>
        <v>10996.328326017803</v>
      </c>
      <c r="CL169" s="6">
        <f t="shared" si="278"/>
        <v>32285.219965188273</v>
      </c>
      <c r="CM169" s="6">
        <f t="shared" si="279"/>
        <v>6197.9714893521132</v>
      </c>
      <c r="CN169" s="6">
        <f t="shared" si="280"/>
        <v>18197.244292737803</v>
      </c>
      <c r="CO169" s="6">
        <f t="shared" si="281"/>
        <v>1649.7739045521128</v>
      </c>
      <c r="CP169" s="6">
        <f t="shared" si="282"/>
        <v>4843.7361837650024</v>
      </c>
      <c r="CQ169" s="6">
        <f t="shared" si="283"/>
        <v>0</v>
      </c>
      <c r="CR169" s="6">
        <f t="shared" si="284"/>
        <v>0</v>
      </c>
      <c r="CS169" s="7">
        <f t="shared" si="297"/>
        <v>1.2777777777777777</v>
      </c>
      <c r="CT169" s="6">
        <f t="shared" si="298"/>
        <v>42752.049706211474</v>
      </c>
      <c r="CU169" s="6">
        <f t="shared" si="299"/>
        <v>33458.125857035069</v>
      </c>
    </row>
    <row r="170" spans="2:99" s="37" customFormat="1" ht="15" hidden="1" customHeight="1" x14ac:dyDescent="0.35">
      <c r="B170">
        <v>70</v>
      </c>
      <c r="C170">
        <v>70</v>
      </c>
      <c r="D170">
        <v>256</v>
      </c>
      <c r="E170" s="6">
        <v>6</v>
      </c>
      <c r="F170" s="4">
        <v>1.792</v>
      </c>
      <c r="G170" s="4">
        <v>3.0464000000000002</v>
      </c>
      <c r="H170" s="81">
        <v>2</v>
      </c>
      <c r="I170" s="25">
        <v>6</v>
      </c>
      <c r="J170" s="45">
        <f t="shared" si="0"/>
        <v>3.6960000000000002</v>
      </c>
      <c r="K170" s="25">
        <v>10</v>
      </c>
      <c r="L170" s="37">
        <v>6</v>
      </c>
      <c r="M170" s="45">
        <v>0.98380000000000001</v>
      </c>
      <c r="N170" s="25">
        <v>4</v>
      </c>
      <c r="O170" s="25">
        <v>15</v>
      </c>
      <c r="P170" s="45">
        <v>0.25</v>
      </c>
      <c r="Q170" s="4">
        <v>0.69199999999999995</v>
      </c>
      <c r="R170" s="15" t="s">
        <v>11</v>
      </c>
      <c r="S170" s="15">
        <v>1</v>
      </c>
      <c r="T170" s="15" t="s">
        <v>153</v>
      </c>
      <c r="U170" s="37">
        <v>510</v>
      </c>
      <c r="V170" s="33">
        <v>0.41299999999999998</v>
      </c>
      <c r="W170" s="33">
        <v>-0.1</v>
      </c>
      <c r="X170" s="4"/>
      <c r="Y170" s="4"/>
      <c r="Z170" s="4"/>
      <c r="AA170" s="55">
        <v>1</v>
      </c>
      <c r="AB170" s="37" t="s">
        <v>143</v>
      </c>
      <c r="AC170" s="45"/>
      <c r="AD170" s="45">
        <v>0.35</v>
      </c>
      <c r="AE170" s="45"/>
      <c r="AF170" s="45"/>
      <c r="AG170" s="45"/>
      <c r="AH170" s="45"/>
      <c r="AI170" s="37">
        <v>311</v>
      </c>
      <c r="AJ170" s="45">
        <f>1*46.6%</f>
        <v>0.46600000000000003</v>
      </c>
      <c r="AK170" s="45">
        <f>1*46.6%</f>
        <v>0.46600000000000003</v>
      </c>
      <c r="AM170" s="45">
        <v>0.622</v>
      </c>
      <c r="AN170" s="6">
        <f t="shared" si="260"/>
        <v>63</v>
      </c>
      <c r="AO170" s="4"/>
      <c r="AP170" s="4">
        <f t="shared" si="261"/>
        <v>0.183</v>
      </c>
      <c r="AQ170" s="4">
        <f t="shared" si="262"/>
        <v>0.62200000000000011</v>
      </c>
      <c r="AR170" s="46" t="s">
        <v>150</v>
      </c>
      <c r="AS170" s="9">
        <v>513</v>
      </c>
      <c r="AT170" s="30">
        <f t="shared" si="310"/>
        <v>0.73</v>
      </c>
      <c r="AU170" s="30"/>
      <c r="AV170" s="45"/>
      <c r="AW170" s="45">
        <v>0.2</v>
      </c>
      <c r="AX170" s="37">
        <f t="shared" si="311"/>
        <v>766</v>
      </c>
      <c r="AY170" s="6">
        <f t="shared" si="322"/>
        <v>887</v>
      </c>
      <c r="AZ170" s="4">
        <f t="shared" si="323"/>
        <v>1.609</v>
      </c>
      <c r="BA170" s="6">
        <f t="shared" si="324"/>
        <v>2885.4939999999997</v>
      </c>
      <c r="BB170" s="4">
        <f t="shared" si="325"/>
        <v>0.24999999999999997</v>
      </c>
      <c r="BC170" s="4">
        <f t="shared" si="326"/>
        <v>0.66600000000000004</v>
      </c>
      <c r="BD170" s="4">
        <f t="shared" si="327"/>
        <v>0.433</v>
      </c>
      <c r="BE170" s="4">
        <f t="shared" si="328"/>
        <v>1.9360000000000002</v>
      </c>
      <c r="BF170" s="4">
        <v>0.435</v>
      </c>
      <c r="BG170" s="9">
        <v>1</v>
      </c>
      <c r="BH170" s="6">
        <f t="shared" si="312"/>
        <v>21325.383295749118</v>
      </c>
      <c r="BI170" s="25">
        <f t="shared" si="301"/>
        <v>62611.325356319408</v>
      </c>
      <c r="BJ170" s="25">
        <f t="shared" si="302"/>
        <v>39202.196207976049</v>
      </c>
      <c r="BK170" s="9">
        <v>1</v>
      </c>
      <c r="BL170" s="6">
        <f t="shared" si="296"/>
        <v>31522.834326837507</v>
      </c>
      <c r="BM170" s="25">
        <f t="shared" si="303"/>
        <v>92551.041583594924</v>
      </c>
      <c r="BN170" s="25">
        <f t="shared" si="304"/>
        <v>57948.048069013472</v>
      </c>
      <c r="BO170" s="25">
        <f t="shared" si="313"/>
        <v>17767.533182783998</v>
      </c>
      <c r="BP170" s="25">
        <f t="shared" si="305"/>
        <v>52165.477424653815</v>
      </c>
      <c r="BQ170" s="25">
        <f t="shared" si="306"/>
        <v>32661.843039513627</v>
      </c>
      <c r="BR170" s="25">
        <f t="shared" si="314"/>
        <v>4729.3558293351989</v>
      </c>
      <c r="BS170" s="25">
        <f t="shared" si="307"/>
        <v>13885.388714928144</v>
      </c>
      <c r="BT170" s="25">
        <f t="shared" si="308"/>
        <v>8693.9180687969438</v>
      </c>
      <c r="BU170" s="6">
        <f t="shared" si="315"/>
        <v>0</v>
      </c>
      <c r="BV170" s="6">
        <f t="shared" si="329"/>
        <v>0</v>
      </c>
      <c r="BW170" s="6">
        <f t="shared" si="330"/>
        <v>0</v>
      </c>
      <c r="BX170" s="25">
        <f t="shared" si="316"/>
        <v>388600.97710795805</v>
      </c>
      <c r="BY170" s="15">
        <v>11</v>
      </c>
      <c r="BZ170" s="25">
        <f t="shared" si="317"/>
        <v>38296.620013406515</v>
      </c>
      <c r="CA170" s="25">
        <f t="shared" si="318"/>
        <v>34775.672275187775</v>
      </c>
      <c r="CB170" s="25">
        <f t="shared" si="319"/>
        <v>2318.3781516791851</v>
      </c>
      <c r="CC170" s="6">
        <f t="shared" si="320"/>
        <v>0</v>
      </c>
      <c r="CD170" s="6">
        <f t="shared" si="331"/>
        <v>40614.998165085701</v>
      </c>
      <c r="CE170">
        <v>85</v>
      </c>
      <c r="CF170" s="4">
        <f t="shared" si="321"/>
        <v>0.47887323943661969</v>
      </c>
      <c r="CG170" s="1">
        <v>0.1</v>
      </c>
      <c r="CH170" s="4">
        <f t="shared" si="274"/>
        <v>0.43098591549295773</v>
      </c>
      <c r="CI170" s="6">
        <f t="shared" si="275"/>
        <v>9190.9398429566609</v>
      </c>
      <c r="CJ170" s="6">
        <f t="shared" si="276"/>
        <v>26984.599378920757</v>
      </c>
      <c r="CK170" s="6">
        <f t="shared" si="277"/>
        <v>13585.897611284896</v>
      </c>
      <c r="CL170" s="6">
        <f t="shared" si="278"/>
        <v>39888.195386732456</v>
      </c>
      <c r="CM170" s="6">
        <f t="shared" si="279"/>
        <v>7657.5565548336663</v>
      </c>
      <c r="CN170" s="6">
        <f t="shared" si="280"/>
        <v>22482.586044991644</v>
      </c>
      <c r="CO170" s="6">
        <f t="shared" si="281"/>
        <v>2038.2857517979871</v>
      </c>
      <c r="CP170" s="6">
        <f t="shared" si="282"/>
        <v>5984.4069672788901</v>
      </c>
      <c r="CQ170" s="6">
        <f t="shared" si="283"/>
        <v>0</v>
      </c>
      <c r="CR170" s="6">
        <f t="shared" si="284"/>
        <v>0</v>
      </c>
      <c r="CS170" s="7">
        <f t="shared" si="297"/>
        <v>1.2777777777777777</v>
      </c>
      <c r="CT170" s="6">
        <f t="shared" si="298"/>
        <v>51896.942099831722</v>
      </c>
      <c r="CU170" s="6">
        <f t="shared" si="299"/>
        <v>40614.998165085701</v>
      </c>
    </row>
    <row r="171" spans="2:99" s="15" customFormat="1" ht="15" hidden="1" customHeight="1" x14ac:dyDescent="0.35">
      <c r="B171">
        <v>70</v>
      </c>
      <c r="C171">
        <v>70</v>
      </c>
      <c r="D171">
        <v>256</v>
      </c>
      <c r="E171" s="6">
        <v>6</v>
      </c>
      <c r="F171" s="4">
        <v>1.792</v>
      </c>
      <c r="G171" s="4">
        <v>3.0464000000000002</v>
      </c>
      <c r="H171" s="16">
        <v>2</v>
      </c>
      <c r="I171" s="9">
        <v>6</v>
      </c>
      <c r="J171" s="30">
        <f t="shared" si="0"/>
        <v>3.6960000000000002</v>
      </c>
      <c r="K171" s="9">
        <v>10</v>
      </c>
      <c r="L171" s="15">
        <v>6</v>
      </c>
      <c r="M171" s="30">
        <v>0.98380000000000001</v>
      </c>
      <c r="N171" s="9">
        <v>4</v>
      </c>
      <c r="O171" s="9">
        <v>15</v>
      </c>
      <c r="P171" s="30">
        <v>0.25</v>
      </c>
      <c r="Q171" s="4">
        <v>0.69199999999999995</v>
      </c>
      <c r="R171" s="15" t="s">
        <v>11</v>
      </c>
      <c r="S171" s="15">
        <v>1</v>
      </c>
      <c r="T171" s="15" t="s">
        <v>153</v>
      </c>
      <c r="U171" s="37">
        <v>510</v>
      </c>
      <c r="V171" s="33">
        <v>0.41299999999999998</v>
      </c>
      <c r="W171" s="33">
        <v>-0.1</v>
      </c>
      <c r="X171" s="4"/>
      <c r="Y171" s="4"/>
      <c r="Z171" s="4"/>
      <c r="AA171" s="55">
        <v>1</v>
      </c>
      <c r="AB171" s="37" t="s">
        <v>143</v>
      </c>
      <c r="AC171" s="30"/>
      <c r="AD171" s="30">
        <v>0.35</v>
      </c>
      <c r="AE171" s="30"/>
      <c r="AF171" s="30"/>
      <c r="AG171" s="30"/>
      <c r="AH171" s="30"/>
      <c r="AI171" s="15">
        <v>311</v>
      </c>
      <c r="AJ171" s="30">
        <f>2*46.6%</f>
        <v>0.93200000000000005</v>
      </c>
      <c r="AK171" s="30"/>
      <c r="AL171" s="30">
        <v>0.311</v>
      </c>
      <c r="AM171" s="30"/>
      <c r="AN171" s="6">
        <f t="shared" si="260"/>
        <v>63</v>
      </c>
      <c r="AO171" s="4"/>
      <c r="AP171" s="4">
        <f t="shared" si="261"/>
        <v>0.183</v>
      </c>
      <c r="AQ171" s="4">
        <f t="shared" si="262"/>
        <v>0.62200000000000011</v>
      </c>
      <c r="AR171" s="46" t="s">
        <v>150</v>
      </c>
      <c r="AS171" s="9">
        <v>513</v>
      </c>
      <c r="AT171" s="30">
        <f t="shared" si="310"/>
        <v>0.73</v>
      </c>
      <c r="AU171" s="30"/>
      <c r="AV171" s="30"/>
      <c r="AW171" s="30">
        <v>0.2</v>
      </c>
      <c r="AX171" s="15">
        <f t="shared" si="311"/>
        <v>766</v>
      </c>
      <c r="AY171" s="6">
        <f t="shared" si="322"/>
        <v>887</v>
      </c>
      <c r="AZ171" s="4">
        <f t="shared" si="323"/>
        <v>2.0750000000000002</v>
      </c>
      <c r="BA171" s="6">
        <f t="shared" si="324"/>
        <v>3242.4500000000003</v>
      </c>
      <c r="BB171" s="4">
        <f t="shared" si="325"/>
        <v>0.24999999999999997</v>
      </c>
      <c r="BC171" s="4">
        <f t="shared" si="326"/>
        <v>0.2</v>
      </c>
      <c r="BD171" s="4">
        <f t="shared" si="327"/>
        <v>0.74399999999999999</v>
      </c>
      <c r="BE171" s="4">
        <f t="shared" si="328"/>
        <v>1.3140000000000001</v>
      </c>
      <c r="BF171" s="4">
        <v>0.435</v>
      </c>
      <c r="BG171" s="9">
        <v>1</v>
      </c>
      <c r="BH171" s="6">
        <f t="shared" si="312"/>
        <v>18135.204427200002</v>
      </c>
      <c r="BI171" s="9">
        <f t="shared" si="301"/>
        <v>41964.863044540805</v>
      </c>
      <c r="BJ171" s="9">
        <f t="shared" si="302"/>
        <v>35864.470438501558</v>
      </c>
      <c r="BK171" s="9">
        <v>1</v>
      </c>
      <c r="BL171" s="6">
        <f t="shared" si="296"/>
        <v>25514.356573440004</v>
      </c>
      <c r="BM171" s="9">
        <f t="shared" si="303"/>
        <v>59040.221110940169</v>
      </c>
      <c r="BN171" s="9">
        <f t="shared" si="304"/>
        <v>50457.599789340129</v>
      </c>
      <c r="BO171" s="9">
        <f t="shared" si="313"/>
        <v>14380.914240000002</v>
      </c>
      <c r="BP171" s="9">
        <f t="shared" si="305"/>
        <v>33277.435551360002</v>
      </c>
      <c r="BQ171" s="9">
        <f t="shared" si="306"/>
        <v>28439.926095651841</v>
      </c>
      <c r="BR171" s="9">
        <f t="shared" si="314"/>
        <v>3827.9067720000003</v>
      </c>
      <c r="BS171" s="9">
        <f t="shared" si="307"/>
        <v>8857.7762704080014</v>
      </c>
      <c r="BT171" s="9">
        <f t="shared" si="308"/>
        <v>7570.1296788155523</v>
      </c>
      <c r="BU171" s="6">
        <f t="shared" si="315"/>
        <v>0</v>
      </c>
      <c r="BV171" s="6">
        <f t="shared" si="329"/>
        <v>0</v>
      </c>
      <c r="BW171" s="6">
        <f t="shared" si="330"/>
        <v>0</v>
      </c>
      <c r="BX171" s="9">
        <f t="shared" si="316"/>
        <v>345288.28091136675</v>
      </c>
      <c r="BY171" s="15">
        <v>11</v>
      </c>
      <c r="BZ171" s="25">
        <f t="shared" si="317"/>
        <v>33975.291546092601</v>
      </c>
      <c r="CA171" s="9">
        <f t="shared" si="318"/>
        <v>30280.518715262209</v>
      </c>
      <c r="CB171" s="9">
        <f t="shared" si="319"/>
        <v>2018.7012476841473</v>
      </c>
      <c r="CC171" s="6">
        <f t="shared" si="320"/>
        <v>0</v>
      </c>
      <c r="CD171" s="6">
        <f t="shared" si="331"/>
        <v>35993.99279377675</v>
      </c>
      <c r="CE171">
        <v>85</v>
      </c>
      <c r="CF171" s="4">
        <f t="shared" si="321"/>
        <v>0.47887323943661969</v>
      </c>
      <c r="CG171" s="1">
        <v>0.1</v>
      </c>
      <c r="CH171" s="4">
        <f t="shared" si="274"/>
        <v>0.43098591549295773</v>
      </c>
      <c r="CI171" s="6">
        <f t="shared" si="275"/>
        <v>7816.0176827087325</v>
      </c>
      <c r="CJ171" s="6">
        <f t="shared" si="276"/>
        <v>18086.264917788008</v>
      </c>
      <c r="CK171" s="6">
        <f t="shared" si="277"/>
        <v>10996.328326017803</v>
      </c>
      <c r="CL171" s="6">
        <f t="shared" si="278"/>
        <v>25445.503746405197</v>
      </c>
      <c r="CM171" s="6">
        <f t="shared" si="279"/>
        <v>6197.9714893521132</v>
      </c>
      <c r="CN171" s="6">
        <f t="shared" si="280"/>
        <v>14342.106026360789</v>
      </c>
      <c r="CO171" s="6">
        <f t="shared" si="281"/>
        <v>1649.7739045521128</v>
      </c>
      <c r="CP171" s="6">
        <f t="shared" si="282"/>
        <v>3817.5768151335892</v>
      </c>
      <c r="CQ171" s="6">
        <f t="shared" si="283"/>
        <v>0</v>
      </c>
      <c r="CR171" s="6">
        <f t="shared" si="284"/>
        <v>0</v>
      </c>
      <c r="CS171" s="7">
        <f t="shared" si="297"/>
        <v>1.2777777777777777</v>
      </c>
      <c r="CT171" s="6">
        <f t="shared" si="298"/>
        <v>45992.324125381398</v>
      </c>
      <c r="CU171" s="6">
        <f t="shared" si="299"/>
        <v>35993.99279377675</v>
      </c>
    </row>
    <row r="172" spans="2:99" s="31" customFormat="1" ht="15" hidden="1" customHeight="1" x14ac:dyDescent="0.35">
      <c r="B172" s="10">
        <v>70</v>
      </c>
      <c r="C172" s="10">
        <v>70</v>
      </c>
      <c r="D172" s="10">
        <v>256</v>
      </c>
      <c r="E172" s="13">
        <v>6</v>
      </c>
      <c r="F172" s="12">
        <v>1.792</v>
      </c>
      <c r="G172" s="12">
        <v>3.0464000000000002</v>
      </c>
      <c r="H172" s="20">
        <v>2</v>
      </c>
      <c r="I172" s="17">
        <v>6</v>
      </c>
      <c r="J172" s="32">
        <f t="shared" si="0"/>
        <v>3.6960000000000002</v>
      </c>
      <c r="K172" s="17">
        <v>10</v>
      </c>
      <c r="L172" s="31">
        <v>6</v>
      </c>
      <c r="M172" s="32">
        <v>0.98380000000000001</v>
      </c>
      <c r="N172" s="17">
        <v>4</v>
      </c>
      <c r="O172" s="17">
        <v>15</v>
      </c>
      <c r="P172" s="32">
        <v>0.25</v>
      </c>
      <c r="Q172" s="12">
        <v>0.69199999999999995</v>
      </c>
      <c r="R172" s="31" t="s">
        <v>11</v>
      </c>
      <c r="S172" s="31">
        <v>1</v>
      </c>
      <c r="T172" s="31" t="s">
        <v>153</v>
      </c>
      <c r="U172" s="31">
        <v>510</v>
      </c>
      <c r="V172" s="35">
        <v>0.41299999999999998</v>
      </c>
      <c r="W172" s="35">
        <v>-0.1</v>
      </c>
      <c r="X172" s="12"/>
      <c r="Y172" s="12"/>
      <c r="Z172" s="12"/>
      <c r="AA172" s="56">
        <v>1</v>
      </c>
      <c r="AB172" s="31" t="s">
        <v>143</v>
      </c>
      <c r="AC172" s="32"/>
      <c r="AD172" s="32">
        <v>0.35</v>
      </c>
      <c r="AE172" s="32"/>
      <c r="AF172" s="32"/>
      <c r="AG172" s="32"/>
      <c r="AH172" s="32"/>
      <c r="AI172" s="31">
        <v>311</v>
      </c>
      <c r="AJ172" s="32">
        <f>1*46.6%</f>
        <v>0.46600000000000003</v>
      </c>
      <c r="AK172" s="32">
        <f>1*46.6%</f>
        <v>0.46600000000000003</v>
      </c>
      <c r="AL172" s="32">
        <v>0.311</v>
      </c>
      <c r="AM172" s="32"/>
      <c r="AN172" s="13">
        <f t="shared" si="260"/>
        <v>63</v>
      </c>
      <c r="AO172" s="12"/>
      <c r="AP172" s="12">
        <f t="shared" si="261"/>
        <v>0.183</v>
      </c>
      <c r="AQ172" s="12">
        <f t="shared" si="262"/>
        <v>0.62200000000000011</v>
      </c>
      <c r="AR172" s="47" t="s">
        <v>150</v>
      </c>
      <c r="AS172" s="17">
        <v>513</v>
      </c>
      <c r="AT172" s="32">
        <f t="shared" si="310"/>
        <v>0.73</v>
      </c>
      <c r="AU172" s="32"/>
      <c r="AV172" s="32"/>
      <c r="AW172" s="32">
        <v>0.2</v>
      </c>
      <c r="AX172" s="31">
        <f t="shared" si="311"/>
        <v>766</v>
      </c>
      <c r="AY172" s="13">
        <f t="shared" si="322"/>
        <v>887</v>
      </c>
      <c r="AZ172" s="12">
        <f t="shared" si="323"/>
        <v>1.609</v>
      </c>
      <c r="BA172" s="13">
        <f t="shared" si="324"/>
        <v>2885.4939999999997</v>
      </c>
      <c r="BB172" s="12">
        <f t="shared" si="325"/>
        <v>0.24999999999999997</v>
      </c>
      <c r="BC172" s="12">
        <f t="shared" si="326"/>
        <v>0.66600000000000004</v>
      </c>
      <c r="BD172" s="12">
        <f t="shared" si="327"/>
        <v>0.74399999999999999</v>
      </c>
      <c r="BE172" s="12">
        <f t="shared" si="328"/>
        <v>1.3140000000000001</v>
      </c>
      <c r="BF172" s="4">
        <v>0.435</v>
      </c>
      <c r="BG172" s="17">
        <v>1</v>
      </c>
      <c r="BH172" s="6">
        <f t="shared" si="312"/>
        <v>21325.383295749118</v>
      </c>
      <c r="BI172" s="17">
        <f t="shared" si="301"/>
        <v>49346.936946363458</v>
      </c>
      <c r="BJ172" s="17">
        <f t="shared" si="302"/>
        <v>42173.419211806191</v>
      </c>
      <c r="BK172" s="9">
        <v>1</v>
      </c>
      <c r="BL172" s="6">
        <f t="shared" si="296"/>
        <v>31522.834326837507</v>
      </c>
      <c r="BM172" s="17">
        <f t="shared" si="303"/>
        <v>72943.838632301995</v>
      </c>
      <c r="BN172" s="17">
        <f t="shared" si="304"/>
        <v>62340.061530103085</v>
      </c>
      <c r="BO172" s="17">
        <f t="shared" si="313"/>
        <v>17767.533182783998</v>
      </c>
      <c r="BP172" s="17">
        <f t="shared" si="305"/>
        <v>41114.071784962172</v>
      </c>
      <c r="BQ172" s="17">
        <f t="shared" si="306"/>
        <v>35137.357902804557</v>
      </c>
      <c r="BR172" s="17">
        <f t="shared" si="314"/>
        <v>4729.3558293351989</v>
      </c>
      <c r="BS172" s="17">
        <f t="shared" si="307"/>
        <v>10943.729389081651</v>
      </c>
      <c r="BT172" s="17">
        <f t="shared" si="308"/>
        <v>9352.8497577865601</v>
      </c>
      <c r="BU172" s="13">
        <f t="shared" si="315"/>
        <v>0</v>
      </c>
      <c r="BV172" s="13">
        <f t="shared" si="329"/>
        <v>0</v>
      </c>
      <c r="BW172" s="13">
        <f t="shared" si="330"/>
        <v>0</v>
      </c>
      <c r="BX172" s="17">
        <f t="shared" si="316"/>
        <v>418053.92296763707</v>
      </c>
      <c r="BY172" s="31">
        <v>11</v>
      </c>
      <c r="BZ172" s="18">
        <f t="shared" si="317"/>
        <v>41199.207351858327</v>
      </c>
      <c r="CA172" s="17">
        <f t="shared" si="318"/>
        <v>37411.39903114624</v>
      </c>
      <c r="CB172" s="17">
        <f t="shared" si="319"/>
        <v>2494.0932687430827</v>
      </c>
      <c r="CC172" s="13">
        <f t="shared" si="320"/>
        <v>0</v>
      </c>
      <c r="CD172" s="18">
        <f t="shared" si="331"/>
        <v>43693.300620601411</v>
      </c>
      <c r="CE172" s="10">
        <v>85</v>
      </c>
      <c r="CF172" s="12">
        <f t="shared" si="321"/>
        <v>0.47887323943661969</v>
      </c>
      <c r="CG172" s="11">
        <v>0.1</v>
      </c>
      <c r="CH172" s="12">
        <f t="shared" si="274"/>
        <v>0.43098591549295773</v>
      </c>
      <c r="CI172" s="13">
        <f t="shared" si="275"/>
        <v>9190.9398429566609</v>
      </c>
      <c r="CJ172" s="13">
        <f t="shared" si="276"/>
        <v>21267.834796601714</v>
      </c>
      <c r="CK172" s="13">
        <f t="shared" si="277"/>
        <v>13585.897611284896</v>
      </c>
      <c r="CL172" s="13">
        <f t="shared" si="278"/>
        <v>31437.767072513252</v>
      </c>
      <c r="CM172" s="13">
        <f t="shared" si="279"/>
        <v>7657.5565548336663</v>
      </c>
      <c r="CN172" s="13">
        <f t="shared" si="280"/>
        <v>17719.585867885104</v>
      </c>
      <c r="CO172" s="13">
        <f t="shared" si="281"/>
        <v>2038.2857517979871</v>
      </c>
      <c r="CP172" s="13">
        <f t="shared" si="282"/>
        <v>4716.5932296605424</v>
      </c>
      <c r="CQ172" s="13">
        <f t="shared" si="283"/>
        <v>0</v>
      </c>
      <c r="CR172" s="13">
        <f t="shared" si="284"/>
        <v>0</v>
      </c>
      <c r="CS172" s="7">
        <f t="shared" si="297"/>
        <v>1.2777777777777777</v>
      </c>
      <c r="CT172" s="6">
        <f t="shared" si="298"/>
        <v>55830.328570768463</v>
      </c>
      <c r="CU172" s="6">
        <f t="shared" si="299"/>
        <v>43693.300620601411</v>
      </c>
    </row>
    <row r="173" spans="2:99" s="15" customFormat="1" x14ac:dyDescent="0.35">
      <c r="B173">
        <v>70</v>
      </c>
      <c r="C173">
        <v>70</v>
      </c>
      <c r="D173">
        <v>256</v>
      </c>
      <c r="E173" s="6">
        <v>6</v>
      </c>
      <c r="F173" s="4">
        <v>1.792</v>
      </c>
      <c r="G173" s="4">
        <v>3.0464000000000002</v>
      </c>
      <c r="H173" s="16">
        <v>2</v>
      </c>
      <c r="I173" s="9">
        <v>6</v>
      </c>
      <c r="J173" s="30">
        <f t="shared" si="0"/>
        <v>3.6960000000000002</v>
      </c>
      <c r="K173" s="9">
        <v>10</v>
      </c>
      <c r="L173" s="15">
        <v>6</v>
      </c>
      <c r="M173" s="30">
        <v>0.98380000000000001</v>
      </c>
      <c r="N173" s="9">
        <v>4</v>
      </c>
      <c r="O173" s="9">
        <v>15</v>
      </c>
      <c r="P173" s="30">
        <v>0.25</v>
      </c>
      <c r="Q173" s="4">
        <v>0.69199999999999995</v>
      </c>
      <c r="R173" s="15" t="s">
        <v>133</v>
      </c>
      <c r="S173" s="15">
        <v>2</v>
      </c>
      <c r="T173" s="15" t="s">
        <v>153</v>
      </c>
      <c r="U173" s="15">
        <v>510</v>
      </c>
      <c r="V173" s="33">
        <f t="shared" ref="V173:V175" si="332">41.3%+45%</f>
        <v>0.86299999999999999</v>
      </c>
      <c r="W173" s="33"/>
      <c r="X173" s="4"/>
      <c r="Y173" s="4"/>
      <c r="Z173" s="4"/>
      <c r="AA173" s="55">
        <v>1</v>
      </c>
      <c r="AB173" s="37" t="s">
        <v>143</v>
      </c>
      <c r="AC173" s="30"/>
      <c r="AD173" s="30">
        <v>0.35</v>
      </c>
      <c r="AE173" s="30"/>
      <c r="AF173" s="30"/>
      <c r="AG173" s="30"/>
      <c r="AH173" s="30"/>
      <c r="AI173" s="15">
        <v>311</v>
      </c>
      <c r="AJ173" s="30">
        <f>2*46.6%</f>
        <v>0.93200000000000005</v>
      </c>
      <c r="AK173" s="30"/>
      <c r="AL173" s="30"/>
      <c r="AM173" s="30">
        <v>0.622</v>
      </c>
      <c r="AN173" s="6">
        <f t="shared" si="260"/>
        <v>63</v>
      </c>
      <c r="AO173" s="4"/>
      <c r="AP173" s="4">
        <f t="shared" si="261"/>
        <v>0.183</v>
      </c>
      <c r="AQ173" s="4">
        <f t="shared" si="262"/>
        <v>0.62200000000000011</v>
      </c>
      <c r="AR173" s="46" t="s">
        <v>151</v>
      </c>
      <c r="AS173" s="9">
        <v>513</v>
      </c>
      <c r="AT173" s="30">
        <v>0.48</v>
      </c>
      <c r="AU173" s="30"/>
      <c r="AV173" s="30"/>
      <c r="AW173" s="30">
        <v>0.2</v>
      </c>
      <c r="AX173" s="15">
        <f t="shared" si="311"/>
        <v>766</v>
      </c>
      <c r="AY173" s="6">
        <f t="shared" si="263"/>
        <v>887</v>
      </c>
      <c r="AZ173" s="4">
        <f t="shared" si="264"/>
        <v>2.2749999999999999</v>
      </c>
      <c r="BA173" s="6">
        <f t="shared" si="265"/>
        <v>3395.65</v>
      </c>
      <c r="BB173" s="4">
        <f t="shared" si="266"/>
        <v>0.35</v>
      </c>
      <c r="BC173" s="4">
        <f t="shared" si="267"/>
        <v>0.2</v>
      </c>
      <c r="BD173" s="4">
        <f t="shared" si="268"/>
        <v>0.433</v>
      </c>
      <c r="BE173" s="4">
        <f t="shared" si="269"/>
        <v>1.9360000000000002</v>
      </c>
      <c r="BF173" s="4">
        <v>0.435</v>
      </c>
      <c r="BG173" s="9"/>
      <c r="BH173" s="6">
        <f t="shared" si="312"/>
        <v>9431.7574400000012</v>
      </c>
      <c r="BI173" s="9">
        <f t="shared" si="4"/>
        <v>27691.639843840003</v>
      </c>
      <c r="BJ173" s="9">
        <f t="shared" si="5"/>
        <v>17338.286520862723</v>
      </c>
      <c r="BK173" s="9"/>
      <c r="BL173" s="6">
        <f t="shared" si="296"/>
        <v>12413.409792</v>
      </c>
      <c r="BM173" s="9">
        <f t="shared" si="6"/>
        <v>36445.771149312</v>
      </c>
      <c r="BN173" s="9">
        <f t="shared" si="7"/>
        <v>22819.422259716095</v>
      </c>
      <c r="BO173" s="9">
        <f t="shared" si="313"/>
        <v>15060.38688</v>
      </c>
      <c r="BP173" s="9">
        <f t="shared" si="9"/>
        <v>44217.295879680001</v>
      </c>
      <c r="BQ173" s="9">
        <f t="shared" si="10"/>
        <v>27685.328476861439</v>
      </c>
      <c r="BR173" s="9">
        <f t="shared" si="314"/>
        <v>4008.7685640000004</v>
      </c>
      <c r="BS173" s="9">
        <f t="shared" si="12"/>
        <v>11769.744503904001</v>
      </c>
      <c r="BT173" s="9">
        <f t="shared" si="13"/>
        <v>7369.2711459784323</v>
      </c>
      <c r="BU173" s="6">
        <f t="shared" si="315"/>
        <v>0</v>
      </c>
      <c r="BV173" s="6">
        <f t="shared" si="270"/>
        <v>0</v>
      </c>
      <c r="BW173" s="6">
        <f t="shared" si="271"/>
        <v>0</v>
      </c>
      <c r="BX173" s="9">
        <f t="shared" si="316"/>
        <v>160630.83512231527</v>
      </c>
      <c r="BY173" s="15">
        <v>11</v>
      </c>
      <c r="BZ173" s="25">
        <f t="shared" si="317"/>
        <v>17119.651236288792</v>
      </c>
      <c r="CA173" s="9">
        <f t="shared" si="318"/>
        <v>29477.084583913729</v>
      </c>
      <c r="CB173" s="9">
        <f t="shared" si="319"/>
        <v>1965.1389722609154</v>
      </c>
      <c r="CC173" s="6">
        <f t="shared" si="320"/>
        <v>0</v>
      </c>
      <c r="CD173" s="6">
        <f t="shared" si="272"/>
        <v>19084.790208549708</v>
      </c>
      <c r="CE173">
        <v>85</v>
      </c>
      <c r="CF173" s="4">
        <f t="shared" si="321"/>
        <v>0.47887323943661969</v>
      </c>
      <c r="CG173" s="1">
        <v>0.1</v>
      </c>
      <c r="CH173" s="4">
        <f t="shared" si="198"/>
        <v>0.43098591549295773</v>
      </c>
      <c r="CI173" s="6">
        <f t="shared" si="199"/>
        <v>4064.9546149859157</v>
      </c>
      <c r="CJ173" s="6">
        <f t="shared" si="200"/>
        <v>11934.706749598648</v>
      </c>
      <c r="CK173" s="6">
        <f t="shared" si="201"/>
        <v>5350.004783594366</v>
      </c>
      <c r="CL173" s="6">
        <f t="shared" si="202"/>
        <v>15707.614044633059</v>
      </c>
      <c r="CM173" s="6">
        <f t="shared" si="203"/>
        <v>6490.8146271549294</v>
      </c>
      <c r="CN173" s="6">
        <f t="shared" si="204"/>
        <v>19057.031745326873</v>
      </c>
      <c r="CO173" s="6">
        <f t="shared" si="205"/>
        <v>1727.7227895549297</v>
      </c>
      <c r="CP173" s="6">
        <f t="shared" si="206"/>
        <v>5072.5941101332737</v>
      </c>
      <c r="CQ173" s="6">
        <f t="shared" si="207"/>
        <v>0</v>
      </c>
      <c r="CR173" s="6">
        <f t="shared" si="208"/>
        <v>0</v>
      </c>
      <c r="CS173" s="7">
        <f t="shared" si="297"/>
        <v>1.2777777777777777</v>
      </c>
      <c r="CT173" s="6">
        <f t="shared" si="298"/>
        <v>24386.120822035737</v>
      </c>
      <c r="CU173" s="6">
        <f t="shared" si="299"/>
        <v>19084.790208549708</v>
      </c>
    </row>
    <row r="174" spans="2:99" s="37" customFormat="1" x14ac:dyDescent="0.35">
      <c r="B174">
        <v>70</v>
      </c>
      <c r="C174">
        <v>70</v>
      </c>
      <c r="D174">
        <v>256</v>
      </c>
      <c r="E174" s="6">
        <v>6</v>
      </c>
      <c r="F174" s="4">
        <v>1.792</v>
      </c>
      <c r="G174" s="4">
        <v>3.0464000000000002</v>
      </c>
      <c r="H174" s="81">
        <v>2</v>
      </c>
      <c r="I174" s="25">
        <v>6</v>
      </c>
      <c r="J174" s="45">
        <f t="shared" si="0"/>
        <v>3.6960000000000002</v>
      </c>
      <c r="K174" s="25">
        <v>10</v>
      </c>
      <c r="L174" s="37">
        <v>6</v>
      </c>
      <c r="M174" s="45">
        <v>0.98380000000000001</v>
      </c>
      <c r="N174" s="25">
        <v>4</v>
      </c>
      <c r="O174" s="25">
        <v>15</v>
      </c>
      <c r="P174" s="45">
        <v>0.25</v>
      </c>
      <c r="Q174" s="4">
        <v>0.69199999999999995</v>
      </c>
      <c r="R174" s="15" t="s">
        <v>133</v>
      </c>
      <c r="S174" s="15">
        <v>2</v>
      </c>
      <c r="T174" s="15" t="s">
        <v>153</v>
      </c>
      <c r="U174" s="15">
        <v>510</v>
      </c>
      <c r="V174" s="33">
        <f t="shared" si="332"/>
        <v>0.86299999999999999</v>
      </c>
      <c r="W174" s="33"/>
      <c r="X174" s="4"/>
      <c r="Y174" s="4"/>
      <c r="Z174" s="4"/>
      <c r="AA174" s="55">
        <v>1</v>
      </c>
      <c r="AB174" s="37" t="s">
        <v>143</v>
      </c>
      <c r="AC174" s="45"/>
      <c r="AD174" s="45">
        <v>0.35</v>
      </c>
      <c r="AE174" s="45"/>
      <c r="AF174" s="45"/>
      <c r="AG174" s="45"/>
      <c r="AH174" s="45"/>
      <c r="AI174" s="37">
        <v>311</v>
      </c>
      <c r="AJ174" s="45">
        <f>1*46.6%</f>
        <v>0.46600000000000003</v>
      </c>
      <c r="AK174" s="45">
        <f>1*46.6%</f>
        <v>0.46600000000000003</v>
      </c>
      <c r="AM174" s="45">
        <v>0.622</v>
      </c>
      <c r="AN174" s="6">
        <f t="shared" si="260"/>
        <v>63</v>
      </c>
      <c r="AO174" s="4"/>
      <c r="AP174" s="4">
        <f t="shared" si="261"/>
        <v>0.183</v>
      </c>
      <c r="AQ174" s="4">
        <f t="shared" si="262"/>
        <v>0.62200000000000011</v>
      </c>
      <c r="AR174" s="46" t="s">
        <v>151</v>
      </c>
      <c r="AS174" s="9">
        <v>513</v>
      </c>
      <c r="AT174" s="30">
        <v>0.48</v>
      </c>
      <c r="AU174" s="30"/>
      <c r="AV174" s="45"/>
      <c r="AW174" s="45">
        <v>0.2</v>
      </c>
      <c r="AX174" s="37">
        <f t="shared" si="311"/>
        <v>766</v>
      </c>
      <c r="AY174" s="6">
        <f t="shared" si="263"/>
        <v>887</v>
      </c>
      <c r="AZ174" s="4">
        <f t="shared" si="264"/>
        <v>1.8089999999999999</v>
      </c>
      <c r="BA174" s="6">
        <f t="shared" si="265"/>
        <v>3038.694</v>
      </c>
      <c r="BB174" s="4">
        <f t="shared" si="266"/>
        <v>0.35</v>
      </c>
      <c r="BC174" s="4">
        <f t="shared" si="267"/>
        <v>0.66600000000000004</v>
      </c>
      <c r="BD174" s="4">
        <f t="shared" si="268"/>
        <v>0.433</v>
      </c>
      <c r="BE174" s="4">
        <f t="shared" si="269"/>
        <v>1.9360000000000002</v>
      </c>
      <c r="BF174" s="4">
        <v>0.435</v>
      </c>
      <c r="BG174" s="9"/>
      <c r="BH174" s="6">
        <f t="shared" si="312"/>
        <v>10977.804730368</v>
      </c>
      <c r="BI174" s="25">
        <f t="shared" si="4"/>
        <v>32230.834688360446</v>
      </c>
      <c r="BJ174" s="25">
        <f t="shared" si="5"/>
        <v>20180.36670217873</v>
      </c>
      <c r="BK174" s="25"/>
      <c r="BL174" s="6">
        <f t="shared" si="296"/>
        <v>15422.290951065599</v>
      </c>
      <c r="BM174" s="25">
        <f t="shared" si="6"/>
        <v>45279.8462323286</v>
      </c>
      <c r="BN174" s="25">
        <f t="shared" si="7"/>
        <v>28350.612387852474</v>
      </c>
      <c r="BO174" s="25">
        <f t="shared" si="313"/>
        <v>18710.867697984002</v>
      </c>
      <c r="BP174" s="25">
        <f t="shared" si="9"/>
        <v>54935.107561281031</v>
      </c>
      <c r="BQ174" s="25">
        <f t="shared" si="10"/>
        <v>34395.963558791613</v>
      </c>
      <c r="BR174" s="25">
        <f t="shared" si="314"/>
        <v>4980.4522838951998</v>
      </c>
      <c r="BS174" s="25">
        <f t="shared" si="12"/>
        <v>14622.607905516306</v>
      </c>
      <c r="BT174" s="25">
        <f t="shared" si="13"/>
        <v>9155.5056680571379</v>
      </c>
      <c r="BU174" s="6">
        <f t="shared" si="315"/>
        <v>0</v>
      </c>
      <c r="BV174" s="6">
        <f t="shared" si="270"/>
        <v>0</v>
      </c>
      <c r="BW174" s="6">
        <f t="shared" si="271"/>
        <v>0</v>
      </c>
      <c r="BX174" s="25">
        <f t="shared" si="316"/>
        <v>194123.91636012483</v>
      </c>
      <c r="BY174" s="15">
        <v>11</v>
      </c>
      <c r="BZ174" s="25">
        <f t="shared" si="317"/>
        <v>20774.534538083313</v>
      </c>
      <c r="CA174" s="25">
        <f t="shared" si="318"/>
        <v>36622.022672228552</v>
      </c>
      <c r="CB174" s="25">
        <f t="shared" si="319"/>
        <v>2441.4681781485701</v>
      </c>
      <c r="CC174" s="6">
        <f t="shared" si="320"/>
        <v>0</v>
      </c>
      <c r="CD174" s="6">
        <f t="shared" si="272"/>
        <v>23216.002716231884</v>
      </c>
      <c r="CE174">
        <v>85</v>
      </c>
      <c r="CF174" s="4">
        <f t="shared" si="321"/>
        <v>0.47887323943661969</v>
      </c>
      <c r="CG174" s="1">
        <v>0.1</v>
      </c>
      <c r="CH174" s="4">
        <f t="shared" si="198"/>
        <v>0.43098591549295773</v>
      </c>
      <c r="CI174" s="6">
        <f t="shared" si="199"/>
        <v>4731.2792218205741</v>
      </c>
      <c r="CJ174" s="6">
        <f t="shared" si="200"/>
        <v>13891.035795265207</v>
      </c>
      <c r="CK174" s="6">
        <f t="shared" si="201"/>
        <v>6646.7901845437646</v>
      </c>
      <c r="CL174" s="6">
        <f t="shared" si="202"/>
        <v>19514.975981820495</v>
      </c>
      <c r="CM174" s="6">
        <f t="shared" si="203"/>
        <v>8064.1204444832456</v>
      </c>
      <c r="CN174" s="6">
        <f t="shared" si="204"/>
        <v>23676.257625002811</v>
      </c>
      <c r="CO174" s="6">
        <f t="shared" si="205"/>
        <v>2146.504787143565</v>
      </c>
      <c r="CP174" s="6">
        <f t="shared" si="206"/>
        <v>6302.1380550535068</v>
      </c>
      <c r="CQ174" s="6">
        <f t="shared" si="207"/>
        <v>0</v>
      </c>
      <c r="CR174" s="6">
        <f t="shared" si="208"/>
        <v>0</v>
      </c>
      <c r="CS174" s="7">
        <f t="shared" si="297"/>
        <v>1.2777777777777777</v>
      </c>
      <c r="CT174" s="6">
        <f t="shared" si="298"/>
        <v>29664.892359629626</v>
      </c>
      <c r="CU174" s="6">
        <f t="shared" si="299"/>
        <v>23216.002716231884</v>
      </c>
    </row>
    <row r="175" spans="2:99" s="15" customFormat="1" x14ac:dyDescent="0.35">
      <c r="B175">
        <v>70</v>
      </c>
      <c r="C175">
        <v>70</v>
      </c>
      <c r="D175">
        <v>256</v>
      </c>
      <c r="E175" s="6">
        <v>6</v>
      </c>
      <c r="F175" s="4">
        <v>1.792</v>
      </c>
      <c r="G175" s="4">
        <v>3.0464000000000002</v>
      </c>
      <c r="H175" s="16">
        <v>2</v>
      </c>
      <c r="I175" s="9">
        <v>6</v>
      </c>
      <c r="J175" s="30">
        <f t="shared" si="0"/>
        <v>3.6960000000000002</v>
      </c>
      <c r="K175" s="9">
        <v>10</v>
      </c>
      <c r="L175" s="15">
        <v>6</v>
      </c>
      <c r="M175" s="30">
        <v>0.98380000000000001</v>
      </c>
      <c r="N175" s="9">
        <v>4</v>
      </c>
      <c r="O175" s="9">
        <v>15</v>
      </c>
      <c r="P175" s="30">
        <v>0.25</v>
      </c>
      <c r="Q175" s="4">
        <v>0.69199999999999995</v>
      </c>
      <c r="R175" s="15" t="s">
        <v>133</v>
      </c>
      <c r="S175" s="15">
        <v>2</v>
      </c>
      <c r="T175" s="15" t="s">
        <v>153</v>
      </c>
      <c r="U175" s="15">
        <v>510</v>
      </c>
      <c r="V175" s="33">
        <f t="shared" si="332"/>
        <v>0.86299999999999999</v>
      </c>
      <c r="W175" s="33"/>
      <c r="X175" s="4"/>
      <c r="Y175" s="4"/>
      <c r="Z175" s="4"/>
      <c r="AA175" s="55">
        <v>1</v>
      </c>
      <c r="AB175" s="37" t="s">
        <v>143</v>
      </c>
      <c r="AC175" s="30"/>
      <c r="AD175" s="30">
        <v>0.35</v>
      </c>
      <c r="AE175" s="30"/>
      <c r="AF175" s="30"/>
      <c r="AG175" s="30"/>
      <c r="AH175" s="30"/>
      <c r="AI175" s="15">
        <v>311</v>
      </c>
      <c r="AJ175" s="30">
        <f>2*46.6%</f>
        <v>0.93200000000000005</v>
      </c>
      <c r="AK175" s="30"/>
      <c r="AL175" s="30">
        <v>0.311</v>
      </c>
      <c r="AM175" s="30"/>
      <c r="AN175" s="6">
        <f t="shared" si="260"/>
        <v>63</v>
      </c>
      <c r="AO175" s="4"/>
      <c r="AP175" s="4">
        <f t="shared" si="261"/>
        <v>0.183</v>
      </c>
      <c r="AQ175" s="4">
        <f t="shared" si="262"/>
        <v>0.62200000000000011</v>
      </c>
      <c r="AR175" s="46" t="s">
        <v>151</v>
      </c>
      <c r="AS175" s="9">
        <v>513</v>
      </c>
      <c r="AT175" s="30">
        <v>0.48</v>
      </c>
      <c r="AU175" s="30"/>
      <c r="AV175" s="30"/>
      <c r="AW175" s="30">
        <v>0.2</v>
      </c>
      <c r="AX175" s="15">
        <f t="shared" si="311"/>
        <v>766</v>
      </c>
      <c r="AY175" s="6">
        <f t="shared" si="263"/>
        <v>887</v>
      </c>
      <c r="AZ175" s="4">
        <f t="shared" si="264"/>
        <v>2.2749999999999999</v>
      </c>
      <c r="BA175" s="6">
        <f t="shared" si="265"/>
        <v>3395.65</v>
      </c>
      <c r="BB175" s="4">
        <f t="shared" si="266"/>
        <v>0.35</v>
      </c>
      <c r="BC175" s="4">
        <f t="shared" si="267"/>
        <v>0.2</v>
      </c>
      <c r="BD175" s="4">
        <f t="shared" si="268"/>
        <v>0.74399999999999999</v>
      </c>
      <c r="BE175" s="4">
        <f t="shared" si="269"/>
        <v>1.3140000000000001</v>
      </c>
      <c r="BF175" s="4">
        <v>0.435</v>
      </c>
      <c r="BG175" s="9"/>
      <c r="BH175" s="6">
        <f t="shared" si="312"/>
        <v>9431.7574400000012</v>
      </c>
      <c r="BI175" s="9">
        <f t="shared" si="4"/>
        <v>21825.086716160004</v>
      </c>
      <c r="BJ175" s="9">
        <f t="shared" si="5"/>
        <v>18652.394421463043</v>
      </c>
      <c r="BK175" s="9"/>
      <c r="BL175" s="6">
        <f t="shared" si="296"/>
        <v>12413.409792</v>
      </c>
      <c r="BM175" s="9">
        <f t="shared" si="6"/>
        <v>28724.630258688001</v>
      </c>
      <c r="BN175" s="9">
        <f t="shared" si="7"/>
        <v>24548.957819215873</v>
      </c>
      <c r="BO175" s="9">
        <f t="shared" si="313"/>
        <v>15060.38688</v>
      </c>
      <c r="BP175" s="9">
        <f t="shared" si="9"/>
        <v>34849.735240319998</v>
      </c>
      <c r="BQ175" s="9">
        <f t="shared" si="10"/>
        <v>29783.662060078077</v>
      </c>
      <c r="BR175" s="9">
        <f t="shared" si="314"/>
        <v>4008.7685640000004</v>
      </c>
      <c r="BS175" s="9">
        <f t="shared" si="12"/>
        <v>9276.2904570960018</v>
      </c>
      <c r="BT175" s="9">
        <f t="shared" si="13"/>
        <v>7927.804852463425</v>
      </c>
      <c r="BU175" s="6">
        <f t="shared" si="315"/>
        <v>0</v>
      </c>
      <c r="BV175" s="6">
        <f t="shared" si="270"/>
        <v>0</v>
      </c>
      <c r="BW175" s="6">
        <f t="shared" si="271"/>
        <v>0</v>
      </c>
      <c r="BX175" s="9">
        <f t="shared" si="316"/>
        <v>172805.40896271565</v>
      </c>
      <c r="BY175" s="15">
        <v>11</v>
      </c>
      <c r="BZ175" s="25">
        <f t="shared" si="317"/>
        <v>18417.188274799431</v>
      </c>
      <c r="CA175" s="9">
        <f t="shared" si="318"/>
        <v>31711.2194098537</v>
      </c>
      <c r="CB175" s="9">
        <f t="shared" si="319"/>
        <v>2114.0812939902466</v>
      </c>
      <c r="CC175" s="6">
        <f t="shared" si="320"/>
        <v>0</v>
      </c>
      <c r="CD175" s="6">
        <f t="shared" si="272"/>
        <v>20531.269568789678</v>
      </c>
      <c r="CE175">
        <v>85</v>
      </c>
      <c r="CF175" s="4">
        <f t="shared" si="321"/>
        <v>0.47887323943661969</v>
      </c>
      <c r="CG175" s="1">
        <v>0.1</v>
      </c>
      <c r="CH175" s="4">
        <f t="shared" si="198"/>
        <v>0.43098591549295773</v>
      </c>
      <c r="CI175" s="6">
        <f t="shared" si="199"/>
        <v>4064.9546149859157</v>
      </c>
      <c r="CJ175" s="6">
        <f t="shared" si="200"/>
        <v>9406.3049790774094</v>
      </c>
      <c r="CK175" s="6">
        <f t="shared" si="201"/>
        <v>5350.004783594366</v>
      </c>
      <c r="CL175" s="6">
        <f t="shared" si="202"/>
        <v>12379.911069237363</v>
      </c>
      <c r="CM175" s="6">
        <f t="shared" si="203"/>
        <v>6490.8146271549294</v>
      </c>
      <c r="CN175" s="6">
        <f t="shared" si="204"/>
        <v>15019.745047236505</v>
      </c>
      <c r="CO175" s="6">
        <f t="shared" si="205"/>
        <v>1727.7227895549297</v>
      </c>
      <c r="CP175" s="6">
        <f t="shared" si="206"/>
        <v>3997.9505350301074</v>
      </c>
      <c r="CQ175" s="6">
        <f t="shared" si="207"/>
        <v>0</v>
      </c>
      <c r="CR175" s="6">
        <f t="shared" si="208"/>
        <v>0</v>
      </c>
      <c r="CS175" s="7">
        <f t="shared" si="297"/>
        <v>1.2777777777777777</v>
      </c>
      <c r="CT175" s="6">
        <f t="shared" si="298"/>
        <v>26234.400004564584</v>
      </c>
      <c r="CU175" s="6">
        <f t="shared" si="299"/>
        <v>20531.269568789678</v>
      </c>
    </row>
    <row r="176" spans="2:99" s="63" customFormat="1" x14ac:dyDescent="0.35">
      <c r="B176" s="59">
        <v>70</v>
      </c>
      <c r="C176" s="59">
        <v>70</v>
      </c>
      <c r="D176" s="59">
        <v>256</v>
      </c>
      <c r="E176" s="61">
        <v>6</v>
      </c>
      <c r="F176" s="60">
        <v>1.792</v>
      </c>
      <c r="G176" s="60">
        <v>3.0464000000000002</v>
      </c>
      <c r="H176" s="74">
        <v>2</v>
      </c>
      <c r="I176" s="72">
        <v>6</v>
      </c>
      <c r="J176" s="67">
        <f t="shared" si="0"/>
        <v>3.6960000000000002</v>
      </c>
      <c r="K176" s="72">
        <v>10</v>
      </c>
      <c r="L176" s="63">
        <v>6</v>
      </c>
      <c r="M176" s="67">
        <v>0.98380000000000001</v>
      </c>
      <c r="N176" s="72">
        <v>4</v>
      </c>
      <c r="O176" s="72">
        <v>15</v>
      </c>
      <c r="P176" s="67">
        <v>0.25</v>
      </c>
      <c r="Q176" s="60">
        <v>0.69199999999999995</v>
      </c>
      <c r="R176" s="63" t="s">
        <v>133</v>
      </c>
      <c r="S176" s="63">
        <v>2</v>
      </c>
      <c r="T176" s="63" t="s">
        <v>153</v>
      </c>
      <c r="U176" s="63">
        <v>510</v>
      </c>
      <c r="V176" s="64">
        <f>41.3%+45%</f>
        <v>0.86299999999999999</v>
      </c>
      <c r="W176" s="64"/>
      <c r="X176" s="60"/>
      <c r="Y176" s="60"/>
      <c r="Z176" s="60"/>
      <c r="AA176" s="80">
        <v>1</v>
      </c>
      <c r="AB176" s="63" t="s">
        <v>143</v>
      </c>
      <c r="AC176" s="67"/>
      <c r="AD176" s="67">
        <v>0.35</v>
      </c>
      <c r="AE176" s="67"/>
      <c r="AF176" s="67"/>
      <c r="AG176" s="67"/>
      <c r="AH176" s="67"/>
      <c r="AI176" s="63">
        <v>311</v>
      </c>
      <c r="AJ176" s="67">
        <f>1*46.6%</f>
        <v>0.46600000000000003</v>
      </c>
      <c r="AK176" s="67">
        <f>1*46.6%</f>
        <v>0.46600000000000003</v>
      </c>
      <c r="AL176" s="67">
        <v>0.311</v>
      </c>
      <c r="AM176" s="67"/>
      <c r="AN176" s="61">
        <f t="shared" si="260"/>
        <v>63</v>
      </c>
      <c r="AO176" s="60"/>
      <c r="AP176" s="60">
        <f t="shared" si="261"/>
        <v>0.183</v>
      </c>
      <c r="AQ176" s="60">
        <f t="shared" si="262"/>
        <v>0.62200000000000011</v>
      </c>
      <c r="AR176" s="73" t="s">
        <v>151</v>
      </c>
      <c r="AS176" s="72">
        <v>513</v>
      </c>
      <c r="AT176" s="67">
        <v>0.48</v>
      </c>
      <c r="AU176" s="67"/>
      <c r="AV176" s="67"/>
      <c r="AW176" s="67">
        <v>0.2</v>
      </c>
      <c r="AX176" s="63">
        <f t="shared" si="311"/>
        <v>766</v>
      </c>
      <c r="AY176" s="61">
        <f t="shared" si="263"/>
        <v>887</v>
      </c>
      <c r="AZ176" s="60">
        <f t="shared" si="264"/>
        <v>1.8089999999999999</v>
      </c>
      <c r="BA176" s="61">
        <f t="shared" si="265"/>
        <v>3038.694</v>
      </c>
      <c r="BB176" s="60">
        <f t="shared" si="266"/>
        <v>0.35</v>
      </c>
      <c r="BC176" s="60">
        <f t="shared" si="267"/>
        <v>0.66600000000000004</v>
      </c>
      <c r="BD176" s="60">
        <f t="shared" si="268"/>
        <v>0.74399999999999999</v>
      </c>
      <c r="BE176" s="60">
        <f t="shared" si="269"/>
        <v>1.3140000000000001</v>
      </c>
      <c r="BF176" s="4">
        <v>0.435</v>
      </c>
      <c r="BG176" s="72"/>
      <c r="BH176" s="6">
        <f t="shared" si="312"/>
        <v>10977.804730368</v>
      </c>
      <c r="BI176" s="72">
        <f t="shared" si="4"/>
        <v>25402.640146071553</v>
      </c>
      <c r="BJ176" s="72">
        <f t="shared" si="5"/>
        <v>21709.882279651443</v>
      </c>
      <c r="BK176" s="25"/>
      <c r="BL176" s="6">
        <f t="shared" si="296"/>
        <v>15422.290951065599</v>
      </c>
      <c r="BM176" s="72">
        <f t="shared" si="6"/>
        <v>35687.181260765799</v>
      </c>
      <c r="BN176" s="72">
        <f t="shared" si="7"/>
        <v>30499.36934148255</v>
      </c>
      <c r="BO176" s="72">
        <f t="shared" si="313"/>
        <v>18710.867697984002</v>
      </c>
      <c r="BP176" s="72">
        <f t="shared" si="9"/>
        <v>43296.947853134981</v>
      </c>
      <c r="BQ176" s="72">
        <f t="shared" si="10"/>
        <v>37002.911333416334</v>
      </c>
      <c r="BR176" s="72">
        <f t="shared" si="314"/>
        <v>4980.4522838951998</v>
      </c>
      <c r="BS176" s="72">
        <f t="shared" si="12"/>
        <v>11524.766584933494</v>
      </c>
      <c r="BT176" s="72">
        <f t="shared" si="13"/>
        <v>9849.422123867691</v>
      </c>
      <c r="BU176" s="61">
        <f t="shared" si="315"/>
        <v>0</v>
      </c>
      <c r="BV176" s="61">
        <f t="shared" si="270"/>
        <v>0</v>
      </c>
      <c r="BW176" s="61">
        <f t="shared" si="271"/>
        <v>0</v>
      </c>
      <c r="BX176" s="72">
        <f t="shared" si="316"/>
        <v>208837.00648453599</v>
      </c>
      <c r="BY176" s="63">
        <v>11</v>
      </c>
      <c r="BZ176" s="66">
        <f t="shared" si="317"/>
        <v>22349.083437995665</v>
      </c>
      <c r="CA176" s="72">
        <f t="shared" si="318"/>
        <v>39397.688495470764</v>
      </c>
      <c r="CB176" s="72">
        <f t="shared" si="319"/>
        <v>2626.5125663647177</v>
      </c>
      <c r="CC176" s="61">
        <f t="shared" si="320"/>
        <v>0</v>
      </c>
      <c r="CD176" s="66">
        <f t="shared" si="272"/>
        <v>24975.596004360385</v>
      </c>
      <c r="CE176" s="59">
        <v>85</v>
      </c>
      <c r="CF176" s="60">
        <f t="shared" si="321"/>
        <v>0.47887323943661969</v>
      </c>
      <c r="CG176" s="71">
        <v>0.1</v>
      </c>
      <c r="CH176" s="60">
        <f t="shared" si="198"/>
        <v>0.43098591549295773</v>
      </c>
      <c r="CI176" s="61">
        <f t="shared" si="199"/>
        <v>4731.2792218205741</v>
      </c>
      <c r="CJ176" s="61">
        <f t="shared" si="200"/>
        <v>10948.180119292811</v>
      </c>
      <c r="CK176" s="61">
        <f t="shared" si="201"/>
        <v>6646.7901845437646</v>
      </c>
      <c r="CL176" s="61">
        <f t="shared" si="202"/>
        <v>15380.672487034273</v>
      </c>
      <c r="CM176" s="61">
        <f t="shared" si="203"/>
        <v>8064.1204444832456</v>
      </c>
      <c r="CN176" s="61">
        <f t="shared" si="204"/>
        <v>18660.374708534229</v>
      </c>
      <c r="CO176" s="61">
        <f t="shared" si="205"/>
        <v>2146.504787143565</v>
      </c>
      <c r="CP176" s="61">
        <f t="shared" si="206"/>
        <v>4967.0120774502093</v>
      </c>
      <c r="CQ176" s="61">
        <f t="shared" si="207"/>
        <v>0</v>
      </c>
      <c r="CR176" s="61">
        <f t="shared" si="208"/>
        <v>0</v>
      </c>
      <c r="CS176" s="7">
        <f t="shared" si="297"/>
        <v>1.2777777777777777</v>
      </c>
      <c r="CT176" s="6">
        <f t="shared" si="298"/>
        <v>31913.261561127154</v>
      </c>
      <c r="CU176" s="6">
        <f t="shared" si="299"/>
        <v>24975.596004360385</v>
      </c>
    </row>
    <row r="177" spans="2:99" s="15" customFormat="1" x14ac:dyDescent="0.35">
      <c r="B177">
        <v>70</v>
      </c>
      <c r="C177">
        <v>70</v>
      </c>
      <c r="D177">
        <v>256</v>
      </c>
      <c r="E177" s="6">
        <v>6</v>
      </c>
      <c r="F177" s="4">
        <v>1.792</v>
      </c>
      <c r="G177" s="4">
        <v>3.0464000000000002</v>
      </c>
      <c r="H177" s="16">
        <v>2</v>
      </c>
      <c r="I177" s="9">
        <v>6</v>
      </c>
      <c r="J177" s="30">
        <f t="shared" si="0"/>
        <v>3.6960000000000002</v>
      </c>
      <c r="K177" s="9">
        <v>10</v>
      </c>
      <c r="L177" s="15">
        <v>6</v>
      </c>
      <c r="M177" s="30">
        <v>0.98380000000000001</v>
      </c>
      <c r="N177" s="9">
        <v>4</v>
      </c>
      <c r="O177" s="9">
        <v>15</v>
      </c>
      <c r="P177" s="30">
        <v>0.25</v>
      </c>
      <c r="Q177" s="4">
        <v>0.69199999999999995</v>
      </c>
      <c r="R177" s="15" t="s">
        <v>159</v>
      </c>
      <c r="S177" s="15">
        <v>2</v>
      </c>
      <c r="T177" s="15" t="s">
        <v>153</v>
      </c>
      <c r="U177" s="15">
        <v>510</v>
      </c>
      <c r="V177" s="33">
        <v>0.41299999999999998</v>
      </c>
      <c r="W177" s="33"/>
      <c r="X177" s="4"/>
      <c r="Y177" s="4"/>
      <c r="Z177" s="4"/>
      <c r="AA177" s="55">
        <v>1</v>
      </c>
      <c r="AB177" s="37" t="s">
        <v>143</v>
      </c>
      <c r="AC177" s="30"/>
      <c r="AD177" s="30">
        <v>0.35</v>
      </c>
      <c r="AE177" s="30"/>
      <c r="AF177" s="30"/>
      <c r="AG177" s="30"/>
      <c r="AH177" s="30"/>
      <c r="AI177" s="15">
        <v>311</v>
      </c>
      <c r="AJ177" s="30">
        <f>2*46.6%</f>
        <v>0.93200000000000005</v>
      </c>
      <c r="AK177" s="30"/>
      <c r="AL177" s="30"/>
      <c r="AM177" s="30">
        <v>0.622</v>
      </c>
      <c r="AN177" s="6">
        <f t="shared" si="260"/>
        <v>63</v>
      </c>
      <c r="AO177" s="4"/>
      <c r="AP177" s="4">
        <f t="shared" si="261"/>
        <v>0.183</v>
      </c>
      <c r="AQ177" s="4">
        <f t="shared" si="262"/>
        <v>0.62200000000000011</v>
      </c>
      <c r="AR177" s="46" t="s">
        <v>151</v>
      </c>
      <c r="AS177" s="9">
        <v>513</v>
      </c>
      <c r="AT177" s="30">
        <v>0.48</v>
      </c>
      <c r="AU177" s="30"/>
      <c r="AV177" s="30"/>
      <c r="AW177" s="30">
        <v>0.2</v>
      </c>
      <c r="AX177" s="15">
        <f t="shared" si="311"/>
        <v>766</v>
      </c>
      <c r="AY177" s="6">
        <f t="shared" ref="AY177:AY180" si="333">AI177+AS177+AN177</f>
        <v>887</v>
      </c>
      <c r="AZ177" s="4">
        <f t="shared" ref="AZ177:AZ180" si="334">V177+AC177+AJ177+AT177+AO177</f>
        <v>1.825</v>
      </c>
      <c r="BA177" s="6">
        <f t="shared" ref="BA177:BA180" si="335">(100%+AZ177)*AX177+AY177</f>
        <v>3050.9500000000003</v>
      </c>
      <c r="BB177" s="4">
        <f t="shared" ref="BB177:BB180" si="336">W177+AD177</f>
        <v>0.35</v>
      </c>
      <c r="BC177" s="4">
        <f t="shared" ref="BC177:BC180" si="337">AE177+AK177+AW177</f>
        <v>0.2</v>
      </c>
      <c r="BD177" s="4">
        <f t="shared" ref="BD177:BD180" si="338">P177+X177+AG177+AL177+AU177+AP177</f>
        <v>0.433</v>
      </c>
      <c r="BE177" s="4">
        <f t="shared" ref="BE177:BE180" si="339">Q177+Y177+AH177+AM177+AV177+AQ177</f>
        <v>1.9360000000000002</v>
      </c>
      <c r="BF177" s="4">
        <v>0.435</v>
      </c>
      <c r="BG177" s="9"/>
      <c r="BH177" s="6">
        <f t="shared" si="312"/>
        <v>8474.3187200000011</v>
      </c>
      <c r="BI177" s="9">
        <f t="shared" ref="BI177:BI180" si="340">(100%+$BE177)*BH177</f>
        <v>24880.599761920002</v>
      </c>
      <c r="BJ177" s="9">
        <f t="shared" ref="BJ177:BJ180" si="341">MIN($BD177, 80%)*BI177+MAX(100%-$BD177, 20%)*BH177</f>
        <v>15578.23841115136</v>
      </c>
      <c r="BK177" s="9"/>
      <c r="BL177" s="6">
        <f t="shared" si="296"/>
        <v>11153.296896000002</v>
      </c>
      <c r="BM177" s="9">
        <f t="shared" ref="BM177:BM180" si="342">(100%+$BE177)*BL177</f>
        <v>32746.079686656005</v>
      </c>
      <c r="BN177" s="9">
        <f t="shared" ref="BN177:BN180" si="343">MIN($BD177, 80%)*BM177+MAX(100%-$BD177, 20%)*BL177</f>
        <v>20502.971844354048</v>
      </c>
      <c r="BO177" s="9">
        <f t="shared" si="313"/>
        <v>13531.573440000002</v>
      </c>
      <c r="BP177" s="9">
        <f t="shared" ref="BP177:BP180" si="344">(100%+$BE177)*BO177</f>
        <v>39728.699619840008</v>
      </c>
      <c r="BQ177" s="9">
        <f t="shared" ref="BQ177:BQ180" si="345">MIN($BD177, 80%)*BP177+MAX(100%-$BD177, 20%)*BO177</f>
        <v>24874.929075870725</v>
      </c>
      <c r="BR177" s="9">
        <f t="shared" si="314"/>
        <v>3601.8295320000007</v>
      </c>
      <c r="BS177" s="9">
        <f t="shared" ref="BS177:BS180" si="346">(100%+$BE177)*BR177</f>
        <v>10574.971505952002</v>
      </c>
      <c r="BT177" s="9">
        <f t="shared" ref="BT177:BT180" si="347">MIN($BD177, 80%)*BS177+MAX(100%-$BD177, 20%)*BR177</f>
        <v>6621.2000067212175</v>
      </c>
      <c r="BU177" s="6">
        <f t="shared" si="315"/>
        <v>0</v>
      </c>
      <c r="BV177" s="6">
        <f t="shared" ref="BV177:BV180" si="348">(100%+$BE177)*BU177</f>
        <v>0</v>
      </c>
      <c r="BW177" s="6">
        <f t="shared" ref="BW177:BW180" si="349">MIN($BD177, 80%)*BV177+MAX(100%-$BD177, 20%)*BU177</f>
        <v>0</v>
      </c>
      <c r="BX177" s="9">
        <f t="shared" si="316"/>
        <v>144324.84102202163</v>
      </c>
      <c r="BY177" s="15">
        <v>11</v>
      </c>
      <c r="BZ177" s="25">
        <f t="shared" si="317"/>
        <v>15381.797281626577</v>
      </c>
      <c r="CA177" s="9">
        <f t="shared" si="318"/>
        <v>26484.80002688487</v>
      </c>
      <c r="CB177" s="9">
        <f t="shared" si="319"/>
        <v>1765.653335125658</v>
      </c>
      <c r="CC177" s="6">
        <f t="shared" si="320"/>
        <v>0</v>
      </c>
      <c r="CD177" s="6">
        <f t="shared" ref="CD177:CD180" si="350">BZ177+CB177+CC177</f>
        <v>17147.450616752234</v>
      </c>
      <c r="CE177">
        <v>85</v>
      </c>
      <c r="CF177" s="4">
        <f t="shared" si="321"/>
        <v>0.47887323943661969</v>
      </c>
      <c r="CG177" s="1">
        <v>0.1</v>
      </c>
      <c r="CH177" s="4">
        <f t="shared" si="198"/>
        <v>0.43098591549295773</v>
      </c>
      <c r="CI177" s="6">
        <f t="shared" si="199"/>
        <v>3652.3120117183103</v>
      </c>
      <c r="CJ177" s="6">
        <f t="shared" si="200"/>
        <v>10723.188066404959</v>
      </c>
      <c r="CK177" s="6">
        <f t="shared" si="201"/>
        <v>4806.9138734873241</v>
      </c>
      <c r="CL177" s="6">
        <f t="shared" si="202"/>
        <v>14113.099132558784</v>
      </c>
      <c r="CM177" s="6">
        <f t="shared" si="203"/>
        <v>5831.9175670985924</v>
      </c>
      <c r="CN177" s="6">
        <f t="shared" si="204"/>
        <v>17122.509977001468</v>
      </c>
      <c r="CO177" s="6">
        <f t="shared" si="205"/>
        <v>1552.3377982985917</v>
      </c>
      <c r="CP177" s="6">
        <f t="shared" si="206"/>
        <v>4557.6637758046654</v>
      </c>
      <c r="CQ177" s="6">
        <f t="shared" si="207"/>
        <v>0</v>
      </c>
      <c r="CR177" s="6">
        <f t="shared" si="208"/>
        <v>0</v>
      </c>
      <c r="CS177" s="7">
        <f t="shared" si="297"/>
        <v>1.2777777777777777</v>
      </c>
      <c r="CT177" s="6">
        <f t="shared" si="298"/>
        <v>21910.631343627854</v>
      </c>
      <c r="CU177" s="6">
        <f t="shared" si="299"/>
        <v>17147.450616752234</v>
      </c>
    </row>
    <row r="178" spans="2:99" s="37" customFormat="1" x14ac:dyDescent="0.35">
      <c r="B178">
        <v>70</v>
      </c>
      <c r="C178">
        <v>70</v>
      </c>
      <c r="D178">
        <v>256</v>
      </c>
      <c r="E178" s="6">
        <v>6</v>
      </c>
      <c r="F178" s="4">
        <v>1.792</v>
      </c>
      <c r="G178" s="4">
        <v>3.0464000000000002</v>
      </c>
      <c r="H178" s="81">
        <v>2</v>
      </c>
      <c r="I178" s="25">
        <v>6</v>
      </c>
      <c r="J178" s="45">
        <f t="shared" si="0"/>
        <v>3.6960000000000002</v>
      </c>
      <c r="K178" s="25">
        <v>10</v>
      </c>
      <c r="L178" s="37">
        <v>6</v>
      </c>
      <c r="M178" s="45">
        <v>0.98380000000000001</v>
      </c>
      <c r="N178" s="25">
        <v>4</v>
      </c>
      <c r="O178" s="25">
        <v>15</v>
      </c>
      <c r="P178" s="45">
        <v>0.25</v>
      </c>
      <c r="Q178" s="4">
        <v>0.69199999999999995</v>
      </c>
      <c r="R178" s="15" t="s">
        <v>159</v>
      </c>
      <c r="S178" s="15">
        <v>2</v>
      </c>
      <c r="T178" s="15" t="s">
        <v>153</v>
      </c>
      <c r="U178" s="15">
        <v>510</v>
      </c>
      <c r="V178" s="33">
        <v>0.41299999999999998</v>
      </c>
      <c r="W178" s="33"/>
      <c r="X178" s="4"/>
      <c r="Y178" s="4"/>
      <c r="Z178" s="4"/>
      <c r="AA178" s="55">
        <v>1</v>
      </c>
      <c r="AB178" s="37" t="s">
        <v>143</v>
      </c>
      <c r="AC178" s="45"/>
      <c r="AD178" s="45">
        <v>0.35</v>
      </c>
      <c r="AE178" s="45"/>
      <c r="AF178" s="45"/>
      <c r="AG178" s="45"/>
      <c r="AH178" s="45"/>
      <c r="AI178" s="37">
        <v>311</v>
      </c>
      <c r="AJ178" s="45">
        <f>1*46.6%</f>
        <v>0.46600000000000003</v>
      </c>
      <c r="AK178" s="45">
        <f>1*46.6%</f>
        <v>0.46600000000000003</v>
      </c>
      <c r="AM178" s="45">
        <v>0.622</v>
      </c>
      <c r="AN178" s="6">
        <f t="shared" si="260"/>
        <v>63</v>
      </c>
      <c r="AO178" s="4"/>
      <c r="AP178" s="4">
        <f t="shared" si="261"/>
        <v>0.183</v>
      </c>
      <c r="AQ178" s="4">
        <f t="shared" si="262"/>
        <v>0.62200000000000011</v>
      </c>
      <c r="AR178" s="46" t="s">
        <v>151</v>
      </c>
      <c r="AS178" s="9">
        <v>513</v>
      </c>
      <c r="AT178" s="30">
        <v>0.48</v>
      </c>
      <c r="AU178" s="30"/>
      <c r="AV178" s="45"/>
      <c r="AW178" s="45">
        <v>0.2</v>
      </c>
      <c r="AX178" s="37">
        <f t="shared" si="311"/>
        <v>766</v>
      </c>
      <c r="AY178" s="6">
        <f t="shared" si="333"/>
        <v>887</v>
      </c>
      <c r="AZ178" s="4">
        <f t="shared" si="334"/>
        <v>1.359</v>
      </c>
      <c r="BA178" s="6">
        <f t="shared" si="335"/>
        <v>2693.9939999999997</v>
      </c>
      <c r="BB178" s="4">
        <f t="shared" si="336"/>
        <v>0.35</v>
      </c>
      <c r="BC178" s="4">
        <f t="shared" si="337"/>
        <v>0.66600000000000004</v>
      </c>
      <c r="BD178" s="4">
        <f t="shared" si="338"/>
        <v>0.433</v>
      </c>
      <c r="BE178" s="4">
        <f t="shared" si="339"/>
        <v>1.9360000000000002</v>
      </c>
      <c r="BF178" s="4">
        <v>0.435</v>
      </c>
      <c r="BG178" s="9"/>
      <c r="BH178" s="6">
        <f t="shared" si="312"/>
        <v>9732.5166919679978</v>
      </c>
      <c r="BI178" s="25">
        <f t="shared" si="340"/>
        <v>28574.669007618042</v>
      </c>
      <c r="BJ178" s="25">
        <f t="shared" si="341"/>
        <v>17891.168644644466</v>
      </c>
      <c r="BK178" s="25"/>
      <c r="BL178" s="6">
        <f t="shared" si="296"/>
        <v>13672.834213785598</v>
      </c>
      <c r="BM178" s="25">
        <f t="shared" si="342"/>
        <v>40143.441251674514</v>
      </c>
      <c r="BN178" s="25">
        <f t="shared" si="343"/>
        <v>25134.607061191498</v>
      </c>
      <c r="BO178" s="25">
        <f t="shared" si="313"/>
        <v>16588.365038783999</v>
      </c>
      <c r="BP178" s="25">
        <f t="shared" si="344"/>
        <v>48703.439753869818</v>
      </c>
      <c r="BQ178" s="25">
        <f t="shared" si="345"/>
        <v>30494.192390416159</v>
      </c>
      <c r="BR178" s="25">
        <f t="shared" si="314"/>
        <v>4415.4852611351989</v>
      </c>
      <c r="BS178" s="25">
        <f t="shared" si="346"/>
        <v>12963.864726692944</v>
      </c>
      <c r="BT178" s="25">
        <f t="shared" si="347"/>
        <v>8116.933569721702</v>
      </c>
      <c r="BU178" s="6">
        <f t="shared" si="315"/>
        <v>0</v>
      </c>
      <c r="BV178" s="6">
        <f t="shared" si="348"/>
        <v>0</v>
      </c>
      <c r="BW178" s="6">
        <f t="shared" si="349"/>
        <v>0</v>
      </c>
      <c r="BX178" s="25">
        <f t="shared" si="316"/>
        <v>172103.10282334386</v>
      </c>
      <c r="BY178" s="15">
        <v>11</v>
      </c>
      <c r="BZ178" s="25">
        <f t="shared" si="317"/>
        <v>18417.935928523639</v>
      </c>
      <c r="CA178" s="25">
        <f t="shared" si="318"/>
        <v>32467.734278886808</v>
      </c>
      <c r="CB178" s="25">
        <f t="shared" si="319"/>
        <v>2164.5156185924538</v>
      </c>
      <c r="CC178" s="6">
        <f t="shared" si="320"/>
        <v>0</v>
      </c>
      <c r="CD178" s="6">
        <f t="shared" si="350"/>
        <v>20582.451547116092</v>
      </c>
      <c r="CE178">
        <v>85</v>
      </c>
      <c r="CF178" s="4">
        <f t="shared" si="321"/>
        <v>0.47887323943661969</v>
      </c>
      <c r="CG178" s="1">
        <v>0.1</v>
      </c>
      <c r="CH178" s="4">
        <f t="shared" si="198"/>
        <v>0.43098591549295773</v>
      </c>
      <c r="CI178" s="6">
        <f t="shared" si="199"/>
        <v>4194.5776165383204</v>
      </c>
      <c r="CJ178" s="6">
        <f t="shared" si="200"/>
        <v>12315.279882156508</v>
      </c>
      <c r="CK178" s="6">
        <f t="shared" si="201"/>
        <v>5892.7989710118209</v>
      </c>
      <c r="CL178" s="6">
        <f t="shared" si="202"/>
        <v>17301.257778890704</v>
      </c>
      <c r="CM178" s="6">
        <f t="shared" si="203"/>
        <v>7149.3516927716946</v>
      </c>
      <c r="CN178" s="6">
        <f t="shared" si="204"/>
        <v>20990.496569977695</v>
      </c>
      <c r="CO178" s="6">
        <f t="shared" si="205"/>
        <v>1903.0119576160153</v>
      </c>
      <c r="CP178" s="6">
        <f t="shared" si="206"/>
        <v>5587.243107560621</v>
      </c>
      <c r="CQ178" s="6">
        <f t="shared" si="207"/>
        <v>0</v>
      </c>
      <c r="CR178" s="6">
        <f t="shared" si="208"/>
        <v>0</v>
      </c>
      <c r="CS178" s="7">
        <f t="shared" si="297"/>
        <v>1.2777777777777777</v>
      </c>
      <c r="CT178" s="6">
        <f t="shared" si="298"/>
        <v>26299.799199092784</v>
      </c>
      <c r="CU178" s="6">
        <f t="shared" si="299"/>
        <v>20582.451547116092</v>
      </c>
    </row>
    <row r="179" spans="2:99" s="15" customFormat="1" x14ac:dyDescent="0.35">
      <c r="B179">
        <v>70</v>
      </c>
      <c r="C179">
        <v>70</v>
      </c>
      <c r="D179">
        <v>256</v>
      </c>
      <c r="E179" s="6">
        <v>6</v>
      </c>
      <c r="F179" s="4">
        <v>1.792</v>
      </c>
      <c r="G179" s="4">
        <v>3.0464000000000002</v>
      </c>
      <c r="H179" s="16">
        <v>2</v>
      </c>
      <c r="I179" s="9">
        <v>6</v>
      </c>
      <c r="J179" s="30">
        <f t="shared" si="0"/>
        <v>3.6960000000000002</v>
      </c>
      <c r="K179" s="9">
        <v>10</v>
      </c>
      <c r="L179" s="15">
        <v>6</v>
      </c>
      <c r="M179" s="30">
        <v>0.98380000000000001</v>
      </c>
      <c r="N179" s="9">
        <v>4</v>
      </c>
      <c r="O179" s="9">
        <v>15</v>
      </c>
      <c r="P179" s="30">
        <v>0.25</v>
      </c>
      <c r="Q179" s="4">
        <v>0.69199999999999995</v>
      </c>
      <c r="R179" s="15" t="s">
        <v>159</v>
      </c>
      <c r="S179" s="15">
        <v>2</v>
      </c>
      <c r="T179" s="15" t="s">
        <v>153</v>
      </c>
      <c r="U179" s="15">
        <v>510</v>
      </c>
      <c r="V179" s="33">
        <v>0.41299999999999998</v>
      </c>
      <c r="W179" s="33"/>
      <c r="X179" s="4"/>
      <c r="Y179" s="4"/>
      <c r="Z179" s="4"/>
      <c r="AA179" s="55">
        <v>1</v>
      </c>
      <c r="AB179" s="37" t="s">
        <v>143</v>
      </c>
      <c r="AC179" s="30"/>
      <c r="AD179" s="30">
        <v>0.35</v>
      </c>
      <c r="AE179" s="30"/>
      <c r="AF179" s="30"/>
      <c r="AG179" s="30"/>
      <c r="AH179" s="30"/>
      <c r="AI179" s="15">
        <v>311</v>
      </c>
      <c r="AJ179" s="30">
        <f>2*46.6%</f>
        <v>0.93200000000000005</v>
      </c>
      <c r="AK179" s="30"/>
      <c r="AL179" s="30">
        <v>0.311</v>
      </c>
      <c r="AM179" s="30"/>
      <c r="AN179" s="6">
        <f t="shared" si="260"/>
        <v>63</v>
      </c>
      <c r="AO179" s="4"/>
      <c r="AP179" s="4">
        <f t="shared" si="261"/>
        <v>0.183</v>
      </c>
      <c r="AQ179" s="4">
        <f t="shared" si="262"/>
        <v>0.62200000000000011</v>
      </c>
      <c r="AR179" s="46" t="s">
        <v>151</v>
      </c>
      <c r="AS179" s="9">
        <v>513</v>
      </c>
      <c r="AT179" s="30">
        <v>0.48</v>
      </c>
      <c r="AU179" s="30"/>
      <c r="AV179" s="30"/>
      <c r="AW179" s="30">
        <v>0.2</v>
      </c>
      <c r="AX179" s="15">
        <f t="shared" si="311"/>
        <v>766</v>
      </c>
      <c r="AY179" s="6">
        <f t="shared" si="333"/>
        <v>887</v>
      </c>
      <c r="AZ179" s="4">
        <f t="shared" si="334"/>
        <v>1.825</v>
      </c>
      <c r="BA179" s="6">
        <f t="shared" si="335"/>
        <v>3050.9500000000003</v>
      </c>
      <c r="BB179" s="4">
        <f t="shared" si="336"/>
        <v>0.35</v>
      </c>
      <c r="BC179" s="4">
        <f t="shared" si="337"/>
        <v>0.2</v>
      </c>
      <c r="BD179" s="4">
        <f t="shared" si="338"/>
        <v>0.74399999999999999</v>
      </c>
      <c r="BE179" s="4">
        <f t="shared" si="339"/>
        <v>1.3140000000000001</v>
      </c>
      <c r="BF179" s="4">
        <v>0.435</v>
      </c>
      <c r="BG179" s="9"/>
      <c r="BH179" s="6">
        <f t="shared" si="312"/>
        <v>8474.3187200000011</v>
      </c>
      <c r="BI179" s="9">
        <f t="shared" si="340"/>
        <v>19609.573518080004</v>
      </c>
      <c r="BJ179" s="9">
        <f t="shared" si="341"/>
        <v>16758.948289771524</v>
      </c>
      <c r="BK179" s="9"/>
      <c r="BL179" s="6">
        <f t="shared" si="296"/>
        <v>11153.296896000002</v>
      </c>
      <c r="BM179" s="9">
        <f t="shared" si="342"/>
        <v>25808.729017344005</v>
      </c>
      <c r="BN179" s="9">
        <f t="shared" si="343"/>
        <v>22056.93839427994</v>
      </c>
      <c r="BO179" s="9">
        <f t="shared" si="313"/>
        <v>13531.573440000002</v>
      </c>
      <c r="BP179" s="9">
        <f t="shared" si="344"/>
        <v>31312.060940160005</v>
      </c>
      <c r="BQ179" s="9">
        <f t="shared" si="345"/>
        <v>26760.256140119043</v>
      </c>
      <c r="BR179" s="9">
        <f t="shared" si="314"/>
        <v>3601.8295320000007</v>
      </c>
      <c r="BS179" s="9">
        <f t="shared" si="346"/>
        <v>8334.633537048001</v>
      </c>
      <c r="BT179" s="9">
        <f t="shared" si="347"/>
        <v>7123.0357117557123</v>
      </c>
      <c r="BU179" s="6">
        <f t="shared" si="315"/>
        <v>0</v>
      </c>
      <c r="BV179" s="6">
        <f t="shared" si="348"/>
        <v>0</v>
      </c>
      <c r="BW179" s="6">
        <f t="shared" si="349"/>
        <v>0</v>
      </c>
      <c r="BX179" s="9">
        <f t="shared" si="316"/>
        <v>155263.54673620587</v>
      </c>
      <c r="BY179" s="15">
        <v>11</v>
      </c>
      <c r="BZ179" s="25">
        <f t="shared" si="317"/>
        <v>16547.618443302264</v>
      </c>
      <c r="CA179" s="9">
        <f t="shared" si="318"/>
        <v>28492.142847022849</v>
      </c>
      <c r="CB179" s="9">
        <f t="shared" si="319"/>
        <v>1899.4761898015233</v>
      </c>
      <c r="CC179" s="6">
        <f t="shared" si="320"/>
        <v>0</v>
      </c>
      <c r="CD179" s="6">
        <f t="shared" si="350"/>
        <v>18447.094633103789</v>
      </c>
      <c r="CE179">
        <v>85</v>
      </c>
      <c r="CF179" s="4">
        <f t="shared" si="321"/>
        <v>0.47887323943661969</v>
      </c>
      <c r="CG179" s="1">
        <v>0.1</v>
      </c>
      <c r="CH179" s="4">
        <f t="shared" si="198"/>
        <v>0.43098591549295773</v>
      </c>
      <c r="CI179" s="6">
        <f t="shared" si="199"/>
        <v>3652.3120117183103</v>
      </c>
      <c r="CJ179" s="6">
        <f t="shared" si="200"/>
        <v>8451.4499951161706</v>
      </c>
      <c r="CK179" s="6">
        <f t="shared" si="201"/>
        <v>4806.9138734873241</v>
      </c>
      <c r="CL179" s="6">
        <f t="shared" si="202"/>
        <v>11123.198703249669</v>
      </c>
      <c r="CM179" s="6">
        <f t="shared" si="203"/>
        <v>5831.9175670985924</v>
      </c>
      <c r="CN179" s="6">
        <f t="shared" si="204"/>
        <v>13495.057250266142</v>
      </c>
      <c r="CO179" s="6">
        <f t="shared" si="205"/>
        <v>1552.3377982985917</v>
      </c>
      <c r="CP179" s="6">
        <f t="shared" si="206"/>
        <v>3592.1096652629412</v>
      </c>
      <c r="CQ179" s="6">
        <f t="shared" si="207"/>
        <v>0</v>
      </c>
      <c r="CR179" s="6">
        <f t="shared" si="208"/>
        <v>0</v>
      </c>
      <c r="CS179" s="7">
        <f t="shared" si="297"/>
        <v>1.2777777777777777</v>
      </c>
      <c r="CT179" s="6">
        <f t="shared" si="298"/>
        <v>23571.287586743729</v>
      </c>
      <c r="CU179" s="6">
        <f t="shared" si="299"/>
        <v>18447.094633103789</v>
      </c>
    </row>
    <row r="180" spans="2:99" s="63" customFormat="1" x14ac:dyDescent="0.35">
      <c r="B180" s="59">
        <v>70</v>
      </c>
      <c r="C180" s="59">
        <v>70</v>
      </c>
      <c r="D180" s="59">
        <v>256</v>
      </c>
      <c r="E180" s="61">
        <v>6</v>
      </c>
      <c r="F180" s="60">
        <v>1.792</v>
      </c>
      <c r="G180" s="60">
        <v>3.0464000000000002</v>
      </c>
      <c r="H180" s="74">
        <v>2</v>
      </c>
      <c r="I180" s="72">
        <v>6</v>
      </c>
      <c r="J180" s="67">
        <f t="shared" si="0"/>
        <v>3.6960000000000002</v>
      </c>
      <c r="K180" s="72">
        <v>10</v>
      </c>
      <c r="L180" s="63">
        <v>6</v>
      </c>
      <c r="M180" s="67">
        <v>0.98380000000000001</v>
      </c>
      <c r="N180" s="72">
        <v>4</v>
      </c>
      <c r="O180" s="72">
        <v>15</v>
      </c>
      <c r="P180" s="67">
        <v>0.25</v>
      </c>
      <c r="Q180" s="60">
        <v>0.69199999999999995</v>
      </c>
      <c r="R180" s="63" t="s">
        <v>159</v>
      </c>
      <c r="S180" s="63">
        <v>2</v>
      </c>
      <c r="T180" s="63" t="s">
        <v>153</v>
      </c>
      <c r="U180" s="63">
        <v>510</v>
      </c>
      <c r="V180" s="64">
        <v>0.41299999999999998</v>
      </c>
      <c r="W180" s="64"/>
      <c r="X180" s="60"/>
      <c r="Y180" s="60"/>
      <c r="Z180" s="60"/>
      <c r="AA180" s="80">
        <v>1</v>
      </c>
      <c r="AB180" s="63" t="s">
        <v>143</v>
      </c>
      <c r="AC180" s="67"/>
      <c r="AD180" s="67">
        <v>0.35</v>
      </c>
      <c r="AE180" s="67"/>
      <c r="AF180" s="67"/>
      <c r="AG180" s="67"/>
      <c r="AH180" s="67"/>
      <c r="AI180" s="63">
        <v>311</v>
      </c>
      <c r="AJ180" s="67">
        <f>1*46.6%</f>
        <v>0.46600000000000003</v>
      </c>
      <c r="AK180" s="67">
        <f>1*46.6%</f>
        <v>0.46600000000000003</v>
      </c>
      <c r="AL180" s="67">
        <v>0.311</v>
      </c>
      <c r="AM180" s="67"/>
      <c r="AN180" s="61">
        <f t="shared" si="260"/>
        <v>63</v>
      </c>
      <c r="AO180" s="60"/>
      <c r="AP180" s="60">
        <f t="shared" si="261"/>
        <v>0.183</v>
      </c>
      <c r="AQ180" s="60">
        <f t="shared" si="262"/>
        <v>0.62200000000000011</v>
      </c>
      <c r="AR180" s="73" t="s">
        <v>151</v>
      </c>
      <c r="AS180" s="72">
        <v>513</v>
      </c>
      <c r="AT180" s="67">
        <v>0.48</v>
      </c>
      <c r="AU180" s="67"/>
      <c r="AV180" s="67"/>
      <c r="AW180" s="67">
        <v>0.2</v>
      </c>
      <c r="AX180" s="63">
        <f t="shared" si="311"/>
        <v>766</v>
      </c>
      <c r="AY180" s="61">
        <f t="shared" si="333"/>
        <v>887</v>
      </c>
      <c r="AZ180" s="60">
        <f t="shared" si="334"/>
        <v>1.359</v>
      </c>
      <c r="BA180" s="61">
        <f t="shared" si="335"/>
        <v>2693.9939999999997</v>
      </c>
      <c r="BB180" s="60">
        <f t="shared" si="336"/>
        <v>0.35</v>
      </c>
      <c r="BC180" s="60">
        <f t="shared" si="337"/>
        <v>0.66600000000000004</v>
      </c>
      <c r="BD180" s="60">
        <f t="shared" si="338"/>
        <v>0.74399999999999999</v>
      </c>
      <c r="BE180" s="60">
        <f t="shared" si="339"/>
        <v>1.3140000000000001</v>
      </c>
      <c r="BF180" s="4">
        <v>0.435</v>
      </c>
      <c r="BG180" s="72"/>
      <c r="BH180" s="6">
        <f t="shared" si="312"/>
        <v>9732.5166919679978</v>
      </c>
      <c r="BI180" s="72">
        <f t="shared" si="340"/>
        <v>22521.043625213948</v>
      </c>
      <c r="BJ180" s="72">
        <f t="shared" si="341"/>
        <v>19247.180730302985</v>
      </c>
      <c r="BK180" s="25"/>
      <c r="BL180" s="6">
        <f t="shared" si="296"/>
        <v>13672.834213785598</v>
      </c>
      <c r="BM180" s="72">
        <f t="shared" si="342"/>
        <v>31638.938370699874</v>
      </c>
      <c r="BN180" s="72">
        <f t="shared" si="343"/>
        <v>27039.615706529818</v>
      </c>
      <c r="BO180" s="72">
        <f t="shared" si="313"/>
        <v>16588.365038783999</v>
      </c>
      <c r="BP180" s="72">
        <f t="shared" si="344"/>
        <v>38385.476699746177</v>
      </c>
      <c r="BQ180" s="72">
        <f t="shared" si="345"/>
        <v>32805.416114539861</v>
      </c>
      <c r="BR180" s="72">
        <f t="shared" si="314"/>
        <v>4415.4852611351989</v>
      </c>
      <c r="BS180" s="72">
        <f t="shared" si="346"/>
        <v>10217.432894266851</v>
      </c>
      <c r="BT180" s="72">
        <f t="shared" si="347"/>
        <v>8732.1343001851492</v>
      </c>
      <c r="BU180" s="61">
        <f t="shared" si="315"/>
        <v>0</v>
      </c>
      <c r="BV180" s="61">
        <f t="shared" si="348"/>
        <v>0</v>
      </c>
      <c r="BW180" s="61">
        <f t="shared" si="349"/>
        <v>0</v>
      </c>
      <c r="BX180" s="72">
        <f t="shared" si="316"/>
        <v>185147.18574733121</v>
      </c>
      <c r="BY180" s="63">
        <v>11</v>
      </c>
      <c r="BZ180" s="66">
        <f t="shared" si="317"/>
        <v>19813.872896533736</v>
      </c>
      <c r="CA180" s="72">
        <f t="shared" si="318"/>
        <v>34928.537200740597</v>
      </c>
      <c r="CB180" s="72">
        <f t="shared" si="319"/>
        <v>2328.56914671604</v>
      </c>
      <c r="CC180" s="61">
        <f t="shared" si="320"/>
        <v>0</v>
      </c>
      <c r="CD180" s="66">
        <f t="shared" si="350"/>
        <v>22142.442043249775</v>
      </c>
      <c r="CE180" s="59">
        <v>85</v>
      </c>
      <c r="CF180" s="60">
        <f t="shared" si="321"/>
        <v>0.47887323943661969</v>
      </c>
      <c r="CG180" s="71">
        <v>0.1</v>
      </c>
      <c r="CH180" s="60">
        <f t="shared" si="198"/>
        <v>0.43098591549295773</v>
      </c>
      <c r="CI180" s="61">
        <f t="shared" si="199"/>
        <v>4194.5776165383204</v>
      </c>
      <c r="CJ180" s="61">
        <f t="shared" si="200"/>
        <v>9706.252604669673</v>
      </c>
      <c r="CK180" s="61">
        <f t="shared" si="201"/>
        <v>5892.7989710118209</v>
      </c>
      <c r="CL180" s="61">
        <f t="shared" si="202"/>
        <v>13635.936818921353</v>
      </c>
      <c r="CM180" s="61">
        <f t="shared" si="203"/>
        <v>7149.3516927716946</v>
      </c>
      <c r="CN180" s="61">
        <f t="shared" si="204"/>
        <v>16543.599817073704</v>
      </c>
      <c r="CO180" s="61">
        <f t="shared" si="205"/>
        <v>1903.0119576160153</v>
      </c>
      <c r="CP180" s="61">
        <f t="shared" si="206"/>
        <v>4403.5696699234595</v>
      </c>
      <c r="CQ180" s="61">
        <f t="shared" si="207"/>
        <v>0</v>
      </c>
      <c r="CR180" s="61">
        <f t="shared" si="208"/>
        <v>0</v>
      </c>
      <c r="CS180" s="7">
        <f t="shared" si="297"/>
        <v>1.2777777777777777</v>
      </c>
      <c r="CT180" s="6">
        <f t="shared" si="298"/>
        <v>28293.120388596933</v>
      </c>
      <c r="CU180" s="6">
        <f t="shared" si="299"/>
        <v>22142.442043249775</v>
      </c>
    </row>
    <row r="181" spans="2:99" s="15" customFormat="1" x14ac:dyDescent="0.35">
      <c r="B181">
        <v>70</v>
      </c>
      <c r="C181">
        <v>70</v>
      </c>
      <c r="D181">
        <v>256</v>
      </c>
      <c r="E181" s="6">
        <v>6</v>
      </c>
      <c r="F181" s="4">
        <v>1.792</v>
      </c>
      <c r="G181" s="4">
        <v>3.0464000000000002</v>
      </c>
      <c r="H181" s="16">
        <v>2</v>
      </c>
      <c r="I181" s="9">
        <v>6</v>
      </c>
      <c r="J181" s="30">
        <f t="shared" si="0"/>
        <v>3.6960000000000002</v>
      </c>
      <c r="K181" s="9">
        <v>10</v>
      </c>
      <c r="L181" s="15">
        <v>6</v>
      </c>
      <c r="M181" s="30">
        <v>0.98380000000000001</v>
      </c>
      <c r="N181" s="9">
        <v>4</v>
      </c>
      <c r="O181" s="9">
        <v>15</v>
      </c>
      <c r="P181" s="30">
        <v>0.25</v>
      </c>
      <c r="Q181" s="4">
        <v>0.69199999999999995</v>
      </c>
      <c r="R181" s="15" t="s">
        <v>154</v>
      </c>
      <c r="S181" s="15">
        <v>1</v>
      </c>
      <c r="T181" s="15" t="s">
        <v>153</v>
      </c>
      <c r="U181" s="15">
        <v>674</v>
      </c>
      <c r="V181" s="33"/>
      <c r="W181" s="33"/>
      <c r="X181" s="4">
        <v>0.221</v>
      </c>
      <c r="Y181" s="4">
        <v>0.2</v>
      </c>
      <c r="Z181" s="4">
        <v>1.25</v>
      </c>
      <c r="AA181" s="55">
        <v>4</v>
      </c>
      <c r="AB181" s="37" t="s">
        <v>143</v>
      </c>
      <c r="AC181" s="30"/>
      <c r="AD181" s="30">
        <v>0.35</v>
      </c>
      <c r="AE181" s="30"/>
      <c r="AF181" s="30"/>
      <c r="AG181" s="30"/>
      <c r="AH181" s="30"/>
      <c r="AI181" s="15">
        <v>311</v>
      </c>
      <c r="AJ181" s="30">
        <f>2*46.6%</f>
        <v>0.93200000000000005</v>
      </c>
      <c r="AK181" s="30"/>
      <c r="AL181" s="30"/>
      <c r="AM181" s="30">
        <v>0.622</v>
      </c>
      <c r="AN181" s="6">
        <f t="shared" si="260"/>
        <v>63</v>
      </c>
      <c r="AO181" s="4"/>
      <c r="AP181" s="4">
        <f t="shared" si="261"/>
        <v>0.183</v>
      </c>
      <c r="AQ181" s="4">
        <f t="shared" si="262"/>
        <v>0.62200000000000011</v>
      </c>
      <c r="AR181" s="46" t="s">
        <v>151</v>
      </c>
      <c r="AS181" s="9">
        <v>513</v>
      </c>
      <c r="AT181" s="30">
        <v>0.48</v>
      </c>
      <c r="AU181" s="30"/>
      <c r="AV181" s="30"/>
      <c r="AW181" s="30">
        <v>0.2</v>
      </c>
      <c r="AX181" s="15">
        <f t="shared" si="311"/>
        <v>930</v>
      </c>
      <c r="AY181" s="6">
        <f t="shared" si="263"/>
        <v>887</v>
      </c>
      <c r="AZ181" s="4">
        <f t="shared" si="264"/>
        <v>1.4119999999999999</v>
      </c>
      <c r="BA181" s="6">
        <f t="shared" si="265"/>
        <v>3130.16</v>
      </c>
      <c r="BB181" s="4">
        <f t="shared" si="266"/>
        <v>0.35</v>
      </c>
      <c r="BC181" s="4">
        <f t="shared" si="267"/>
        <v>0.2</v>
      </c>
      <c r="BD181" s="4">
        <f t="shared" si="268"/>
        <v>0.65399999999999991</v>
      </c>
      <c r="BE181" s="4">
        <f t="shared" si="269"/>
        <v>2.1360000000000001</v>
      </c>
      <c r="BF181" s="4">
        <v>0.435</v>
      </c>
      <c r="BG181" s="9"/>
      <c r="BH181" s="6">
        <f t="shared" si="312"/>
        <v>8694.3324159999993</v>
      </c>
      <c r="BI181" s="9">
        <f t="shared" ref="BI181:BI184" si="351">(100%+$BE181)*BH181</f>
        <v>27265.426456575999</v>
      </c>
      <c r="BJ181" s="9">
        <f t="shared" ref="BJ181:BJ184" si="352">MIN($BD181, 80%)*BI181+MAX(100%-$BD181, 20%)*BH181</f>
        <v>20839.827918536703</v>
      </c>
      <c r="BK181" s="9"/>
      <c r="BL181" s="6">
        <f t="shared" si="296"/>
        <v>11442.863308800001</v>
      </c>
      <c r="BM181" s="9">
        <f t="shared" ref="BM181:BM184" si="353">(100%+$BE181)*BL181</f>
        <v>35884.819336396802</v>
      </c>
      <c r="BN181" s="9">
        <f t="shared" ref="BN181:BN184" si="354">MIN($BD181, 80%)*BM181+MAX(100%-$BD181, 20%)*BL181</f>
        <v>27427.902550848306</v>
      </c>
      <c r="BO181" s="9">
        <f t="shared" si="313"/>
        <v>13882.885632</v>
      </c>
      <c r="BP181" s="9">
        <f t="shared" ref="BP181:BP184" si="355">(100%+$BE181)*BO181</f>
        <v>43536.729341951999</v>
      </c>
      <c r="BQ181" s="9">
        <f t="shared" ref="BQ181:BQ184" si="356">MIN($BD181, 80%)*BP181+MAX(100%-$BD181, 20%)*BO181</f>
        <v>33276.499418308602</v>
      </c>
      <c r="BR181" s="9">
        <f t="shared" si="314"/>
        <v>3695.3416895999999</v>
      </c>
      <c r="BS181" s="9">
        <f t="shared" ref="BS181:BS184" si="357">(100%+$BE181)*BR181</f>
        <v>11588.591538585601</v>
      </c>
      <c r="BT181" s="9">
        <f t="shared" ref="BT181:BT184" si="358">MIN($BD181, 80%)*BS181+MAX(100%-$BD181, 20%)*BR181</f>
        <v>8857.5270908365819</v>
      </c>
      <c r="BU181" s="6">
        <f t="shared" si="315"/>
        <v>3912.7</v>
      </c>
      <c r="BV181" s="6">
        <f t="shared" si="270"/>
        <v>12270.227199999999</v>
      </c>
      <c r="BW181" s="6">
        <f t="shared" si="271"/>
        <v>9378.522788799999</v>
      </c>
      <c r="BX181" s="9">
        <f t="shared" si="316"/>
        <v>193070.92187754004</v>
      </c>
      <c r="BY181" s="15">
        <v>11</v>
      </c>
      <c r="BZ181" s="25">
        <f t="shared" si="317"/>
        <v>20577.038299622604</v>
      </c>
      <c r="CA181" s="9">
        <f t="shared" si="318"/>
        <v>35430.108363346328</v>
      </c>
      <c r="CB181" s="9">
        <f t="shared" si="319"/>
        <v>2362.0072242230885</v>
      </c>
      <c r="CC181" s="6">
        <f t="shared" si="320"/>
        <v>2344.6306971999998</v>
      </c>
      <c r="CD181" s="6">
        <f t="shared" si="272"/>
        <v>25283.676221045691</v>
      </c>
      <c r="CE181">
        <v>85</v>
      </c>
      <c r="CF181" s="4">
        <f t="shared" si="321"/>
        <v>0.47887323943661969</v>
      </c>
      <c r="CG181" s="1">
        <v>0.1</v>
      </c>
      <c r="CH181" s="4">
        <f t="shared" si="198"/>
        <v>0.43098591549295773</v>
      </c>
      <c r="CI181" s="6">
        <f t="shared" si="199"/>
        <v>3747.1348159098588</v>
      </c>
      <c r="CJ181" s="6">
        <f t="shared" si="200"/>
        <v>11751.014782693317</v>
      </c>
      <c r="CK181" s="6">
        <f t="shared" si="201"/>
        <v>4931.7129190039441</v>
      </c>
      <c r="CL181" s="6">
        <f t="shared" si="202"/>
        <v>15465.851713996368</v>
      </c>
      <c r="CM181" s="6">
        <f t="shared" si="203"/>
        <v>5983.3281737915486</v>
      </c>
      <c r="CN181" s="6">
        <f t="shared" si="204"/>
        <v>18763.717153010297</v>
      </c>
      <c r="CO181" s="6">
        <f t="shared" si="205"/>
        <v>1592.6402211515492</v>
      </c>
      <c r="CP181" s="6">
        <f t="shared" si="206"/>
        <v>4994.5197335312587</v>
      </c>
      <c r="CQ181" s="6">
        <f t="shared" si="207"/>
        <v>1686.3185915492957</v>
      </c>
      <c r="CR181" s="6">
        <f t="shared" si="208"/>
        <v>5288.2951030985914</v>
      </c>
      <c r="CS181" s="7">
        <f t="shared" si="297"/>
        <v>1.2777777777777777</v>
      </c>
      <c r="CT181" s="6">
        <f t="shared" si="298"/>
        <v>31655.633311002824</v>
      </c>
      <c r="CU181" s="6">
        <f t="shared" si="299"/>
        <v>25283.676221045691</v>
      </c>
    </row>
    <row r="182" spans="2:99" s="37" customFormat="1" x14ac:dyDescent="0.35">
      <c r="B182">
        <v>70</v>
      </c>
      <c r="C182">
        <v>70</v>
      </c>
      <c r="D182">
        <v>256</v>
      </c>
      <c r="E182" s="6">
        <v>6</v>
      </c>
      <c r="F182" s="4">
        <v>1.792</v>
      </c>
      <c r="G182" s="4">
        <v>3.0464000000000002</v>
      </c>
      <c r="H182" s="81">
        <v>2</v>
      </c>
      <c r="I182" s="25">
        <v>6</v>
      </c>
      <c r="J182" s="45">
        <f t="shared" si="0"/>
        <v>3.6960000000000002</v>
      </c>
      <c r="K182" s="25">
        <v>10</v>
      </c>
      <c r="L182" s="37">
        <v>6</v>
      </c>
      <c r="M182" s="45">
        <v>0.98380000000000001</v>
      </c>
      <c r="N182" s="25">
        <v>4</v>
      </c>
      <c r="O182" s="25">
        <v>15</v>
      </c>
      <c r="P182" s="45">
        <v>0.25</v>
      </c>
      <c r="Q182" s="4">
        <v>0.69199999999999995</v>
      </c>
      <c r="R182" s="15" t="s">
        <v>154</v>
      </c>
      <c r="S182" s="15">
        <v>1</v>
      </c>
      <c r="T182" s="15" t="s">
        <v>153</v>
      </c>
      <c r="U182" s="15">
        <v>674</v>
      </c>
      <c r="V182" s="33"/>
      <c r="W182" s="33"/>
      <c r="X182" s="4">
        <v>0.221</v>
      </c>
      <c r="Y182" s="4">
        <v>0.2</v>
      </c>
      <c r="Z182" s="4">
        <v>1.25</v>
      </c>
      <c r="AA182" s="55">
        <v>4</v>
      </c>
      <c r="AB182" s="37" t="s">
        <v>143</v>
      </c>
      <c r="AC182" s="45"/>
      <c r="AD182" s="45">
        <v>0.35</v>
      </c>
      <c r="AE182" s="45"/>
      <c r="AF182" s="45"/>
      <c r="AG182" s="45"/>
      <c r="AH182" s="45"/>
      <c r="AI182" s="37">
        <v>311</v>
      </c>
      <c r="AJ182" s="45">
        <f>1*46.6%</f>
        <v>0.46600000000000003</v>
      </c>
      <c r="AK182" s="45">
        <f>1*46.6%</f>
        <v>0.46600000000000003</v>
      </c>
      <c r="AM182" s="45">
        <v>0.622</v>
      </c>
      <c r="AN182" s="6">
        <f t="shared" si="260"/>
        <v>63</v>
      </c>
      <c r="AO182" s="4"/>
      <c r="AP182" s="4">
        <f t="shared" si="261"/>
        <v>0.183</v>
      </c>
      <c r="AQ182" s="4">
        <f t="shared" si="262"/>
        <v>0.62200000000000011</v>
      </c>
      <c r="AR182" s="46" t="s">
        <v>151</v>
      </c>
      <c r="AS182" s="9">
        <v>513</v>
      </c>
      <c r="AT182" s="30">
        <v>0.48</v>
      </c>
      <c r="AU182" s="30"/>
      <c r="AV182" s="45"/>
      <c r="AW182" s="45">
        <v>0.2</v>
      </c>
      <c r="AX182" s="37">
        <f t="shared" si="311"/>
        <v>930</v>
      </c>
      <c r="AY182" s="6">
        <f t="shared" si="263"/>
        <v>887</v>
      </c>
      <c r="AZ182" s="4">
        <f t="shared" si="264"/>
        <v>0.94599999999999995</v>
      </c>
      <c r="BA182" s="6">
        <f t="shared" si="265"/>
        <v>2696.7799999999997</v>
      </c>
      <c r="BB182" s="4">
        <f t="shared" si="266"/>
        <v>0.35</v>
      </c>
      <c r="BC182" s="4">
        <f t="shared" si="267"/>
        <v>0.66600000000000004</v>
      </c>
      <c r="BD182" s="4">
        <f t="shared" si="268"/>
        <v>0.65399999999999991</v>
      </c>
      <c r="BE182" s="4">
        <f t="shared" si="269"/>
        <v>2.1360000000000001</v>
      </c>
      <c r="BF182" s="4">
        <v>0.435</v>
      </c>
      <c r="BG182" s="9"/>
      <c r="BH182" s="6">
        <f t="shared" si="312"/>
        <v>9742.5815961599983</v>
      </c>
      <c r="BI182" s="25">
        <f t="shared" si="351"/>
        <v>30552.735885557755</v>
      </c>
      <c r="BJ182" s="25">
        <f t="shared" si="352"/>
        <v>23352.422501426128</v>
      </c>
      <c r="BK182" s="25"/>
      <c r="BL182" s="6">
        <f t="shared" si="296"/>
        <v>13686.974006271999</v>
      </c>
      <c r="BM182" s="25">
        <f t="shared" si="353"/>
        <v>42922.35048366899</v>
      </c>
      <c r="BN182" s="25">
        <f t="shared" si="354"/>
        <v>32806.910222489634</v>
      </c>
      <c r="BO182" s="25">
        <f t="shared" si="313"/>
        <v>16605.519934079999</v>
      </c>
      <c r="BP182" s="25">
        <f t="shared" si="355"/>
        <v>52074.910513274881</v>
      </c>
      <c r="BQ182" s="25">
        <f t="shared" si="356"/>
        <v>39802.501372873448</v>
      </c>
      <c r="BR182" s="25">
        <f t="shared" si="314"/>
        <v>4420.0515452239997</v>
      </c>
      <c r="BS182" s="25">
        <f t="shared" si="357"/>
        <v>13861.281645822464</v>
      </c>
      <c r="BT182" s="25">
        <f t="shared" si="358"/>
        <v>10594.616031015394</v>
      </c>
      <c r="BU182" s="6">
        <f t="shared" si="315"/>
        <v>3370.9749999999995</v>
      </c>
      <c r="BV182" s="6">
        <f t="shared" si="270"/>
        <v>10571.377599999998</v>
      </c>
      <c r="BW182" s="6">
        <f t="shared" si="271"/>
        <v>8080.0383003999978</v>
      </c>
      <c r="BX182" s="25">
        <f t="shared" si="316"/>
        <v>224637.33089566306</v>
      </c>
      <c r="BY182" s="15">
        <v>11</v>
      </c>
      <c r="BZ182" s="27">
        <f t="shared" si="317"/>
        <v>24039.984751685137</v>
      </c>
      <c r="CA182" s="25">
        <f t="shared" si="318"/>
        <v>42378.464124061575</v>
      </c>
      <c r="CB182" s="25">
        <f t="shared" si="319"/>
        <v>2825.2309416041048</v>
      </c>
      <c r="CC182" s="6">
        <f t="shared" si="320"/>
        <v>2020.0095750999994</v>
      </c>
      <c r="CD182" s="8">
        <f t="shared" si="272"/>
        <v>28885.225268389244</v>
      </c>
      <c r="CE182">
        <v>85</v>
      </c>
      <c r="CF182" s="4">
        <f t="shared" si="321"/>
        <v>0.47887323943661969</v>
      </c>
      <c r="CG182" s="1">
        <v>0.1</v>
      </c>
      <c r="CH182" s="4">
        <f t="shared" si="198"/>
        <v>0.43098591549295773</v>
      </c>
      <c r="CI182" s="6">
        <f t="shared" si="199"/>
        <v>4198.9154484858582</v>
      </c>
      <c r="CJ182" s="6">
        <f t="shared" si="200"/>
        <v>13167.798846451651</v>
      </c>
      <c r="CK182" s="6">
        <f t="shared" si="201"/>
        <v>5898.8930224214528</v>
      </c>
      <c r="CL182" s="6">
        <f t="shared" si="202"/>
        <v>18498.928518313678</v>
      </c>
      <c r="CM182" s="6">
        <f t="shared" si="203"/>
        <v>7156.7452110260274</v>
      </c>
      <c r="CN182" s="6">
        <f t="shared" si="204"/>
        <v>22443.552981777622</v>
      </c>
      <c r="CO182" s="6">
        <f t="shared" si="205"/>
        <v>1904.979961744428</v>
      </c>
      <c r="CP182" s="6">
        <f t="shared" si="206"/>
        <v>5974.0171600305266</v>
      </c>
      <c r="CQ182" s="6">
        <f t="shared" si="207"/>
        <v>1452.8427464788729</v>
      </c>
      <c r="CR182" s="6">
        <f t="shared" si="208"/>
        <v>4556.1148529577458</v>
      </c>
      <c r="CS182" s="7">
        <f t="shared" si="297"/>
        <v>1.2777777777777777</v>
      </c>
      <c r="CT182" s="6">
        <f t="shared" si="298"/>
        <v>36347.785183191801</v>
      </c>
      <c r="CU182" s="6">
        <f t="shared" si="299"/>
        <v>28885.225268389244</v>
      </c>
    </row>
    <row r="183" spans="2:99" s="15" customFormat="1" x14ac:dyDescent="0.35">
      <c r="B183">
        <v>70</v>
      </c>
      <c r="C183">
        <v>70</v>
      </c>
      <c r="D183">
        <v>256</v>
      </c>
      <c r="E183" s="6">
        <v>6</v>
      </c>
      <c r="F183" s="4">
        <v>1.792</v>
      </c>
      <c r="G183" s="4">
        <v>3.0464000000000002</v>
      </c>
      <c r="H183" s="16">
        <v>2</v>
      </c>
      <c r="I183" s="9">
        <v>6</v>
      </c>
      <c r="J183" s="30">
        <f t="shared" si="0"/>
        <v>3.6960000000000002</v>
      </c>
      <c r="K183" s="9">
        <v>10</v>
      </c>
      <c r="L183" s="15">
        <v>6</v>
      </c>
      <c r="M183" s="30">
        <v>0.98380000000000001</v>
      </c>
      <c r="N183" s="9">
        <v>4</v>
      </c>
      <c r="O183" s="9">
        <v>15</v>
      </c>
      <c r="P183" s="30">
        <v>0.25</v>
      </c>
      <c r="Q183" s="4">
        <v>0.69199999999999995</v>
      </c>
      <c r="R183" s="15" t="s">
        <v>154</v>
      </c>
      <c r="S183" s="15">
        <v>1</v>
      </c>
      <c r="T183" s="15" t="s">
        <v>153</v>
      </c>
      <c r="U183" s="15">
        <v>674</v>
      </c>
      <c r="V183" s="33"/>
      <c r="W183" s="33"/>
      <c r="X183" s="4">
        <v>0.221</v>
      </c>
      <c r="Y183" s="4">
        <v>0.2</v>
      </c>
      <c r="Z183" s="4">
        <v>1.25</v>
      </c>
      <c r="AA183" s="55">
        <v>4</v>
      </c>
      <c r="AB183" s="37" t="s">
        <v>143</v>
      </c>
      <c r="AC183" s="30"/>
      <c r="AD183" s="30">
        <v>0.35</v>
      </c>
      <c r="AE183" s="30"/>
      <c r="AF183" s="30"/>
      <c r="AG183" s="30"/>
      <c r="AH183" s="30"/>
      <c r="AI183" s="15">
        <v>311</v>
      </c>
      <c r="AJ183" s="30">
        <f>2*46.6%</f>
        <v>0.93200000000000005</v>
      </c>
      <c r="AK183" s="30"/>
      <c r="AL183" s="30">
        <v>0.311</v>
      </c>
      <c r="AM183" s="30"/>
      <c r="AN183" s="6">
        <f t="shared" si="260"/>
        <v>63</v>
      </c>
      <c r="AO183" s="4"/>
      <c r="AP183" s="4">
        <f t="shared" si="261"/>
        <v>0.183</v>
      </c>
      <c r="AQ183" s="4">
        <f t="shared" si="262"/>
        <v>0.62200000000000011</v>
      </c>
      <c r="AR183" s="46" t="s">
        <v>151</v>
      </c>
      <c r="AS183" s="9">
        <v>513</v>
      </c>
      <c r="AT183" s="30">
        <v>0.48</v>
      </c>
      <c r="AU183" s="30"/>
      <c r="AV183" s="30"/>
      <c r="AW183" s="30">
        <v>0.2</v>
      </c>
      <c r="AX183" s="15">
        <f t="shared" si="311"/>
        <v>930</v>
      </c>
      <c r="AY183" s="6">
        <f t="shared" si="263"/>
        <v>887</v>
      </c>
      <c r="AZ183" s="4">
        <f t="shared" si="264"/>
        <v>1.4119999999999999</v>
      </c>
      <c r="BA183" s="6">
        <f t="shared" si="265"/>
        <v>3130.16</v>
      </c>
      <c r="BB183" s="4">
        <f t="shared" si="266"/>
        <v>0.35</v>
      </c>
      <c r="BC183" s="4">
        <f t="shared" si="267"/>
        <v>0.2</v>
      </c>
      <c r="BD183" s="4">
        <f t="shared" si="268"/>
        <v>0.96500000000000008</v>
      </c>
      <c r="BE183" s="4">
        <f t="shared" si="269"/>
        <v>1.514</v>
      </c>
      <c r="BF183" s="4">
        <v>0.435</v>
      </c>
      <c r="BG183" s="9"/>
      <c r="BH183" s="6">
        <f t="shared" si="312"/>
        <v>8694.3324159999993</v>
      </c>
      <c r="BI183" s="9">
        <f t="shared" si="351"/>
        <v>21857.551693824</v>
      </c>
      <c r="BJ183" s="9">
        <f t="shared" si="352"/>
        <v>19224.907838259202</v>
      </c>
      <c r="BK183" s="9"/>
      <c r="BL183" s="6">
        <f t="shared" si="296"/>
        <v>11442.863308800001</v>
      </c>
      <c r="BM183" s="9">
        <f t="shared" si="353"/>
        <v>28767.358358323203</v>
      </c>
      <c r="BN183" s="9">
        <f t="shared" si="354"/>
        <v>25302.459348418564</v>
      </c>
      <c r="BO183" s="9">
        <f t="shared" si="313"/>
        <v>13882.885632</v>
      </c>
      <c r="BP183" s="9">
        <f t="shared" si="355"/>
        <v>34901.574478848001</v>
      </c>
      <c r="BQ183" s="9">
        <f t="shared" si="356"/>
        <v>30697.836709478401</v>
      </c>
      <c r="BR183" s="9">
        <f t="shared" si="314"/>
        <v>3695.3416895999999</v>
      </c>
      <c r="BS183" s="9">
        <f t="shared" si="357"/>
        <v>9290.0890076544001</v>
      </c>
      <c r="BT183" s="9">
        <f t="shared" si="358"/>
        <v>8171.1395440435208</v>
      </c>
      <c r="BU183" s="6">
        <f t="shared" si="315"/>
        <v>3912.7</v>
      </c>
      <c r="BV183" s="6">
        <f t="shared" si="270"/>
        <v>9836.5277999999998</v>
      </c>
      <c r="BW183" s="6">
        <f t="shared" si="271"/>
        <v>8651.76224</v>
      </c>
      <c r="BX183" s="9">
        <f t="shared" si="316"/>
        <v>178109.46874671106</v>
      </c>
      <c r="BY183" s="15">
        <v>11</v>
      </c>
      <c r="BZ183" s="25">
        <f t="shared" si="317"/>
        <v>18982.482314199042</v>
      </c>
      <c r="CA183" s="9">
        <f t="shared" si="318"/>
        <v>32684.558176174083</v>
      </c>
      <c r="CB183" s="9">
        <f t="shared" si="319"/>
        <v>2178.9705450782722</v>
      </c>
      <c r="CC183" s="6">
        <f t="shared" si="320"/>
        <v>2162.94056</v>
      </c>
      <c r="CD183" s="6">
        <f t="shared" si="272"/>
        <v>23324.393419277312</v>
      </c>
      <c r="CE183">
        <v>85</v>
      </c>
      <c r="CF183" s="4">
        <f t="shared" si="321"/>
        <v>0.47887323943661969</v>
      </c>
      <c r="CG183" s="1">
        <v>0.1</v>
      </c>
      <c r="CH183" s="4">
        <f t="shared" si="198"/>
        <v>0.43098591549295773</v>
      </c>
      <c r="CI183" s="6">
        <f t="shared" si="199"/>
        <v>3747.1348159098588</v>
      </c>
      <c r="CJ183" s="6">
        <f t="shared" si="200"/>
        <v>9420.2969271973852</v>
      </c>
      <c r="CK183" s="6">
        <f t="shared" si="201"/>
        <v>4931.7129190039441</v>
      </c>
      <c r="CL183" s="6">
        <f t="shared" si="202"/>
        <v>12398.326278375915</v>
      </c>
      <c r="CM183" s="6">
        <f t="shared" si="203"/>
        <v>5983.3281737915486</v>
      </c>
      <c r="CN183" s="6">
        <f t="shared" si="204"/>
        <v>15042.087028911954</v>
      </c>
      <c r="CO183" s="6">
        <f t="shared" si="205"/>
        <v>1592.6402211515492</v>
      </c>
      <c r="CP183" s="6">
        <f t="shared" si="206"/>
        <v>4003.8975159749948</v>
      </c>
      <c r="CQ183" s="6">
        <f t="shared" si="207"/>
        <v>1686.3185915492957</v>
      </c>
      <c r="CR183" s="6">
        <f t="shared" si="208"/>
        <v>4239.4049391549297</v>
      </c>
      <c r="CS183" s="7">
        <f t="shared" si="297"/>
        <v>1.2777777777777777</v>
      </c>
      <c r="CT183" s="6">
        <f t="shared" si="298"/>
        <v>29202.574769076564</v>
      </c>
      <c r="CU183" s="6">
        <f t="shared" si="299"/>
        <v>23324.393419277312</v>
      </c>
    </row>
    <row r="184" spans="2:99" s="63" customFormat="1" x14ac:dyDescent="0.35">
      <c r="B184" s="59">
        <v>70</v>
      </c>
      <c r="C184" s="59">
        <v>70</v>
      </c>
      <c r="D184" s="59">
        <v>256</v>
      </c>
      <c r="E184" s="61">
        <v>6</v>
      </c>
      <c r="F184" s="60">
        <v>1.792</v>
      </c>
      <c r="G184" s="60">
        <v>3.0464000000000002</v>
      </c>
      <c r="H184" s="74">
        <v>2</v>
      </c>
      <c r="I184" s="72">
        <v>6</v>
      </c>
      <c r="J184" s="67">
        <f t="shared" si="0"/>
        <v>3.6960000000000002</v>
      </c>
      <c r="K184" s="72">
        <v>10</v>
      </c>
      <c r="L184" s="63">
        <v>6</v>
      </c>
      <c r="M184" s="67">
        <v>0.98380000000000001</v>
      </c>
      <c r="N184" s="72">
        <v>4</v>
      </c>
      <c r="O184" s="72">
        <v>15</v>
      </c>
      <c r="P184" s="67">
        <v>0.25</v>
      </c>
      <c r="Q184" s="60">
        <v>0.69199999999999995</v>
      </c>
      <c r="R184" s="63" t="s">
        <v>154</v>
      </c>
      <c r="S184" s="63">
        <v>1</v>
      </c>
      <c r="T184" s="63" t="s">
        <v>153</v>
      </c>
      <c r="U184" s="63">
        <v>674</v>
      </c>
      <c r="V184" s="64"/>
      <c r="W184" s="64"/>
      <c r="X184" s="60">
        <v>0.221</v>
      </c>
      <c r="Y184" s="60">
        <v>0.2</v>
      </c>
      <c r="Z184" s="60">
        <v>1.25</v>
      </c>
      <c r="AA184" s="80">
        <v>4</v>
      </c>
      <c r="AB184" s="63" t="s">
        <v>143</v>
      </c>
      <c r="AC184" s="67"/>
      <c r="AD184" s="67">
        <v>0.35</v>
      </c>
      <c r="AE184" s="67"/>
      <c r="AF184" s="67"/>
      <c r="AG184" s="67"/>
      <c r="AH184" s="67"/>
      <c r="AI184" s="63">
        <v>311</v>
      </c>
      <c r="AJ184" s="67">
        <f>1*46.6%</f>
        <v>0.46600000000000003</v>
      </c>
      <c r="AK184" s="67">
        <f>1*46.6%</f>
        <v>0.46600000000000003</v>
      </c>
      <c r="AL184" s="67">
        <v>0.311</v>
      </c>
      <c r="AM184" s="67"/>
      <c r="AN184" s="61">
        <f t="shared" si="260"/>
        <v>63</v>
      </c>
      <c r="AO184" s="60"/>
      <c r="AP184" s="60">
        <f t="shared" si="261"/>
        <v>0.183</v>
      </c>
      <c r="AQ184" s="60">
        <f t="shared" si="262"/>
        <v>0.62200000000000011</v>
      </c>
      <c r="AR184" s="73" t="s">
        <v>151</v>
      </c>
      <c r="AS184" s="72">
        <v>513</v>
      </c>
      <c r="AT184" s="67">
        <v>0.48</v>
      </c>
      <c r="AU184" s="67"/>
      <c r="AV184" s="67"/>
      <c r="AW184" s="67">
        <v>0.2</v>
      </c>
      <c r="AX184" s="63">
        <f t="shared" si="311"/>
        <v>930</v>
      </c>
      <c r="AY184" s="61">
        <f t="shared" si="263"/>
        <v>887</v>
      </c>
      <c r="AZ184" s="60">
        <f t="shared" si="264"/>
        <v>0.94599999999999995</v>
      </c>
      <c r="BA184" s="61">
        <f t="shared" si="265"/>
        <v>2696.7799999999997</v>
      </c>
      <c r="BB184" s="60">
        <f t="shared" si="266"/>
        <v>0.35</v>
      </c>
      <c r="BC184" s="60">
        <f t="shared" si="267"/>
        <v>0.66600000000000004</v>
      </c>
      <c r="BD184" s="60">
        <f t="shared" si="268"/>
        <v>0.96500000000000008</v>
      </c>
      <c r="BE184" s="60">
        <f t="shared" si="269"/>
        <v>1.514</v>
      </c>
      <c r="BF184" s="4">
        <v>0.435</v>
      </c>
      <c r="BG184" s="72"/>
      <c r="BH184" s="6">
        <f t="shared" si="312"/>
        <v>9742.5815961599983</v>
      </c>
      <c r="BI184" s="72">
        <f t="shared" si="351"/>
        <v>24492.850132746236</v>
      </c>
      <c r="BJ184" s="72">
        <f t="shared" si="352"/>
        <v>21542.796425428991</v>
      </c>
      <c r="BK184" s="25"/>
      <c r="BL184" s="6">
        <f t="shared" si="296"/>
        <v>13686.974006271999</v>
      </c>
      <c r="BM184" s="72">
        <f t="shared" si="353"/>
        <v>34409.052651767808</v>
      </c>
      <c r="BN184" s="72">
        <f t="shared" si="354"/>
        <v>30264.636922668647</v>
      </c>
      <c r="BO184" s="72">
        <f t="shared" si="313"/>
        <v>16605.519934079999</v>
      </c>
      <c r="BP184" s="72">
        <f t="shared" si="355"/>
        <v>41746.277114277123</v>
      </c>
      <c r="BQ184" s="72">
        <f t="shared" si="356"/>
        <v>36718.125678237702</v>
      </c>
      <c r="BR184" s="72">
        <f t="shared" si="314"/>
        <v>4420.0515452239997</v>
      </c>
      <c r="BS184" s="72">
        <f t="shared" si="357"/>
        <v>11112.009584693136</v>
      </c>
      <c r="BT184" s="72">
        <f t="shared" si="358"/>
        <v>9773.617976799309</v>
      </c>
      <c r="BU184" s="61">
        <f t="shared" si="315"/>
        <v>3370.9749999999995</v>
      </c>
      <c r="BV184" s="61">
        <f t="shared" si="270"/>
        <v>8474.6311499999993</v>
      </c>
      <c r="BW184" s="61">
        <f t="shared" si="271"/>
        <v>7453.8999199999998</v>
      </c>
      <c r="BX184" s="72">
        <f t="shared" si="316"/>
        <v>207229.73339239054</v>
      </c>
      <c r="BY184" s="63">
        <v>11</v>
      </c>
      <c r="BZ184" s="72">
        <f t="shared" si="317"/>
        <v>22177.078097329839</v>
      </c>
      <c r="CA184" s="72">
        <f t="shared" si="318"/>
        <v>39094.471907197236</v>
      </c>
      <c r="CB184" s="72">
        <f t="shared" si="319"/>
        <v>2606.2981271464823</v>
      </c>
      <c r="CC184" s="61">
        <f t="shared" si="320"/>
        <v>1863.47498</v>
      </c>
      <c r="CD184" s="61">
        <f t="shared" si="272"/>
        <v>26646.851204476319</v>
      </c>
      <c r="CE184" s="59">
        <v>85</v>
      </c>
      <c r="CF184" s="60">
        <f t="shared" si="321"/>
        <v>0.47887323943661969</v>
      </c>
      <c r="CG184" s="71">
        <v>0.1</v>
      </c>
      <c r="CH184" s="60">
        <f t="shared" si="198"/>
        <v>0.43098591549295773</v>
      </c>
      <c r="CI184" s="61">
        <f t="shared" si="199"/>
        <v>4198.9154484858582</v>
      </c>
      <c r="CJ184" s="61">
        <f t="shared" si="200"/>
        <v>10556.073437493447</v>
      </c>
      <c r="CK184" s="61">
        <f t="shared" si="201"/>
        <v>5898.8930224214528</v>
      </c>
      <c r="CL184" s="61">
        <f t="shared" si="202"/>
        <v>14829.817058367533</v>
      </c>
      <c r="CM184" s="61">
        <f t="shared" si="203"/>
        <v>7156.7452110260274</v>
      </c>
      <c r="CN184" s="61">
        <f t="shared" si="204"/>
        <v>17992.057460519434</v>
      </c>
      <c r="CO184" s="61">
        <f t="shared" si="205"/>
        <v>1904.979961744428</v>
      </c>
      <c r="CP184" s="61">
        <f t="shared" si="206"/>
        <v>4789.1196238254925</v>
      </c>
      <c r="CQ184" s="61">
        <f t="shared" si="207"/>
        <v>1452.8427464788729</v>
      </c>
      <c r="CR184" s="61">
        <f t="shared" si="208"/>
        <v>3652.4466646478868</v>
      </c>
      <c r="CS184" s="7">
        <f t="shared" si="297"/>
        <v>1.2777777777777777</v>
      </c>
      <c r="CT184" s="6">
        <f t="shared" si="298"/>
        <v>33531.12237794196</v>
      </c>
      <c r="CU184" s="6">
        <f t="shared" si="299"/>
        <v>26646.851204476319</v>
      </c>
    </row>
    <row r="185" spans="2:99" s="15" customFormat="1" x14ac:dyDescent="0.35">
      <c r="B185">
        <v>70</v>
      </c>
      <c r="C185">
        <v>70</v>
      </c>
      <c r="D185">
        <v>256</v>
      </c>
      <c r="E185" s="6">
        <v>6</v>
      </c>
      <c r="F185" s="4">
        <v>1.792</v>
      </c>
      <c r="G185" s="4">
        <v>3.0464000000000002</v>
      </c>
      <c r="H185" s="16">
        <v>2</v>
      </c>
      <c r="I185" s="9">
        <v>6</v>
      </c>
      <c r="J185" s="30">
        <f t="shared" si="0"/>
        <v>3.6960000000000002</v>
      </c>
      <c r="K185" s="9">
        <v>10</v>
      </c>
      <c r="L185" s="15">
        <v>6</v>
      </c>
      <c r="M185" s="30">
        <v>0.98380000000000001</v>
      </c>
      <c r="N185" s="9">
        <v>4</v>
      </c>
      <c r="O185" s="9">
        <v>15</v>
      </c>
      <c r="P185" s="30">
        <v>0.25</v>
      </c>
      <c r="Q185" s="4">
        <v>0.69199999999999995</v>
      </c>
      <c r="R185" s="15" t="s">
        <v>145</v>
      </c>
      <c r="S185" s="15">
        <v>1</v>
      </c>
      <c r="T185" s="15" t="s">
        <v>153</v>
      </c>
      <c r="U185" s="37">
        <v>565</v>
      </c>
      <c r="V185" s="33"/>
      <c r="W185" s="33"/>
      <c r="X185" s="4"/>
      <c r="Y185" s="4">
        <v>0.36799999999999999</v>
      </c>
      <c r="Z185" s="4"/>
      <c r="AA185" s="55">
        <v>1</v>
      </c>
      <c r="AB185" s="37" t="s">
        <v>143</v>
      </c>
      <c r="AC185" s="30"/>
      <c r="AD185" s="30">
        <v>0.35</v>
      </c>
      <c r="AE185" s="30"/>
      <c r="AF185" s="30"/>
      <c r="AG185" s="30"/>
      <c r="AH185" s="30"/>
      <c r="AI185" s="15">
        <v>311</v>
      </c>
      <c r="AJ185" s="30">
        <f>2*46.6%</f>
        <v>0.93200000000000005</v>
      </c>
      <c r="AK185" s="30"/>
      <c r="AL185" s="30"/>
      <c r="AM185" s="30">
        <v>0.622</v>
      </c>
      <c r="AN185" s="6">
        <f t="shared" si="260"/>
        <v>63</v>
      </c>
      <c r="AO185" s="4"/>
      <c r="AP185" s="4">
        <f t="shared" si="261"/>
        <v>0.183</v>
      </c>
      <c r="AQ185" s="4">
        <f t="shared" si="262"/>
        <v>0.62200000000000011</v>
      </c>
      <c r="AR185" s="46" t="s">
        <v>151</v>
      </c>
      <c r="AS185" s="9">
        <v>513</v>
      </c>
      <c r="AT185" s="30">
        <v>0.48</v>
      </c>
      <c r="AU185" s="30"/>
      <c r="AV185" s="30"/>
      <c r="AW185" s="30">
        <v>0.2</v>
      </c>
      <c r="AX185" s="15">
        <f t="shared" si="311"/>
        <v>821</v>
      </c>
      <c r="AY185" s="6">
        <f t="shared" si="263"/>
        <v>887</v>
      </c>
      <c r="AZ185" s="4">
        <f t="shared" si="264"/>
        <v>1.4119999999999999</v>
      </c>
      <c r="BA185" s="6">
        <f t="shared" si="265"/>
        <v>2867.252</v>
      </c>
      <c r="BB185" s="4">
        <f t="shared" si="266"/>
        <v>0.35</v>
      </c>
      <c r="BC185" s="4">
        <f t="shared" si="267"/>
        <v>0.2</v>
      </c>
      <c r="BD185" s="4">
        <f t="shared" si="268"/>
        <v>0.433</v>
      </c>
      <c r="BE185" s="4">
        <f t="shared" si="269"/>
        <v>2.3040000000000003</v>
      </c>
      <c r="BF185" s="4">
        <v>0.435</v>
      </c>
      <c r="BG185" s="9"/>
      <c r="BH185" s="6">
        <f t="shared" si="312"/>
        <v>7964.0791552000001</v>
      </c>
      <c r="BI185" s="9">
        <f t="shared" si="4"/>
        <v>26313.317528780801</v>
      </c>
      <c r="BJ185" s="9">
        <f t="shared" si="5"/>
        <v>15909.299370960485</v>
      </c>
      <c r="BK185" s="9"/>
      <c r="BL185" s="6">
        <f t="shared" si="296"/>
        <v>10481.755791360001</v>
      </c>
      <c r="BM185" s="9">
        <f t="shared" si="6"/>
        <v>34631.721134653446</v>
      </c>
      <c r="BN185" s="9">
        <f t="shared" si="7"/>
        <v>20938.690785006063</v>
      </c>
      <c r="BO185" s="9">
        <f t="shared" si="313"/>
        <v>12716.836070400001</v>
      </c>
      <c r="BP185" s="9">
        <f t="shared" si="9"/>
        <v>42016.426376601608</v>
      </c>
      <c r="BQ185" s="9">
        <f t="shared" si="10"/>
        <v>25403.558672985295</v>
      </c>
      <c r="BR185" s="9">
        <f t="shared" si="314"/>
        <v>3384.9630211200001</v>
      </c>
      <c r="BS185" s="9">
        <f t="shared" si="12"/>
        <v>11183.917821780482</v>
      </c>
      <c r="BT185" s="9">
        <f t="shared" si="13"/>
        <v>6761.9104498059878</v>
      </c>
      <c r="BU185" s="6">
        <f t="shared" si="315"/>
        <v>0</v>
      </c>
      <c r="BV185" s="6">
        <f t="shared" si="270"/>
        <v>0</v>
      </c>
      <c r="BW185" s="6">
        <f t="shared" si="271"/>
        <v>0</v>
      </c>
      <c r="BX185" s="9">
        <f t="shared" si="316"/>
        <v>147391.96062386618</v>
      </c>
      <c r="BY185" s="15">
        <v>11</v>
      </c>
      <c r="BZ185" s="25">
        <f t="shared" si="317"/>
        <v>15708.683572441043</v>
      </c>
      <c r="CA185" s="9">
        <f t="shared" si="318"/>
        <v>27047.641799223951</v>
      </c>
      <c r="CB185" s="9">
        <f t="shared" si="319"/>
        <v>1803.1761199482635</v>
      </c>
      <c r="CC185" s="6">
        <f t="shared" si="320"/>
        <v>0</v>
      </c>
      <c r="CD185" s="6">
        <f t="shared" si="272"/>
        <v>17511.859692389306</v>
      </c>
      <c r="CE185">
        <v>85</v>
      </c>
      <c r="CF185" s="4">
        <f t="shared" si="321"/>
        <v>0.47887323943661969</v>
      </c>
      <c r="CG185" s="1">
        <v>0.1</v>
      </c>
      <c r="CH185" s="4">
        <f t="shared" si="198"/>
        <v>0.43098591549295773</v>
      </c>
      <c r="CI185" s="6">
        <f t="shared" si="199"/>
        <v>3432.4059457622534</v>
      </c>
      <c r="CJ185" s="6">
        <f t="shared" si="200"/>
        <v>11340.669244798486</v>
      </c>
      <c r="CK185" s="6">
        <f t="shared" si="201"/>
        <v>4517.4891157129014</v>
      </c>
      <c r="CL185" s="6">
        <f t="shared" si="202"/>
        <v>14925.784038315429</v>
      </c>
      <c r="CM185" s="6">
        <f t="shared" si="203"/>
        <v>5480.7772359752116</v>
      </c>
      <c r="CN185" s="6">
        <f t="shared" si="204"/>
        <v>18108.487987662102</v>
      </c>
      <c r="CO185" s="6">
        <f t="shared" si="205"/>
        <v>1458.8713865672112</v>
      </c>
      <c r="CP185" s="6">
        <f t="shared" si="206"/>
        <v>4820.1110612180664</v>
      </c>
      <c r="CQ185" s="6">
        <f t="shared" si="207"/>
        <v>0</v>
      </c>
      <c r="CR185" s="6">
        <f t="shared" si="208"/>
        <v>0</v>
      </c>
      <c r="CS185" s="7">
        <f t="shared" si="297"/>
        <v>1.2777777777777777</v>
      </c>
      <c r="CT185" s="6">
        <f t="shared" si="298"/>
        <v>22376.265162497446</v>
      </c>
      <c r="CU185" s="6">
        <f t="shared" si="299"/>
        <v>17511.859692389306</v>
      </c>
    </row>
    <row r="186" spans="2:99" s="37" customFormat="1" x14ac:dyDescent="0.35">
      <c r="B186">
        <v>70</v>
      </c>
      <c r="C186">
        <v>70</v>
      </c>
      <c r="D186">
        <v>256</v>
      </c>
      <c r="E186" s="6">
        <v>6</v>
      </c>
      <c r="F186" s="4">
        <v>1.792</v>
      </c>
      <c r="G186" s="4">
        <v>3.0464000000000002</v>
      </c>
      <c r="H186" s="81">
        <v>2</v>
      </c>
      <c r="I186" s="25">
        <v>6</v>
      </c>
      <c r="J186" s="45">
        <f t="shared" si="0"/>
        <v>3.6960000000000002</v>
      </c>
      <c r="K186" s="25">
        <v>10</v>
      </c>
      <c r="L186" s="37">
        <v>6</v>
      </c>
      <c r="M186" s="45">
        <v>0.98380000000000001</v>
      </c>
      <c r="N186" s="25">
        <v>4</v>
      </c>
      <c r="O186" s="25">
        <v>15</v>
      </c>
      <c r="P186" s="45">
        <v>0.25</v>
      </c>
      <c r="Q186" s="4">
        <v>0.69199999999999995</v>
      </c>
      <c r="R186" s="15" t="s">
        <v>145</v>
      </c>
      <c r="S186" s="15">
        <v>1</v>
      </c>
      <c r="T186" s="15" t="s">
        <v>153</v>
      </c>
      <c r="U186" s="37">
        <v>565</v>
      </c>
      <c r="V186" s="33"/>
      <c r="W186" s="33"/>
      <c r="X186" s="4"/>
      <c r="Y186" s="4">
        <v>0.36799999999999999</v>
      </c>
      <c r="Z186" s="4"/>
      <c r="AA186" s="55">
        <v>1</v>
      </c>
      <c r="AB186" s="37" t="s">
        <v>143</v>
      </c>
      <c r="AC186" s="45"/>
      <c r="AD186" s="45">
        <v>0.35</v>
      </c>
      <c r="AE186" s="45"/>
      <c r="AF186" s="45"/>
      <c r="AG186" s="45"/>
      <c r="AH186" s="45"/>
      <c r="AI186" s="37">
        <v>311</v>
      </c>
      <c r="AJ186" s="45">
        <f>1*46.6%</f>
        <v>0.46600000000000003</v>
      </c>
      <c r="AK186" s="45">
        <f>1*46.6%</f>
        <v>0.46600000000000003</v>
      </c>
      <c r="AM186" s="45">
        <v>0.622</v>
      </c>
      <c r="AN186" s="6">
        <f t="shared" si="260"/>
        <v>63</v>
      </c>
      <c r="AO186" s="4"/>
      <c r="AP186" s="4">
        <f t="shared" si="261"/>
        <v>0.183</v>
      </c>
      <c r="AQ186" s="4">
        <f t="shared" si="262"/>
        <v>0.62200000000000011</v>
      </c>
      <c r="AR186" s="46" t="s">
        <v>151</v>
      </c>
      <c r="AS186" s="9">
        <v>513</v>
      </c>
      <c r="AT186" s="30">
        <v>0.48</v>
      </c>
      <c r="AU186" s="30"/>
      <c r="AV186" s="45"/>
      <c r="AW186" s="45">
        <v>0.2</v>
      </c>
      <c r="AX186" s="37">
        <f t="shared" si="311"/>
        <v>821</v>
      </c>
      <c r="AY186" s="6">
        <f t="shared" si="263"/>
        <v>887</v>
      </c>
      <c r="AZ186" s="4">
        <f t="shared" si="264"/>
        <v>0.94599999999999995</v>
      </c>
      <c r="BA186" s="6">
        <f t="shared" si="265"/>
        <v>2484.6660000000002</v>
      </c>
      <c r="BB186" s="4">
        <f t="shared" si="266"/>
        <v>0.35</v>
      </c>
      <c r="BC186" s="4">
        <f t="shared" si="267"/>
        <v>0.66600000000000004</v>
      </c>
      <c r="BD186" s="4">
        <f t="shared" si="268"/>
        <v>0.433</v>
      </c>
      <c r="BE186" s="4">
        <f t="shared" si="269"/>
        <v>2.3040000000000003</v>
      </c>
      <c r="BF186" s="4">
        <v>0.435</v>
      </c>
      <c r="BG186" s="9"/>
      <c r="BH186" s="6">
        <f t="shared" si="312"/>
        <v>8976.2832875519998</v>
      </c>
      <c r="BI186" s="25">
        <f t="shared" si="4"/>
        <v>29657.639982071811</v>
      </c>
      <c r="BJ186" s="25">
        <f t="shared" si="5"/>
        <v>17931.310736279076</v>
      </c>
      <c r="BK186" s="25"/>
      <c r="BL186" s="6">
        <f t="shared" si="296"/>
        <v>12610.4313129984</v>
      </c>
      <c r="BM186" s="25">
        <f t="shared" si="6"/>
        <v>41664.865058146715</v>
      </c>
      <c r="BN186" s="25">
        <f t="shared" si="7"/>
        <v>25191.001124647621</v>
      </c>
      <c r="BO186" s="25">
        <f t="shared" si="313"/>
        <v>15299.420342976002</v>
      </c>
      <c r="BP186" s="25">
        <f t="shared" si="9"/>
        <v>50549.284813192717</v>
      </c>
      <c r="BQ186" s="25">
        <f t="shared" si="10"/>
        <v>30562.611658579837</v>
      </c>
      <c r="BR186" s="25">
        <f t="shared" si="314"/>
        <v>4072.3944083928</v>
      </c>
      <c r="BS186" s="25">
        <f t="shared" si="12"/>
        <v>13455.191125329813</v>
      </c>
      <c r="BT186" s="25">
        <f t="shared" si="13"/>
        <v>8135.1453868265271</v>
      </c>
      <c r="BU186" s="6">
        <f t="shared" si="315"/>
        <v>0</v>
      </c>
      <c r="BV186" s="6">
        <f t="shared" si="270"/>
        <v>0</v>
      </c>
      <c r="BW186" s="6">
        <f t="shared" si="271"/>
        <v>0</v>
      </c>
      <c r="BX186" s="25">
        <f t="shared" si="316"/>
        <v>172489.24744370679</v>
      </c>
      <c r="BY186" s="15">
        <v>11</v>
      </c>
      <c r="BZ186" s="25">
        <f t="shared" si="317"/>
        <v>18459.259918389693</v>
      </c>
      <c r="CA186" s="25">
        <f t="shared" si="318"/>
        <v>32540.581547306108</v>
      </c>
      <c r="CB186" s="25">
        <f t="shared" si="319"/>
        <v>2169.3721031537407</v>
      </c>
      <c r="CC186" s="6">
        <f t="shared" si="320"/>
        <v>0</v>
      </c>
      <c r="CD186" s="6">
        <f t="shared" si="272"/>
        <v>20628.632021543432</v>
      </c>
      <c r="CE186">
        <v>85</v>
      </c>
      <c r="CF186" s="4">
        <f t="shared" si="321"/>
        <v>0.47887323943661969</v>
      </c>
      <c r="CG186" s="1">
        <v>0.1</v>
      </c>
      <c r="CH186" s="4">
        <f t="shared" si="198"/>
        <v>0.43098591549295773</v>
      </c>
      <c r="CI186" s="6">
        <f t="shared" si="199"/>
        <v>3868.6516704097348</v>
      </c>
      <c r="CJ186" s="6">
        <f t="shared" si="200"/>
        <v>12782.025119033766</v>
      </c>
      <c r="CK186" s="6">
        <f t="shared" si="201"/>
        <v>5434.9182841936763</v>
      </c>
      <c r="CL186" s="6">
        <f t="shared" si="202"/>
        <v>17956.970010975907</v>
      </c>
      <c r="CM186" s="6">
        <f t="shared" si="203"/>
        <v>6593.8346830290939</v>
      </c>
      <c r="CN186" s="6">
        <f t="shared" si="204"/>
        <v>21786.029792728128</v>
      </c>
      <c r="CO186" s="6">
        <f t="shared" si="205"/>
        <v>1755.1446323495729</v>
      </c>
      <c r="CP186" s="6">
        <f t="shared" si="206"/>
        <v>5798.9978652829896</v>
      </c>
      <c r="CQ186" s="6">
        <f t="shared" si="207"/>
        <v>0</v>
      </c>
      <c r="CR186" s="6">
        <f t="shared" si="208"/>
        <v>0</v>
      </c>
      <c r="CS186" s="7">
        <f t="shared" si="297"/>
        <v>1.2777777777777777</v>
      </c>
      <c r="CT186" s="6">
        <f t="shared" si="298"/>
        <v>26358.807583083271</v>
      </c>
      <c r="CU186" s="6">
        <f t="shared" si="299"/>
        <v>20628.632021543432</v>
      </c>
    </row>
    <row r="187" spans="2:99" s="15" customFormat="1" x14ac:dyDescent="0.35">
      <c r="B187">
        <v>70</v>
      </c>
      <c r="C187">
        <v>70</v>
      </c>
      <c r="D187">
        <v>256</v>
      </c>
      <c r="E187" s="6">
        <v>6</v>
      </c>
      <c r="F187" s="4">
        <v>1.792</v>
      </c>
      <c r="G187" s="4">
        <v>3.0464000000000002</v>
      </c>
      <c r="H187" s="16">
        <v>2</v>
      </c>
      <c r="I187" s="9">
        <v>6</v>
      </c>
      <c r="J187" s="30">
        <f t="shared" si="0"/>
        <v>3.6960000000000002</v>
      </c>
      <c r="K187" s="9">
        <v>10</v>
      </c>
      <c r="L187" s="15">
        <v>6</v>
      </c>
      <c r="M187" s="30">
        <v>0.98380000000000001</v>
      </c>
      <c r="N187" s="9">
        <v>4</v>
      </c>
      <c r="O187" s="9">
        <v>15</v>
      </c>
      <c r="P187" s="30">
        <v>0.25</v>
      </c>
      <c r="Q187" s="4">
        <v>0.69199999999999995</v>
      </c>
      <c r="R187" s="15" t="s">
        <v>145</v>
      </c>
      <c r="S187" s="15">
        <v>1</v>
      </c>
      <c r="T187" s="15" t="s">
        <v>153</v>
      </c>
      <c r="U187" s="37">
        <v>565</v>
      </c>
      <c r="V187" s="33"/>
      <c r="W187" s="33"/>
      <c r="X187" s="4"/>
      <c r="Y187" s="4">
        <v>0.36799999999999999</v>
      </c>
      <c r="Z187" s="4"/>
      <c r="AA187" s="55">
        <v>1</v>
      </c>
      <c r="AB187" s="37" t="s">
        <v>143</v>
      </c>
      <c r="AC187" s="30"/>
      <c r="AD187" s="30">
        <v>0.35</v>
      </c>
      <c r="AE187" s="30"/>
      <c r="AF187" s="30"/>
      <c r="AG187" s="30"/>
      <c r="AH187" s="30"/>
      <c r="AI187" s="15">
        <v>311</v>
      </c>
      <c r="AJ187" s="30">
        <f>2*46.6%</f>
        <v>0.93200000000000005</v>
      </c>
      <c r="AK187" s="30"/>
      <c r="AL187" s="30">
        <v>0.311</v>
      </c>
      <c r="AM187" s="30"/>
      <c r="AN187" s="6">
        <f t="shared" si="260"/>
        <v>63</v>
      </c>
      <c r="AO187" s="4"/>
      <c r="AP187" s="4">
        <f t="shared" si="261"/>
        <v>0.183</v>
      </c>
      <c r="AQ187" s="4">
        <f t="shared" si="262"/>
        <v>0.62200000000000011</v>
      </c>
      <c r="AR187" s="46" t="s">
        <v>151</v>
      </c>
      <c r="AS187" s="9">
        <v>513</v>
      </c>
      <c r="AT187" s="30">
        <v>0.48</v>
      </c>
      <c r="AU187" s="30"/>
      <c r="AV187" s="30"/>
      <c r="AW187" s="30">
        <v>0.2</v>
      </c>
      <c r="AX187" s="15">
        <f t="shared" si="311"/>
        <v>821</v>
      </c>
      <c r="AY187" s="6">
        <f t="shared" si="263"/>
        <v>887</v>
      </c>
      <c r="AZ187" s="4">
        <f t="shared" si="264"/>
        <v>1.4119999999999999</v>
      </c>
      <c r="BA187" s="6">
        <f t="shared" si="265"/>
        <v>2867.252</v>
      </c>
      <c r="BB187" s="4">
        <f t="shared" si="266"/>
        <v>0.35</v>
      </c>
      <c r="BC187" s="4">
        <f t="shared" si="267"/>
        <v>0.2</v>
      </c>
      <c r="BD187" s="4">
        <f t="shared" si="268"/>
        <v>0.74399999999999999</v>
      </c>
      <c r="BE187" s="4">
        <f t="shared" si="269"/>
        <v>1.6820000000000002</v>
      </c>
      <c r="BF187" s="4">
        <v>0.435</v>
      </c>
      <c r="BG187" s="9"/>
      <c r="BH187" s="6">
        <f t="shared" si="312"/>
        <v>7964.0791552000001</v>
      </c>
      <c r="BI187" s="9">
        <f t="shared" si="4"/>
        <v>21359.660294246401</v>
      </c>
      <c r="BJ187" s="9">
        <f t="shared" si="5"/>
        <v>17930.391522650523</v>
      </c>
      <c r="BK187" s="9"/>
      <c r="BL187" s="6">
        <f t="shared" si="296"/>
        <v>10481.755791360001</v>
      </c>
      <c r="BM187" s="9">
        <f t="shared" si="6"/>
        <v>28112.069032427527</v>
      </c>
      <c r="BN187" s="9">
        <f t="shared" si="7"/>
        <v>23598.708842714241</v>
      </c>
      <c r="BO187" s="9">
        <f t="shared" si="313"/>
        <v>12716.836070400001</v>
      </c>
      <c r="BP187" s="9">
        <f t="shared" si="9"/>
        <v>34106.554340812807</v>
      </c>
      <c r="BQ187" s="9">
        <f t="shared" si="10"/>
        <v>28630.78646358713</v>
      </c>
      <c r="BR187" s="9">
        <f t="shared" si="314"/>
        <v>3384.9630211200001</v>
      </c>
      <c r="BS187" s="9">
        <f t="shared" si="12"/>
        <v>9078.4708226438415</v>
      </c>
      <c r="BT187" s="9">
        <f t="shared" si="13"/>
        <v>7620.9328254537386</v>
      </c>
      <c r="BU187" s="6">
        <f t="shared" si="315"/>
        <v>0</v>
      </c>
      <c r="BV187" s="6">
        <f t="shared" si="270"/>
        <v>0</v>
      </c>
      <c r="BW187" s="6">
        <f t="shared" si="271"/>
        <v>0</v>
      </c>
      <c r="BX187" s="9">
        <f t="shared" si="316"/>
        <v>166116.40146145906</v>
      </c>
      <c r="BY187" s="15">
        <v>11</v>
      </c>
      <c r="BZ187" s="25">
        <f t="shared" si="317"/>
        <v>17704.289811367835</v>
      </c>
      <c r="CA187" s="9">
        <f t="shared" si="318"/>
        <v>30483.731301814954</v>
      </c>
      <c r="CB187" s="9">
        <f t="shared" si="319"/>
        <v>2032.2487534543302</v>
      </c>
      <c r="CC187" s="6">
        <f t="shared" si="320"/>
        <v>0</v>
      </c>
      <c r="CD187" s="6">
        <f t="shared" si="272"/>
        <v>19736.538564822164</v>
      </c>
      <c r="CE187">
        <v>85</v>
      </c>
      <c r="CF187" s="4">
        <f t="shared" si="321"/>
        <v>0.47887323943661969</v>
      </c>
      <c r="CG187" s="1">
        <v>0.1</v>
      </c>
      <c r="CH187" s="4">
        <f t="shared" si="198"/>
        <v>0.43098591549295773</v>
      </c>
      <c r="CI187" s="6">
        <f t="shared" si="199"/>
        <v>3432.4059457622534</v>
      </c>
      <c r="CJ187" s="6">
        <f t="shared" si="200"/>
        <v>9205.7127465343638</v>
      </c>
      <c r="CK187" s="6">
        <f t="shared" si="201"/>
        <v>4517.4891157129014</v>
      </c>
      <c r="CL187" s="6">
        <f t="shared" si="202"/>
        <v>12115.905808342004</v>
      </c>
      <c r="CM187" s="6">
        <f t="shared" si="203"/>
        <v>5480.7772359752116</v>
      </c>
      <c r="CN187" s="6">
        <f t="shared" si="204"/>
        <v>14699.444546885519</v>
      </c>
      <c r="CO187" s="6">
        <f t="shared" si="205"/>
        <v>1458.8713865672112</v>
      </c>
      <c r="CP187" s="6">
        <f t="shared" si="206"/>
        <v>3912.6930587732613</v>
      </c>
      <c r="CQ187" s="6">
        <f t="shared" si="207"/>
        <v>0</v>
      </c>
      <c r="CR187" s="6">
        <f t="shared" si="208"/>
        <v>0</v>
      </c>
      <c r="CS187" s="7">
        <f t="shared" si="297"/>
        <v>1.2777777777777777</v>
      </c>
      <c r="CT187" s="6">
        <f t="shared" si="298"/>
        <v>25218.910388383872</v>
      </c>
      <c r="CU187" s="6">
        <f t="shared" si="299"/>
        <v>19736.538564822164</v>
      </c>
    </row>
    <row r="188" spans="2:99" s="63" customFormat="1" x14ac:dyDescent="0.35">
      <c r="B188" s="59">
        <v>70</v>
      </c>
      <c r="C188" s="59">
        <v>70</v>
      </c>
      <c r="D188" s="59">
        <v>256</v>
      </c>
      <c r="E188" s="61">
        <v>6</v>
      </c>
      <c r="F188" s="60">
        <v>1.792</v>
      </c>
      <c r="G188" s="60">
        <v>3.0464000000000002</v>
      </c>
      <c r="H188" s="74">
        <v>2</v>
      </c>
      <c r="I188" s="72">
        <v>6</v>
      </c>
      <c r="J188" s="67">
        <f t="shared" si="0"/>
        <v>3.6960000000000002</v>
      </c>
      <c r="K188" s="72">
        <v>10</v>
      </c>
      <c r="L188" s="63">
        <v>6</v>
      </c>
      <c r="M188" s="67">
        <v>0.98380000000000001</v>
      </c>
      <c r="N188" s="72">
        <v>4</v>
      </c>
      <c r="O188" s="72">
        <v>15</v>
      </c>
      <c r="P188" s="67">
        <v>0.25</v>
      </c>
      <c r="Q188" s="60">
        <v>0.69199999999999995</v>
      </c>
      <c r="R188" s="63" t="s">
        <v>145</v>
      </c>
      <c r="S188" s="63">
        <v>1</v>
      </c>
      <c r="T188" s="63" t="s">
        <v>153</v>
      </c>
      <c r="U188" s="63">
        <v>565</v>
      </c>
      <c r="V188" s="64"/>
      <c r="W188" s="64"/>
      <c r="X188" s="60"/>
      <c r="Y188" s="60">
        <v>0.36799999999999999</v>
      </c>
      <c r="Z188" s="59"/>
      <c r="AA188" s="80">
        <v>1</v>
      </c>
      <c r="AB188" s="63" t="s">
        <v>143</v>
      </c>
      <c r="AC188" s="67"/>
      <c r="AD188" s="67">
        <v>0.35</v>
      </c>
      <c r="AE188" s="67"/>
      <c r="AF188" s="67"/>
      <c r="AG188" s="67"/>
      <c r="AH188" s="67"/>
      <c r="AI188" s="63">
        <v>311</v>
      </c>
      <c r="AJ188" s="67">
        <f>1*46.6%</f>
        <v>0.46600000000000003</v>
      </c>
      <c r="AK188" s="67">
        <f>1*46.6%</f>
        <v>0.46600000000000003</v>
      </c>
      <c r="AL188" s="67">
        <v>0.311</v>
      </c>
      <c r="AM188" s="67"/>
      <c r="AN188" s="61">
        <f t="shared" si="260"/>
        <v>63</v>
      </c>
      <c r="AO188" s="60"/>
      <c r="AP188" s="60">
        <f t="shared" si="261"/>
        <v>0.183</v>
      </c>
      <c r="AQ188" s="60">
        <f t="shared" si="262"/>
        <v>0.62200000000000011</v>
      </c>
      <c r="AR188" s="73" t="s">
        <v>151</v>
      </c>
      <c r="AS188" s="72">
        <v>513</v>
      </c>
      <c r="AT188" s="67">
        <v>0.48</v>
      </c>
      <c r="AU188" s="67"/>
      <c r="AV188" s="67"/>
      <c r="AW188" s="67">
        <v>0.2</v>
      </c>
      <c r="AX188" s="63">
        <f t="shared" si="311"/>
        <v>821</v>
      </c>
      <c r="AY188" s="61">
        <f t="shared" si="263"/>
        <v>887</v>
      </c>
      <c r="AZ188" s="60">
        <f t="shared" si="264"/>
        <v>0.94599999999999995</v>
      </c>
      <c r="BA188" s="61">
        <f t="shared" si="265"/>
        <v>2484.6660000000002</v>
      </c>
      <c r="BB188" s="60">
        <f t="shared" si="266"/>
        <v>0.35</v>
      </c>
      <c r="BC188" s="60">
        <f t="shared" si="267"/>
        <v>0.66600000000000004</v>
      </c>
      <c r="BD188" s="60">
        <f t="shared" si="268"/>
        <v>0.74399999999999999</v>
      </c>
      <c r="BE188" s="60">
        <f t="shared" si="269"/>
        <v>1.6820000000000002</v>
      </c>
      <c r="BF188" s="4">
        <v>0.435</v>
      </c>
      <c r="BG188" s="72"/>
      <c r="BH188" s="6">
        <f t="shared" si="312"/>
        <v>8976.2832875519998</v>
      </c>
      <c r="BI188" s="72">
        <f t="shared" si="4"/>
        <v>24074.391777214467</v>
      </c>
      <c r="BJ188" s="72">
        <f t="shared" si="5"/>
        <v>20209.276003860876</v>
      </c>
      <c r="BK188" s="25"/>
      <c r="BL188" s="6">
        <f t="shared" si="296"/>
        <v>12610.4313129984</v>
      </c>
      <c r="BM188" s="72">
        <f t="shared" si="6"/>
        <v>33821.176781461712</v>
      </c>
      <c r="BN188" s="72">
        <f t="shared" si="7"/>
        <v>28391.225941535104</v>
      </c>
      <c r="BO188" s="72">
        <f t="shared" si="313"/>
        <v>15299.420342976002</v>
      </c>
      <c r="BP188" s="72">
        <f t="shared" si="9"/>
        <v>41033.045359861644</v>
      </c>
      <c r="BQ188" s="72">
        <f t="shared" si="10"/>
        <v>34445.23735553892</v>
      </c>
      <c r="BR188" s="72">
        <f t="shared" si="314"/>
        <v>4072.3944083928</v>
      </c>
      <c r="BS188" s="72">
        <f t="shared" si="12"/>
        <v>10922.161803309491</v>
      </c>
      <c r="BT188" s="72">
        <f t="shared" si="13"/>
        <v>9168.6213502108185</v>
      </c>
      <c r="BU188" s="61">
        <f t="shared" si="315"/>
        <v>0</v>
      </c>
      <c r="BV188" s="61">
        <f t="shared" si="270"/>
        <v>0</v>
      </c>
      <c r="BW188" s="61">
        <f t="shared" si="271"/>
        <v>0</v>
      </c>
      <c r="BX188" s="72">
        <f t="shared" si="316"/>
        <v>194402.00778158393</v>
      </c>
      <c r="BY188" s="63">
        <v>11</v>
      </c>
      <c r="BZ188" s="66">
        <f t="shared" si="317"/>
        <v>20804.295012465715</v>
      </c>
      <c r="CA188" s="72">
        <f t="shared" si="318"/>
        <v>36674.485400843274</v>
      </c>
      <c r="CB188" s="72">
        <f t="shared" si="319"/>
        <v>2444.9656933895517</v>
      </c>
      <c r="CC188" s="61">
        <f t="shared" si="320"/>
        <v>0</v>
      </c>
      <c r="CD188" s="66">
        <f t="shared" si="272"/>
        <v>23249.260705855268</v>
      </c>
      <c r="CE188" s="59">
        <v>85</v>
      </c>
      <c r="CF188" s="60">
        <f t="shared" si="321"/>
        <v>0.47887323943661969</v>
      </c>
      <c r="CG188" s="71">
        <v>0.1</v>
      </c>
      <c r="CH188" s="60">
        <f t="shared" si="198"/>
        <v>0.43098591549295773</v>
      </c>
      <c r="CI188" s="61">
        <f t="shared" si="199"/>
        <v>3868.6516704097348</v>
      </c>
      <c r="CJ188" s="61">
        <f t="shared" si="200"/>
        <v>10375.72378003891</v>
      </c>
      <c r="CK188" s="61">
        <f t="shared" si="201"/>
        <v>5434.9182841936763</v>
      </c>
      <c r="CL188" s="61">
        <f t="shared" si="202"/>
        <v>14576.450838207442</v>
      </c>
      <c r="CM188" s="61">
        <f t="shared" si="203"/>
        <v>6593.8346830290939</v>
      </c>
      <c r="CN188" s="61">
        <f t="shared" si="204"/>
        <v>17684.664619884032</v>
      </c>
      <c r="CO188" s="61">
        <f t="shared" si="205"/>
        <v>1755.1446323495729</v>
      </c>
      <c r="CP188" s="61">
        <f t="shared" si="206"/>
        <v>4707.2979039615548</v>
      </c>
      <c r="CQ188" s="61">
        <f t="shared" si="207"/>
        <v>0</v>
      </c>
      <c r="CR188" s="61">
        <f t="shared" si="208"/>
        <v>0</v>
      </c>
      <c r="CS188" s="7">
        <f t="shared" si="297"/>
        <v>1.2777777777777777</v>
      </c>
      <c r="CT188" s="6">
        <f t="shared" si="298"/>
        <v>29707.388679703952</v>
      </c>
      <c r="CU188" s="6">
        <f t="shared" si="299"/>
        <v>23249.260705855268</v>
      </c>
    </row>
    <row r="189" spans="2:99" s="15" customFormat="1" x14ac:dyDescent="0.35">
      <c r="B189">
        <v>70</v>
      </c>
      <c r="C189">
        <v>70</v>
      </c>
      <c r="D189">
        <v>256</v>
      </c>
      <c r="E189" s="6">
        <v>6</v>
      </c>
      <c r="F189" s="4">
        <v>1.792</v>
      </c>
      <c r="G189" s="4">
        <v>3.0464000000000002</v>
      </c>
      <c r="H189" s="16">
        <v>2</v>
      </c>
      <c r="I189" s="9">
        <v>6</v>
      </c>
      <c r="J189" s="30">
        <f t="shared" si="0"/>
        <v>3.6960000000000002</v>
      </c>
      <c r="K189" s="9">
        <v>10</v>
      </c>
      <c r="L189" s="15">
        <v>6</v>
      </c>
      <c r="M189" s="30">
        <v>0.98380000000000001</v>
      </c>
      <c r="N189" s="9">
        <v>4</v>
      </c>
      <c r="O189" s="9">
        <v>15</v>
      </c>
      <c r="P189" s="30">
        <v>0.25</v>
      </c>
      <c r="Q189" s="4">
        <v>0.69199999999999995</v>
      </c>
      <c r="R189" s="15" t="s">
        <v>11</v>
      </c>
      <c r="S189" s="15">
        <v>1</v>
      </c>
      <c r="T189" s="15" t="s">
        <v>153</v>
      </c>
      <c r="U189" s="37">
        <v>510</v>
      </c>
      <c r="V189" s="33">
        <v>0.41299999999999998</v>
      </c>
      <c r="W189" s="33">
        <v>-0.1</v>
      </c>
      <c r="X189" s="4"/>
      <c r="Y189" s="4"/>
      <c r="Z189" s="4"/>
      <c r="AA189" s="55">
        <v>1</v>
      </c>
      <c r="AB189" s="37" t="s">
        <v>143</v>
      </c>
      <c r="AC189" s="30"/>
      <c r="AD189" s="30">
        <v>0.35</v>
      </c>
      <c r="AE189" s="30"/>
      <c r="AF189" s="30"/>
      <c r="AG189" s="30"/>
      <c r="AH189" s="30"/>
      <c r="AI189" s="15">
        <v>311</v>
      </c>
      <c r="AJ189" s="30">
        <f>2*46.6%</f>
        <v>0.93200000000000005</v>
      </c>
      <c r="AK189" s="30"/>
      <c r="AL189" s="30"/>
      <c r="AM189" s="30">
        <v>0.622</v>
      </c>
      <c r="AN189" s="6">
        <f t="shared" si="260"/>
        <v>63</v>
      </c>
      <c r="AO189" s="4"/>
      <c r="AP189" s="4">
        <f t="shared" si="261"/>
        <v>0.183</v>
      </c>
      <c r="AQ189" s="4">
        <f t="shared" si="262"/>
        <v>0.62200000000000011</v>
      </c>
      <c r="AR189" s="46" t="s">
        <v>151</v>
      </c>
      <c r="AS189" s="9">
        <v>513</v>
      </c>
      <c r="AT189" s="30">
        <v>0.48</v>
      </c>
      <c r="AU189" s="30"/>
      <c r="AV189" s="30"/>
      <c r="AW189" s="30">
        <v>0.2</v>
      </c>
      <c r="AX189" s="15">
        <f t="shared" si="311"/>
        <v>766</v>
      </c>
      <c r="AY189" s="6">
        <f t="shared" si="263"/>
        <v>887</v>
      </c>
      <c r="AZ189" s="4">
        <f t="shared" si="264"/>
        <v>1.825</v>
      </c>
      <c r="BA189" s="6">
        <f t="shared" si="265"/>
        <v>3050.9500000000003</v>
      </c>
      <c r="BB189" s="4">
        <f t="shared" si="266"/>
        <v>0.24999999999999997</v>
      </c>
      <c r="BC189" s="4">
        <f t="shared" si="267"/>
        <v>0.2</v>
      </c>
      <c r="BD189" s="4">
        <f t="shared" si="268"/>
        <v>0.433</v>
      </c>
      <c r="BE189" s="4">
        <f t="shared" si="269"/>
        <v>1.9360000000000002</v>
      </c>
      <c r="BF189" s="4">
        <v>0.435</v>
      </c>
      <c r="BG189" s="9"/>
      <c r="BH189" s="6">
        <f t="shared" si="312"/>
        <v>7927.5884800000003</v>
      </c>
      <c r="BI189" s="9">
        <f t="shared" si="4"/>
        <v>23275.399777279999</v>
      </c>
      <c r="BJ189" s="9">
        <f t="shared" si="5"/>
        <v>14573.19077172224</v>
      </c>
      <c r="BK189" s="9"/>
      <c r="BL189" s="6">
        <f t="shared" si="296"/>
        <v>11153.296896000002</v>
      </c>
      <c r="BM189" s="9">
        <f t="shared" si="6"/>
        <v>32746.079686656005</v>
      </c>
      <c r="BN189" s="9">
        <f t="shared" si="7"/>
        <v>20502.971844354048</v>
      </c>
      <c r="BO189" s="9">
        <f t="shared" si="313"/>
        <v>13531.573440000002</v>
      </c>
      <c r="BP189" s="9">
        <f t="shared" si="9"/>
        <v>39728.699619840008</v>
      </c>
      <c r="BQ189" s="9">
        <f t="shared" si="10"/>
        <v>24874.929075870725</v>
      </c>
      <c r="BR189" s="9">
        <f t="shared" si="314"/>
        <v>3601.8295320000007</v>
      </c>
      <c r="BS189" s="9">
        <f t="shared" si="12"/>
        <v>10574.971505952002</v>
      </c>
      <c r="BT189" s="9">
        <f t="shared" si="13"/>
        <v>6621.2000067212175</v>
      </c>
      <c r="BU189" s="6">
        <f t="shared" si="315"/>
        <v>0</v>
      </c>
      <c r="BV189" s="6">
        <f t="shared" si="270"/>
        <v>0</v>
      </c>
      <c r="BW189" s="6">
        <f t="shared" si="271"/>
        <v>0</v>
      </c>
      <c r="BX189" s="9">
        <f t="shared" si="316"/>
        <v>140304.65046430516</v>
      </c>
      <c r="BY189" s="15">
        <v>11</v>
      </c>
      <c r="BZ189" s="25">
        <f t="shared" si="317"/>
        <v>15016.325412743261</v>
      </c>
      <c r="CA189" s="9">
        <f t="shared" si="318"/>
        <v>26484.80002688487</v>
      </c>
      <c r="CB189" s="9">
        <f t="shared" si="319"/>
        <v>1765.653335125658</v>
      </c>
      <c r="CC189" s="6">
        <f t="shared" si="320"/>
        <v>0</v>
      </c>
      <c r="CD189" s="6">
        <f t="shared" si="272"/>
        <v>16781.978747868918</v>
      </c>
      <c r="CE189">
        <v>85</v>
      </c>
      <c r="CF189" s="4">
        <f t="shared" si="321"/>
        <v>0.47887323943661969</v>
      </c>
      <c r="CG189" s="1">
        <v>0.1</v>
      </c>
      <c r="CH189" s="4">
        <f t="shared" si="198"/>
        <v>0.43098591549295773</v>
      </c>
      <c r="CI189" s="6">
        <f t="shared" si="199"/>
        <v>3416.6789787042253</v>
      </c>
      <c r="CJ189" s="6">
        <f t="shared" si="200"/>
        <v>10031.369481475605</v>
      </c>
      <c r="CK189" s="6">
        <f t="shared" si="201"/>
        <v>4806.9138734873241</v>
      </c>
      <c r="CL189" s="6">
        <f t="shared" si="202"/>
        <v>14113.099132558784</v>
      </c>
      <c r="CM189" s="6">
        <f t="shared" si="203"/>
        <v>5831.9175670985924</v>
      </c>
      <c r="CN189" s="6">
        <f t="shared" si="204"/>
        <v>17122.509977001468</v>
      </c>
      <c r="CO189" s="6">
        <f t="shared" si="205"/>
        <v>1552.3377982985917</v>
      </c>
      <c r="CP189" s="6">
        <f t="shared" si="206"/>
        <v>4557.6637758046654</v>
      </c>
      <c r="CQ189" s="6">
        <f t="shared" si="207"/>
        <v>0</v>
      </c>
      <c r="CR189" s="6">
        <f t="shared" si="208"/>
        <v>0</v>
      </c>
      <c r="CS189" s="7">
        <f t="shared" si="297"/>
        <v>1.2777777777777777</v>
      </c>
      <c r="CT189" s="6">
        <f t="shared" si="298"/>
        <v>21443.639511165838</v>
      </c>
      <c r="CU189" s="6">
        <f t="shared" si="299"/>
        <v>16781.978747868918</v>
      </c>
    </row>
    <row r="190" spans="2:99" s="37" customFormat="1" x14ac:dyDescent="0.35">
      <c r="B190">
        <v>70</v>
      </c>
      <c r="C190">
        <v>70</v>
      </c>
      <c r="D190">
        <v>256</v>
      </c>
      <c r="E190" s="6">
        <v>6</v>
      </c>
      <c r="F190" s="4">
        <v>1.792</v>
      </c>
      <c r="G190" s="4">
        <v>3.0464000000000002</v>
      </c>
      <c r="H190" s="81">
        <v>2</v>
      </c>
      <c r="I190" s="25">
        <v>6</v>
      </c>
      <c r="J190" s="45">
        <f t="shared" si="0"/>
        <v>3.6960000000000002</v>
      </c>
      <c r="K190" s="25">
        <v>10</v>
      </c>
      <c r="L190" s="37">
        <v>6</v>
      </c>
      <c r="M190" s="45">
        <v>0.98380000000000001</v>
      </c>
      <c r="N190" s="25">
        <v>4</v>
      </c>
      <c r="O190" s="25">
        <v>15</v>
      </c>
      <c r="P190" s="45">
        <v>0.25</v>
      </c>
      <c r="Q190" s="4">
        <v>0.69199999999999995</v>
      </c>
      <c r="R190" s="15" t="s">
        <v>11</v>
      </c>
      <c r="S190" s="15">
        <v>1</v>
      </c>
      <c r="T190" s="15" t="s">
        <v>153</v>
      </c>
      <c r="U190" s="37">
        <v>510</v>
      </c>
      <c r="V190" s="33">
        <v>0.41299999999999998</v>
      </c>
      <c r="W190" s="33">
        <v>-0.1</v>
      </c>
      <c r="X190" s="4"/>
      <c r="Y190" s="4"/>
      <c r="Z190" s="4"/>
      <c r="AA190" s="55">
        <v>1</v>
      </c>
      <c r="AB190" s="37" t="s">
        <v>143</v>
      </c>
      <c r="AC190" s="45"/>
      <c r="AD190" s="45">
        <v>0.35</v>
      </c>
      <c r="AE190" s="45"/>
      <c r="AF190" s="45"/>
      <c r="AG190" s="45"/>
      <c r="AH190" s="45"/>
      <c r="AI190" s="37">
        <v>311</v>
      </c>
      <c r="AJ190" s="45">
        <f>1*46.6%</f>
        <v>0.46600000000000003</v>
      </c>
      <c r="AK190" s="45">
        <f>1*46.6%</f>
        <v>0.46600000000000003</v>
      </c>
      <c r="AM190" s="45">
        <v>0.622</v>
      </c>
      <c r="AN190" s="6">
        <f t="shared" si="260"/>
        <v>63</v>
      </c>
      <c r="AO190" s="4"/>
      <c r="AP190" s="4">
        <f t="shared" si="261"/>
        <v>0.183</v>
      </c>
      <c r="AQ190" s="4">
        <f t="shared" si="262"/>
        <v>0.62200000000000011</v>
      </c>
      <c r="AR190" s="46" t="s">
        <v>151</v>
      </c>
      <c r="AS190" s="9">
        <v>513</v>
      </c>
      <c r="AT190" s="30">
        <v>0.48</v>
      </c>
      <c r="AU190" s="30"/>
      <c r="AV190" s="45"/>
      <c r="AW190" s="45">
        <v>0.2</v>
      </c>
      <c r="AX190" s="37">
        <f t="shared" si="311"/>
        <v>766</v>
      </c>
      <c r="AY190" s="6">
        <f t="shared" si="263"/>
        <v>887</v>
      </c>
      <c r="AZ190" s="4">
        <f t="shared" si="264"/>
        <v>1.359</v>
      </c>
      <c r="BA190" s="6">
        <f t="shared" si="265"/>
        <v>2693.9939999999997</v>
      </c>
      <c r="BB190" s="4">
        <f t="shared" si="266"/>
        <v>0.24999999999999997</v>
      </c>
      <c r="BC190" s="4">
        <f t="shared" si="267"/>
        <v>0.66600000000000004</v>
      </c>
      <c r="BD190" s="4">
        <f t="shared" si="268"/>
        <v>0.433</v>
      </c>
      <c r="BE190" s="4">
        <f t="shared" si="269"/>
        <v>1.9360000000000002</v>
      </c>
      <c r="BF190" s="4">
        <v>0.435</v>
      </c>
      <c r="BG190" s="9"/>
      <c r="BH190" s="6">
        <f t="shared" si="312"/>
        <v>9249.7529671679986</v>
      </c>
      <c r="BI190" s="25">
        <f t="shared" si="4"/>
        <v>27157.274711605245</v>
      </c>
      <c r="BJ190" s="25">
        <f t="shared" si="5"/>
        <v>17003.709882509327</v>
      </c>
      <c r="BK190" s="25"/>
      <c r="BL190" s="6">
        <f t="shared" si="296"/>
        <v>13672.834213785598</v>
      </c>
      <c r="BM190" s="25">
        <f t="shared" si="6"/>
        <v>40143.441251674514</v>
      </c>
      <c r="BN190" s="25">
        <f t="shared" si="7"/>
        <v>25134.607061191498</v>
      </c>
      <c r="BO190" s="25">
        <f t="shared" si="313"/>
        <v>16588.365038783999</v>
      </c>
      <c r="BP190" s="25">
        <f t="shared" si="9"/>
        <v>48703.439753869818</v>
      </c>
      <c r="BQ190" s="25">
        <f t="shared" si="10"/>
        <v>30494.192390416159</v>
      </c>
      <c r="BR190" s="25">
        <f t="shared" si="314"/>
        <v>4415.4852611351989</v>
      </c>
      <c r="BS190" s="25">
        <f t="shared" si="12"/>
        <v>12963.864726692944</v>
      </c>
      <c r="BT190" s="25">
        <f t="shared" si="13"/>
        <v>8116.933569721702</v>
      </c>
      <c r="BU190" s="6">
        <f t="shared" si="315"/>
        <v>0</v>
      </c>
      <c r="BV190" s="6">
        <f t="shared" si="270"/>
        <v>0</v>
      </c>
      <c r="BW190" s="6">
        <f t="shared" si="271"/>
        <v>0</v>
      </c>
      <c r="BX190" s="25">
        <f t="shared" si="316"/>
        <v>168553.2677748033</v>
      </c>
      <c r="BY190" s="15">
        <v>11</v>
      </c>
      <c r="BZ190" s="25">
        <f t="shared" si="317"/>
        <v>18095.223651383589</v>
      </c>
      <c r="CA190" s="25">
        <f t="shared" si="318"/>
        <v>32467.734278886808</v>
      </c>
      <c r="CB190" s="25">
        <f t="shared" si="319"/>
        <v>2164.5156185924538</v>
      </c>
      <c r="CC190" s="6">
        <f t="shared" si="320"/>
        <v>0</v>
      </c>
      <c r="CD190" s="6">
        <f t="shared" si="272"/>
        <v>20259.739269976042</v>
      </c>
      <c r="CE190">
        <v>85</v>
      </c>
      <c r="CF190" s="4">
        <f t="shared" si="321"/>
        <v>0.47887323943661969</v>
      </c>
      <c r="CG190" s="1">
        <v>0.1</v>
      </c>
      <c r="CH190" s="4">
        <f t="shared" si="198"/>
        <v>0.43098591549295773</v>
      </c>
      <c r="CI190" s="6">
        <f t="shared" si="199"/>
        <v>3986.5132506386021</v>
      </c>
      <c r="CJ190" s="6">
        <f t="shared" si="200"/>
        <v>11704.402903874936</v>
      </c>
      <c r="CK190" s="6">
        <f t="shared" si="201"/>
        <v>5892.7989710118209</v>
      </c>
      <c r="CL190" s="6">
        <f t="shared" si="202"/>
        <v>17301.257778890704</v>
      </c>
      <c r="CM190" s="6">
        <f t="shared" si="203"/>
        <v>7149.3516927716946</v>
      </c>
      <c r="CN190" s="6">
        <f t="shared" si="204"/>
        <v>20990.496569977695</v>
      </c>
      <c r="CO190" s="6">
        <f t="shared" si="205"/>
        <v>1903.0119576160153</v>
      </c>
      <c r="CP190" s="6">
        <f t="shared" si="206"/>
        <v>5587.243107560621</v>
      </c>
      <c r="CQ190" s="6">
        <f t="shared" si="207"/>
        <v>0</v>
      </c>
      <c r="CR190" s="6">
        <f t="shared" si="208"/>
        <v>0</v>
      </c>
      <c r="CS190" s="7">
        <f t="shared" si="297"/>
        <v>1.2777777777777777</v>
      </c>
      <c r="CT190" s="6">
        <f t="shared" si="298"/>
        <v>25887.444622747164</v>
      </c>
      <c r="CU190" s="6">
        <f t="shared" si="299"/>
        <v>20259.739269976042</v>
      </c>
    </row>
    <row r="191" spans="2:99" s="15" customFormat="1" x14ac:dyDescent="0.35">
      <c r="B191">
        <v>70</v>
      </c>
      <c r="C191">
        <v>70</v>
      </c>
      <c r="D191">
        <v>256</v>
      </c>
      <c r="E191" s="6">
        <v>6</v>
      </c>
      <c r="F191" s="4">
        <v>1.792</v>
      </c>
      <c r="G191" s="4">
        <v>3.0464000000000002</v>
      </c>
      <c r="H191" s="16">
        <v>2</v>
      </c>
      <c r="I191" s="9">
        <v>6</v>
      </c>
      <c r="J191" s="30">
        <f t="shared" ref="J191:J192" si="359">2*184.8%</f>
        <v>3.6960000000000002</v>
      </c>
      <c r="K191" s="9">
        <v>10</v>
      </c>
      <c r="L191" s="15">
        <v>6</v>
      </c>
      <c r="M191" s="30">
        <v>0.98380000000000001</v>
      </c>
      <c r="N191" s="9">
        <v>4</v>
      </c>
      <c r="O191" s="9">
        <v>15</v>
      </c>
      <c r="P191" s="30">
        <v>0.25</v>
      </c>
      <c r="Q191" s="4">
        <v>0.69199999999999995</v>
      </c>
      <c r="R191" s="15" t="s">
        <v>11</v>
      </c>
      <c r="S191" s="15">
        <v>1</v>
      </c>
      <c r="T191" s="15" t="s">
        <v>153</v>
      </c>
      <c r="U191" s="37">
        <v>510</v>
      </c>
      <c r="V191" s="33">
        <v>0.41299999999999998</v>
      </c>
      <c r="W191" s="33">
        <v>-0.1</v>
      </c>
      <c r="X191" s="4"/>
      <c r="Y191" s="4"/>
      <c r="Z191" s="4"/>
      <c r="AA191" s="55">
        <v>1</v>
      </c>
      <c r="AB191" s="37" t="s">
        <v>143</v>
      </c>
      <c r="AC191" s="30"/>
      <c r="AD191" s="30">
        <v>0.35</v>
      </c>
      <c r="AE191" s="30"/>
      <c r="AF191" s="30"/>
      <c r="AG191" s="30"/>
      <c r="AH191" s="30"/>
      <c r="AI191" s="15">
        <v>311</v>
      </c>
      <c r="AJ191" s="30">
        <f>2*46.6%</f>
        <v>0.93200000000000005</v>
      </c>
      <c r="AK191" s="30"/>
      <c r="AL191" s="30">
        <v>0.311</v>
      </c>
      <c r="AM191" s="30"/>
      <c r="AN191" s="6">
        <f t="shared" si="260"/>
        <v>63</v>
      </c>
      <c r="AO191" s="4"/>
      <c r="AP191" s="4">
        <f t="shared" si="261"/>
        <v>0.183</v>
      </c>
      <c r="AQ191" s="4">
        <f t="shared" si="262"/>
        <v>0.62200000000000011</v>
      </c>
      <c r="AR191" s="46" t="s">
        <v>151</v>
      </c>
      <c r="AS191" s="9">
        <v>513</v>
      </c>
      <c r="AT191" s="30">
        <v>0.48</v>
      </c>
      <c r="AU191" s="30"/>
      <c r="AV191" s="30"/>
      <c r="AW191" s="30">
        <v>0.2</v>
      </c>
      <c r="AX191" s="15">
        <f t="shared" si="311"/>
        <v>766</v>
      </c>
      <c r="AY191" s="6">
        <f t="shared" si="263"/>
        <v>887</v>
      </c>
      <c r="AZ191" s="4">
        <f t="shared" si="264"/>
        <v>1.825</v>
      </c>
      <c r="BA191" s="6">
        <f t="shared" si="265"/>
        <v>3050.9500000000003</v>
      </c>
      <c r="BB191" s="4">
        <f t="shared" si="266"/>
        <v>0.24999999999999997</v>
      </c>
      <c r="BC191" s="4">
        <f t="shared" si="267"/>
        <v>0.2</v>
      </c>
      <c r="BD191" s="4">
        <f t="shared" si="268"/>
        <v>0.74399999999999999</v>
      </c>
      <c r="BE191" s="4">
        <f t="shared" si="269"/>
        <v>1.3140000000000001</v>
      </c>
      <c r="BF191" s="4">
        <v>0.435</v>
      </c>
      <c r="BG191" s="9"/>
      <c r="BH191" s="6">
        <f t="shared" si="312"/>
        <v>7927.5884800000003</v>
      </c>
      <c r="BI191" s="9">
        <f t="shared" ref="BI191:BI192" si="360">(100%+$BE191)*BH191</f>
        <v>18344.439742720002</v>
      </c>
      <c r="BJ191" s="9">
        <f t="shared" ref="BJ191:BJ192" si="361">MIN($BD191, 80%)*BI191+MAX(100%-$BD191, 20%)*BH191</f>
        <v>15677.725819463682</v>
      </c>
      <c r="BK191" s="9"/>
      <c r="BL191" s="6">
        <f t="shared" si="296"/>
        <v>11153.296896000002</v>
      </c>
      <c r="BM191" s="9">
        <f t="shared" ref="BM191:BM192" si="362">(100%+$BE191)*BL191</f>
        <v>25808.729017344005</v>
      </c>
      <c r="BN191" s="9">
        <f t="shared" ref="BN191:BN192" si="363">MIN($BD191, 80%)*BM191+MAX(100%-$BD191, 20%)*BL191</f>
        <v>22056.93839427994</v>
      </c>
      <c r="BO191" s="9">
        <f t="shared" si="313"/>
        <v>13531.573440000002</v>
      </c>
      <c r="BP191" s="9">
        <f t="shared" ref="BP191:BP192" si="364">(100%+$BE191)*BO191</f>
        <v>31312.060940160005</v>
      </c>
      <c r="BQ191" s="9">
        <f t="shared" ref="BQ191:BQ192" si="365">MIN($BD191, 80%)*BP191+MAX(100%-$BD191, 20%)*BO191</f>
        <v>26760.256140119043</v>
      </c>
      <c r="BR191" s="9">
        <f t="shared" si="314"/>
        <v>3601.8295320000007</v>
      </c>
      <c r="BS191" s="9">
        <f t="shared" ref="BS191:BS192" si="366">(100%+$BE191)*BR191</f>
        <v>8334.633537048001</v>
      </c>
      <c r="BT191" s="9">
        <f t="shared" ref="BT191:BT192" si="367">MIN($BD191, 80%)*BS191+MAX(100%-$BD191, 20%)*BR191</f>
        <v>7123.0357117557123</v>
      </c>
      <c r="BU191" s="6">
        <f t="shared" si="315"/>
        <v>0</v>
      </c>
      <c r="BV191" s="6">
        <f t="shared" si="270"/>
        <v>0</v>
      </c>
      <c r="BW191" s="6">
        <f t="shared" si="271"/>
        <v>0</v>
      </c>
      <c r="BX191" s="9">
        <f t="shared" si="316"/>
        <v>150938.65685497448</v>
      </c>
      <c r="BY191" s="15">
        <v>11</v>
      </c>
      <c r="BZ191" s="25">
        <f t="shared" si="317"/>
        <v>16154.446635917593</v>
      </c>
      <c r="CA191" s="9">
        <f t="shared" si="318"/>
        <v>28492.142847022849</v>
      </c>
      <c r="CB191" s="9">
        <f t="shared" si="319"/>
        <v>1899.4761898015233</v>
      </c>
      <c r="CC191" s="6">
        <f t="shared" si="320"/>
        <v>0</v>
      </c>
      <c r="CD191" s="6">
        <f t="shared" si="272"/>
        <v>18053.922825719117</v>
      </c>
      <c r="CE191">
        <v>85</v>
      </c>
      <c r="CF191" s="4">
        <f t="shared" si="321"/>
        <v>0.47887323943661969</v>
      </c>
      <c r="CG191" s="1">
        <v>0.1</v>
      </c>
      <c r="CH191" s="4">
        <f t="shared" si="198"/>
        <v>0.43098591549295773</v>
      </c>
      <c r="CI191" s="6">
        <f t="shared" si="199"/>
        <v>3416.6789787042253</v>
      </c>
      <c r="CJ191" s="6">
        <f t="shared" si="200"/>
        <v>7906.1951567215783</v>
      </c>
      <c r="CK191" s="6">
        <f t="shared" si="201"/>
        <v>4806.9138734873241</v>
      </c>
      <c r="CL191" s="6">
        <f t="shared" si="202"/>
        <v>11123.198703249669</v>
      </c>
      <c r="CM191" s="6">
        <f t="shared" si="203"/>
        <v>5831.9175670985924</v>
      </c>
      <c r="CN191" s="6">
        <f t="shared" si="204"/>
        <v>13495.057250266142</v>
      </c>
      <c r="CO191" s="6">
        <f t="shared" si="205"/>
        <v>1552.3377982985917</v>
      </c>
      <c r="CP191" s="6">
        <f t="shared" si="206"/>
        <v>3592.1096652629412</v>
      </c>
      <c r="CQ191" s="6">
        <f t="shared" si="207"/>
        <v>0</v>
      </c>
      <c r="CR191" s="6">
        <f t="shared" si="208"/>
        <v>0</v>
      </c>
      <c r="CS191" s="7">
        <f t="shared" si="297"/>
        <v>1.2777777777777777</v>
      </c>
      <c r="CT191" s="6">
        <f t="shared" si="298"/>
        <v>23068.901388418872</v>
      </c>
      <c r="CU191" s="6">
        <f t="shared" si="299"/>
        <v>18053.922825719117</v>
      </c>
    </row>
    <row r="192" spans="2:99" s="31" customFormat="1" x14ac:dyDescent="0.35">
      <c r="B192" s="10">
        <v>70</v>
      </c>
      <c r="C192" s="10">
        <v>70</v>
      </c>
      <c r="D192" s="10">
        <v>256</v>
      </c>
      <c r="E192" s="13">
        <v>6</v>
      </c>
      <c r="F192" s="12">
        <v>1.792</v>
      </c>
      <c r="G192" s="12">
        <v>3.0464000000000002</v>
      </c>
      <c r="H192" s="20">
        <v>2</v>
      </c>
      <c r="I192" s="17">
        <v>6</v>
      </c>
      <c r="J192" s="32">
        <f t="shared" si="359"/>
        <v>3.6960000000000002</v>
      </c>
      <c r="K192" s="17">
        <v>10</v>
      </c>
      <c r="L192" s="31">
        <v>6</v>
      </c>
      <c r="M192" s="32">
        <v>0.98380000000000001</v>
      </c>
      <c r="N192" s="17">
        <v>4</v>
      </c>
      <c r="O192" s="17">
        <v>15</v>
      </c>
      <c r="P192" s="32">
        <v>0.25</v>
      </c>
      <c r="Q192" s="12">
        <v>0.69199999999999995</v>
      </c>
      <c r="R192" s="31" t="s">
        <v>11</v>
      </c>
      <c r="S192" s="31">
        <v>1</v>
      </c>
      <c r="T192" s="31" t="s">
        <v>153</v>
      </c>
      <c r="U192" s="31">
        <v>510</v>
      </c>
      <c r="V192" s="35">
        <v>0.41299999999999998</v>
      </c>
      <c r="W192" s="35">
        <v>-0.1</v>
      </c>
      <c r="X192" s="12"/>
      <c r="Y192" s="12"/>
      <c r="Z192" s="12"/>
      <c r="AA192" s="56">
        <v>1</v>
      </c>
      <c r="AB192" s="31" t="s">
        <v>143</v>
      </c>
      <c r="AC192" s="32"/>
      <c r="AD192" s="32">
        <v>0.35</v>
      </c>
      <c r="AE192" s="32"/>
      <c r="AF192" s="32"/>
      <c r="AG192" s="32"/>
      <c r="AH192" s="32"/>
      <c r="AI192" s="31">
        <v>311</v>
      </c>
      <c r="AJ192" s="32">
        <f>1*46.6%</f>
        <v>0.46600000000000003</v>
      </c>
      <c r="AK192" s="32">
        <f>1*46.6%</f>
        <v>0.46600000000000003</v>
      </c>
      <c r="AL192" s="32">
        <v>0.311</v>
      </c>
      <c r="AM192" s="32"/>
      <c r="AN192" s="13">
        <f t="shared" si="260"/>
        <v>63</v>
      </c>
      <c r="AO192" s="12"/>
      <c r="AP192" s="12">
        <f t="shared" si="261"/>
        <v>0.183</v>
      </c>
      <c r="AQ192" s="12">
        <f t="shared" si="262"/>
        <v>0.62200000000000011</v>
      </c>
      <c r="AR192" s="47" t="s">
        <v>151</v>
      </c>
      <c r="AS192" s="17">
        <v>513</v>
      </c>
      <c r="AT192" s="32">
        <v>0.48</v>
      </c>
      <c r="AU192" s="32"/>
      <c r="AV192" s="32"/>
      <c r="AW192" s="32">
        <v>0.2</v>
      </c>
      <c r="AX192" s="31">
        <f t="shared" si="311"/>
        <v>766</v>
      </c>
      <c r="AY192" s="13">
        <f t="shared" si="263"/>
        <v>887</v>
      </c>
      <c r="AZ192" s="12">
        <f t="shared" si="264"/>
        <v>1.359</v>
      </c>
      <c r="BA192" s="13">
        <f t="shared" si="265"/>
        <v>2693.9939999999997</v>
      </c>
      <c r="BB192" s="12">
        <f t="shared" si="266"/>
        <v>0.24999999999999997</v>
      </c>
      <c r="BC192" s="12">
        <f t="shared" si="267"/>
        <v>0.66600000000000004</v>
      </c>
      <c r="BD192" s="12">
        <f t="shared" si="268"/>
        <v>0.74399999999999999</v>
      </c>
      <c r="BE192" s="12">
        <f t="shared" si="269"/>
        <v>1.3140000000000001</v>
      </c>
      <c r="BF192" s="4">
        <v>0.435</v>
      </c>
      <c r="BG192" s="17"/>
      <c r="BH192" s="6">
        <f t="shared" si="312"/>
        <v>9249.7529671679986</v>
      </c>
      <c r="BI192" s="17">
        <f t="shared" si="360"/>
        <v>21403.92836602675</v>
      </c>
      <c r="BJ192" s="17">
        <f t="shared" si="361"/>
        <v>18292.459463918909</v>
      </c>
      <c r="BK192" s="25"/>
      <c r="BL192" s="6">
        <f t="shared" si="296"/>
        <v>13672.834213785598</v>
      </c>
      <c r="BM192" s="17">
        <f t="shared" si="362"/>
        <v>31638.938370699874</v>
      </c>
      <c r="BN192" s="17">
        <f t="shared" si="363"/>
        <v>27039.615706529818</v>
      </c>
      <c r="BO192" s="17">
        <f t="shared" si="313"/>
        <v>16588.365038783999</v>
      </c>
      <c r="BP192" s="17">
        <f t="shared" si="364"/>
        <v>38385.476699746177</v>
      </c>
      <c r="BQ192" s="17">
        <f t="shared" si="365"/>
        <v>32805.416114539861</v>
      </c>
      <c r="BR192" s="17">
        <f t="shared" si="314"/>
        <v>4415.4852611351989</v>
      </c>
      <c r="BS192" s="17">
        <f t="shared" si="366"/>
        <v>10217.432894266851</v>
      </c>
      <c r="BT192" s="17">
        <f t="shared" si="367"/>
        <v>8732.1343001851492</v>
      </c>
      <c r="BU192" s="13">
        <f t="shared" si="315"/>
        <v>0</v>
      </c>
      <c r="BV192" s="13">
        <f t="shared" si="270"/>
        <v>0</v>
      </c>
      <c r="BW192" s="13">
        <f t="shared" si="271"/>
        <v>0</v>
      </c>
      <c r="BX192" s="17">
        <f t="shared" si="316"/>
        <v>181328.30068179491</v>
      </c>
      <c r="BY192" s="31">
        <v>11</v>
      </c>
      <c r="BZ192" s="18">
        <f t="shared" si="317"/>
        <v>19466.701526939523</v>
      </c>
      <c r="CA192" s="17">
        <f t="shared" si="318"/>
        <v>34928.537200740597</v>
      </c>
      <c r="CB192" s="17">
        <f t="shared" si="319"/>
        <v>2328.56914671604</v>
      </c>
      <c r="CC192" s="13">
        <f t="shared" si="320"/>
        <v>0</v>
      </c>
      <c r="CD192" s="18">
        <f t="shared" si="272"/>
        <v>21795.270673655563</v>
      </c>
      <c r="CE192" s="10">
        <v>85</v>
      </c>
      <c r="CF192" s="12">
        <f t="shared" si="321"/>
        <v>0.47887323943661969</v>
      </c>
      <c r="CG192" s="11">
        <v>0.1</v>
      </c>
      <c r="CH192" s="12">
        <f t="shared" ref="CH192" si="368">CF192*(100%-CG192)</f>
        <v>0.43098591549295773</v>
      </c>
      <c r="CI192" s="13">
        <f t="shared" ref="CI192" si="369">BH192*$CH192</f>
        <v>3986.5132506386021</v>
      </c>
      <c r="CJ192" s="13">
        <f t="shared" ref="CJ192" si="370">BI192*$CH192</f>
        <v>9224.7916619777261</v>
      </c>
      <c r="CK192" s="13">
        <f t="shared" ref="CK192:CL192" si="371">BL192*$CH192</f>
        <v>5892.7989710118209</v>
      </c>
      <c r="CL192" s="13">
        <f t="shared" si="371"/>
        <v>13635.936818921353</v>
      </c>
      <c r="CM192" s="13">
        <f t="shared" ref="CM192:CN192" si="372">BO192*$CH192</f>
        <v>7149.3516927716946</v>
      </c>
      <c r="CN192" s="13">
        <f t="shared" si="372"/>
        <v>16543.599817073704</v>
      </c>
      <c r="CO192" s="13">
        <f t="shared" ref="CO192:CP192" si="373">BR192*$CH192</f>
        <v>1903.0119576160153</v>
      </c>
      <c r="CP192" s="13">
        <f t="shared" si="373"/>
        <v>4403.5696699234595</v>
      </c>
      <c r="CQ192" s="13">
        <f t="shared" ref="CQ192:CR192" si="374">BU192*$CH192</f>
        <v>0</v>
      </c>
      <c r="CR192" s="13">
        <f t="shared" si="374"/>
        <v>0</v>
      </c>
      <c r="CS192" s="7">
        <f t="shared" si="297"/>
        <v>1.2777777777777777</v>
      </c>
      <c r="CT192" s="6">
        <f t="shared" si="298"/>
        <v>27849.512527448773</v>
      </c>
      <c r="CU192" s="6">
        <f t="shared" si="299"/>
        <v>21795.270673655563</v>
      </c>
    </row>
  </sheetData>
  <mergeCells count="12">
    <mergeCell ref="CS1:CT1"/>
    <mergeCell ref="B1:Q1"/>
    <mergeCell ref="R1:Y1"/>
    <mergeCell ref="AB1:AH1"/>
    <mergeCell ref="AI1:AM1"/>
    <mergeCell ref="AR1:AW1"/>
    <mergeCell ref="AX1:BE1"/>
    <mergeCell ref="BX1:CD1"/>
    <mergeCell ref="AN1:AQ1"/>
    <mergeCell ref="BH1:BW1"/>
    <mergeCell ref="CI1:CR1"/>
    <mergeCell ref="CE1:CH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74"/>
  <sheetViews>
    <sheetView topLeftCell="AX1" workbookViewId="0">
      <pane ySplit="2" topLeftCell="A3" activePane="bottomLeft" state="frozen"/>
      <selection activeCell="G1" sqref="G1"/>
      <selection pane="bottomLeft" activeCell="BG7" sqref="BG7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3.54296875" bestFit="1" customWidth="1"/>
    <col min="5" max="8" width="7.1796875" bestFit="1" customWidth="1"/>
    <col min="9" max="9" width="10.1796875" bestFit="1" customWidth="1"/>
    <col min="10" max="10" width="10.453125" bestFit="1" customWidth="1"/>
    <col min="11" max="11" width="12.54296875" bestFit="1" customWidth="1"/>
    <col min="12" max="12" width="21.1796875" bestFit="1" customWidth="1"/>
    <col min="13" max="13" width="2.1796875" bestFit="1" customWidth="1"/>
    <col min="14" max="14" width="5.81640625" bestFit="1" customWidth="1"/>
    <col min="15" max="15" width="9" bestFit="1" customWidth="1"/>
    <col min="16" max="16" width="7.1796875" style="4" bestFit="1" customWidth="1"/>
    <col min="17" max="17" width="16.453125" bestFit="1" customWidth="1"/>
    <col min="18" max="18" width="16" bestFit="1" customWidth="1"/>
    <col min="19" max="19" width="10.1796875" bestFit="1" customWidth="1"/>
    <col min="20" max="20" width="10.453125" bestFit="1" customWidth="1"/>
    <col min="21" max="21" width="4" style="6" bestFit="1" customWidth="1"/>
    <col min="22" max="22" width="11.1796875" bestFit="1" customWidth="1"/>
    <col min="23" max="23" width="7.1796875" bestFit="1" customWidth="1"/>
    <col min="24" max="24" width="15.26953125" bestFit="1" customWidth="1"/>
    <col min="25" max="25" width="12.54296875" bestFit="1" customWidth="1"/>
    <col min="26" max="26" width="14.1796875" bestFit="1" customWidth="1"/>
    <col min="27" max="27" width="10.1796875" bestFit="1" customWidth="1"/>
    <col min="28" max="28" width="10.453125" bestFit="1" customWidth="1"/>
    <col min="29" max="29" width="3.7265625" bestFit="1" customWidth="1"/>
    <col min="30" max="30" width="8.1796875" bestFit="1" customWidth="1"/>
    <col min="31" max="31" width="7.1796875" bestFit="1" customWidth="1"/>
    <col min="32" max="32" width="11" bestFit="1" customWidth="1"/>
    <col min="33" max="33" width="10.1796875" bestFit="1" customWidth="1"/>
    <col min="34" max="34" width="10.453125" bestFit="1" customWidth="1"/>
    <col min="35" max="35" width="4" style="6" bestFit="1" customWidth="1"/>
    <col min="36" max="36" width="44" bestFit="1" customWidth="1"/>
    <col min="37" max="37" width="8.1796875" bestFit="1" customWidth="1"/>
    <col min="38" max="38" width="7.1796875" bestFit="1" customWidth="1"/>
    <col min="39" max="39" width="10.1796875" bestFit="1" customWidth="1"/>
    <col min="40" max="40" width="10.453125" bestFit="1" customWidth="1"/>
    <col min="41" max="41" width="12.54296875" bestFit="1" customWidth="1"/>
    <col min="42" max="42" width="3.7265625" bestFit="1" customWidth="1"/>
    <col min="43" max="43" width="9" bestFit="1" customWidth="1"/>
    <col min="44" max="45" width="8.1796875" bestFit="1" customWidth="1"/>
    <col min="46" max="46" width="9.26953125" bestFit="1" customWidth="1"/>
    <col min="47" max="47" width="15.26953125" style="4" bestFit="1" customWidth="1"/>
    <col min="48" max="48" width="12.54296875" bestFit="1" customWidth="1"/>
    <col min="49" max="49" width="10.1796875" bestFit="1" customWidth="1"/>
    <col min="50" max="50" width="10.453125" bestFit="1" customWidth="1"/>
    <col min="51" max="51" width="4" style="6" bestFit="1" customWidth="1"/>
    <col min="52" max="52" width="15.26953125" bestFit="1" customWidth="1"/>
    <col min="53" max="53" width="8.81640625" style="1" bestFit="1" customWidth="1"/>
    <col min="54" max="54" width="13.7265625" hidden="1" customWidth="1"/>
    <col min="55" max="55" width="17.453125" hidden="1" customWidth="1"/>
    <col min="56" max="56" width="21.54296875" bestFit="1" customWidth="1"/>
    <col min="57" max="57" width="6.54296875" bestFit="1" customWidth="1"/>
    <col min="58" max="58" width="5.453125" bestFit="1" customWidth="1"/>
    <col min="59" max="59" width="10.453125" bestFit="1" customWidth="1"/>
    <col min="60" max="60" width="101.453125" bestFit="1" customWidth="1"/>
  </cols>
  <sheetData>
    <row r="1" spans="1:60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 t="s">
        <v>3</v>
      </c>
      <c r="M1" s="120"/>
      <c r="N1" s="120"/>
      <c r="O1" s="120"/>
      <c r="P1" s="120"/>
      <c r="Q1" s="120"/>
      <c r="R1" s="120"/>
      <c r="S1" s="120"/>
      <c r="T1" s="120"/>
      <c r="U1" s="120"/>
      <c r="V1" s="120" t="s">
        <v>13</v>
      </c>
      <c r="W1" s="120"/>
      <c r="X1" s="120"/>
      <c r="Y1" s="120"/>
      <c r="Z1" s="120"/>
      <c r="AA1" s="120"/>
      <c r="AB1" s="120"/>
      <c r="AC1" s="120"/>
      <c r="AD1" s="120" t="s">
        <v>24</v>
      </c>
      <c r="AE1" s="120"/>
      <c r="AF1" s="120"/>
      <c r="AG1" s="120"/>
      <c r="AH1" s="120"/>
      <c r="AI1" s="120"/>
      <c r="AJ1" s="121" t="s">
        <v>25</v>
      </c>
      <c r="AK1" s="121"/>
      <c r="AL1" s="121"/>
      <c r="AM1" s="121"/>
      <c r="AN1" s="121"/>
      <c r="AO1" s="121"/>
      <c r="AP1" s="121"/>
      <c r="AQ1" s="120" t="s">
        <v>18</v>
      </c>
      <c r="AR1" s="120"/>
      <c r="AS1" s="120"/>
      <c r="AT1" s="120"/>
      <c r="AU1" s="120"/>
      <c r="AV1" s="120"/>
      <c r="AW1" s="120"/>
      <c r="AX1" s="120"/>
      <c r="AY1" s="120"/>
      <c r="AZ1" s="120"/>
      <c r="BA1" s="91"/>
      <c r="BB1" s="119" t="s">
        <v>20</v>
      </c>
      <c r="BC1" s="119"/>
      <c r="BD1" s="119"/>
      <c r="BE1" s="120" t="s">
        <v>178</v>
      </c>
      <c r="BF1" s="120"/>
      <c r="BG1" s="120"/>
    </row>
    <row r="2" spans="1:60" x14ac:dyDescent="0.35">
      <c r="B2" t="s">
        <v>7</v>
      </c>
      <c r="C2" t="s">
        <v>1</v>
      </c>
      <c r="D2" t="s">
        <v>73</v>
      </c>
      <c r="E2">
        <v>1</v>
      </c>
      <c r="F2">
        <v>2</v>
      </c>
      <c r="G2">
        <v>3</v>
      </c>
      <c r="H2">
        <v>4</v>
      </c>
      <c r="I2" s="14" t="s">
        <v>40</v>
      </c>
      <c r="J2" s="14" t="s">
        <v>39</v>
      </c>
      <c r="K2" s="14" t="s">
        <v>175</v>
      </c>
      <c r="L2" t="s">
        <v>8</v>
      </c>
      <c r="M2" t="s">
        <v>17</v>
      </c>
      <c r="N2" t="s">
        <v>7</v>
      </c>
      <c r="O2" t="s">
        <v>1</v>
      </c>
      <c r="P2" s="4" t="s">
        <v>0</v>
      </c>
      <c r="Q2" s="4" t="s">
        <v>173</v>
      </c>
      <c r="R2" s="4" t="s">
        <v>134</v>
      </c>
      <c r="S2" s="6" t="s">
        <v>40</v>
      </c>
      <c r="T2" s="4" t="s">
        <v>39</v>
      </c>
      <c r="U2" s="6" t="s">
        <v>203</v>
      </c>
      <c r="V2" t="s">
        <v>16</v>
      </c>
      <c r="W2" s="4" t="s">
        <v>0</v>
      </c>
      <c r="X2" s="4" t="s">
        <v>12</v>
      </c>
      <c r="Y2" s="4" t="s">
        <v>175</v>
      </c>
      <c r="Z2" s="4" t="s">
        <v>55</v>
      </c>
      <c r="AA2" s="4" t="s">
        <v>40</v>
      </c>
      <c r="AB2" s="4" t="s">
        <v>39</v>
      </c>
      <c r="AC2" s="4" t="s">
        <v>203</v>
      </c>
      <c r="AD2" t="s">
        <v>14</v>
      </c>
      <c r="AE2" s="4" t="s">
        <v>0</v>
      </c>
      <c r="AF2" s="4" t="s">
        <v>174</v>
      </c>
      <c r="AG2" s="4" t="s">
        <v>40</v>
      </c>
      <c r="AH2" s="4" t="s">
        <v>39</v>
      </c>
      <c r="AI2" s="6" t="s">
        <v>203</v>
      </c>
      <c r="AJ2" s="48" t="s">
        <v>16</v>
      </c>
      <c r="AK2" s="6" t="s">
        <v>14</v>
      </c>
      <c r="AL2" s="4" t="s">
        <v>0</v>
      </c>
      <c r="AM2" s="4" t="s">
        <v>40</v>
      </c>
      <c r="AN2" s="4" t="s">
        <v>39</v>
      </c>
      <c r="AO2" t="s">
        <v>175</v>
      </c>
      <c r="AP2" s="4" t="s">
        <v>203</v>
      </c>
      <c r="AQ2" t="s">
        <v>1</v>
      </c>
      <c r="AR2" s="6" t="s">
        <v>14</v>
      </c>
      <c r="AS2" t="s">
        <v>0</v>
      </c>
      <c r="AT2" s="6" t="s">
        <v>19</v>
      </c>
      <c r="AU2" s="4" t="s">
        <v>12</v>
      </c>
      <c r="AV2" t="s">
        <v>175</v>
      </c>
      <c r="AW2" t="s">
        <v>40</v>
      </c>
      <c r="AX2" t="s">
        <v>39</v>
      </c>
      <c r="AY2" s="6" t="s">
        <v>203</v>
      </c>
      <c r="AZ2" t="s">
        <v>177</v>
      </c>
      <c r="BA2" s="1" t="s">
        <v>176</v>
      </c>
      <c r="BB2" s="6" t="s">
        <v>21</v>
      </c>
      <c r="BC2" s="6" t="s">
        <v>41</v>
      </c>
      <c r="BD2" s="6" t="s">
        <v>42</v>
      </c>
      <c r="BE2" s="6" t="s">
        <v>31</v>
      </c>
      <c r="BF2" s="6" t="s">
        <v>137</v>
      </c>
      <c r="BG2" s="6" t="s">
        <v>129</v>
      </c>
      <c r="BH2" s="6" t="s">
        <v>200</v>
      </c>
    </row>
    <row r="3" spans="1:60" x14ac:dyDescent="0.35">
      <c r="B3" t="s">
        <v>9</v>
      </c>
      <c r="C3">
        <v>141</v>
      </c>
      <c r="D3">
        <v>8</v>
      </c>
      <c r="E3" s="4">
        <v>0.60540000000000005</v>
      </c>
      <c r="F3" s="4">
        <v>0.56830000000000003</v>
      </c>
      <c r="G3" s="4">
        <v>0.65659999999999996</v>
      </c>
      <c r="H3" s="4">
        <v>0.88319999999999999</v>
      </c>
      <c r="I3" s="4">
        <v>0.05</v>
      </c>
      <c r="J3" s="4">
        <v>0.5</v>
      </c>
      <c r="K3" s="4">
        <v>0.15</v>
      </c>
      <c r="L3" s="15" t="s">
        <v>172</v>
      </c>
      <c r="M3" s="15">
        <v>1</v>
      </c>
      <c r="N3" s="15" t="s">
        <v>9</v>
      </c>
      <c r="O3" s="15">
        <v>497</v>
      </c>
      <c r="P3" s="30"/>
      <c r="Q3" s="33">
        <v>0.16</v>
      </c>
      <c r="R3" s="33"/>
      <c r="S3" s="6"/>
      <c r="T3" s="4"/>
      <c r="U3" s="6">
        <v>101</v>
      </c>
      <c r="V3" t="s">
        <v>122</v>
      </c>
      <c r="W3" s="4"/>
      <c r="X3" s="4"/>
      <c r="Y3" s="4"/>
      <c r="Z3" s="4"/>
      <c r="AA3" s="4">
        <v>0.2</v>
      </c>
      <c r="AB3" s="4"/>
      <c r="AC3" s="4"/>
      <c r="AD3">
        <v>311</v>
      </c>
      <c r="AE3" s="4">
        <f>2*46.6%</f>
        <v>0.93200000000000005</v>
      </c>
      <c r="AF3" s="4"/>
      <c r="AG3" s="4"/>
      <c r="AH3" s="4">
        <v>0.622</v>
      </c>
      <c r="AJ3" s="48" t="s">
        <v>193</v>
      </c>
      <c r="AK3" s="6"/>
      <c r="AL3" s="4">
        <f t="shared" ref="AL3:AL12" si="0">48%+20%</f>
        <v>0.67999999999999994</v>
      </c>
      <c r="AM3" s="4">
        <v>0.35</v>
      </c>
      <c r="AN3" s="4"/>
      <c r="AO3" s="4"/>
      <c r="AP3" s="4"/>
      <c r="AQ3">
        <f t="shared" ref="AQ3:AQ44" si="1">C3+O3</f>
        <v>638</v>
      </c>
      <c r="AR3" s="6">
        <f t="shared" ref="AR3" si="2">AD3+AK3</f>
        <v>311</v>
      </c>
      <c r="AS3" s="4">
        <f t="shared" ref="AS3:AS44" si="3">P3+W3+AE3+AL3</f>
        <v>1.6120000000000001</v>
      </c>
      <c r="AT3" s="6">
        <f t="shared" ref="AT3" si="4">(100%+AS3)*AQ3+AR3</f>
        <v>1977.4560000000001</v>
      </c>
      <c r="AU3" s="4">
        <f t="shared" ref="AU3:AU12" si="5">X3</f>
        <v>0</v>
      </c>
      <c r="AV3" s="4">
        <f>Y3+AF3+AO3+Q3+K3</f>
        <v>0.31</v>
      </c>
      <c r="AW3" s="4">
        <f t="shared" ref="AW3:AW44" si="6">I3+S3+AA3+AG3+AM3</f>
        <v>0.6</v>
      </c>
      <c r="AX3" s="4">
        <f t="shared" ref="AX3:AX44" si="7">J3+T3+AB3+AH3+AN3</f>
        <v>1.1219999999999999</v>
      </c>
      <c r="AY3" s="6">
        <f t="shared" ref="AY3:AY44" si="8">U3+AC3+AI3+AP3</f>
        <v>101</v>
      </c>
      <c r="AZ3" s="4">
        <f>2.78*AY3/(1400+AY3)</f>
        <v>0.18706195869420383</v>
      </c>
      <c r="BB3" s="6">
        <f>(100%+X3+AU3+AV3)*AT3*(100%+BA3*100%)*(100%+BA3*AZ3)</f>
        <v>2590.4673600000001</v>
      </c>
      <c r="BC3" s="6">
        <f t="shared" ref="BC3:BC68" si="9">(100%+$AX3)*BB3</f>
        <v>5496.9717379200001</v>
      </c>
      <c r="BD3" s="6">
        <f t="shared" ref="BD3:BD68" si="10">MIN($AW3, 80%)*BC3+MAX(100%-$AW3, 20%)*BB3</f>
        <v>4334.3699867519999</v>
      </c>
      <c r="BE3" s="6">
        <f t="shared" ref="BE3:BE44" si="11">(E3+F3+G3+H3)*BD3</f>
        <v>11761.312959051553</v>
      </c>
      <c r="BF3">
        <v>1.6</v>
      </c>
      <c r="BG3" s="25">
        <f t="shared" ref="BG3:BG12" si="12">BE3/BF3</f>
        <v>7350.8205994072205</v>
      </c>
    </row>
    <row r="4" spans="1:60" s="59" customFormat="1" x14ac:dyDescent="0.35">
      <c r="B4" s="59" t="s">
        <v>9</v>
      </c>
      <c r="C4" s="59">
        <v>141</v>
      </c>
      <c r="D4">
        <v>8</v>
      </c>
      <c r="E4" s="60">
        <v>0.60540000000000005</v>
      </c>
      <c r="F4" s="60">
        <v>0.56830000000000003</v>
      </c>
      <c r="G4" s="60">
        <v>0.65659999999999996</v>
      </c>
      <c r="H4" s="60">
        <v>0.88319999999999999</v>
      </c>
      <c r="I4" s="60">
        <v>0.05</v>
      </c>
      <c r="J4" s="60">
        <v>0.5</v>
      </c>
      <c r="K4" s="4">
        <v>0.15</v>
      </c>
      <c r="L4" s="63" t="s">
        <v>172</v>
      </c>
      <c r="M4" s="63">
        <v>1</v>
      </c>
      <c r="N4" s="63" t="s">
        <v>9</v>
      </c>
      <c r="O4" s="63">
        <v>497</v>
      </c>
      <c r="P4" s="67"/>
      <c r="Q4" s="64">
        <v>0.16</v>
      </c>
      <c r="R4" s="64"/>
      <c r="S4" s="61"/>
      <c r="T4" s="60"/>
      <c r="U4" s="61">
        <v>101</v>
      </c>
      <c r="V4" s="59" t="s">
        <v>122</v>
      </c>
      <c r="W4" s="60"/>
      <c r="X4" s="60"/>
      <c r="Y4" s="60"/>
      <c r="Z4" s="60"/>
      <c r="AA4" s="60">
        <v>0.2</v>
      </c>
      <c r="AB4" s="60"/>
      <c r="AC4" s="60"/>
      <c r="AD4" s="59">
        <v>311</v>
      </c>
      <c r="AE4" s="60">
        <f>1*46.6%</f>
        <v>0.46600000000000003</v>
      </c>
      <c r="AF4" s="60">
        <f>1*46.6%</f>
        <v>0.46600000000000003</v>
      </c>
      <c r="AG4" s="60"/>
      <c r="AH4" s="60">
        <v>0.622</v>
      </c>
      <c r="AI4" s="61"/>
      <c r="AJ4" s="65" t="s">
        <v>193</v>
      </c>
      <c r="AK4" s="61"/>
      <c r="AL4" s="60">
        <f t="shared" si="0"/>
        <v>0.67999999999999994</v>
      </c>
      <c r="AM4" s="60">
        <v>0.35</v>
      </c>
      <c r="AN4" s="60"/>
      <c r="AO4" s="60"/>
      <c r="AP4" s="60"/>
      <c r="AQ4" s="59">
        <f t="shared" si="1"/>
        <v>638</v>
      </c>
      <c r="AR4" s="61">
        <f t="shared" ref="AR4:AR11" si="13">AD4+AK4</f>
        <v>311</v>
      </c>
      <c r="AS4" s="60">
        <f t="shared" si="3"/>
        <v>1.1459999999999999</v>
      </c>
      <c r="AT4" s="61">
        <f t="shared" ref="AT4:AT11" si="14">(100%+AS4)*AQ4+AR4</f>
        <v>1680.1479999999999</v>
      </c>
      <c r="AU4" s="60">
        <f t="shared" si="5"/>
        <v>0</v>
      </c>
      <c r="AV4" s="4">
        <f t="shared" ref="AV4:AV72" si="15">Y4+AF4+AO4+Q4+K4</f>
        <v>0.77600000000000002</v>
      </c>
      <c r="AW4" s="60">
        <f t="shared" si="6"/>
        <v>0.6</v>
      </c>
      <c r="AX4" s="60">
        <f t="shared" si="7"/>
        <v>1.1219999999999999</v>
      </c>
      <c r="AY4" s="6">
        <f t="shared" si="8"/>
        <v>101</v>
      </c>
      <c r="AZ4" s="4">
        <f t="shared" ref="AZ4:AZ72" si="16">2.78*AY4/(1400+AY4)</f>
        <v>0.18706195869420383</v>
      </c>
      <c r="BA4" s="71"/>
      <c r="BB4" s="61">
        <f t="shared" ref="BB4:BB68" si="17">(100%+X4+AU4+AV4)*AT4*(100%+BA4*100%)*(100%+BA4*AZ4)</f>
        <v>2983.9428479999997</v>
      </c>
      <c r="BC4" s="61">
        <f t="shared" si="9"/>
        <v>6331.9267234559993</v>
      </c>
      <c r="BD4" s="61">
        <f t="shared" si="10"/>
        <v>4992.7331732735993</v>
      </c>
      <c r="BE4" s="61">
        <f t="shared" si="11"/>
        <v>13547.781465677914</v>
      </c>
      <c r="BF4" s="59">
        <v>1.6</v>
      </c>
      <c r="BG4" s="72">
        <f t="shared" si="12"/>
        <v>8467.3634160486963</v>
      </c>
    </row>
    <row r="5" spans="1:60" x14ac:dyDescent="0.35">
      <c r="B5" t="s">
        <v>9</v>
      </c>
      <c r="C5">
        <v>141</v>
      </c>
      <c r="D5">
        <v>8</v>
      </c>
      <c r="E5" s="4">
        <v>0.60540000000000005</v>
      </c>
      <c r="F5" s="4">
        <v>0.56830000000000003</v>
      </c>
      <c r="G5" s="4">
        <v>0.65659999999999996</v>
      </c>
      <c r="H5" s="4">
        <v>0.88319999999999999</v>
      </c>
      <c r="I5" s="4">
        <v>0.05</v>
      </c>
      <c r="J5" s="4">
        <v>0.5</v>
      </c>
      <c r="K5" s="4">
        <v>0.15</v>
      </c>
      <c r="L5" s="15" t="s">
        <v>204</v>
      </c>
      <c r="M5" s="15">
        <v>1</v>
      </c>
      <c r="N5" s="15" t="s">
        <v>9</v>
      </c>
      <c r="O5" s="15">
        <v>449</v>
      </c>
      <c r="P5" s="30">
        <v>0.6</v>
      </c>
      <c r="Q5" s="33"/>
      <c r="R5" s="33"/>
      <c r="S5" s="6"/>
      <c r="T5" s="4">
        <v>0.503</v>
      </c>
      <c r="V5" t="s">
        <v>122</v>
      </c>
      <c r="W5" s="4"/>
      <c r="X5" s="4"/>
      <c r="Y5" s="4"/>
      <c r="Z5" s="4"/>
      <c r="AA5" s="4">
        <v>0.2</v>
      </c>
      <c r="AB5" s="4"/>
      <c r="AC5" s="4"/>
      <c r="AD5">
        <v>311</v>
      </c>
      <c r="AE5" s="4">
        <f>2*46.6%</f>
        <v>0.93200000000000005</v>
      </c>
      <c r="AF5" s="4"/>
      <c r="AG5" s="4"/>
      <c r="AH5" s="4">
        <v>0.622</v>
      </c>
      <c r="AJ5" s="48" t="s">
        <v>193</v>
      </c>
      <c r="AK5" s="6"/>
      <c r="AL5" s="4">
        <f t="shared" si="0"/>
        <v>0.67999999999999994</v>
      </c>
      <c r="AM5" s="4">
        <v>0.35</v>
      </c>
      <c r="AN5" s="4"/>
      <c r="AO5" s="4"/>
      <c r="AP5" s="4"/>
      <c r="AQ5">
        <f t="shared" si="1"/>
        <v>590</v>
      </c>
      <c r="AR5" s="6">
        <f t="shared" si="13"/>
        <v>311</v>
      </c>
      <c r="AS5" s="4">
        <f t="shared" si="3"/>
        <v>2.2119999999999997</v>
      </c>
      <c r="AT5" s="6">
        <f t="shared" si="14"/>
        <v>2206.08</v>
      </c>
      <c r="AU5" s="4">
        <f t="shared" si="5"/>
        <v>0</v>
      </c>
      <c r="AV5" s="4">
        <f t="shared" si="15"/>
        <v>0.15</v>
      </c>
      <c r="AW5" s="4">
        <f t="shared" si="6"/>
        <v>0.6</v>
      </c>
      <c r="AX5" s="4">
        <f t="shared" si="7"/>
        <v>1.625</v>
      </c>
      <c r="AY5" s="6">
        <f t="shared" si="8"/>
        <v>0</v>
      </c>
      <c r="AZ5" s="4">
        <f>2.78*AY5/(1400+AY5)</f>
        <v>0</v>
      </c>
      <c r="BB5" s="6">
        <f>(100%+X5+AU5+AV5)*AT5*(100%+BA5*100%)*(100%+BA5*AZ5)</f>
        <v>2536.9919999999997</v>
      </c>
      <c r="BC5" s="6">
        <f t="shared" ref="BC5:BC6" si="18">(100%+$AX5)*BB5</f>
        <v>6659.6039999999994</v>
      </c>
      <c r="BD5" s="6">
        <f t="shared" ref="BD5:BD6" si="19">MIN($AW5, 80%)*BC5+MAX(100%-$AW5, 20%)*BB5</f>
        <v>5010.5591999999997</v>
      </c>
      <c r="BE5" s="6">
        <f t="shared" si="11"/>
        <v>13596.1523892</v>
      </c>
      <c r="BF5">
        <v>1.6</v>
      </c>
      <c r="BG5" s="25">
        <f t="shared" si="12"/>
        <v>8497.5952432499998</v>
      </c>
    </row>
    <row r="6" spans="1:60" s="59" customFormat="1" x14ac:dyDescent="0.35">
      <c r="B6" s="59" t="s">
        <v>9</v>
      </c>
      <c r="C6" s="59">
        <v>141</v>
      </c>
      <c r="D6">
        <v>8</v>
      </c>
      <c r="E6" s="60">
        <v>0.60540000000000005</v>
      </c>
      <c r="F6" s="60">
        <v>0.56830000000000003</v>
      </c>
      <c r="G6" s="60">
        <v>0.65659999999999996</v>
      </c>
      <c r="H6" s="60">
        <v>0.88319999999999999</v>
      </c>
      <c r="I6" s="60">
        <v>0.05</v>
      </c>
      <c r="J6" s="60">
        <v>0.5</v>
      </c>
      <c r="K6" s="4">
        <v>0.15</v>
      </c>
      <c r="L6" s="63" t="s">
        <v>204</v>
      </c>
      <c r="M6" s="63">
        <v>1</v>
      </c>
      <c r="N6" s="63" t="s">
        <v>9</v>
      </c>
      <c r="O6" s="63">
        <v>449</v>
      </c>
      <c r="P6" s="67">
        <v>0.6</v>
      </c>
      <c r="Q6" s="64"/>
      <c r="R6" s="64"/>
      <c r="S6" s="61"/>
      <c r="T6" s="60">
        <v>0.503</v>
      </c>
      <c r="U6" s="61"/>
      <c r="V6" s="59" t="s">
        <v>122</v>
      </c>
      <c r="W6" s="60"/>
      <c r="X6" s="60"/>
      <c r="Y6" s="60"/>
      <c r="Z6" s="60"/>
      <c r="AA6" s="60">
        <v>0.2</v>
      </c>
      <c r="AB6" s="60"/>
      <c r="AC6" s="60"/>
      <c r="AD6" s="59">
        <v>311</v>
      </c>
      <c r="AE6" s="60">
        <f>1*46.6%</f>
        <v>0.46600000000000003</v>
      </c>
      <c r="AF6" s="60">
        <f>1*46.6%</f>
        <v>0.46600000000000003</v>
      </c>
      <c r="AG6" s="60"/>
      <c r="AH6" s="60">
        <v>0.622</v>
      </c>
      <c r="AI6" s="61"/>
      <c r="AJ6" s="65" t="s">
        <v>193</v>
      </c>
      <c r="AK6" s="61"/>
      <c r="AL6" s="60">
        <f t="shared" si="0"/>
        <v>0.67999999999999994</v>
      </c>
      <c r="AM6" s="60">
        <v>0.35</v>
      </c>
      <c r="AN6" s="60"/>
      <c r="AO6" s="60"/>
      <c r="AP6" s="60"/>
      <c r="AQ6" s="59">
        <f t="shared" si="1"/>
        <v>590</v>
      </c>
      <c r="AR6" s="61">
        <f t="shared" ref="AR6:AR7" si="20">AD6+AK6</f>
        <v>311</v>
      </c>
      <c r="AS6" s="60">
        <f t="shared" si="3"/>
        <v>1.746</v>
      </c>
      <c r="AT6" s="61">
        <f t="shared" ref="AT6:AT7" si="21">(100%+AS6)*AQ6+AR6</f>
        <v>1931.14</v>
      </c>
      <c r="AU6" s="60">
        <f t="shared" si="5"/>
        <v>0</v>
      </c>
      <c r="AV6" s="4">
        <f t="shared" si="15"/>
        <v>0.61599999999999999</v>
      </c>
      <c r="AW6" s="60">
        <f t="shared" si="6"/>
        <v>0.6</v>
      </c>
      <c r="AX6" s="60">
        <f t="shared" si="7"/>
        <v>1.625</v>
      </c>
      <c r="AY6" s="6">
        <f t="shared" si="8"/>
        <v>0</v>
      </c>
      <c r="AZ6" s="4">
        <f t="shared" si="16"/>
        <v>0</v>
      </c>
      <c r="BA6" s="71"/>
      <c r="BB6" s="61">
        <f t="shared" ref="BB6" si="22">(100%+X6+AU6+AV6)*AT6*(100%+BA6*100%)*(100%+BA6*AZ6)</f>
        <v>3120.7222400000005</v>
      </c>
      <c r="BC6" s="61">
        <f t="shared" si="18"/>
        <v>8191.8958800000009</v>
      </c>
      <c r="BD6" s="61">
        <f t="shared" si="19"/>
        <v>6163.4264240000002</v>
      </c>
      <c r="BE6" s="61">
        <f t="shared" si="11"/>
        <v>16724.457601524002</v>
      </c>
      <c r="BF6" s="59">
        <v>1.6</v>
      </c>
      <c r="BG6" s="72">
        <f t="shared" si="12"/>
        <v>10452.786000952501</v>
      </c>
    </row>
    <row r="7" spans="1:60" x14ac:dyDescent="0.35">
      <c r="B7" t="s">
        <v>9</v>
      </c>
      <c r="C7">
        <v>141</v>
      </c>
      <c r="D7">
        <v>8</v>
      </c>
      <c r="E7" s="4">
        <v>0.60540000000000005</v>
      </c>
      <c r="F7" s="4">
        <v>0.56830000000000003</v>
      </c>
      <c r="G7" s="4">
        <v>0.65659999999999996</v>
      </c>
      <c r="H7" s="4">
        <v>0.88319999999999999</v>
      </c>
      <c r="I7" s="4">
        <v>0.05</v>
      </c>
      <c r="J7" s="4">
        <v>0.5</v>
      </c>
      <c r="K7" s="4">
        <v>0.15</v>
      </c>
      <c r="L7" s="15" t="s">
        <v>205</v>
      </c>
      <c r="M7" s="15">
        <v>1</v>
      </c>
      <c r="N7" s="15" t="s">
        <v>9</v>
      </c>
      <c r="O7" s="15">
        <v>449</v>
      </c>
      <c r="P7" s="30"/>
      <c r="Q7" s="33">
        <v>0.48</v>
      </c>
      <c r="R7" s="33"/>
      <c r="S7" s="6"/>
      <c r="T7" s="4">
        <v>0.503</v>
      </c>
      <c r="V7" t="s">
        <v>122</v>
      </c>
      <c r="W7" s="4"/>
      <c r="X7" s="4"/>
      <c r="Y7" s="4"/>
      <c r="Z7" s="4"/>
      <c r="AA7" s="4">
        <v>0.2</v>
      </c>
      <c r="AB7" s="4"/>
      <c r="AC7" s="4"/>
      <c r="AD7">
        <v>311</v>
      </c>
      <c r="AE7" s="4">
        <f>2*46.6%</f>
        <v>0.93200000000000005</v>
      </c>
      <c r="AF7" s="4"/>
      <c r="AG7" s="4"/>
      <c r="AH7" s="4">
        <v>0.622</v>
      </c>
      <c r="AJ7" s="48" t="s">
        <v>193</v>
      </c>
      <c r="AK7" s="6"/>
      <c r="AL7" s="4">
        <f t="shared" si="0"/>
        <v>0.67999999999999994</v>
      </c>
      <c r="AM7" s="4">
        <v>0.35</v>
      </c>
      <c r="AN7" s="4"/>
      <c r="AO7" s="4"/>
      <c r="AP7" s="4"/>
      <c r="AQ7">
        <f t="shared" si="1"/>
        <v>590</v>
      </c>
      <c r="AR7" s="6">
        <f t="shared" si="20"/>
        <v>311</v>
      </c>
      <c r="AS7" s="4">
        <f t="shared" si="3"/>
        <v>1.6120000000000001</v>
      </c>
      <c r="AT7" s="6">
        <f t="shared" si="21"/>
        <v>1852.0800000000002</v>
      </c>
      <c r="AU7" s="4">
        <f t="shared" si="5"/>
        <v>0</v>
      </c>
      <c r="AV7" s="4">
        <f t="shared" si="15"/>
        <v>0.63</v>
      </c>
      <c r="AW7" s="4">
        <f t="shared" si="6"/>
        <v>0.6</v>
      </c>
      <c r="AX7" s="4">
        <f t="shared" si="7"/>
        <v>1.625</v>
      </c>
      <c r="AY7" s="6">
        <f t="shared" si="8"/>
        <v>0</v>
      </c>
      <c r="AZ7" s="4">
        <f>2.78*AY7/(1400+AY7)</f>
        <v>0</v>
      </c>
      <c r="BB7" s="6">
        <f>(100%+X7+AU7+AV7)*AT7*(100%+BA7*100%)*(100%+BA7*AZ7)</f>
        <v>3018.8904000000002</v>
      </c>
      <c r="BC7" s="6">
        <f t="shared" ref="BC7:BC8" si="23">(100%+$AX7)*BB7</f>
        <v>7924.5873000000011</v>
      </c>
      <c r="BD7" s="6">
        <f t="shared" ref="BD7:BD8" si="24">MIN($AW7, 80%)*BC7+MAX(100%-$AW7, 20%)*BB7</f>
        <v>5962.3085400000009</v>
      </c>
      <c r="BE7" s="6">
        <f t="shared" si="11"/>
        <v>16178.724223290004</v>
      </c>
      <c r="BF7">
        <v>1.6</v>
      </c>
      <c r="BG7" s="25">
        <f t="shared" si="12"/>
        <v>10111.702639556252</v>
      </c>
    </row>
    <row r="8" spans="1:60" s="59" customFormat="1" x14ac:dyDescent="0.35">
      <c r="B8" s="59" t="s">
        <v>9</v>
      </c>
      <c r="C8" s="59">
        <v>141</v>
      </c>
      <c r="D8">
        <v>8</v>
      </c>
      <c r="E8" s="60">
        <v>0.60540000000000005</v>
      </c>
      <c r="F8" s="60">
        <v>0.56830000000000003</v>
      </c>
      <c r="G8" s="60">
        <v>0.65659999999999996</v>
      </c>
      <c r="H8" s="60">
        <v>0.88319999999999999</v>
      </c>
      <c r="I8" s="60">
        <v>0.05</v>
      </c>
      <c r="J8" s="60">
        <v>0.5</v>
      </c>
      <c r="K8" s="4">
        <v>0.15</v>
      </c>
      <c r="L8" s="63" t="s">
        <v>205</v>
      </c>
      <c r="M8" s="63">
        <v>1</v>
      </c>
      <c r="N8" s="63" t="s">
        <v>9</v>
      </c>
      <c r="O8" s="63">
        <v>449</v>
      </c>
      <c r="P8" s="67"/>
      <c r="Q8" s="64">
        <v>0.48</v>
      </c>
      <c r="R8" s="64"/>
      <c r="S8" s="61"/>
      <c r="T8" s="60">
        <v>0.503</v>
      </c>
      <c r="U8" s="61"/>
      <c r="V8" s="59" t="s">
        <v>122</v>
      </c>
      <c r="W8" s="60"/>
      <c r="X8" s="60"/>
      <c r="Y8" s="60"/>
      <c r="Z8" s="60"/>
      <c r="AA8" s="60">
        <v>0.2</v>
      </c>
      <c r="AB8" s="60"/>
      <c r="AC8" s="60"/>
      <c r="AD8" s="59">
        <v>311</v>
      </c>
      <c r="AE8" s="60">
        <f>1*46.6%</f>
        <v>0.46600000000000003</v>
      </c>
      <c r="AF8" s="60">
        <f>1*46.6%</f>
        <v>0.46600000000000003</v>
      </c>
      <c r="AG8" s="60"/>
      <c r="AH8" s="60">
        <v>0.622</v>
      </c>
      <c r="AI8" s="61"/>
      <c r="AJ8" s="65" t="s">
        <v>193</v>
      </c>
      <c r="AK8" s="61"/>
      <c r="AL8" s="60">
        <f t="shared" si="0"/>
        <v>0.67999999999999994</v>
      </c>
      <c r="AM8" s="60">
        <v>0.35</v>
      </c>
      <c r="AN8" s="60"/>
      <c r="AO8" s="60"/>
      <c r="AP8" s="60"/>
      <c r="AQ8" s="59">
        <f t="shared" si="1"/>
        <v>590</v>
      </c>
      <c r="AR8" s="61">
        <f t="shared" ref="AR8:AR9" si="25">AD8+AK8</f>
        <v>311</v>
      </c>
      <c r="AS8" s="60">
        <f t="shared" si="3"/>
        <v>1.1459999999999999</v>
      </c>
      <c r="AT8" s="61">
        <f t="shared" ref="AT8:AT9" si="26">(100%+AS8)*AQ8+AR8</f>
        <v>1577.1399999999999</v>
      </c>
      <c r="AU8" s="60">
        <f t="shared" si="5"/>
        <v>0</v>
      </c>
      <c r="AV8" s="4">
        <f t="shared" si="15"/>
        <v>1.0959999999999999</v>
      </c>
      <c r="AW8" s="60">
        <f t="shared" si="6"/>
        <v>0.6</v>
      </c>
      <c r="AX8" s="60">
        <f t="shared" si="7"/>
        <v>1.625</v>
      </c>
      <c r="AY8" s="6">
        <f t="shared" si="8"/>
        <v>0</v>
      </c>
      <c r="AZ8" s="4">
        <f t="shared" si="16"/>
        <v>0</v>
      </c>
      <c r="BA8" s="71"/>
      <c r="BB8" s="61">
        <f t="shared" ref="BB8" si="27">(100%+X8+AU8+AV8)*AT8*(100%+BA8*100%)*(100%+BA8*AZ8)</f>
        <v>3305.6854399999997</v>
      </c>
      <c r="BC8" s="61">
        <f t="shared" si="23"/>
        <v>8677.4242799999993</v>
      </c>
      <c r="BD8" s="61">
        <f t="shared" si="24"/>
        <v>6528.7287439999991</v>
      </c>
      <c r="BE8" s="61">
        <f t="shared" si="11"/>
        <v>17715.705446844</v>
      </c>
      <c r="BF8" s="59">
        <v>1.6</v>
      </c>
      <c r="BG8" s="72">
        <f t="shared" si="12"/>
        <v>11072.315904277499</v>
      </c>
    </row>
    <row r="9" spans="1:60" x14ac:dyDescent="0.35">
      <c r="B9" t="s">
        <v>9</v>
      </c>
      <c r="C9">
        <v>141</v>
      </c>
      <c r="D9">
        <v>8</v>
      </c>
      <c r="E9" s="4">
        <v>0.60540000000000005</v>
      </c>
      <c r="F9" s="4">
        <v>0.56830000000000003</v>
      </c>
      <c r="G9" s="4">
        <v>0.65659999999999996</v>
      </c>
      <c r="H9" s="4">
        <v>0.88319999999999999</v>
      </c>
      <c r="I9" s="4">
        <v>0.05</v>
      </c>
      <c r="J9" s="4">
        <v>0.5</v>
      </c>
      <c r="K9" s="4">
        <v>0.15</v>
      </c>
      <c r="L9" s="15" t="s">
        <v>206</v>
      </c>
      <c r="M9" s="15">
        <v>1</v>
      </c>
      <c r="N9" s="15" t="s">
        <v>9</v>
      </c>
      <c r="O9" s="15">
        <v>449</v>
      </c>
      <c r="P9" s="30"/>
      <c r="Q9" s="33"/>
      <c r="R9" s="33"/>
      <c r="S9" s="6"/>
      <c r="T9" s="4">
        <v>0.503</v>
      </c>
      <c r="U9" s="6">
        <v>240</v>
      </c>
      <c r="V9" t="s">
        <v>122</v>
      </c>
      <c r="W9" s="4"/>
      <c r="X9" s="4"/>
      <c r="Y9" s="4"/>
      <c r="Z9" s="4"/>
      <c r="AA9" s="4">
        <v>0.2</v>
      </c>
      <c r="AB9" s="4"/>
      <c r="AC9" s="4"/>
      <c r="AD9">
        <v>311</v>
      </c>
      <c r="AE9" s="4">
        <f>2*46.6%</f>
        <v>0.93200000000000005</v>
      </c>
      <c r="AF9" s="4"/>
      <c r="AG9" s="4"/>
      <c r="AH9" s="4">
        <v>0.622</v>
      </c>
      <c r="AJ9" s="48" t="s">
        <v>193</v>
      </c>
      <c r="AK9" s="6"/>
      <c r="AL9" s="4">
        <f t="shared" si="0"/>
        <v>0.67999999999999994</v>
      </c>
      <c r="AM9" s="4">
        <v>0.35</v>
      </c>
      <c r="AN9" s="4"/>
      <c r="AO9" s="4"/>
      <c r="AP9" s="4"/>
      <c r="AQ9">
        <f t="shared" si="1"/>
        <v>590</v>
      </c>
      <c r="AR9" s="6">
        <f t="shared" si="25"/>
        <v>311</v>
      </c>
      <c r="AS9" s="4">
        <f t="shared" si="3"/>
        <v>1.6120000000000001</v>
      </c>
      <c r="AT9" s="6">
        <f t="shared" si="26"/>
        <v>1852.0800000000002</v>
      </c>
      <c r="AU9" s="4">
        <f t="shared" si="5"/>
        <v>0</v>
      </c>
      <c r="AV9" s="4">
        <f t="shared" si="15"/>
        <v>0.15</v>
      </c>
      <c r="AW9" s="4">
        <f t="shared" si="6"/>
        <v>0.6</v>
      </c>
      <c r="AX9" s="4">
        <f t="shared" si="7"/>
        <v>1.625</v>
      </c>
      <c r="AY9" s="6">
        <f t="shared" si="8"/>
        <v>240</v>
      </c>
      <c r="AZ9" s="4">
        <f>2.78*AY9/(1400+AY9)</f>
        <v>0.4068292682926829</v>
      </c>
      <c r="BB9" s="6">
        <f>(100%+X9+AU9+AV9)*AT9*(100%+BA9*100%)*(100%+BA9*AZ9)</f>
        <v>2129.8919999999998</v>
      </c>
      <c r="BC9" s="6">
        <f t="shared" ref="BC9:BC10" si="28">(100%+$AX9)*BB9</f>
        <v>5590.9664999999995</v>
      </c>
      <c r="BD9" s="6">
        <f t="shared" ref="BD9:BD10" si="29">MIN($AW9, 80%)*BC9+MAX(100%-$AW9, 20%)*BB9</f>
        <v>4206.5366999999997</v>
      </c>
      <c r="BE9" s="6">
        <f t="shared" si="11"/>
        <v>11414.43733545</v>
      </c>
      <c r="BF9">
        <v>1.6</v>
      </c>
      <c r="BG9" s="25">
        <f t="shared" si="12"/>
        <v>7134.02333465625</v>
      </c>
    </row>
    <row r="10" spans="1:60" s="59" customFormat="1" x14ac:dyDescent="0.35">
      <c r="B10" s="59" t="s">
        <v>9</v>
      </c>
      <c r="C10" s="59">
        <v>141</v>
      </c>
      <c r="D10">
        <v>8</v>
      </c>
      <c r="E10" s="60">
        <v>0.60540000000000005</v>
      </c>
      <c r="F10" s="60">
        <v>0.56830000000000003</v>
      </c>
      <c r="G10" s="60">
        <v>0.65659999999999996</v>
      </c>
      <c r="H10" s="60">
        <v>0.88319999999999999</v>
      </c>
      <c r="I10" s="60">
        <v>0.05</v>
      </c>
      <c r="J10" s="60">
        <v>0.5</v>
      </c>
      <c r="K10" s="4">
        <v>0.15</v>
      </c>
      <c r="L10" s="63" t="s">
        <v>206</v>
      </c>
      <c r="M10" s="63">
        <v>1</v>
      </c>
      <c r="N10" s="63" t="s">
        <v>9</v>
      </c>
      <c r="O10" s="63">
        <v>449</v>
      </c>
      <c r="P10" s="67"/>
      <c r="Q10" s="64"/>
      <c r="R10" s="64"/>
      <c r="S10" s="61"/>
      <c r="T10" s="60">
        <v>0.503</v>
      </c>
      <c r="U10" s="61">
        <v>240</v>
      </c>
      <c r="V10" s="59" t="s">
        <v>122</v>
      </c>
      <c r="W10" s="60"/>
      <c r="X10" s="60"/>
      <c r="Y10" s="60"/>
      <c r="Z10" s="60"/>
      <c r="AA10" s="60">
        <v>0.2</v>
      </c>
      <c r="AB10" s="60"/>
      <c r="AC10" s="60"/>
      <c r="AD10" s="59">
        <v>311</v>
      </c>
      <c r="AE10" s="60">
        <f>1*46.6%</f>
        <v>0.46600000000000003</v>
      </c>
      <c r="AF10" s="60">
        <f>1*46.6%</f>
        <v>0.46600000000000003</v>
      </c>
      <c r="AG10" s="60"/>
      <c r="AH10" s="60">
        <v>0.622</v>
      </c>
      <c r="AI10" s="61"/>
      <c r="AJ10" s="65" t="s">
        <v>193</v>
      </c>
      <c r="AK10" s="61"/>
      <c r="AL10" s="60">
        <f t="shared" si="0"/>
        <v>0.67999999999999994</v>
      </c>
      <c r="AM10" s="60">
        <v>0.35</v>
      </c>
      <c r="AN10" s="60"/>
      <c r="AO10" s="60"/>
      <c r="AP10" s="60"/>
      <c r="AQ10" s="59">
        <f t="shared" si="1"/>
        <v>590</v>
      </c>
      <c r="AR10" s="61">
        <f t="shared" ref="AR10" si="30">AD10+AK10</f>
        <v>311</v>
      </c>
      <c r="AS10" s="60">
        <f t="shared" si="3"/>
        <v>1.1459999999999999</v>
      </c>
      <c r="AT10" s="61">
        <f t="shared" ref="AT10" si="31">(100%+AS10)*AQ10+AR10</f>
        <v>1577.1399999999999</v>
      </c>
      <c r="AU10" s="60">
        <f t="shared" si="5"/>
        <v>0</v>
      </c>
      <c r="AV10" s="4">
        <f t="shared" si="15"/>
        <v>0.61599999999999999</v>
      </c>
      <c r="AW10" s="60">
        <f t="shared" si="6"/>
        <v>0.6</v>
      </c>
      <c r="AX10" s="60">
        <f t="shared" si="7"/>
        <v>1.625</v>
      </c>
      <c r="AY10" s="6">
        <f t="shared" si="8"/>
        <v>240</v>
      </c>
      <c r="AZ10" s="4">
        <f t="shared" si="16"/>
        <v>0.4068292682926829</v>
      </c>
      <c r="BA10" s="71"/>
      <c r="BB10" s="61">
        <f t="shared" ref="BB10" si="32">(100%+X10+AU10+AV10)*AT10*(100%+BA10*100%)*(100%+BA10*AZ10)</f>
        <v>2548.6582399999998</v>
      </c>
      <c r="BC10" s="61">
        <f t="shared" si="28"/>
        <v>6690.2278799999995</v>
      </c>
      <c r="BD10" s="61">
        <f t="shared" si="29"/>
        <v>5033.6000239999994</v>
      </c>
      <c r="BE10" s="61">
        <f t="shared" si="11"/>
        <v>13658.673665123999</v>
      </c>
      <c r="BF10" s="59">
        <v>1.6</v>
      </c>
      <c r="BG10" s="72">
        <f t="shared" si="12"/>
        <v>8536.6710407024984</v>
      </c>
    </row>
    <row r="11" spans="1:60" x14ac:dyDescent="0.35">
      <c r="B11" t="s">
        <v>9</v>
      </c>
      <c r="C11">
        <v>141</v>
      </c>
      <c r="D11">
        <v>8</v>
      </c>
      <c r="E11" s="4">
        <v>0.60540000000000005</v>
      </c>
      <c r="F11" s="4">
        <v>0.56830000000000003</v>
      </c>
      <c r="G11" s="4">
        <v>0.65659999999999996</v>
      </c>
      <c r="H11" s="4">
        <v>0.88319999999999999</v>
      </c>
      <c r="I11" s="4">
        <v>0.05</v>
      </c>
      <c r="J11" s="4">
        <v>0.5</v>
      </c>
      <c r="K11" s="4">
        <v>0.15</v>
      </c>
      <c r="L11" s="15" t="s">
        <v>202</v>
      </c>
      <c r="M11" s="15">
        <v>1</v>
      </c>
      <c r="N11" s="15" t="s">
        <v>9</v>
      </c>
      <c r="O11" s="15">
        <v>401</v>
      </c>
      <c r="P11" s="30">
        <v>0.503</v>
      </c>
      <c r="Q11" s="33"/>
      <c r="R11" s="33"/>
      <c r="S11" s="6"/>
      <c r="T11" s="4"/>
      <c r="V11" t="s">
        <v>122</v>
      </c>
      <c r="W11" s="4"/>
      <c r="X11" s="4"/>
      <c r="Y11" s="4"/>
      <c r="Z11" s="4"/>
      <c r="AA11" s="4">
        <v>0.2</v>
      </c>
      <c r="AB11" s="4"/>
      <c r="AC11" s="4"/>
      <c r="AD11">
        <v>311</v>
      </c>
      <c r="AE11" s="4">
        <f>2*46.6%</f>
        <v>0.93200000000000005</v>
      </c>
      <c r="AF11" s="4"/>
      <c r="AG11" s="4"/>
      <c r="AH11" s="4">
        <v>0.622</v>
      </c>
      <c r="AJ11" s="48" t="s">
        <v>193</v>
      </c>
      <c r="AK11" s="6"/>
      <c r="AL11" s="4">
        <f t="shared" si="0"/>
        <v>0.67999999999999994</v>
      </c>
      <c r="AM11" s="4">
        <v>0.35</v>
      </c>
      <c r="AN11" s="4"/>
      <c r="AO11" s="4"/>
      <c r="AP11" s="4"/>
      <c r="AQ11">
        <f t="shared" si="1"/>
        <v>542</v>
      </c>
      <c r="AR11" s="6">
        <f t="shared" si="13"/>
        <v>311</v>
      </c>
      <c r="AS11" s="4">
        <f t="shared" si="3"/>
        <v>2.1150000000000002</v>
      </c>
      <c r="AT11" s="6">
        <f t="shared" si="14"/>
        <v>1999.3300000000002</v>
      </c>
      <c r="AU11" s="4">
        <f t="shared" si="5"/>
        <v>0</v>
      </c>
      <c r="AV11" s="4">
        <f t="shared" si="15"/>
        <v>0.15</v>
      </c>
      <c r="AW11" s="4">
        <f t="shared" si="6"/>
        <v>0.6</v>
      </c>
      <c r="AX11" s="4">
        <f t="shared" si="7"/>
        <v>1.1219999999999999</v>
      </c>
      <c r="AY11" s="6">
        <f t="shared" si="8"/>
        <v>0</v>
      </c>
      <c r="AZ11" s="4">
        <f t="shared" si="16"/>
        <v>0</v>
      </c>
      <c r="BB11" s="6">
        <f>(100%+X11+AU11+AV11)*AT11*(100%+BA11*100%)*(100%+BA11*AZ11)</f>
        <v>2299.2294999999999</v>
      </c>
      <c r="BC11" s="6">
        <f t="shared" ref="BC11:BC12" si="33">(100%+$AX11)*BB11</f>
        <v>4878.9649989999998</v>
      </c>
      <c r="BD11" s="6">
        <f t="shared" ref="BD11:BD12" si="34">MIN($AW11, 80%)*BC11+MAX(100%-$AW11, 20%)*BB11</f>
        <v>3847.0707993999999</v>
      </c>
      <c r="BE11" s="6">
        <f t="shared" si="11"/>
        <v>10439.0266141719</v>
      </c>
      <c r="BF11">
        <v>1.6</v>
      </c>
      <c r="BG11" s="25">
        <f t="shared" si="12"/>
        <v>6524.3916338574372</v>
      </c>
    </row>
    <row r="12" spans="1:60" s="10" customFormat="1" x14ac:dyDescent="0.35">
      <c r="B12" s="10" t="s">
        <v>9</v>
      </c>
      <c r="C12" s="10">
        <v>141</v>
      </c>
      <c r="D12">
        <v>8</v>
      </c>
      <c r="E12" s="12">
        <v>0.60540000000000005</v>
      </c>
      <c r="F12" s="12">
        <v>0.56830000000000003</v>
      </c>
      <c r="G12" s="12">
        <v>0.65659999999999996</v>
      </c>
      <c r="H12" s="12">
        <v>0.88319999999999999</v>
      </c>
      <c r="I12" s="12">
        <v>0.05</v>
      </c>
      <c r="J12" s="12">
        <v>0.5</v>
      </c>
      <c r="K12" s="4">
        <v>0.15</v>
      </c>
      <c r="L12" s="31" t="s">
        <v>202</v>
      </c>
      <c r="M12" s="31">
        <v>1</v>
      </c>
      <c r="N12" s="31" t="s">
        <v>9</v>
      </c>
      <c r="O12" s="31">
        <v>401</v>
      </c>
      <c r="P12" s="32">
        <v>0.503</v>
      </c>
      <c r="Q12" s="35"/>
      <c r="R12" s="35"/>
      <c r="S12" s="13"/>
      <c r="T12" s="12"/>
      <c r="U12" s="13"/>
      <c r="V12" s="10" t="s">
        <v>122</v>
      </c>
      <c r="W12" s="12"/>
      <c r="X12" s="12"/>
      <c r="Y12" s="12"/>
      <c r="Z12" s="12"/>
      <c r="AA12" s="12">
        <v>0.2</v>
      </c>
      <c r="AB12" s="12"/>
      <c r="AC12" s="12"/>
      <c r="AD12" s="10">
        <v>311</v>
      </c>
      <c r="AE12" s="12">
        <f>1*46.6%</f>
        <v>0.46600000000000003</v>
      </c>
      <c r="AF12" s="12">
        <f>1*46.6%</f>
        <v>0.46600000000000003</v>
      </c>
      <c r="AG12" s="12"/>
      <c r="AH12" s="12">
        <v>0.622</v>
      </c>
      <c r="AI12" s="13"/>
      <c r="AJ12" s="49" t="s">
        <v>193</v>
      </c>
      <c r="AK12" s="13"/>
      <c r="AL12" s="12">
        <f t="shared" si="0"/>
        <v>0.67999999999999994</v>
      </c>
      <c r="AM12" s="12">
        <v>0.35</v>
      </c>
      <c r="AN12" s="12"/>
      <c r="AO12" s="12"/>
      <c r="AP12" s="12"/>
      <c r="AQ12" s="10">
        <f t="shared" si="1"/>
        <v>542</v>
      </c>
      <c r="AR12" s="13">
        <f t="shared" ref="AR12" si="35">AD12+AK12</f>
        <v>311</v>
      </c>
      <c r="AS12" s="12">
        <f t="shared" si="3"/>
        <v>1.649</v>
      </c>
      <c r="AT12" s="13">
        <f t="shared" ref="AT12" si="36">(100%+AS12)*AQ12+AR12</f>
        <v>1746.758</v>
      </c>
      <c r="AU12" s="12">
        <f t="shared" si="5"/>
        <v>0</v>
      </c>
      <c r="AV12" s="4">
        <f t="shared" si="15"/>
        <v>0.61599999999999999</v>
      </c>
      <c r="AW12" s="12">
        <f t="shared" si="6"/>
        <v>0.6</v>
      </c>
      <c r="AX12" s="12">
        <f t="shared" si="7"/>
        <v>1.1219999999999999</v>
      </c>
      <c r="AY12" s="6">
        <f t="shared" si="8"/>
        <v>0</v>
      </c>
      <c r="AZ12" s="4">
        <f t="shared" si="16"/>
        <v>0</v>
      </c>
      <c r="BA12" s="11"/>
      <c r="BB12" s="13">
        <f t="shared" ref="BB12" si="37">(100%+X12+AU12+AV12)*AT12*(100%+BA12*100%)*(100%+BA12*AZ12)</f>
        <v>2822.7609280000001</v>
      </c>
      <c r="BC12" s="13">
        <f t="shared" si="33"/>
        <v>5989.8986892160001</v>
      </c>
      <c r="BD12" s="13">
        <f t="shared" si="34"/>
        <v>4723.0435847295994</v>
      </c>
      <c r="BE12" s="13">
        <f t="shared" si="11"/>
        <v>12815.97876716377</v>
      </c>
      <c r="BF12" s="10">
        <v>1.6</v>
      </c>
      <c r="BG12" s="17">
        <f t="shared" si="12"/>
        <v>8009.9867294773558</v>
      </c>
    </row>
    <row r="13" spans="1:60" x14ac:dyDescent="0.35">
      <c r="B13" t="s">
        <v>9</v>
      </c>
      <c r="C13">
        <v>141</v>
      </c>
      <c r="D13">
        <v>8</v>
      </c>
      <c r="E13" s="4">
        <v>0.60540000000000005</v>
      </c>
      <c r="F13" s="4">
        <v>0.56830000000000003</v>
      </c>
      <c r="G13" s="4">
        <v>0.65659999999999996</v>
      </c>
      <c r="H13" s="4">
        <v>0.88319999999999999</v>
      </c>
      <c r="I13" s="4">
        <v>0.05</v>
      </c>
      <c r="J13" s="4">
        <v>0.5</v>
      </c>
      <c r="K13" s="4">
        <v>0.15</v>
      </c>
      <c r="L13" s="15" t="s">
        <v>172</v>
      </c>
      <c r="M13" s="15">
        <v>1</v>
      </c>
      <c r="N13" s="15" t="s">
        <v>9</v>
      </c>
      <c r="O13" s="15">
        <v>497</v>
      </c>
      <c r="P13" s="30"/>
      <c r="Q13" s="33">
        <v>0.16</v>
      </c>
      <c r="R13" s="33"/>
      <c r="S13" s="6"/>
      <c r="T13" s="4"/>
      <c r="U13" s="6">
        <v>101</v>
      </c>
      <c r="V13" t="s">
        <v>33</v>
      </c>
      <c r="W13" s="4">
        <v>0.18</v>
      </c>
      <c r="X13" s="4">
        <v>0.35</v>
      </c>
      <c r="Y13" s="4"/>
      <c r="AD13">
        <v>311</v>
      </c>
      <c r="AE13" s="4">
        <f>2*46.6%</f>
        <v>0.93200000000000005</v>
      </c>
      <c r="AF13" s="4"/>
      <c r="AG13" s="4">
        <v>0.311</v>
      </c>
      <c r="AJ13" s="48" t="s">
        <v>179</v>
      </c>
      <c r="AK13">
        <v>595</v>
      </c>
      <c r="AL13" s="1">
        <f t="shared" ref="AL13:AL42" si="38">25%+20%</f>
        <v>0.45</v>
      </c>
      <c r="AQ13">
        <f t="shared" si="1"/>
        <v>638</v>
      </c>
      <c r="AR13" s="6">
        <f t="shared" ref="AR13:AR18" si="39">AD13+AK13</f>
        <v>906</v>
      </c>
      <c r="AS13" s="4">
        <f t="shared" si="3"/>
        <v>1.5620000000000001</v>
      </c>
      <c r="AT13" s="6">
        <f t="shared" ref="AT13:AT18" si="40">(100%+AS13)*AQ13+AR13</f>
        <v>2540.5560000000005</v>
      </c>
      <c r="AU13" s="4">
        <f t="shared" ref="AU13:AU18" si="41">X13</f>
        <v>0.35</v>
      </c>
      <c r="AV13" s="4">
        <f t="shared" si="15"/>
        <v>0.31</v>
      </c>
      <c r="AW13" s="4">
        <f t="shared" si="6"/>
        <v>0.36099999999999999</v>
      </c>
      <c r="AX13" s="4">
        <f t="shared" si="7"/>
        <v>0.5</v>
      </c>
      <c r="AY13" s="6">
        <f t="shared" si="8"/>
        <v>101</v>
      </c>
      <c r="AZ13" s="4">
        <f t="shared" si="16"/>
        <v>0.18706195869420383</v>
      </c>
      <c r="BA13" s="1">
        <v>0.25</v>
      </c>
      <c r="BB13" s="6">
        <f t="shared" si="17"/>
        <v>6681.6579427749848</v>
      </c>
      <c r="BC13" s="6">
        <f t="shared" si="9"/>
        <v>10022.486914162477</v>
      </c>
      <c r="BD13" s="6">
        <f t="shared" si="10"/>
        <v>7887.6972014458688</v>
      </c>
      <c r="BE13" s="6">
        <f t="shared" si="11"/>
        <v>21403.266356123368</v>
      </c>
      <c r="BF13">
        <v>1.6</v>
      </c>
      <c r="BG13" s="25">
        <f t="shared" ref="BG13:BG18" si="42">BE13/BF13</f>
        <v>13377.041472577104</v>
      </c>
    </row>
    <row r="14" spans="1:60" x14ac:dyDescent="0.35">
      <c r="B14" t="s">
        <v>9</v>
      </c>
      <c r="C14">
        <v>141</v>
      </c>
      <c r="D14">
        <v>8</v>
      </c>
      <c r="E14" s="4">
        <v>0.60540000000000005</v>
      </c>
      <c r="F14" s="4">
        <v>0.56830000000000003</v>
      </c>
      <c r="G14" s="4">
        <v>0.65659999999999996</v>
      </c>
      <c r="H14" s="4">
        <v>0.88319999999999999</v>
      </c>
      <c r="I14" s="4">
        <v>0.05</v>
      </c>
      <c r="J14" s="4">
        <v>0.5</v>
      </c>
      <c r="K14" s="4">
        <v>0.15</v>
      </c>
      <c r="L14" s="15" t="s">
        <v>172</v>
      </c>
      <c r="M14" s="15">
        <v>1</v>
      </c>
      <c r="N14" s="15" t="s">
        <v>9</v>
      </c>
      <c r="O14" s="15">
        <v>497</v>
      </c>
      <c r="P14" s="30"/>
      <c r="Q14" s="33">
        <v>0.16</v>
      </c>
      <c r="R14" s="33"/>
      <c r="S14" s="6"/>
      <c r="T14" s="4"/>
      <c r="U14" s="6">
        <v>101</v>
      </c>
      <c r="V14" t="s">
        <v>33</v>
      </c>
      <c r="W14" s="4">
        <v>0.18</v>
      </c>
      <c r="X14" s="4">
        <v>0.35</v>
      </c>
      <c r="Y14" s="4"/>
      <c r="AD14">
        <v>311</v>
      </c>
      <c r="AE14" s="4">
        <f>2*46.6%</f>
        <v>0.93200000000000005</v>
      </c>
      <c r="AF14" s="4">
        <v>0.46600000000000003</v>
      </c>
      <c r="AG14" s="4"/>
      <c r="AJ14" s="48" t="s">
        <v>179</v>
      </c>
      <c r="AK14">
        <v>595</v>
      </c>
      <c r="AL14" s="1">
        <f t="shared" si="38"/>
        <v>0.45</v>
      </c>
      <c r="AQ14">
        <f t="shared" si="1"/>
        <v>638</v>
      </c>
      <c r="AR14" s="6">
        <f t="shared" si="39"/>
        <v>906</v>
      </c>
      <c r="AS14" s="4">
        <f t="shared" si="3"/>
        <v>1.5620000000000001</v>
      </c>
      <c r="AT14" s="6">
        <f t="shared" si="40"/>
        <v>2540.5560000000005</v>
      </c>
      <c r="AU14" s="4">
        <f t="shared" si="41"/>
        <v>0.35</v>
      </c>
      <c r="AV14" s="4">
        <f t="shared" si="15"/>
        <v>0.77600000000000002</v>
      </c>
      <c r="AW14" s="4">
        <f t="shared" si="6"/>
        <v>0.05</v>
      </c>
      <c r="AX14" s="4">
        <f t="shared" si="7"/>
        <v>0.5</v>
      </c>
      <c r="AY14" s="6">
        <f t="shared" si="8"/>
        <v>101</v>
      </c>
      <c r="AZ14" s="4">
        <f t="shared" si="16"/>
        <v>0.18706195869420383</v>
      </c>
      <c r="BA14" s="1">
        <v>0.25</v>
      </c>
      <c r="BB14" s="6">
        <f t="shared" si="17"/>
        <v>8230.7388389606276</v>
      </c>
      <c r="BC14" s="6">
        <f t="shared" si="9"/>
        <v>12346.108258440941</v>
      </c>
      <c r="BD14" s="6">
        <f t="shared" si="10"/>
        <v>8436.5073099346428</v>
      </c>
      <c r="BE14" s="6">
        <f t="shared" si="11"/>
        <v>22892.462585507656</v>
      </c>
      <c r="BF14">
        <v>1.6</v>
      </c>
      <c r="BG14" s="25">
        <f t="shared" si="42"/>
        <v>14307.789115942283</v>
      </c>
    </row>
    <row r="15" spans="1:60" x14ac:dyDescent="0.35">
      <c r="B15" t="s">
        <v>9</v>
      </c>
      <c r="C15">
        <v>141</v>
      </c>
      <c r="D15">
        <v>8</v>
      </c>
      <c r="E15" s="4">
        <v>0.60540000000000005</v>
      </c>
      <c r="F15" s="4">
        <v>0.56830000000000003</v>
      </c>
      <c r="G15" s="4">
        <v>0.65659999999999996</v>
      </c>
      <c r="H15" s="4">
        <v>0.88319999999999999</v>
      </c>
      <c r="I15" s="4">
        <v>0.05</v>
      </c>
      <c r="J15" s="4">
        <v>0.5</v>
      </c>
      <c r="K15" s="4">
        <v>0.15</v>
      </c>
      <c r="L15" s="15" t="s">
        <v>172</v>
      </c>
      <c r="M15" s="15">
        <v>1</v>
      </c>
      <c r="N15" s="15" t="s">
        <v>9</v>
      </c>
      <c r="O15" s="15">
        <v>497</v>
      </c>
      <c r="P15" s="30"/>
      <c r="Q15" s="33">
        <v>0.16</v>
      </c>
      <c r="R15" s="33"/>
      <c r="S15" s="6"/>
      <c r="T15" s="4"/>
      <c r="U15" s="6">
        <v>101</v>
      </c>
      <c r="V15" t="s">
        <v>33</v>
      </c>
      <c r="W15" s="4">
        <v>0.18</v>
      </c>
      <c r="X15" s="4">
        <v>0.35</v>
      </c>
      <c r="Y15" s="4"/>
      <c r="AD15">
        <v>311</v>
      </c>
      <c r="AE15" s="4">
        <v>0.46600000000000003</v>
      </c>
      <c r="AF15" s="4">
        <v>0.46600000000000003</v>
      </c>
      <c r="AG15" s="4"/>
      <c r="AI15" s="6">
        <v>187</v>
      </c>
      <c r="AJ15" s="48" t="s">
        <v>179</v>
      </c>
      <c r="AK15">
        <v>595</v>
      </c>
      <c r="AL15" s="1">
        <f t="shared" si="38"/>
        <v>0.45</v>
      </c>
      <c r="AQ15">
        <f t="shared" ref="AQ15:AQ16" si="43">C15+O15</f>
        <v>638</v>
      </c>
      <c r="AR15" s="6">
        <f t="shared" ref="AR15:AR16" si="44">AD15+AK15</f>
        <v>906</v>
      </c>
      <c r="AS15" s="4">
        <f t="shared" ref="AS15:AS16" si="45">P15+W15+AE15+AL15</f>
        <v>1.0960000000000001</v>
      </c>
      <c r="AT15" s="6">
        <f t="shared" ref="AT15:AT16" si="46">(100%+AS15)*AQ15+AR15</f>
        <v>2243.248</v>
      </c>
      <c r="AU15" s="4">
        <f t="shared" ref="AU15:AU16" si="47">X15</f>
        <v>0.35</v>
      </c>
      <c r="AV15" s="4">
        <f t="shared" ref="AV15:AV16" si="48">Y15+AF15+AO15+Q15+K15</f>
        <v>0.77600000000000002</v>
      </c>
      <c r="AW15" s="4">
        <f t="shared" ref="AW15:AW16" si="49">I15+S15+AA15+AG15+AM15</f>
        <v>0.05</v>
      </c>
      <c r="AX15" s="4">
        <f t="shared" ref="AX15:AX16" si="50">J15+T15+AB15+AH15+AN15</f>
        <v>0.5</v>
      </c>
      <c r="AY15" s="6">
        <f t="shared" ref="AY15:AY16" si="51">U15+AC15+AI15+AP15</f>
        <v>288</v>
      </c>
      <c r="AZ15" s="4">
        <f t="shared" ref="AZ15:AZ16" si="52">2.78*AY15/(1400+AY15)</f>
        <v>0.47431279620853078</v>
      </c>
      <c r="BA15" s="1">
        <v>0.25</v>
      </c>
      <c r="BB15" s="6">
        <f t="shared" ref="BB15:BB16" si="53">(100%+X15+AU15+AV15)*AT15*(100%+BA15*100%)*(100%+BA15*AZ15)</f>
        <v>7766.123512849289</v>
      </c>
      <c r="BC15" s="6">
        <f t="shared" ref="BC15:BC16" si="54">(100%+$AX15)*BB15</f>
        <v>11649.185269273934</v>
      </c>
      <c r="BD15" s="6">
        <f t="shared" ref="BD15:BD16" si="55">MIN($AW15, 80%)*BC15+MAX(100%-$AW15, 20%)*BB15</f>
        <v>7960.2766006705206</v>
      </c>
      <c r="BE15" s="6">
        <f t="shared" ref="BE15:BE16" si="56">(E15+F15+G15+H15)*BD15</f>
        <v>21600.210555919461</v>
      </c>
      <c r="BF15">
        <v>1.6</v>
      </c>
      <c r="BG15" s="25">
        <f t="shared" ref="BG15:BG16" si="57">BE15/BF15</f>
        <v>13500.131597449663</v>
      </c>
    </row>
    <row r="16" spans="1:60" x14ac:dyDescent="0.35">
      <c r="B16" t="s">
        <v>9</v>
      </c>
      <c r="C16">
        <v>141</v>
      </c>
      <c r="D16">
        <v>8</v>
      </c>
      <c r="E16" s="4">
        <v>0.60540000000000005</v>
      </c>
      <c r="F16" s="4">
        <v>0.56830000000000003</v>
      </c>
      <c r="G16" s="4">
        <v>0.65659999999999996</v>
      </c>
      <c r="H16" s="4">
        <v>0.88319999999999999</v>
      </c>
      <c r="I16" s="4">
        <v>0.05</v>
      </c>
      <c r="J16" s="4">
        <v>0.5</v>
      </c>
      <c r="K16" s="4">
        <v>0.15</v>
      </c>
      <c r="L16" s="15" t="s">
        <v>172</v>
      </c>
      <c r="M16" s="15">
        <v>1</v>
      </c>
      <c r="N16" s="15" t="s">
        <v>9</v>
      </c>
      <c r="O16" s="15">
        <v>497</v>
      </c>
      <c r="P16" s="30"/>
      <c r="Q16" s="33">
        <v>0.16</v>
      </c>
      <c r="R16" s="33"/>
      <c r="S16" s="6"/>
      <c r="T16" s="4"/>
      <c r="U16" s="6">
        <v>101</v>
      </c>
      <c r="V16" t="s">
        <v>33</v>
      </c>
      <c r="W16" s="4">
        <v>0.18</v>
      </c>
      <c r="X16" s="4">
        <v>0.35</v>
      </c>
      <c r="Y16" s="4"/>
      <c r="AD16">
        <v>311</v>
      </c>
      <c r="AE16" s="4">
        <v>0.46600000000000003</v>
      </c>
      <c r="AF16" s="4"/>
      <c r="AG16" s="4">
        <v>0.311</v>
      </c>
      <c r="AI16" s="6">
        <v>187</v>
      </c>
      <c r="AJ16" s="48" t="s">
        <v>179</v>
      </c>
      <c r="AK16">
        <v>595</v>
      </c>
      <c r="AL16" s="1">
        <f t="shared" si="38"/>
        <v>0.45</v>
      </c>
      <c r="AQ16">
        <f t="shared" si="43"/>
        <v>638</v>
      </c>
      <c r="AR16" s="6">
        <f t="shared" si="44"/>
        <v>906</v>
      </c>
      <c r="AS16" s="4">
        <f t="shared" si="45"/>
        <v>1.0960000000000001</v>
      </c>
      <c r="AT16" s="6">
        <f t="shared" si="46"/>
        <v>2243.248</v>
      </c>
      <c r="AU16" s="4">
        <f t="shared" si="47"/>
        <v>0.35</v>
      </c>
      <c r="AV16" s="4">
        <f t="shared" si="48"/>
        <v>0.31</v>
      </c>
      <c r="AW16" s="4">
        <f t="shared" si="49"/>
        <v>0.36099999999999999</v>
      </c>
      <c r="AX16" s="4">
        <f t="shared" si="50"/>
        <v>0.5</v>
      </c>
      <c r="AY16" s="6">
        <f t="shared" si="51"/>
        <v>288</v>
      </c>
      <c r="AZ16" s="4">
        <f t="shared" si="52"/>
        <v>0.47431279620853078</v>
      </c>
      <c r="BA16" s="1">
        <v>0.25</v>
      </c>
      <c r="BB16" s="6">
        <f t="shared" si="53"/>
        <v>6304.4863735165882</v>
      </c>
      <c r="BC16" s="6">
        <f t="shared" si="54"/>
        <v>9456.7295602748818</v>
      </c>
      <c r="BD16" s="6">
        <f t="shared" si="55"/>
        <v>7442.4461639363326</v>
      </c>
      <c r="BE16" s="6">
        <f t="shared" si="56"/>
        <v>20195.07766584124</v>
      </c>
      <c r="BF16">
        <v>1.6</v>
      </c>
      <c r="BG16" s="25">
        <f t="shared" si="57"/>
        <v>12621.923541150774</v>
      </c>
    </row>
    <row r="17" spans="2:60" x14ac:dyDescent="0.35">
      <c r="B17" t="s">
        <v>9</v>
      </c>
      <c r="C17">
        <v>141</v>
      </c>
      <c r="D17">
        <v>8</v>
      </c>
      <c r="E17" s="4">
        <v>0.60540000000000005</v>
      </c>
      <c r="F17" s="4">
        <v>0.56830000000000003</v>
      </c>
      <c r="G17" s="4">
        <v>0.65659999999999996</v>
      </c>
      <c r="H17" s="4">
        <v>0.88319999999999999</v>
      </c>
      <c r="I17" s="4">
        <v>0.05</v>
      </c>
      <c r="J17" s="4">
        <v>0.5</v>
      </c>
      <c r="K17" s="4">
        <v>0.15</v>
      </c>
      <c r="L17" s="15" t="s">
        <v>172</v>
      </c>
      <c r="M17" s="15">
        <v>1</v>
      </c>
      <c r="N17" s="15" t="s">
        <v>9</v>
      </c>
      <c r="O17" s="15">
        <v>497</v>
      </c>
      <c r="P17" s="30"/>
      <c r="Q17" s="33">
        <v>0.16</v>
      </c>
      <c r="R17" s="33"/>
      <c r="S17" s="6"/>
      <c r="T17" s="4"/>
      <c r="U17" s="6">
        <v>101</v>
      </c>
      <c r="V17" t="s">
        <v>33</v>
      </c>
      <c r="W17" s="4">
        <v>0.18</v>
      </c>
      <c r="X17" s="4">
        <v>0.35</v>
      </c>
      <c r="Y17" s="4"/>
      <c r="AD17">
        <v>311</v>
      </c>
      <c r="AE17" s="4"/>
      <c r="AF17" s="4">
        <v>0.46600000000000003</v>
      </c>
      <c r="AG17" s="4">
        <v>0.311</v>
      </c>
      <c r="AI17" s="6">
        <v>187</v>
      </c>
      <c r="AJ17" s="48" t="s">
        <v>179</v>
      </c>
      <c r="AK17">
        <v>595</v>
      </c>
      <c r="AL17" s="1">
        <f t="shared" si="38"/>
        <v>0.45</v>
      </c>
      <c r="AQ17">
        <f t="shared" si="1"/>
        <v>638</v>
      </c>
      <c r="AR17" s="6">
        <f t="shared" ref="AR17" si="58">AD17+AK17</f>
        <v>906</v>
      </c>
      <c r="AS17" s="4">
        <f t="shared" si="3"/>
        <v>0.63</v>
      </c>
      <c r="AT17" s="6">
        <f t="shared" ref="AT17" si="59">(100%+AS17)*AQ17+AR17</f>
        <v>1945.9399999999998</v>
      </c>
      <c r="AU17" s="4">
        <f t="shared" ref="AU17" si="60">X17</f>
        <v>0.35</v>
      </c>
      <c r="AV17" s="4">
        <f t="shared" si="15"/>
        <v>0.77600000000000002</v>
      </c>
      <c r="AW17" s="4">
        <f t="shared" si="6"/>
        <v>0.36099999999999999</v>
      </c>
      <c r="AX17" s="4">
        <f t="shared" si="7"/>
        <v>0.5</v>
      </c>
      <c r="AY17" s="6">
        <f t="shared" si="8"/>
        <v>288</v>
      </c>
      <c r="AZ17" s="4">
        <f t="shared" si="16"/>
        <v>0.47431279620853078</v>
      </c>
      <c r="BA17" s="1">
        <v>0.25</v>
      </c>
      <c r="BB17" s="6">
        <f t="shared" ref="BB17" si="61">(100%+X17+AU17+AV17)*AT17*(100%+BA17*100%)*(100%+BA17*AZ17)</f>
        <v>6736.8433577535543</v>
      </c>
      <c r="BC17" s="6">
        <f t="shared" ref="BC17" si="62">(100%+$AX17)*BB17</f>
        <v>10105.265036630331</v>
      </c>
      <c r="BD17" s="6">
        <f t="shared" ref="BD17" si="63">MIN($AW17, 80%)*BC17+MAX(100%-$AW17, 20%)*BB17</f>
        <v>7952.8435838280711</v>
      </c>
      <c r="BE17" s="6">
        <f t="shared" si="11"/>
        <v>21580.041064717472</v>
      </c>
      <c r="BF17">
        <v>1.6</v>
      </c>
      <c r="BG17" s="25">
        <f t="shared" ref="BG17" si="64">BE17/BF17</f>
        <v>13487.52566544842</v>
      </c>
    </row>
    <row r="18" spans="2:60" s="59" customFormat="1" x14ac:dyDescent="0.35">
      <c r="B18" s="59" t="s">
        <v>9</v>
      </c>
      <c r="C18" s="59">
        <v>141</v>
      </c>
      <c r="D18">
        <v>8</v>
      </c>
      <c r="E18" s="60">
        <v>0.60540000000000005</v>
      </c>
      <c r="F18" s="60">
        <v>0.56830000000000003</v>
      </c>
      <c r="G18" s="60">
        <v>0.65659999999999996</v>
      </c>
      <c r="H18" s="60">
        <v>0.88319999999999999</v>
      </c>
      <c r="I18" s="60">
        <v>0.05</v>
      </c>
      <c r="J18" s="60">
        <v>0.5</v>
      </c>
      <c r="K18" s="4">
        <v>0.15</v>
      </c>
      <c r="L18" s="63" t="s">
        <v>172</v>
      </c>
      <c r="M18" s="63">
        <v>1</v>
      </c>
      <c r="N18" s="63" t="s">
        <v>9</v>
      </c>
      <c r="O18" s="63">
        <v>497</v>
      </c>
      <c r="P18" s="67"/>
      <c r="Q18" s="64">
        <v>0.16</v>
      </c>
      <c r="R18" s="64"/>
      <c r="S18" s="61"/>
      <c r="T18" s="60"/>
      <c r="U18" s="61">
        <v>101</v>
      </c>
      <c r="V18" s="59" t="s">
        <v>33</v>
      </c>
      <c r="W18" s="60">
        <v>0.18</v>
      </c>
      <c r="X18" s="60">
        <v>0.35</v>
      </c>
      <c r="AD18" s="59">
        <v>311</v>
      </c>
      <c r="AE18" s="60">
        <f>1*46.6%</f>
        <v>0.46600000000000003</v>
      </c>
      <c r="AF18" s="60">
        <f>1*46.6%</f>
        <v>0.46600000000000003</v>
      </c>
      <c r="AG18" s="60">
        <v>0.311</v>
      </c>
      <c r="AI18" s="61"/>
      <c r="AJ18" s="65" t="s">
        <v>179</v>
      </c>
      <c r="AK18" s="59">
        <v>595</v>
      </c>
      <c r="AL18" s="71">
        <f t="shared" si="38"/>
        <v>0.45</v>
      </c>
      <c r="AQ18" s="59">
        <f t="shared" si="1"/>
        <v>638</v>
      </c>
      <c r="AR18" s="61">
        <f t="shared" si="39"/>
        <v>906</v>
      </c>
      <c r="AS18" s="60">
        <f t="shared" si="3"/>
        <v>1.0960000000000001</v>
      </c>
      <c r="AT18" s="61">
        <f t="shared" si="40"/>
        <v>2243.248</v>
      </c>
      <c r="AU18" s="60">
        <f t="shared" si="41"/>
        <v>0.35</v>
      </c>
      <c r="AV18" s="4">
        <f t="shared" si="15"/>
        <v>0.77600000000000002</v>
      </c>
      <c r="AW18" s="60">
        <f t="shared" si="6"/>
        <v>0.36099999999999999</v>
      </c>
      <c r="AX18" s="60">
        <f t="shared" si="7"/>
        <v>0.5</v>
      </c>
      <c r="AY18" s="6">
        <f t="shared" si="8"/>
        <v>101</v>
      </c>
      <c r="AZ18" s="4">
        <f t="shared" si="16"/>
        <v>0.18706195869420383</v>
      </c>
      <c r="BA18" s="1">
        <v>0.25</v>
      </c>
      <c r="BB18" s="61">
        <f t="shared" si="17"/>
        <v>7267.5384596996673</v>
      </c>
      <c r="BC18" s="61">
        <f t="shared" si="9"/>
        <v>10901.307689549501</v>
      </c>
      <c r="BD18" s="61">
        <f t="shared" si="10"/>
        <v>8579.329151675458</v>
      </c>
      <c r="BE18" s="61">
        <f t="shared" si="11"/>
        <v>23280.009653071356</v>
      </c>
      <c r="BF18" s="59">
        <v>1.6</v>
      </c>
      <c r="BG18" s="66">
        <f t="shared" si="42"/>
        <v>14550.006033169597</v>
      </c>
      <c r="BH18" s="59" t="s">
        <v>201</v>
      </c>
    </row>
    <row r="19" spans="2:60" x14ac:dyDescent="0.35">
      <c r="B19" t="s">
        <v>9</v>
      </c>
      <c r="C19">
        <v>141</v>
      </c>
      <c r="D19">
        <v>8</v>
      </c>
      <c r="E19" s="4">
        <v>0.60540000000000005</v>
      </c>
      <c r="F19" s="4">
        <v>0.56830000000000003</v>
      </c>
      <c r="G19" s="4">
        <v>0.65659999999999996</v>
      </c>
      <c r="H19" s="4">
        <v>0.88319999999999999</v>
      </c>
      <c r="I19" s="4">
        <v>0.05</v>
      </c>
      <c r="J19" s="4">
        <v>0.5</v>
      </c>
      <c r="K19" s="4">
        <v>0.15</v>
      </c>
      <c r="L19" s="15" t="s">
        <v>204</v>
      </c>
      <c r="M19" s="15">
        <v>1</v>
      </c>
      <c r="N19" s="15" t="s">
        <v>9</v>
      </c>
      <c r="O19" s="15">
        <v>449</v>
      </c>
      <c r="P19" s="30">
        <v>0.6</v>
      </c>
      <c r="Q19" s="33"/>
      <c r="R19" s="33"/>
      <c r="S19" s="6"/>
      <c r="T19" s="4">
        <v>0.503</v>
      </c>
      <c r="V19" t="s">
        <v>33</v>
      </c>
      <c r="W19" s="4">
        <v>0.18</v>
      </c>
      <c r="X19" s="4">
        <v>0.35</v>
      </c>
      <c r="Y19" s="4"/>
      <c r="AD19">
        <v>311</v>
      </c>
      <c r="AE19" s="4">
        <f>2*46.6%</f>
        <v>0.93200000000000005</v>
      </c>
      <c r="AF19" s="4"/>
      <c r="AG19" s="4">
        <v>0.311</v>
      </c>
      <c r="AJ19" s="48" t="s">
        <v>179</v>
      </c>
      <c r="AK19">
        <v>595</v>
      </c>
      <c r="AL19" s="1">
        <f t="shared" si="38"/>
        <v>0.45</v>
      </c>
      <c r="AQ19">
        <f t="shared" si="1"/>
        <v>590</v>
      </c>
      <c r="AR19" s="6">
        <f t="shared" ref="AR19:AR24" si="65">AD19+AK19</f>
        <v>906</v>
      </c>
      <c r="AS19" s="4">
        <f t="shared" si="3"/>
        <v>2.1620000000000004</v>
      </c>
      <c r="AT19" s="6">
        <f t="shared" ref="AT19:AT24" si="66">(100%+AS19)*AQ19+AR19</f>
        <v>2771.58</v>
      </c>
      <c r="AU19" s="4">
        <f t="shared" ref="AU19:AU24" si="67">X19</f>
        <v>0.35</v>
      </c>
      <c r="AV19" s="4">
        <f t="shared" si="15"/>
        <v>0.15</v>
      </c>
      <c r="AW19" s="4">
        <f t="shared" si="6"/>
        <v>0.36099999999999999</v>
      </c>
      <c r="AX19" s="4">
        <f t="shared" si="7"/>
        <v>1.0030000000000001</v>
      </c>
      <c r="AY19" s="6">
        <f t="shared" si="8"/>
        <v>0</v>
      </c>
      <c r="AZ19" s="4">
        <f t="shared" si="16"/>
        <v>0</v>
      </c>
      <c r="BA19" s="1">
        <v>0.25</v>
      </c>
      <c r="BB19" s="6">
        <f t="shared" ref="BB19:BB24" si="68">(100%+X19+AU19+AV19)*AT19*(100%+BA19*100%)*(100%+BA19*AZ19)</f>
        <v>6409.2787499999995</v>
      </c>
      <c r="BC19" s="6">
        <f t="shared" ref="BC19:BC24" si="69">(100%+$AX19)*BB19</f>
        <v>12837.785336249999</v>
      </c>
      <c r="BD19" s="6">
        <f t="shared" ref="BD19:BD24" si="70">MIN($AW19, 80%)*BC19+MAX(100%-$AW19, 20%)*BB19</f>
        <v>8729.9696276362483</v>
      </c>
      <c r="BE19" s="6">
        <f t="shared" si="11"/>
        <v>23688.772584590963</v>
      </c>
      <c r="BF19">
        <v>1.6</v>
      </c>
      <c r="BG19" s="25">
        <f t="shared" ref="BG19:BG24" si="71">BE19/BF19</f>
        <v>14805.482865369351</v>
      </c>
    </row>
    <row r="20" spans="2:60" x14ac:dyDescent="0.35">
      <c r="B20" t="s">
        <v>9</v>
      </c>
      <c r="C20">
        <v>141</v>
      </c>
      <c r="D20">
        <v>8</v>
      </c>
      <c r="E20" s="4">
        <v>0.60540000000000005</v>
      </c>
      <c r="F20" s="4">
        <v>0.56830000000000003</v>
      </c>
      <c r="G20" s="4">
        <v>0.65659999999999996</v>
      </c>
      <c r="H20" s="4">
        <v>0.88319999999999999</v>
      </c>
      <c r="I20" s="4">
        <v>0.05</v>
      </c>
      <c r="J20" s="4">
        <v>0.5</v>
      </c>
      <c r="K20" s="4">
        <v>0.15</v>
      </c>
      <c r="L20" s="15" t="s">
        <v>204</v>
      </c>
      <c r="M20" s="15">
        <v>1</v>
      </c>
      <c r="N20" s="15" t="s">
        <v>9</v>
      </c>
      <c r="O20" s="15">
        <v>449</v>
      </c>
      <c r="P20" s="30">
        <v>0.6</v>
      </c>
      <c r="Q20" s="33"/>
      <c r="R20" s="33"/>
      <c r="S20" s="6"/>
      <c r="T20" s="4">
        <v>0.503</v>
      </c>
      <c r="V20" t="s">
        <v>33</v>
      </c>
      <c r="W20" s="4">
        <v>0.18</v>
      </c>
      <c r="X20" s="4">
        <v>0.35</v>
      </c>
      <c r="Y20" s="4"/>
      <c r="AD20">
        <v>311</v>
      </c>
      <c r="AE20" s="4">
        <f>2*46.6%</f>
        <v>0.93200000000000005</v>
      </c>
      <c r="AF20" s="4">
        <v>0.46600000000000003</v>
      </c>
      <c r="AG20" s="4"/>
      <c r="AJ20" s="48" t="s">
        <v>179</v>
      </c>
      <c r="AK20">
        <v>595</v>
      </c>
      <c r="AL20" s="1">
        <f t="shared" si="38"/>
        <v>0.45</v>
      </c>
      <c r="AQ20">
        <f t="shared" si="1"/>
        <v>590</v>
      </c>
      <c r="AR20" s="6">
        <f t="shared" si="65"/>
        <v>906</v>
      </c>
      <c r="AS20" s="4">
        <f t="shared" si="3"/>
        <v>2.1620000000000004</v>
      </c>
      <c r="AT20" s="6">
        <f t="shared" si="66"/>
        <v>2771.58</v>
      </c>
      <c r="AU20" s="4">
        <f t="shared" si="67"/>
        <v>0.35</v>
      </c>
      <c r="AV20" s="4">
        <f t="shared" si="15"/>
        <v>0.61599999999999999</v>
      </c>
      <c r="AW20" s="4">
        <f t="shared" si="6"/>
        <v>0.05</v>
      </c>
      <c r="AX20" s="4">
        <f t="shared" si="7"/>
        <v>1.0030000000000001</v>
      </c>
      <c r="AY20" s="6">
        <f t="shared" si="8"/>
        <v>0</v>
      </c>
      <c r="AZ20" s="4">
        <f t="shared" si="16"/>
        <v>0</v>
      </c>
      <c r="BA20" s="1">
        <v>0.25</v>
      </c>
      <c r="BB20" s="6">
        <f t="shared" si="68"/>
        <v>8023.7241000000004</v>
      </c>
      <c r="BC20" s="6">
        <f t="shared" si="69"/>
        <v>16071.519372300001</v>
      </c>
      <c r="BD20" s="6">
        <f t="shared" si="70"/>
        <v>8426.1138636150008</v>
      </c>
      <c r="BE20" s="6">
        <f t="shared" si="11"/>
        <v>22864.259968919308</v>
      </c>
      <c r="BF20">
        <v>1.6</v>
      </c>
      <c r="BG20" s="25">
        <f t="shared" si="71"/>
        <v>14290.162480574567</v>
      </c>
    </row>
    <row r="21" spans="2:60" x14ac:dyDescent="0.35">
      <c r="B21" t="s">
        <v>9</v>
      </c>
      <c r="C21">
        <v>141</v>
      </c>
      <c r="D21">
        <v>8</v>
      </c>
      <c r="E21" s="4">
        <v>0.60540000000000005</v>
      </c>
      <c r="F21" s="4">
        <v>0.56830000000000003</v>
      </c>
      <c r="G21" s="4">
        <v>0.65659999999999996</v>
      </c>
      <c r="H21" s="4">
        <v>0.88319999999999999</v>
      </c>
      <c r="I21" s="4">
        <v>0.05</v>
      </c>
      <c r="J21" s="4">
        <v>0.5</v>
      </c>
      <c r="K21" s="4">
        <v>0.15</v>
      </c>
      <c r="L21" s="15" t="s">
        <v>204</v>
      </c>
      <c r="M21" s="15">
        <v>1</v>
      </c>
      <c r="N21" s="15" t="s">
        <v>9</v>
      </c>
      <c r="O21" s="15">
        <v>449</v>
      </c>
      <c r="P21" s="30">
        <v>0.6</v>
      </c>
      <c r="Q21" s="33"/>
      <c r="R21" s="33"/>
      <c r="S21" s="6"/>
      <c r="T21" s="4">
        <v>0.503</v>
      </c>
      <c r="V21" t="s">
        <v>33</v>
      </c>
      <c r="W21" s="4">
        <v>0.18</v>
      </c>
      <c r="X21" s="4">
        <v>0.35</v>
      </c>
      <c r="Y21" s="4"/>
      <c r="AD21">
        <v>311</v>
      </c>
      <c r="AE21" s="4">
        <v>0.46600000000000003</v>
      </c>
      <c r="AF21" s="4">
        <v>0.46600000000000003</v>
      </c>
      <c r="AG21" s="4"/>
      <c r="AI21" s="6">
        <v>187</v>
      </c>
      <c r="AJ21" s="48" t="s">
        <v>179</v>
      </c>
      <c r="AK21">
        <v>595</v>
      </c>
      <c r="AL21" s="1">
        <f t="shared" si="38"/>
        <v>0.45</v>
      </c>
      <c r="AQ21">
        <f t="shared" ref="AQ21:AQ22" si="72">C21+O21</f>
        <v>590</v>
      </c>
      <c r="AR21" s="6">
        <f t="shared" ref="AR21:AR22" si="73">AD21+AK21</f>
        <v>906</v>
      </c>
      <c r="AS21" s="4">
        <f t="shared" ref="AS21:AS22" si="74">P21+W21+AE21+AL21</f>
        <v>1.696</v>
      </c>
      <c r="AT21" s="6">
        <f t="shared" ref="AT21:AT22" si="75">(100%+AS21)*AQ21+AR21</f>
        <v>2496.64</v>
      </c>
      <c r="AU21" s="4">
        <f t="shared" ref="AU21:AU22" si="76">X21</f>
        <v>0.35</v>
      </c>
      <c r="AV21" s="4">
        <f t="shared" ref="AV21:AV22" si="77">Y21+AF21+AO21+Q21+K21</f>
        <v>0.61599999999999999</v>
      </c>
      <c r="AW21" s="4">
        <f t="shared" ref="AW21:AW22" si="78">I21+S21+AA21+AG21+AM21</f>
        <v>0.05</v>
      </c>
      <c r="AX21" s="4">
        <f t="shared" ref="AX21:AX22" si="79">J21+T21+AB21+AH21+AN21</f>
        <v>1.0030000000000001</v>
      </c>
      <c r="AY21" s="6">
        <f t="shared" ref="AY21:AY22" si="80">U21+AC21+AI21+AP21</f>
        <v>187</v>
      </c>
      <c r="AZ21" s="4">
        <f t="shared" ref="AZ21:AZ22" si="81">2.78*AY21/(1400+AY21)</f>
        <v>0.32757403906742283</v>
      </c>
      <c r="BA21" s="1">
        <v>0.25</v>
      </c>
      <c r="BB21" s="6">
        <f t="shared" ref="BB21:BB22" si="82">(100%+X21+AU21+AV21)*AT21*(100%+BA21*100%)*(100%+BA21*AZ21)</f>
        <v>7819.6804823894145</v>
      </c>
      <c r="BC21" s="6">
        <f t="shared" ref="BC21:BC22" si="83">(100%+$AX21)*BB21</f>
        <v>15662.820006225998</v>
      </c>
      <c r="BD21" s="6">
        <f t="shared" ref="BD21:BD22" si="84">MIN($AW21, 80%)*BC21+MAX(100%-$AW21, 20%)*BB21</f>
        <v>8211.8374585812435</v>
      </c>
      <c r="BE21" s="6">
        <f t="shared" ref="BE21:BE22" si="85">(E21+F21+G21+H21)*BD21</f>
        <v>22282.820943860206</v>
      </c>
      <c r="BF21">
        <v>1.6</v>
      </c>
      <c r="BG21" s="25">
        <f t="shared" ref="BG21:BG22" si="86">BE21/BF21</f>
        <v>13926.763089912629</v>
      </c>
    </row>
    <row r="22" spans="2:60" x14ac:dyDescent="0.35">
      <c r="B22" t="s">
        <v>9</v>
      </c>
      <c r="C22">
        <v>141</v>
      </c>
      <c r="D22">
        <v>8</v>
      </c>
      <c r="E22" s="4">
        <v>0.60540000000000005</v>
      </c>
      <c r="F22" s="4">
        <v>0.56830000000000003</v>
      </c>
      <c r="G22" s="4">
        <v>0.65659999999999996</v>
      </c>
      <c r="H22" s="4">
        <v>0.88319999999999999</v>
      </c>
      <c r="I22" s="4">
        <v>0.05</v>
      </c>
      <c r="J22" s="4">
        <v>0.5</v>
      </c>
      <c r="K22" s="4">
        <v>0.15</v>
      </c>
      <c r="L22" s="15" t="s">
        <v>204</v>
      </c>
      <c r="M22" s="15">
        <v>1</v>
      </c>
      <c r="N22" s="15" t="s">
        <v>9</v>
      </c>
      <c r="O22" s="15">
        <v>449</v>
      </c>
      <c r="P22" s="30">
        <v>0.6</v>
      </c>
      <c r="Q22" s="33"/>
      <c r="R22" s="33"/>
      <c r="S22" s="6"/>
      <c r="T22" s="4">
        <v>0.503</v>
      </c>
      <c r="V22" t="s">
        <v>33</v>
      </c>
      <c r="W22" s="4">
        <v>0.18</v>
      </c>
      <c r="X22" s="4">
        <v>0.35</v>
      </c>
      <c r="Y22" s="4"/>
      <c r="AD22">
        <v>311</v>
      </c>
      <c r="AE22" s="4">
        <v>0.46600000000000003</v>
      </c>
      <c r="AF22" s="4"/>
      <c r="AG22" s="4">
        <v>0.311</v>
      </c>
      <c r="AI22" s="6">
        <v>187</v>
      </c>
      <c r="AJ22" s="48" t="s">
        <v>179</v>
      </c>
      <c r="AK22">
        <v>595</v>
      </c>
      <c r="AL22" s="1">
        <f t="shared" si="38"/>
        <v>0.45</v>
      </c>
      <c r="AQ22">
        <f t="shared" si="72"/>
        <v>590</v>
      </c>
      <c r="AR22" s="6">
        <f t="shared" si="73"/>
        <v>906</v>
      </c>
      <c r="AS22" s="4">
        <f t="shared" si="74"/>
        <v>1.696</v>
      </c>
      <c r="AT22" s="6">
        <f t="shared" si="75"/>
        <v>2496.64</v>
      </c>
      <c r="AU22" s="4">
        <f t="shared" si="76"/>
        <v>0.35</v>
      </c>
      <c r="AV22" s="4">
        <f t="shared" si="77"/>
        <v>0.15</v>
      </c>
      <c r="AW22" s="4">
        <f t="shared" si="78"/>
        <v>0.36099999999999999</v>
      </c>
      <c r="AX22" s="4">
        <f t="shared" si="79"/>
        <v>1.0030000000000001</v>
      </c>
      <c r="AY22" s="6">
        <f t="shared" si="80"/>
        <v>187</v>
      </c>
      <c r="AZ22" s="4">
        <f t="shared" si="81"/>
        <v>0.32757403906742283</v>
      </c>
      <c r="BA22" s="1">
        <v>0.25</v>
      </c>
      <c r="BB22" s="6">
        <f t="shared" si="82"/>
        <v>6246.2905407687449</v>
      </c>
      <c r="BC22" s="6">
        <f t="shared" si="83"/>
        <v>12511.319953159797</v>
      </c>
      <c r="BD22" s="6">
        <f t="shared" si="84"/>
        <v>8507.9661586419134</v>
      </c>
      <c r="BE22" s="6">
        <f t="shared" si="85"/>
        <v>23086.366171474834</v>
      </c>
      <c r="BF22">
        <v>1.6</v>
      </c>
      <c r="BG22" s="25">
        <f t="shared" si="86"/>
        <v>14428.978857171771</v>
      </c>
    </row>
    <row r="23" spans="2:60" x14ac:dyDescent="0.35">
      <c r="B23" t="s">
        <v>9</v>
      </c>
      <c r="C23">
        <v>141</v>
      </c>
      <c r="D23">
        <v>8</v>
      </c>
      <c r="E23" s="4">
        <v>0.60540000000000005</v>
      </c>
      <c r="F23" s="4">
        <v>0.56830000000000003</v>
      </c>
      <c r="G23" s="4">
        <v>0.65659999999999996</v>
      </c>
      <c r="H23" s="4">
        <v>0.88319999999999999</v>
      </c>
      <c r="I23" s="4">
        <v>0.05</v>
      </c>
      <c r="J23" s="4">
        <v>0.5</v>
      </c>
      <c r="K23" s="4">
        <v>0.15</v>
      </c>
      <c r="L23" s="15" t="s">
        <v>204</v>
      </c>
      <c r="M23" s="15">
        <v>1</v>
      </c>
      <c r="N23" s="15" t="s">
        <v>9</v>
      </c>
      <c r="O23" s="15">
        <v>449</v>
      </c>
      <c r="P23" s="30">
        <v>0.6</v>
      </c>
      <c r="Q23" s="33"/>
      <c r="R23" s="33"/>
      <c r="S23" s="6"/>
      <c r="T23" s="4">
        <v>0.503</v>
      </c>
      <c r="V23" t="s">
        <v>33</v>
      </c>
      <c r="W23" s="4">
        <v>0.18</v>
      </c>
      <c r="X23" s="4">
        <v>0.35</v>
      </c>
      <c r="Y23" s="4"/>
      <c r="AD23">
        <v>311</v>
      </c>
      <c r="AE23" s="4"/>
      <c r="AF23" s="4">
        <v>0.46600000000000003</v>
      </c>
      <c r="AG23" s="4">
        <v>0.311</v>
      </c>
      <c r="AI23" s="6">
        <v>187</v>
      </c>
      <c r="AJ23" s="48" t="s">
        <v>179</v>
      </c>
      <c r="AK23">
        <v>595</v>
      </c>
      <c r="AL23" s="1">
        <f t="shared" si="38"/>
        <v>0.45</v>
      </c>
      <c r="AQ23">
        <f t="shared" si="1"/>
        <v>590</v>
      </c>
      <c r="AR23" s="6">
        <f t="shared" si="65"/>
        <v>906</v>
      </c>
      <c r="AS23" s="4">
        <f t="shared" si="3"/>
        <v>1.23</v>
      </c>
      <c r="AT23" s="6">
        <f t="shared" si="66"/>
        <v>2221.6999999999998</v>
      </c>
      <c r="AU23" s="4">
        <f t="shared" si="67"/>
        <v>0.35</v>
      </c>
      <c r="AV23" s="4">
        <f t="shared" si="15"/>
        <v>0.61599999999999999</v>
      </c>
      <c r="AW23" s="4">
        <f t="shared" si="6"/>
        <v>0.36099999999999999</v>
      </c>
      <c r="AX23" s="4">
        <f t="shared" si="7"/>
        <v>1.0030000000000001</v>
      </c>
      <c r="AY23" s="6">
        <f t="shared" si="8"/>
        <v>187</v>
      </c>
      <c r="AZ23" s="4">
        <f t="shared" si="16"/>
        <v>0.32757403906742283</v>
      </c>
      <c r="BA23" s="1">
        <v>0.25</v>
      </c>
      <c r="BB23" s="6">
        <f t="shared" si="68"/>
        <v>6958.5459368289221</v>
      </c>
      <c r="BC23" s="6">
        <f t="shared" si="69"/>
        <v>13937.967511468332</v>
      </c>
      <c r="BD23" s="6">
        <f t="shared" si="70"/>
        <v>9478.1171252737477</v>
      </c>
      <c r="BE23" s="6">
        <f t="shared" si="11"/>
        <v>25718.870819430318</v>
      </c>
      <c r="BF23">
        <v>1.6</v>
      </c>
      <c r="BG23" s="25">
        <f t="shared" si="71"/>
        <v>16074.294262143949</v>
      </c>
    </row>
    <row r="24" spans="2:60" s="59" customFormat="1" x14ac:dyDescent="0.35">
      <c r="B24" s="59" t="s">
        <v>9</v>
      </c>
      <c r="C24" s="59">
        <v>141</v>
      </c>
      <c r="D24">
        <v>8</v>
      </c>
      <c r="E24" s="60">
        <v>0.60540000000000005</v>
      </c>
      <c r="F24" s="60">
        <v>0.56830000000000003</v>
      </c>
      <c r="G24" s="60">
        <v>0.65659999999999996</v>
      </c>
      <c r="H24" s="60">
        <v>0.88319999999999999</v>
      </c>
      <c r="I24" s="60">
        <v>0.05</v>
      </c>
      <c r="J24" s="60">
        <v>0.5</v>
      </c>
      <c r="K24" s="4">
        <v>0.15</v>
      </c>
      <c r="L24" s="63" t="s">
        <v>204</v>
      </c>
      <c r="M24" s="63">
        <v>1</v>
      </c>
      <c r="N24" s="63" t="s">
        <v>9</v>
      </c>
      <c r="O24" s="63">
        <v>449</v>
      </c>
      <c r="P24" s="67">
        <v>0.6</v>
      </c>
      <c r="Q24" s="64"/>
      <c r="R24" s="64"/>
      <c r="S24" s="61"/>
      <c r="T24" s="60">
        <v>0.503</v>
      </c>
      <c r="U24" s="61"/>
      <c r="V24" s="59" t="s">
        <v>33</v>
      </c>
      <c r="W24" s="60">
        <v>0.18</v>
      </c>
      <c r="X24" s="60">
        <v>0.35</v>
      </c>
      <c r="AD24" s="59">
        <v>311</v>
      </c>
      <c r="AE24" s="60">
        <f>1*46.6%</f>
        <v>0.46600000000000003</v>
      </c>
      <c r="AF24" s="60">
        <f>1*46.6%</f>
        <v>0.46600000000000003</v>
      </c>
      <c r="AG24" s="60">
        <v>0.311</v>
      </c>
      <c r="AI24" s="61"/>
      <c r="AJ24" s="65" t="s">
        <v>179</v>
      </c>
      <c r="AK24" s="59">
        <v>595</v>
      </c>
      <c r="AL24" s="71">
        <f t="shared" si="38"/>
        <v>0.45</v>
      </c>
      <c r="AQ24" s="59">
        <f t="shared" si="1"/>
        <v>590</v>
      </c>
      <c r="AR24" s="61">
        <f t="shared" si="65"/>
        <v>906</v>
      </c>
      <c r="AS24" s="60">
        <f t="shared" si="3"/>
        <v>1.696</v>
      </c>
      <c r="AT24" s="61">
        <f t="shared" si="66"/>
        <v>2496.64</v>
      </c>
      <c r="AU24" s="60">
        <f t="shared" si="67"/>
        <v>0.35</v>
      </c>
      <c r="AV24" s="4">
        <f t="shared" si="15"/>
        <v>0.61599999999999999</v>
      </c>
      <c r="AW24" s="60">
        <f t="shared" si="6"/>
        <v>0.36099999999999999</v>
      </c>
      <c r="AX24" s="60">
        <f t="shared" si="7"/>
        <v>1.0030000000000001</v>
      </c>
      <c r="AY24" s="6">
        <f t="shared" si="8"/>
        <v>0</v>
      </c>
      <c r="AZ24" s="4">
        <f t="shared" si="16"/>
        <v>0</v>
      </c>
      <c r="BA24" s="1">
        <v>0.25</v>
      </c>
      <c r="BB24" s="61">
        <f t="shared" si="68"/>
        <v>7227.7728000000006</v>
      </c>
      <c r="BC24" s="61">
        <f t="shared" si="69"/>
        <v>14477.228918400002</v>
      </c>
      <c r="BD24" s="61">
        <f t="shared" si="70"/>
        <v>9844.8264587424019</v>
      </c>
      <c r="BE24" s="61">
        <f t="shared" si="11"/>
        <v>26713.93659579751</v>
      </c>
      <c r="BF24" s="59">
        <v>1.6</v>
      </c>
      <c r="BG24" s="66">
        <f t="shared" si="71"/>
        <v>16696.210372373444</v>
      </c>
      <c r="BH24" s="59" t="s">
        <v>201</v>
      </c>
    </row>
    <row r="25" spans="2:60" x14ac:dyDescent="0.35">
      <c r="B25" t="s">
        <v>9</v>
      </c>
      <c r="C25">
        <v>141</v>
      </c>
      <c r="D25">
        <v>8</v>
      </c>
      <c r="E25" s="4">
        <v>0.60540000000000005</v>
      </c>
      <c r="F25" s="4">
        <v>0.56830000000000003</v>
      </c>
      <c r="G25" s="4">
        <v>0.65659999999999996</v>
      </c>
      <c r="H25" s="4">
        <v>0.88319999999999999</v>
      </c>
      <c r="I25" s="4">
        <v>0.05</v>
      </c>
      <c r="J25" s="4">
        <v>0.5</v>
      </c>
      <c r="K25" s="4">
        <v>0.15</v>
      </c>
      <c r="L25" s="15" t="s">
        <v>205</v>
      </c>
      <c r="M25" s="15">
        <v>1</v>
      </c>
      <c r="N25" s="15" t="s">
        <v>9</v>
      </c>
      <c r="O25" s="15">
        <v>449</v>
      </c>
      <c r="P25" s="30"/>
      <c r="Q25" s="33">
        <v>0.48</v>
      </c>
      <c r="R25" s="33"/>
      <c r="S25" s="6"/>
      <c r="T25" s="4">
        <v>0.503</v>
      </c>
      <c r="V25" t="s">
        <v>33</v>
      </c>
      <c r="W25" s="4">
        <v>0.18</v>
      </c>
      <c r="X25" s="4">
        <v>0.35</v>
      </c>
      <c r="Y25" s="4"/>
      <c r="AD25">
        <v>311</v>
      </c>
      <c r="AE25" s="4">
        <f>2*46.6%</f>
        <v>0.93200000000000005</v>
      </c>
      <c r="AF25" s="4"/>
      <c r="AG25" s="4">
        <v>0.311</v>
      </c>
      <c r="AJ25" s="48" t="s">
        <v>179</v>
      </c>
      <c r="AK25">
        <v>595</v>
      </c>
      <c r="AL25" s="1">
        <f t="shared" si="38"/>
        <v>0.45</v>
      </c>
      <c r="AQ25">
        <f t="shared" si="1"/>
        <v>590</v>
      </c>
      <c r="AR25" s="6">
        <f t="shared" ref="AR25:AR30" si="87">AD25+AK25</f>
        <v>906</v>
      </c>
      <c r="AS25" s="4">
        <f t="shared" si="3"/>
        <v>1.5620000000000001</v>
      </c>
      <c r="AT25" s="6">
        <f t="shared" ref="AT25:AT30" si="88">(100%+AS25)*AQ25+AR25</f>
        <v>2417.58</v>
      </c>
      <c r="AU25" s="4">
        <f t="shared" ref="AU25:AU30" si="89">X25</f>
        <v>0.35</v>
      </c>
      <c r="AV25" s="4">
        <f t="shared" si="15"/>
        <v>0.63</v>
      </c>
      <c r="AW25" s="4">
        <f t="shared" si="6"/>
        <v>0.36099999999999999</v>
      </c>
      <c r="AX25" s="4">
        <f t="shared" si="7"/>
        <v>1.0030000000000001</v>
      </c>
      <c r="AY25" s="6">
        <f t="shared" si="8"/>
        <v>0</v>
      </c>
      <c r="AZ25" s="4">
        <f t="shared" si="16"/>
        <v>0</v>
      </c>
      <c r="BA25" s="1">
        <v>0.25</v>
      </c>
      <c r="BB25" s="6">
        <f t="shared" ref="BB25:BB30" si="90">(100%+X25+AU25+AV25)*AT25*(100%+BA25*100%)*(100%+BA25*AZ25)</f>
        <v>7041.2017500000002</v>
      </c>
      <c r="BC25" s="6">
        <f t="shared" ref="BC25:BC30" si="91">(100%+$AX25)*BB25</f>
        <v>14103.527105250001</v>
      </c>
      <c r="BD25" s="6">
        <f t="shared" ref="BD25:BD30" si="92">MIN($AW25, 80%)*BC25+MAX(100%-$AW25, 20%)*BB25</f>
        <v>9590.7012032452512</v>
      </c>
      <c r="BE25" s="6">
        <f t="shared" si="11"/>
        <v>26024.367715005992</v>
      </c>
      <c r="BF25">
        <v>1.6</v>
      </c>
      <c r="BG25" s="25">
        <f t="shared" ref="BG25:BG30" si="93">BE25/BF25</f>
        <v>16265.229821878744</v>
      </c>
    </row>
    <row r="26" spans="2:60" x14ac:dyDescent="0.35">
      <c r="B26" t="s">
        <v>9</v>
      </c>
      <c r="C26">
        <v>141</v>
      </c>
      <c r="D26">
        <v>8</v>
      </c>
      <c r="E26" s="4">
        <v>0.60540000000000005</v>
      </c>
      <c r="F26" s="4">
        <v>0.56830000000000003</v>
      </c>
      <c r="G26" s="4">
        <v>0.65659999999999996</v>
      </c>
      <c r="H26" s="4">
        <v>0.88319999999999999</v>
      </c>
      <c r="I26" s="4">
        <v>0.05</v>
      </c>
      <c r="J26" s="4">
        <v>0.5</v>
      </c>
      <c r="K26" s="4">
        <v>0.15</v>
      </c>
      <c r="L26" s="15" t="s">
        <v>205</v>
      </c>
      <c r="M26" s="15">
        <v>1</v>
      </c>
      <c r="N26" s="15" t="s">
        <v>9</v>
      </c>
      <c r="O26" s="15">
        <v>449</v>
      </c>
      <c r="P26" s="30"/>
      <c r="Q26" s="33">
        <v>0.48</v>
      </c>
      <c r="R26" s="33"/>
      <c r="S26" s="6"/>
      <c r="T26" s="4">
        <v>0.503</v>
      </c>
      <c r="V26" t="s">
        <v>33</v>
      </c>
      <c r="W26" s="4">
        <v>0.18</v>
      </c>
      <c r="X26" s="4">
        <v>0.35</v>
      </c>
      <c r="Y26" s="4"/>
      <c r="AD26">
        <v>311</v>
      </c>
      <c r="AE26" s="4">
        <f>2*46.6%</f>
        <v>0.93200000000000005</v>
      </c>
      <c r="AF26" s="4">
        <v>0.46600000000000003</v>
      </c>
      <c r="AG26" s="4"/>
      <c r="AJ26" s="48" t="s">
        <v>179</v>
      </c>
      <c r="AK26">
        <v>595</v>
      </c>
      <c r="AL26" s="1">
        <f t="shared" si="38"/>
        <v>0.45</v>
      </c>
      <c r="AQ26">
        <f t="shared" si="1"/>
        <v>590</v>
      </c>
      <c r="AR26" s="6">
        <f t="shared" si="87"/>
        <v>906</v>
      </c>
      <c r="AS26" s="4">
        <f t="shared" si="3"/>
        <v>1.5620000000000001</v>
      </c>
      <c r="AT26" s="6">
        <f t="shared" si="88"/>
        <v>2417.58</v>
      </c>
      <c r="AU26" s="4">
        <f t="shared" si="89"/>
        <v>0.35</v>
      </c>
      <c r="AV26" s="4">
        <f t="shared" si="15"/>
        <v>1.0959999999999999</v>
      </c>
      <c r="AW26" s="4">
        <f t="shared" si="6"/>
        <v>0.05</v>
      </c>
      <c r="AX26" s="4">
        <f t="shared" si="7"/>
        <v>1.0030000000000001</v>
      </c>
      <c r="AY26" s="6">
        <f t="shared" si="8"/>
        <v>0</v>
      </c>
      <c r="AZ26" s="4">
        <f t="shared" si="16"/>
        <v>0</v>
      </c>
      <c r="BA26" s="1">
        <v>0.25</v>
      </c>
      <c r="BB26" s="6">
        <f t="shared" si="90"/>
        <v>8449.4421000000002</v>
      </c>
      <c r="BC26" s="6">
        <f t="shared" si="91"/>
        <v>16924.232526300002</v>
      </c>
      <c r="BD26" s="6">
        <f t="shared" si="92"/>
        <v>8873.1816213149996</v>
      </c>
      <c r="BE26" s="6">
        <f t="shared" si="11"/>
        <v>24077.378329438252</v>
      </c>
      <c r="BF26">
        <v>1.6</v>
      </c>
      <c r="BG26" s="25">
        <f t="shared" si="93"/>
        <v>15048.361455898907</v>
      </c>
    </row>
    <row r="27" spans="2:60" x14ac:dyDescent="0.35">
      <c r="B27" t="s">
        <v>9</v>
      </c>
      <c r="C27">
        <v>141</v>
      </c>
      <c r="D27">
        <v>8</v>
      </c>
      <c r="E27" s="4">
        <v>0.60540000000000005</v>
      </c>
      <c r="F27" s="4">
        <v>0.56830000000000003</v>
      </c>
      <c r="G27" s="4">
        <v>0.65659999999999996</v>
      </c>
      <c r="H27" s="4">
        <v>0.88319999999999999</v>
      </c>
      <c r="I27" s="4">
        <v>0.05</v>
      </c>
      <c r="J27" s="4">
        <v>0.5</v>
      </c>
      <c r="K27" s="4">
        <v>0.15</v>
      </c>
      <c r="L27" s="15" t="s">
        <v>205</v>
      </c>
      <c r="M27" s="15">
        <v>1</v>
      </c>
      <c r="N27" s="15" t="s">
        <v>9</v>
      </c>
      <c r="O27" s="15">
        <v>449</v>
      </c>
      <c r="P27" s="30"/>
      <c r="Q27" s="33">
        <v>0.48</v>
      </c>
      <c r="R27" s="33"/>
      <c r="S27" s="6"/>
      <c r="T27" s="4">
        <v>0.503</v>
      </c>
      <c r="V27" t="s">
        <v>33</v>
      </c>
      <c r="W27" s="4">
        <v>0.18</v>
      </c>
      <c r="X27" s="4">
        <v>0.35</v>
      </c>
      <c r="Y27" s="4"/>
      <c r="AD27">
        <v>311</v>
      </c>
      <c r="AE27" s="4">
        <v>0.46600000000000003</v>
      </c>
      <c r="AF27" s="4">
        <v>0.46600000000000003</v>
      </c>
      <c r="AG27" s="4"/>
      <c r="AI27" s="6">
        <v>187</v>
      </c>
      <c r="AJ27" s="48" t="s">
        <v>179</v>
      </c>
      <c r="AK27">
        <v>595</v>
      </c>
      <c r="AL27" s="1">
        <f t="shared" si="38"/>
        <v>0.45</v>
      </c>
      <c r="AQ27">
        <f t="shared" ref="AQ27:AQ28" si="94">C27+O27</f>
        <v>590</v>
      </c>
      <c r="AR27" s="6">
        <f t="shared" ref="AR27:AR28" si="95">AD27+AK27</f>
        <v>906</v>
      </c>
      <c r="AS27" s="4">
        <f t="shared" ref="AS27:AS28" si="96">P27+W27+AE27+AL27</f>
        <v>1.0960000000000001</v>
      </c>
      <c r="AT27" s="6">
        <f t="shared" ref="AT27:AT28" si="97">(100%+AS27)*AQ27+AR27</f>
        <v>2142.6400000000003</v>
      </c>
      <c r="AU27" s="4">
        <f t="shared" ref="AU27:AU28" si="98">X27</f>
        <v>0.35</v>
      </c>
      <c r="AV27" s="4">
        <f t="shared" ref="AV27:AV28" si="99">Y27+AF27+AO27+Q27+K27</f>
        <v>1.0959999999999999</v>
      </c>
      <c r="AW27" s="4">
        <f t="shared" ref="AW27:AW28" si="100">I27+S27+AA27+AG27+AM27</f>
        <v>0.05</v>
      </c>
      <c r="AX27" s="4">
        <f t="shared" ref="AX27:AX28" si="101">J27+T27+AB27+AH27+AN27</f>
        <v>1.0030000000000001</v>
      </c>
      <c r="AY27" s="6">
        <f t="shared" ref="AY27:AY28" si="102">U27+AC27+AI27+AP27</f>
        <v>187</v>
      </c>
      <c r="AZ27" s="4">
        <f t="shared" ref="AZ27:AZ28" si="103">2.78*AY27/(1400+AY27)</f>
        <v>0.32757403906742283</v>
      </c>
      <c r="BA27" s="1">
        <v>0.25</v>
      </c>
      <c r="BB27" s="6">
        <f t="shared" ref="BB27:BB28" si="104">(100%+X27+AU27+AV27)*AT27*(100%+BA27*100%)*(100%+BA27*AZ27)</f>
        <v>8101.7885426351613</v>
      </c>
      <c r="BC27" s="6">
        <f t="shared" ref="BC27:BC28" si="105">(100%+$AX27)*BB27</f>
        <v>16227.882450898229</v>
      </c>
      <c r="BD27" s="6">
        <f t="shared" ref="BD27:BD28" si="106">MIN($AW27, 80%)*BC27+MAX(100%-$AW27, 20%)*BB27</f>
        <v>8508.0932380483137</v>
      </c>
      <c r="BE27" s="6">
        <f t="shared" ref="BE27:BE28" si="107">(E27+F27+G27+H27)*BD27</f>
        <v>23086.711001444102</v>
      </c>
      <c r="BF27">
        <v>1.6</v>
      </c>
      <c r="BG27" s="25">
        <f t="shared" ref="BG27:BG28" si="108">BE27/BF27</f>
        <v>14429.194375902563</v>
      </c>
    </row>
    <row r="28" spans="2:60" x14ac:dyDescent="0.35">
      <c r="B28" t="s">
        <v>9</v>
      </c>
      <c r="C28">
        <v>141</v>
      </c>
      <c r="D28">
        <v>8</v>
      </c>
      <c r="E28" s="4">
        <v>0.60540000000000005</v>
      </c>
      <c r="F28" s="4">
        <v>0.56830000000000003</v>
      </c>
      <c r="G28" s="4">
        <v>0.65659999999999996</v>
      </c>
      <c r="H28" s="4">
        <v>0.88319999999999999</v>
      </c>
      <c r="I28" s="4">
        <v>0.05</v>
      </c>
      <c r="J28" s="4">
        <v>0.5</v>
      </c>
      <c r="K28" s="4">
        <v>0.15</v>
      </c>
      <c r="L28" s="15" t="s">
        <v>205</v>
      </c>
      <c r="M28" s="15">
        <v>1</v>
      </c>
      <c r="N28" s="15" t="s">
        <v>9</v>
      </c>
      <c r="O28" s="15">
        <v>449</v>
      </c>
      <c r="P28" s="30"/>
      <c r="Q28" s="33">
        <v>0.48</v>
      </c>
      <c r="R28" s="33"/>
      <c r="S28" s="6"/>
      <c r="T28" s="4">
        <v>0.503</v>
      </c>
      <c r="V28" t="s">
        <v>33</v>
      </c>
      <c r="W28" s="4">
        <v>0.18</v>
      </c>
      <c r="X28" s="4">
        <v>0.35</v>
      </c>
      <c r="Y28" s="4"/>
      <c r="AD28">
        <v>311</v>
      </c>
      <c r="AE28" s="4">
        <v>0.46600000000000003</v>
      </c>
      <c r="AF28" s="4"/>
      <c r="AG28" s="4">
        <v>0.311</v>
      </c>
      <c r="AI28" s="6">
        <v>187</v>
      </c>
      <c r="AJ28" s="48" t="s">
        <v>179</v>
      </c>
      <c r="AK28">
        <v>595</v>
      </c>
      <c r="AL28" s="1">
        <f t="shared" si="38"/>
        <v>0.45</v>
      </c>
      <c r="AQ28">
        <f t="shared" si="94"/>
        <v>590</v>
      </c>
      <c r="AR28" s="6">
        <f t="shared" si="95"/>
        <v>906</v>
      </c>
      <c r="AS28" s="4">
        <f t="shared" si="96"/>
        <v>1.0960000000000001</v>
      </c>
      <c r="AT28" s="6">
        <f t="shared" si="97"/>
        <v>2142.6400000000003</v>
      </c>
      <c r="AU28" s="4">
        <f t="shared" si="98"/>
        <v>0.35</v>
      </c>
      <c r="AV28" s="4">
        <f t="shared" si="99"/>
        <v>0.63</v>
      </c>
      <c r="AW28" s="4">
        <f t="shared" si="100"/>
        <v>0.36099999999999999</v>
      </c>
      <c r="AX28" s="4">
        <f t="shared" si="101"/>
        <v>1.0030000000000001</v>
      </c>
      <c r="AY28" s="6">
        <f t="shared" si="102"/>
        <v>187</v>
      </c>
      <c r="AZ28" s="4">
        <f t="shared" si="103"/>
        <v>0.32757403906742283</v>
      </c>
      <c r="BA28" s="1">
        <v>0.25</v>
      </c>
      <c r="BB28" s="6">
        <f t="shared" si="104"/>
        <v>6751.4904521959679</v>
      </c>
      <c r="BC28" s="6">
        <f t="shared" si="105"/>
        <v>13523.235375748525</v>
      </c>
      <c r="BD28" s="6">
        <f t="shared" si="106"/>
        <v>9196.0903695984416</v>
      </c>
      <c r="BE28" s="6">
        <f t="shared" si="107"/>
        <v>24953.591217905374</v>
      </c>
      <c r="BF28">
        <v>1.6</v>
      </c>
      <c r="BG28" s="25">
        <f t="shared" si="108"/>
        <v>15595.994511190858</v>
      </c>
    </row>
    <row r="29" spans="2:60" x14ac:dyDescent="0.35">
      <c r="B29" t="s">
        <v>9</v>
      </c>
      <c r="C29">
        <v>141</v>
      </c>
      <c r="D29">
        <v>8</v>
      </c>
      <c r="E29" s="4">
        <v>0.60540000000000005</v>
      </c>
      <c r="F29" s="4">
        <v>0.56830000000000003</v>
      </c>
      <c r="G29" s="4">
        <v>0.65659999999999996</v>
      </c>
      <c r="H29" s="4">
        <v>0.88319999999999999</v>
      </c>
      <c r="I29" s="4">
        <v>0.05</v>
      </c>
      <c r="J29" s="4">
        <v>0.5</v>
      </c>
      <c r="K29" s="4">
        <v>0.15</v>
      </c>
      <c r="L29" s="15" t="s">
        <v>205</v>
      </c>
      <c r="M29" s="15">
        <v>1</v>
      </c>
      <c r="N29" s="15" t="s">
        <v>9</v>
      </c>
      <c r="O29" s="15">
        <v>449</v>
      </c>
      <c r="P29" s="30"/>
      <c r="Q29" s="33">
        <v>0.48</v>
      </c>
      <c r="R29" s="33"/>
      <c r="S29" s="6"/>
      <c r="T29" s="4">
        <v>0.503</v>
      </c>
      <c r="V29" t="s">
        <v>33</v>
      </c>
      <c r="W29" s="4">
        <v>0.18</v>
      </c>
      <c r="X29" s="4">
        <v>0.35</v>
      </c>
      <c r="Y29" s="4"/>
      <c r="AD29">
        <v>311</v>
      </c>
      <c r="AE29" s="4"/>
      <c r="AF29" s="4">
        <v>0.46600000000000003</v>
      </c>
      <c r="AG29" s="4">
        <v>0.311</v>
      </c>
      <c r="AI29" s="6">
        <v>187</v>
      </c>
      <c r="AJ29" s="48" t="s">
        <v>179</v>
      </c>
      <c r="AK29">
        <v>595</v>
      </c>
      <c r="AL29" s="1">
        <f t="shared" si="38"/>
        <v>0.45</v>
      </c>
      <c r="AQ29">
        <f t="shared" si="1"/>
        <v>590</v>
      </c>
      <c r="AR29" s="6">
        <f t="shared" si="87"/>
        <v>906</v>
      </c>
      <c r="AS29" s="4">
        <f t="shared" si="3"/>
        <v>0.63</v>
      </c>
      <c r="AT29" s="6">
        <f t="shared" si="88"/>
        <v>1867.6999999999998</v>
      </c>
      <c r="AU29" s="4">
        <f t="shared" si="89"/>
        <v>0.35</v>
      </c>
      <c r="AV29" s="4">
        <f t="shared" si="15"/>
        <v>1.0959999999999999</v>
      </c>
      <c r="AW29" s="4">
        <f t="shared" si="6"/>
        <v>0.36099999999999999</v>
      </c>
      <c r="AX29" s="4">
        <f t="shared" si="7"/>
        <v>1.0030000000000001</v>
      </c>
      <c r="AY29" s="6">
        <f t="shared" si="8"/>
        <v>187</v>
      </c>
      <c r="AZ29" s="4">
        <f t="shared" si="16"/>
        <v>0.32757403906742283</v>
      </c>
      <c r="BA29" s="1">
        <v>0.25</v>
      </c>
      <c r="BB29" s="6">
        <f t="shared" si="90"/>
        <v>7062.1805161294897</v>
      </c>
      <c r="BC29" s="6">
        <f t="shared" si="91"/>
        <v>14145.547573807369</v>
      </c>
      <c r="BD29" s="6">
        <f t="shared" si="92"/>
        <v>9619.2760239512027</v>
      </c>
      <c r="BE29" s="6">
        <f t="shared" si="11"/>
        <v>26101.90549099159</v>
      </c>
      <c r="BF29">
        <v>1.6</v>
      </c>
      <c r="BG29" s="25">
        <f t="shared" si="93"/>
        <v>16313.690931869744</v>
      </c>
    </row>
    <row r="30" spans="2:60" s="59" customFormat="1" x14ac:dyDescent="0.35">
      <c r="B30" s="59" t="s">
        <v>9</v>
      </c>
      <c r="C30" s="59">
        <v>141</v>
      </c>
      <c r="D30">
        <v>8</v>
      </c>
      <c r="E30" s="60">
        <v>0.60540000000000005</v>
      </c>
      <c r="F30" s="60">
        <v>0.56830000000000003</v>
      </c>
      <c r="G30" s="60">
        <v>0.65659999999999996</v>
      </c>
      <c r="H30" s="60">
        <v>0.88319999999999999</v>
      </c>
      <c r="I30" s="60">
        <v>0.05</v>
      </c>
      <c r="J30" s="60">
        <v>0.5</v>
      </c>
      <c r="K30" s="4">
        <v>0.15</v>
      </c>
      <c r="L30" s="63" t="s">
        <v>205</v>
      </c>
      <c r="M30" s="63">
        <v>1</v>
      </c>
      <c r="N30" s="63" t="s">
        <v>9</v>
      </c>
      <c r="O30" s="63">
        <v>449</v>
      </c>
      <c r="P30" s="67"/>
      <c r="Q30" s="64">
        <v>0.48</v>
      </c>
      <c r="R30" s="64"/>
      <c r="S30" s="61"/>
      <c r="T30" s="60">
        <v>0.503</v>
      </c>
      <c r="U30" s="61"/>
      <c r="V30" s="59" t="s">
        <v>33</v>
      </c>
      <c r="W30" s="60">
        <v>0.18</v>
      </c>
      <c r="X30" s="60">
        <v>0.35</v>
      </c>
      <c r="AD30" s="59">
        <v>311</v>
      </c>
      <c r="AE30" s="60">
        <f>1*46.6%</f>
        <v>0.46600000000000003</v>
      </c>
      <c r="AF30" s="60">
        <f>1*46.6%</f>
        <v>0.46600000000000003</v>
      </c>
      <c r="AG30" s="60">
        <v>0.311</v>
      </c>
      <c r="AI30" s="61"/>
      <c r="AJ30" s="65" t="s">
        <v>179</v>
      </c>
      <c r="AK30" s="59">
        <v>595</v>
      </c>
      <c r="AL30" s="71">
        <f t="shared" si="38"/>
        <v>0.45</v>
      </c>
      <c r="AQ30" s="59">
        <f t="shared" si="1"/>
        <v>590</v>
      </c>
      <c r="AR30" s="61">
        <f t="shared" si="87"/>
        <v>906</v>
      </c>
      <c r="AS30" s="60">
        <f t="shared" si="3"/>
        <v>1.0960000000000001</v>
      </c>
      <c r="AT30" s="61">
        <f t="shared" si="88"/>
        <v>2142.6400000000003</v>
      </c>
      <c r="AU30" s="60">
        <f t="shared" si="89"/>
        <v>0.35</v>
      </c>
      <c r="AV30" s="4">
        <f t="shared" si="15"/>
        <v>1.0959999999999999</v>
      </c>
      <c r="AW30" s="60">
        <f t="shared" si="6"/>
        <v>0.36099999999999999</v>
      </c>
      <c r="AX30" s="60">
        <f t="shared" si="7"/>
        <v>1.0030000000000001</v>
      </c>
      <c r="AY30" s="6">
        <f t="shared" si="8"/>
        <v>0</v>
      </c>
      <c r="AZ30" s="4">
        <f t="shared" si="16"/>
        <v>0</v>
      </c>
      <c r="BA30" s="1">
        <v>0.25</v>
      </c>
      <c r="BB30" s="61">
        <f t="shared" si="90"/>
        <v>7488.5268000000015</v>
      </c>
      <c r="BC30" s="61">
        <f t="shared" si="91"/>
        <v>14999.519180400004</v>
      </c>
      <c r="BD30" s="61">
        <f t="shared" si="92"/>
        <v>10199.995049324403</v>
      </c>
      <c r="BE30" s="61">
        <f t="shared" si="11"/>
        <v>27677.68656634177</v>
      </c>
      <c r="BF30" s="59">
        <v>1.6</v>
      </c>
      <c r="BG30" s="66">
        <f t="shared" si="93"/>
        <v>17298.554103963605</v>
      </c>
      <c r="BH30" s="59" t="s">
        <v>201</v>
      </c>
    </row>
    <row r="31" spans="2:60" x14ac:dyDescent="0.35">
      <c r="B31" t="s">
        <v>9</v>
      </c>
      <c r="C31">
        <v>141</v>
      </c>
      <c r="D31">
        <v>8</v>
      </c>
      <c r="E31" s="4">
        <v>0.60540000000000005</v>
      </c>
      <c r="F31" s="4">
        <v>0.56830000000000003</v>
      </c>
      <c r="G31" s="4">
        <v>0.65659999999999996</v>
      </c>
      <c r="H31" s="4">
        <v>0.88319999999999999</v>
      </c>
      <c r="I31" s="4">
        <v>0.05</v>
      </c>
      <c r="J31" s="4">
        <v>0.5</v>
      </c>
      <c r="K31" s="4">
        <v>0.15</v>
      </c>
      <c r="L31" s="15" t="s">
        <v>206</v>
      </c>
      <c r="M31" s="15">
        <v>1</v>
      </c>
      <c r="N31" s="15" t="s">
        <v>9</v>
      </c>
      <c r="O31" s="15">
        <v>449</v>
      </c>
      <c r="P31" s="30"/>
      <c r="Q31" s="33"/>
      <c r="R31" s="33"/>
      <c r="S31" s="6"/>
      <c r="T31" s="4">
        <v>0.503</v>
      </c>
      <c r="U31" s="6">
        <v>240</v>
      </c>
      <c r="V31" t="s">
        <v>33</v>
      </c>
      <c r="W31" s="4">
        <v>0.18</v>
      </c>
      <c r="X31" s="4">
        <v>0.35</v>
      </c>
      <c r="Y31" s="4"/>
      <c r="AD31">
        <v>311</v>
      </c>
      <c r="AE31" s="4">
        <f>2*46.6%</f>
        <v>0.93200000000000005</v>
      </c>
      <c r="AF31" s="4"/>
      <c r="AG31" s="4">
        <v>0.311</v>
      </c>
      <c r="AJ31" s="48" t="s">
        <v>179</v>
      </c>
      <c r="AK31">
        <v>595</v>
      </c>
      <c r="AL31" s="1">
        <f t="shared" si="38"/>
        <v>0.45</v>
      </c>
      <c r="AQ31">
        <f t="shared" si="1"/>
        <v>590</v>
      </c>
      <c r="AR31" s="6">
        <f t="shared" ref="AR31:AR36" si="109">AD31+AK31</f>
        <v>906</v>
      </c>
      <c r="AS31" s="4">
        <f t="shared" si="3"/>
        <v>1.5620000000000001</v>
      </c>
      <c r="AT31" s="6">
        <f t="shared" ref="AT31:AT36" si="110">(100%+AS31)*AQ31+AR31</f>
        <v>2417.58</v>
      </c>
      <c r="AU31" s="4">
        <f t="shared" ref="AU31:AU36" si="111">X31</f>
        <v>0.35</v>
      </c>
      <c r="AV31" s="4">
        <f t="shared" si="15"/>
        <v>0.15</v>
      </c>
      <c r="AW31" s="4">
        <f t="shared" si="6"/>
        <v>0.36099999999999999</v>
      </c>
      <c r="AX31" s="4">
        <f t="shared" si="7"/>
        <v>1.0030000000000001</v>
      </c>
      <c r="AY31" s="6">
        <f t="shared" si="8"/>
        <v>240</v>
      </c>
      <c r="AZ31" s="4">
        <f t="shared" si="16"/>
        <v>0.4068292682926829</v>
      </c>
      <c r="BA31" s="1">
        <v>0.25</v>
      </c>
      <c r="BB31" s="6">
        <f t="shared" ref="BB31:BB36" si="112">(100%+X31+AU31+AV31)*AT31*(100%+BA31*100%)*(100%+BA31*AZ31)</f>
        <v>6159.264143597562</v>
      </c>
      <c r="BC31" s="6">
        <f t="shared" ref="BC31:BC36" si="113">(100%+$AX31)*BB31</f>
        <v>12337.006079625917</v>
      </c>
      <c r="BD31" s="6">
        <f t="shared" ref="BD31:BD36" si="114">MIN($AW31, 80%)*BC31+MAX(100%-$AW31, 20%)*BB31</f>
        <v>8389.4289825037977</v>
      </c>
      <c r="BE31" s="6">
        <f t="shared" si="11"/>
        <v>22764.715544024057</v>
      </c>
      <c r="BF31">
        <v>1.6</v>
      </c>
      <c r="BG31" s="25">
        <f t="shared" ref="BG31:BG36" si="115">BE31/BF31</f>
        <v>14227.947215015034</v>
      </c>
    </row>
    <row r="32" spans="2:60" x14ac:dyDescent="0.35">
      <c r="B32" t="s">
        <v>9</v>
      </c>
      <c r="C32">
        <v>141</v>
      </c>
      <c r="D32">
        <v>8</v>
      </c>
      <c r="E32" s="4">
        <v>0.60540000000000005</v>
      </c>
      <c r="F32" s="4">
        <v>0.56830000000000003</v>
      </c>
      <c r="G32" s="4">
        <v>0.65659999999999996</v>
      </c>
      <c r="H32" s="4">
        <v>0.88319999999999999</v>
      </c>
      <c r="I32" s="4">
        <v>0.05</v>
      </c>
      <c r="J32" s="4">
        <v>0.5</v>
      </c>
      <c r="K32" s="4">
        <v>0.15</v>
      </c>
      <c r="L32" s="15" t="s">
        <v>206</v>
      </c>
      <c r="M32" s="15">
        <v>1</v>
      </c>
      <c r="N32" s="15" t="s">
        <v>9</v>
      </c>
      <c r="O32" s="15">
        <v>449</v>
      </c>
      <c r="P32" s="30"/>
      <c r="Q32" s="33"/>
      <c r="R32" s="33"/>
      <c r="S32" s="6"/>
      <c r="T32" s="4">
        <v>0.503</v>
      </c>
      <c r="U32" s="6">
        <v>240</v>
      </c>
      <c r="V32" t="s">
        <v>33</v>
      </c>
      <c r="W32" s="4">
        <v>0.18</v>
      </c>
      <c r="X32" s="4">
        <v>0.35</v>
      </c>
      <c r="Y32" s="4"/>
      <c r="AD32">
        <v>311</v>
      </c>
      <c r="AE32" s="4">
        <f>2*46.6%</f>
        <v>0.93200000000000005</v>
      </c>
      <c r="AF32" s="4">
        <v>0.46600000000000003</v>
      </c>
      <c r="AG32" s="4"/>
      <c r="AJ32" s="48" t="s">
        <v>179</v>
      </c>
      <c r="AK32">
        <v>595</v>
      </c>
      <c r="AL32" s="1">
        <f t="shared" si="38"/>
        <v>0.45</v>
      </c>
      <c r="AQ32">
        <f t="shared" si="1"/>
        <v>590</v>
      </c>
      <c r="AR32" s="6">
        <f t="shared" si="109"/>
        <v>906</v>
      </c>
      <c r="AS32" s="4">
        <f t="shared" si="3"/>
        <v>1.5620000000000001</v>
      </c>
      <c r="AT32" s="6">
        <f t="shared" si="110"/>
        <v>2417.58</v>
      </c>
      <c r="AU32" s="4">
        <f t="shared" si="111"/>
        <v>0.35</v>
      </c>
      <c r="AV32" s="4">
        <f t="shared" si="15"/>
        <v>0.61599999999999999</v>
      </c>
      <c r="AW32" s="4">
        <f t="shared" si="6"/>
        <v>0.05</v>
      </c>
      <c r="AX32" s="4">
        <f t="shared" si="7"/>
        <v>1.0030000000000001</v>
      </c>
      <c r="AY32" s="6">
        <f t="shared" si="8"/>
        <v>240</v>
      </c>
      <c r="AZ32" s="4">
        <f t="shared" si="16"/>
        <v>0.4068292682926829</v>
      </c>
      <c r="BA32" s="1">
        <v>0.25</v>
      </c>
      <c r="BB32" s="6">
        <f t="shared" si="112"/>
        <v>7710.732841390246</v>
      </c>
      <c r="BC32" s="6">
        <f t="shared" si="113"/>
        <v>15444.597881304664</v>
      </c>
      <c r="BD32" s="6">
        <f t="shared" si="114"/>
        <v>8097.4260933859669</v>
      </c>
      <c r="BE32" s="6">
        <f t="shared" si="11"/>
        <v>21972.365704402822</v>
      </c>
      <c r="BF32">
        <v>1.6</v>
      </c>
      <c r="BG32" s="25">
        <f t="shared" si="115"/>
        <v>13732.728565251764</v>
      </c>
    </row>
    <row r="33" spans="2:60" x14ac:dyDescent="0.35">
      <c r="B33" t="s">
        <v>9</v>
      </c>
      <c r="C33">
        <v>141</v>
      </c>
      <c r="D33">
        <v>8</v>
      </c>
      <c r="E33" s="4">
        <v>0.60540000000000005</v>
      </c>
      <c r="F33" s="4">
        <v>0.56830000000000003</v>
      </c>
      <c r="G33" s="4">
        <v>0.65659999999999996</v>
      </c>
      <c r="H33" s="4">
        <v>0.88319999999999999</v>
      </c>
      <c r="I33" s="4">
        <v>0.05</v>
      </c>
      <c r="J33" s="4">
        <v>0.5</v>
      </c>
      <c r="K33" s="4">
        <v>0.15</v>
      </c>
      <c r="L33" s="15" t="s">
        <v>206</v>
      </c>
      <c r="M33" s="15">
        <v>1</v>
      </c>
      <c r="N33" s="15" t="s">
        <v>9</v>
      </c>
      <c r="O33" s="15">
        <v>449</v>
      </c>
      <c r="P33" s="30"/>
      <c r="Q33" s="33"/>
      <c r="R33" s="33"/>
      <c r="S33" s="6"/>
      <c r="T33" s="4">
        <v>0.503</v>
      </c>
      <c r="U33" s="6">
        <v>240</v>
      </c>
      <c r="V33" t="s">
        <v>33</v>
      </c>
      <c r="W33" s="4">
        <v>0.18</v>
      </c>
      <c r="X33" s="4">
        <v>0.35</v>
      </c>
      <c r="Y33" s="4"/>
      <c r="AD33">
        <v>311</v>
      </c>
      <c r="AE33" s="4">
        <v>0.46600000000000003</v>
      </c>
      <c r="AF33" s="4">
        <v>0.46600000000000003</v>
      </c>
      <c r="AG33" s="4"/>
      <c r="AI33" s="6">
        <v>187</v>
      </c>
      <c r="AJ33" s="48" t="s">
        <v>179</v>
      </c>
      <c r="AK33">
        <v>595</v>
      </c>
      <c r="AL33" s="1">
        <f t="shared" si="38"/>
        <v>0.45</v>
      </c>
      <c r="AQ33">
        <f t="shared" ref="AQ33:AQ34" si="116">C33+O33</f>
        <v>590</v>
      </c>
      <c r="AR33" s="6">
        <f t="shared" ref="AR33:AR34" si="117">AD33+AK33</f>
        <v>906</v>
      </c>
      <c r="AS33" s="4">
        <f t="shared" ref="AS33:AS34" si="118">P33+W33+AE33+AL33</f>
        <v>1.0960000000000001</v>
      </c>
      <c r="AT33" s="6">
        <f t="shared" ref="AT33:AT34" si="119">(100%+AS33)*AQ33+AR33</f>
        <v>2142.6400000000003</v>
      </c>
      <c r="AU33" s="4">
        <f t="shared" ref="AU33:AU34" si="120">X33</f>
        <v>0.35</v>
      </c>
      <c r="AV33" s="4">
        <f t="shared" ref="AV33:AV34" si="121">Y33+AF33+AO33+Q33+K33</f>
        <v>0.61599999999999999</v>
      </c>
      <c r="AW33" s="4">
        <f t="shared" ref="AW33:AW34" si="122">I33+S33+AA33+AG33+AM33</f>
        <v>0.05</v>
      </c>
      <c r="AX33" s="4">
        <f t="shared" ref="AX33:AX34" si="123">J33+T33+AB33+AH33+AN33</f>
        <v>1.0030000000000001</v>
      </c>
      <c r="AY33" s="6">
        <f t="shared" ref="AY33:AY34" si="124">U33+AC33+AI33+AP33</f>
        <v>427</v>
      </c>
      <c r="AZ33" s="4">
        <f t="shared" ref="AZ33:AZ34" si="125">2.78*AY33/(1400+AY33)</f>
        <v>0.64973180076628345</v>
      </c>
      <c r="BA33" s="1">
        <v>0.25</v>
      </c>
      <c r="BB33" s="6">
        <f t="shared" ref="BB33:BB34" si="126">(100%+X33+AU33+AV33)*AT33*(100%+BA33*100%)*(100%+BA33*AZ33)</f>
        <v>7210.5050988735647</v>
      </c>
      <c r="BC33" s="6">
        <f t="shared" ref="BC33:BC34" si="127">(100%+$AX33)*BB33</f>
        <v>14442.641713043751</v>
      </c>
      <c r="BD33" s="6">
        <f t="shared" ref="BD33:BD34" si="128">MIN($AW33, 80%)*BC33+MAX(100%-$AW33, 20%)*BB33</f>
        <v>7572.1119295820745</v>
      </c>
      <c r="BE33" s="6">
        <f t="shared" ref="BE33:BE34" si="129">(E33+F33+G33+H33)*BD33</f>
        <v>20546.925720920961</v>
      </c>
      <c r="BF33">
        <v>1.6</v>
      </c>
      <c r="BG33" s="25">
        <f t="shared" ref="BG33:BG34" si="130">BE33/BF33</f>
        <v>12841.828575575601</v>
      </c>
    </row>
    <row r="34" spans="2:60" x14ac:dyDescent="0.35">
      <c r="B34" t="s">
        <v>9</v>
      </c>
      <c r="C34">
        <v>141</v>
      </c>
      <c r="D34">
        <v>8</v>
      </c>
      <c r="E34" s="4">
        <v>0.60540000000000005</v>
      </c>
      <c r="F34" s="4">
        <v>0.56830000000000003</v>
      </c>
      <c r="G34" s="4">
        <v>0.65659999999999996</v>
      </c>
      <c r="H34" s="4">
        <v>0.88319999999999999</v>
      </c>
      <c r="I34" s="4">
        <v>0.05</v>
      </c>
      <c r="J34" s="4">
        <v>0.5</v>
      </c>
      <c r="K34" s="4">
        <v>0.15</v>
      </c>
      <c r="L34" s="15" t="s">
        <v>206</v>
      </c>
      <c r="M34" s="15">
        <v>1</v>
      </c>
      <c r="N34" s="15" t="s">
        <v>9</v>
      </c>
      <c r="O34" s="15">
        <v>449</v>
      </c>
      <c r="P34" s="30"/>
      <c r="Q34" s="33"/>
      <c r="R34" s="33"/>
      <c r="S34" s="6"/>
      <c r="T34" s="4">
        <v>0.503</v>
      </c>
      <c r="U34" s="6">
        <v>240</v>
      </c>
      <c r="V34" t="s">
        <v>33</v>
      </c>
      <c r="W34" s="4">
        <v>0.18</v>
      </c>
      <c r="X34" s="4">
        <v>0.35</v>
      </c>
      <c r="Y34" s="4"/>
      <c r="AD34">
        <v>311</v>
      </c>
      <c r="AE34" s="4">
        <v>0.46600000000000003</v>
      </c>
      <c r="AF34" s="4"/>
      <c r="AG34" s="4">
        <v>0.311</v>
      </c>
      <c r="AI34" s="6">
        <v>187</v>
      </c>
      <c r="AJ34" s="48" t="s">
        <v>179</v>
      </c>
      <c r="AK34">
        <v>595</v>
      </c>
      <c r="AL34" s="1">
        <f t="shared" si="38"/>
        <v>0.45</v>
      </c>
      <c r="AQ34">
        <f t="shared" si="116"/>
        <v>590</v>
      </c>
      <c r="AR34" s="6">
        <f t="shared" si="117"/>
        <v>906</v>
      </c>
      <c r="AS34" s="4">
        <f t="shared" si="118"/>
        <v>1.0960000000000001</v>
      </c>
      <c r="AT34" s="6">
        <f t="shared" si="119"/>
        <v>2142.6400000000003</v>
      </c>
      <c r="AU34" s="4">
        <f t="shared" si="120"/>
        <v>0.35</v>
      </c>
      <c r="AV34" s="4">
        <f t="shared" si="121"/>
        <v>0.15</v>
      </c>
      <c r="AW34" s="4">
        <f t="shared" si="122"/>
        <v>0.36099999999999999</v>
      </c>
      <c r="AX34" s="4">
        <f t="shared" si="123"/>
        <v>1.0030000000000001</v>
      </c>
      <c r="AY34" s="6">
        <f t="shared" si="124"/>
        <v>427</v>
      </c>
      <c r="AZ34" s="4">
        <f t="shared" si="125"/>
        <v>0.64973180076628345</v>
      </c>
      <c r="BA34" s="1">
        <v>0.25</v>
      </c>
      <c r="BB34" s="6">
        <f t="shared" si="126"/>
        <v>5759.6867154214578</v>
      </c>
      <c r="BC34" s="6">
        <f t="shared" si="127"/>
        <v>11536.652490989181</v>
      </c>
      <c r="BD34" s="6">
        <f t="shared" si="128"/>
        <v>7845.1713604014058</v>
      </c>
      <c r="BE34" s="6">
        <f t="shared" si="129"/>
        <v>21287.872486449218</v>
      </c>
      <c r="BF34">
        <v>1.6</v>
      </c>
      <c r="BG34" s="25">
        <f t="shared" si="130"/>
        <v>13304.92030403076</v>
      </c>
    </row>
    <row r="35" spans="2:60" x14ac:dyDescent="0.35">
      <c r="B35" t="s">
        <v>9</v>
      </c>
      <c r="C35">
        <v>141</v>
      </c>
      <c r="D35">
        <v>8</v>
      </c>
      <c r="E35" s="4">
        <v>0.60540000000000005</v>
      </c>
      <c r="F35" s="4">
        <v>0.56830000000000003</v>
      </c>
      <c r="G35" s="4">
        <v>0.65659999999999996</v>
      </c>
      <c r="H35" s="4">
        <v>0.88319999999999999</v>
      </c>
      <c r="I35" s="4">
        <v>0.05</v>
      </c>
      <c r="J35" s="4">
        <v>0.5</v>
      </c>
      <c r="K35" s="4">
        <v>0.15</v>
      </c>
      <c r="L35" s="15" t="s">
        <v>206</v>
      </c>
      <c r="M35" s="15">
        <v>1</v>
      </c>
      <c r="N35" s="15" t="s">
        <v>9</v>
      </c>
      <c r="O35" s="15">
        <v>449</v>
      </c>
      <c r="P35" s="30"/>
      <c r="Q35" s="33"/>
      <c r="R35" s="33"/>
      <c r="S35" s="6"/>
      <c r="T35" s="4">
        <v>0.503</v>
      </c>
      <c r="U35" s="6">
        <v>240</v>
      </c>
      <c r="V35" t="s">
        <v>33</v>
      </c>
      <c r="W35" s="4">
        <v>0.18</v>
      </c>
      <c r="X35" s="4">
        <v>0.35</v>
      </c>
      <c r="Y35" s="4"/>
      <c r="AD35">
        <v>311</v>
      </c>
      <c r="AE35" s="4"/>
      <c r="AF35" s="4">
        <v>0.46600000000000003</v>
      </c>
      <c r="AG35" s="4">
        <v>0.311</v>
      </c>
      <c r="AI35" s="6">
        <v>187</v>
      </c>
      <c r="AJ35" s="48" t="s">
        <v>179</v>
      </c>
      <c r="AK35">
        <v>595</v>
      </c>
      <c r="AL35" s="1">
        <f t="shared" si="38"/>
        <v>0.45</v>
      </c>
      <c r="AQ35">
        <f t="shared" si="1"/>
        <v>590</v>
      </c>
      <c r="AR35" s="6">
        <f t="shared" si="109"/>
        <v>906</v>
      </c>
      <c r="AS35" s="4">
        <f t="shared" si="3"/>
        <v>0.63</v>
      </c>
      <c r="AT35" s="6">
        <f t="shared" si="110"/>
        <v>1867.6999999999998</v>
      </c>
      <c r="AU35" s="4">
        <f t="shared" si="111"/>
        <v>0.35</v>
      </c>
      <c r="AV35" s="4">
        <f t="shared" si="15"/>
        <v>0.61599999999999999</v>
      </c>
      <c r="AW35" s="4">
        <f t="shared" si="6"/>
        <v>0.36099999999999999</v>
      </c>
      <c r="AX35" s="4">
        <f t="shared" si="7"/>
        <v>1.0030000000000001</v>
      </c>
      <c r="AY35" s="6">
        <f t="shared" si="8"/>
        <v>427</v>
      </c>
      <c r="AZ35" s="4">
        <f t="shared" si="16"/>
        <v>0.64973180076628345</v>
      </c>
      <c r="BA35" s="1">
        <v>0.25</v>
      </c>
      <c r="BB35" s="6">
        <f t="shared" si="112"/>
        <v>6285.2650810057476</v>
      </c>
      <c r="BC35" s="6">
        <f t="shared" si="113"/>
        <v>12589.385957254513</v>
      </c>
      <c r="BD35" s="6">
        <f t="shared" si="114"/>
        <v>8561.0527173315513</v>
      </c>
      <c r="BE35" s="6">
        <f t="shared" si="11"/>
        <v>23230.416548479167</v>
      </c>
      <c r="BF35">
        <v>1.6</v>
      </c>
      <c r="BG35" s="25">
        <f t="shared" si="115"/>
        <v>14519.010342799478</v>
      </c>
    </row>
    <row r="36" spans="2:60" s="59" customFormat="1" x14ac:dyDescent="0.35">
      <c r="B36" s="59" t="s">
        <v>9</v>
      </c>
      <c r="C36" s="59">
        <v>141</v>
      </c>
      <c r="D36">
        <v>8</v>
      </c>
      <c r="E36" s="60">
        <v>0.60540000000000005</v>
      </c>
      <c r="F36" s="60">
        <v>0.56830000000000003</v>
      </c>
      <c r="G36" s="60">
        <v>0.65659999999999996</v>
      </c>
      <c r="H36" s="60">
        <v>0.88319999999999999</v>
      </c>
      <c r="I36" s="60">
        <v>0.05</v>
      </c>
      <c r="J36" s="60">
        <v>0.5</v>
      </c>
      <c r="K36" s="4">
        <v>0.15</v>
      </c>
      <c r="L36" s="63" t="s">
        <v>206</v>
      </c>
      <c r="M36" s="63">
        <v>1</v>
      </c>
      <c r="N36" s="63" t="s">
        <v>9</v>
      </c>
      <c r="O36" s="63">
        <v>449</v>
      </c>
      <c r="P36" s="67"/>
      <c r="Q36" s="64"/>
      <c r="R36" s="64"/>
      <c r="S36" s="61"/>
      <c r="T36" s="60">
        <v>0.503</v>
      </c>
      <c r="U36" s="61">
        <v>240</v>
      </c>
      <c r="V36" s="59" t="s">
        <v>33</v>
      </c>
      <c r="W36" s="60">
        <v>0.18</v>
      </c>
      <c r="X36" s="60">
        <v>0.35</v>
      </c>
      <c r="AD36" s="59">
        <v>311</v>
      </c>
      <c r="AE36" s="60">
        <f>1*46.6%</f>
        <v>0.46600000000000003</v>
      </c>
      <c r="AF36" s="60">
        <f>1*46.6%</f>
        <v>0.46600000000000003</v>
      </c>
      <c r="AG36" s="60">
        <v>0.311</v>
      </c>
      <c r="AI36" s="61"/>
      <c r="AJ36" s="65" t="s">
        <v>179</v>
      </c>
      <c r="AK36" s="59">
        <v>595</v>
      </c>
      <c r="AL36" s="71">
        <f t="shared" si="38"/>
        <v>0.45</v>
      </c>
      <c r="AQ36" s="59">
        <f t="shared" si="1"/>
        <v>590</v>
      </c>
      <c r="AR36" s="61">
        <f t="shared" si="109"/>
        <v>906</v>
      </c>
      <c r="AS36" s="60">
        <f t="shared" si="3"/>
        <v>1.0960000000000001</v>
      </c>
      <c r="AT36" s="61">
        <f t="shared" si="110"/>
        <v>2142.6400000000003</v>
      </c>
      <c r="AU36" s="60">
        <f t="shared" si="111"/>
        <v>0.35</v>
      </c>
      <c r="AV36" s="4">
        <f t="shared" si="15"/>
        <v>0.61599999999999999</v>
      </c>
      <c r="AW36" s="60">
        <f t="shared" si="6"/>
        <v>0.36099999999999999</v>
      </c>
      <c r="AX36" s="60">
        <f t="shared" si="7"/>
        <v>1.0030000000000001</v>
      </c>
      <c r="AY36" s="6">
        <f t="shared" si="8"/>
        <v>240</v>
      </c>
      <c r="AZ36" s="4">
        <f t="shared" si="16"/>
        <v>0.4068292682926829</v>
      </c>
      <c r="BA36" s="1">
        <v>0.25</v>
      </c>
      <c r="BB36" s="61">
        <f t="shared" si="112"/>
        <v>6833.8274701463442</v>
      </c>
      <c r="BC36" s="61">
        <f t="shared" si="113"/>
        <v>13688.156422703129</v>
      </c>
      <c r="BD36" s="61">
        <f t="shared" si="114"/>
        <v>9308.2402220193435</v>
      </c>
      <c r="BE36" s="61">
        <f t="shared" si="11"/>
        <v>25257.909842449491</v>
      </c>
      <c r="BF36" s="59">
        <v>1.6</v>
      </c>
      <c r="BG36" s="66">
        <f t="shared" si="115"/>
        <v>15786.193651530932</v>
      </c>
      <c r="BH36" s="59" t="s">
        <v>201</v>
      </c>
    </row>
    <row r="37" spans="2:60" x14ac:dyDescent="0.35">
      <c r="B37" t="s">
        <v>9</v>
      </c>
      <c r="C37">
        <v>141</v>
      </c>
      <c r="D37">
        <v>8</v>
      </c>
      <c r="E37" s="4">
        <v>0.60540000000000005</v>
      </c>
      <c r="F37" s="4">
        <v>0.56830000000000003</v>
      </c>
      <c r="G37" s="4">
        <v>0.65659999999999996</v>
      </c>
      <c r="H37" s="4">
        <v>0.88319999999999999</v>
      </c>
      <c r="I37" s="4">
        <v>0.05</v>
      </c>
      <c r="J37" s="4">
        <v>0.5</v>
      </c>
      <c r="K37" s="4">
        <v>0.15</v>
      </c>
      <c r="L37" s="15" t="s">
        <v>202</v>
      </c>
      <c r="M37" s="15">
        <v>1</v>
      </c>
      <c r="N37" s="15" t="s">
        <v>9</v>
      </c>
      <c r="O37" s="15">
        <v>401</v>
      </c>
      <c r="P37" s="30">
        <v>0.503</v>
      </c>
      <c r="Q37" s="33"/>
      <c r="R37" s="33"/>
      <c r="S37" s="6"/>
      <c r="T37" s="4"/>
      <c r="V37" t="s">
        <v>33</v>
      </c>
      <c r="W37" s="4">
        <v>0.18</v>
      </c>
      <c r="X37" s="4">
        <v>0.35</v>
      </c>
      <c r="Y37" s="4"/>
      <c r="AD37">
        <v>311</v>
      </c>
      <c r="AE37" s="4">
        <f>2*46.6%</f>
        <v>0.93200000000000005</v>
      </c>
      <c r="AF37" s="4"/>
      <c r="AG37" s="4">
        <v>0.311</v>
      </c>
      <c r="AJ37" s="48" t="s">
        <v>179</v>
      </c>
      <c r="AK37">
        <v>595</v>
      </c>
      <c r="AL37" s="1">
        <f t="shared" si="38"/>
        <v>0.45</v>
      </c>
      <c r="AQ37">
        <f t="shared" si="1"/>
        <v>542</v>
      </c>
      <c r="AR37" s="6">
        <f t="shared" ref="AR37:AR45" si="131">AD37+AK37</f>
        <v>906</v>
      </c>
      <c r="AS37" s="4">
        <f t="shared" si="3"/>
        <v>2.0650000000000004</v>
      </c>
      <c r="AT37" s="6">
        <f t="shared" ref="AT37:AT45" si="132">(100%+AS37)*AQ37+AR37</f>
        <v>2567.2300000000005</v>
      </c>
      <c r="AU37" s="4">
        <f t="shared" ref="AU37:AU45" si="133">X37</f>
        <v>0.35</v>
      </c>
      <c r="AV37" s="4">
        <f t="shared" si="15"/>
        <v>0.15</v>
      </c>
      <c r="AW37" s="4">
        <f t="shared" si="6"/>
        <v>0.36099999999999999</v>
      </c>
      <c r="AX37" s="4">
        <f t="shared" si="7"/>
        <v>0.5</v>
      </c>
      <c r="AY37" s="6">
        <f t="shared" si="8"/>
        <v>0</v>
      </c>
      <c r="AZ37" s="4">
        <f t="shared" si="16"/>
        <v>0</v>
      </c>
      <c r="BA37" s="1">
        <v>0.25</v>
      </c>
      <c r="BB37" s="6">
        <f t="shared" ref="BB37:BB45" si="134">(100%+X37+AU37+AV37)*AT37*(100%+BA37*100%)*(100%+BA37*AZ37)</f>
        <v>5936.7193750000015</v>
      </c>
      <c r="BC37" s="6">
        <f t="shared" ref="BC37:BC45" si="135">(100%+$AX37)*BB37</f>
        <v>8905.0790625000027</v>
      </c>
      <c r="BD37" s="6">
        <f t="shared" ref="BD37:BD45" si="136">MIN($AW37, 80%)*BC37+MAX(100%-$AW37, 20%)*BB37</f>
        <v>7008.2972221875016</v>
      </c>
      <c r="BE37" s="6">
        <f t="shared" si="11"/>
        <v>19017.014512405789</v>
      </c>
      <c r="BF37">
        <v>1.6</v>
      </c>
      <c r="BG37" s="25">
        <f t="shared" ref="BG37:BG45" si="137">BE37/BF37</f>
        <v>11885.634070253618</v>
      </c>
    </row>
    <row r="38" spans="2:60" x14ac:dyDescent="0.35">
      <c r="B38" t="s">
        <v>9</v>
      </c>
      <c r="C38">
        <v>141</v>
      </c>
      <c r="D38">
        <v>8</v>
      </c>
      <c r="E38" s="4">
        <v>0.60540000000000005</v>
      </c>
      <c r="F38" s="4">
        <v>0.56830000000000003</v>
      </c>
      <c r="G38" s="4">
        <v>0.65659999999999996</v>
      </c>
      <c r="H38" s="4">
        <v>0.88319999999999999</v>
      </c>
      <c r="I38" s="4">
        <v>0.05</v>
      </c>
      <c r="J38" s="4">
        <v>0.5</v>
      </c>
      <c r="K38" s="4">
        <v>0.15</v>
      </c>
      <c r="L38" s="15" t="s">
        <v>202</v>
      </c>
      <c r="M38" s="15">
        <v>1</v>
      </c>
      <c r="N38" s="15" t="s">
        <v>9</v>
      </c>
      <c r="O38" s="15">
        <v>401</v>
      </c>
      <c r="P38" s="30">
        <v>0.503</v>
      </c>
      <c r="Q38" s="33"/>
      <c r="R38" s="33"/>
      <c r="S38" s="6"/>
      <c r="T38" s="4"/>
      <c r="V38" t="s">
        <v>33</v>
      </c>
      <c r="W38" s="4">
        <v>0.18</v>
      </c>
      <c r="X38" s="4">
        <v>0.35</v>
      </c>
      <c r="Y38" s="4"/>
      <c r="AD38">
        <v>311</v>
      </c>
      <c r="AE38" s="4">
        <f>2*46.6%</f>
        <v>0.93200000000000005</v>
      </c>
      <c r="AF38" s="4">
        <v>0.46600000000000003</v>
      </c>
      <c r="AG38" s="4"/>
      <c r="AJ38" s="48" t="s">
        <v>179</v>
      </c>
      <c r="AK38">
        <v>595</v>
      </c>
      <c r="AL38" s="1">
        <f t="shared" si="38"/>
        <v>0.45</v>
      </c>
      <c r="AQ38">
        <f t="shared" ref="AQ38" si="138">C38+O38</f>
        <v>542</v>
      </c>
      <c r="AR38" s="6">
        <f t="shared" ref="AR38" si="139">AD38+AK38</f>
        <v>906</v>
      </c>
      <c r="AS38" s="4">
        <f t="shared" ref="AS38" si="140">P38+W38+AE38+AL38</f>
        <v>2.0650000000000004</v>
      </c>
      <c r="AT38" s="6">
        <f t="shared" ref="AT38" si="141">(100%+AS38)*AQ38+AR38</f>
        <v>2567.2300000000005</v>
      </c>
      <c r="AU38" s="4">
        <f t="shared" ref="AU38" si="142">X38</f>
        <v>0.35</v>
      </c>
      <c r="AV38" s="4">
        <f t="shared" ref="AV38" si="143">Y38+AF38+AO38+Q38+K38</f>
        <v>0.61599999999999999</v>
      </c>
      <c r="AW38" s="4">
        <f t="shared" ref="AW38" si="144">I38+S38+AA38+AG38+AM38</f>
        <v>0.05</v>
      </c>
      <c r="AX38" s="4">
        <f t="shared" ref="AX38" si="145">J38+T38+AB38+AH38+AN38</f>
        <v>0.5</v>
      </c>
      <c r="AY38" s="6">
        <f t="shared" ref="AY38" si="146">U38+AC38+AI38+AP38</f>
        <v>0</v>
      </c>
      <c r="AZ38" s="4">
        <f t="shared" ref="AZ38" si="147">2.78*AY38/(1400+AY38)</f>
        <v>0</v>
      </c>
      <c r="BA38" s="1">
        <v>0.25</v>
      </c>
      <c r="BB38" s="6">
        <f t="shared" ref="BB38" si="148">(100%+X38+AU38+AV38)*AT38*(100%+BA38*100%)*(100%+BA38*AZ38)</f>
        <v>7432.1308500000023</v>
      </c>
      <c r="BC38" s="6">
        <f>(100%+$AX38)*BB38</f>
        <v>11148.196275000004</v>
      </c>
      <c r="BD38" s="6">
        <f>MIN($AW38, 80%)*BC38+MAX(100%-$AW38, 20%)*BB38</f>
        <v>7617.9341212500021</v>
      </c>
      <c r="BE38" s="6">
        <f t="shared" ref="BE38" si="149">(E38+F38+G38+H38)*BD38</f>
        <v>20671.264238011881</v>
      </c>
      <c r="BF38">
        <v>1.6</v>
      </c>
      <c r="BG38" s="25">
        <f t="shared" ref="BG38" si="150">BE38/BF38</f>
        <v>12919.540148757425</v>
      </c>
    </row>
    <row r="39" spans="2:60" x14ac:dyDescent="0.35">
      <c r="B39" t="s">
        <v>9</v>
      </c>
      <c r="C39">
        <v>141</v>
      </c>
      <c r="D39">
        <v>8</v>
      </c>
      <c r="E39" s="4">
        <v>0.60540000000000005</v>
      </c>
      <c r="F39" s="4">
        <v>0.56830000000000003</v>
      </c>
      <c r="G39" s="4">
        <v>0.65659999999999996</v>
      </c>
      <c r="H39" s="4">
        <v>0.88319999999999999</v>
      </c>
      <c r="I39" s="4">
        <v>0.05</v>
      </c>
      <c r="J39" s="4">
        <v>0.5</v>
      </c>
      <c r="K39" s="4">
        <v>0.15</v>
      </c>
      <c r="L39" s="15" t="s">
        <v>202</v>
      </c>
      <c r="M39" s="15">
        <v>1</v>
      </c>
      <c r="N39" s="15" t="s">
        <v>9</v>
      </c>
      <c r="O39" s="15">
        <v>401</v>
      </c>
      <c r="P39" s="30">
        <v>0.503</v>
      </c>
      <c r="Q39" s="33"/>
      <c r="R39" s="33"/>
      <c r="S39" s="6"/>
      <c r="T39" s="4"/>
      <c r="V39" t="s">
        <v>33</v>
      </c>
      <c r="W39" s="4">
        <v>0.18</v>
      </c>
      <c r="X39" s="4">
        <v>0.35</v>
      </c>
      <c r="Y39" s="4"/>
      <c r="AD39">
        <v>311</v>
      </c>
      <c r="AE39" s="4">
        <v>0.46600000000000003</v>
      </c>
      <c r="AF39" s="4">
        <v>0.46600000000000003</v>
      </c>
      <c r="AG39" s="4"/>
      <c r="AI39" s="6">
        <v>187</v>
      </c>
      <c r="AJ39" s="48" t="s">
        <v>179</v>
      </c>
      <c r="AK39">
        <v>595</v>
      </c>
      <c r="AL39" s="1">
        <f t="shared" si="38"/>
        <v>0.45</v>
      </c>
      <c r="AQ39">
        <f t="shared" ref="AQ39" si="151">C39+O39</f>
        <v>542</v>
      </c>
      <c r="AR39" s="6">
        <f t="shared" ref="AR39" si="152">AD39+AK39</f>
        <v>906</v>
      </c>
      <c r="AS39" s="4">
        <f t="shared" ref="AS39" si="153">P39+W39+AE39+AL39</f>
        <v>1.599</v>
      </c>
      <c r="AT39" s="6">
        <f t="shared" ref="AT39" si="154">(100%+AS39)*AQ39+AR39</f>
        <v>2314.6580000000004</v>
      </c>
      <c r="AU39" s="4">
        <f t="shared" ref="AU39" si="155">X39</f>
        <v>0.35</v>
      </c>
      <c r="AV39" s="4">
        <f t="shared" ref="AV39" si="156">Y39+AF39+AO39+Q39+K39</f>
        <v>0.61599999999999999</v>
      </c>
      <c r="AW39" s="4">
        <f t="shared" ref="AW39" si="157">I39+S39+AA39+AG39+AM39</f>
        <v>0.05</v>
      </c>
      <c r="AX39" s="4">
        <f t="shared" ref="AX39" si="158">J39+T39+AB39+AH39+AN39</f>
        <v>0.5</v>
      </c>
      <c r="AY39" s="6">
        <f t="shared" ref="AY39" si="159">U39+AC39+AI39+AP39</f>
        <v>187</v>
      </c>
      <c r="AZ39" s="4">
        <f t="shared" ref="AZ39" si="160">2.78*AY39/(1400+AY39)</f>
        <v>0.32757403906742283</v>
      </c>
      <c r="BA39" s="1">
        <v>0.25</v>
      </c>
      <c r="BB39" s="6">
        <f t="shared" ref="BB39" si="161">(100%+X39+AU39+AV39)*AT39*(100%+BA39*100%)*(100%+BA39*AZ39)</f>
        <v>7249.6979884991506</v>
      </c>
      <c r="BC39" s="6">
        <f t="shared" ref="BC39" si="162">(100%+$AX39)*BB39</f>
        <v>10874.546982748725</v>
      </c>
      <c r="BD39" s="6">
        <f t="shared" ref="BD39" si="163">MIN($AW39, 80%)*BC39+MAX(100%-$AW39, 20%)*BB39</f>
        <v>7430.940438211629</v>
      </c>
      <c r="BE39" s="6">
        <f t="shared" ref="BE39" si="164">(E39+F39+G39+H39)*BD39</f>
        <v>20163.856879087256</v>
      </c>
      <c r="BF39">
        <v>1.6</v>
      </c>
      <c r="BG39" s="25">
        <f t="shared" ref="BG39" si="165">BE39/BF39</f>
        <v>12602.410549429535</v>
      </c>
    </row>
    <row r="40" spans="2:60" x14ac:dyDescent="0.35">
      <c r="B40" t="s">
        <v>9</v>
      </c>
      <c r="C40">
        <v>141</v>
      </c>
      <c r="D40">
        <v>8</v>
      </c>
      <c r="E40" s="4">
        <v>0.60540000000000005</v>
      </c>
      <c r="F40" s="4">
        <v>0.56830000000000003</v>
      </c>
      <c r="G40" s="4">
        <v>0.65659999999999996</v>
      </c>
      <c r="H40" s="4">
        <v>0.88319999999999999</v>
      </c>
      <c r="I40" s="4">
        <v>0.05</v>
      </c>
      <c r="J40" s="4">
        <v>0.5</v>
      </c>
      <c r="K40" s="4">
        <v>0.15</v>
      </c>
      <c r="L40" s="15" t="s">
        <v>202</v>
      </c>
      <c r="M40" s="15">
        <v>1</v>
      </c>
      <c r="N40" s="15" t="s">
        <v>9</v>
      </c>
      <c r="O40" s="15">
        <v>401</v>
      </c>
      <c r="P40" s="30">
        <v>0.503</v>
      </c>
      <c r="Q40" s="33"/>
      <c r="R40" s="33"/>
      <c r="S40" s="6"/>
      <c r="T40" s="4"/>
      <c r="V40" t="s">
        <v>33</v>
      </c>
      <c r="W40" s="4">
        <v>0.18</v>
      </c>
      <c r="X40" s="4">
        <v>0.35</v>
      </c>
      <c r="Y40" s="4"/>
      <c r="AD40">
        <v>311</v>
      </c>
      <c r="AE40" s="4">
        <v>0.46600000000000003</v>
      </c>
      <c r="AF40" s="4"/>
      <c r="AG40" s="4">
        <v>0.311</v>
      </c>
      <c r="AI40" s="6">
        <v>187</v>
      </c>
      <c r="AJ40" s="48" t="s">
        <v>179</v>
      </c>
      <c r="AK40">
        <v>595</v>
      </c>
      <c r="AL40" s="1">
        <f t="shared" si="38"/>
        <v>0.45</v>
      </c>
      <c r="AQ40">
        <f t="shared" si="1"/>
        <v>542</v>
      </c>
      <c r="AR40" s="6">
        <f t="shared" si="131"/>
        <v>906</v>
      </c>
      <c r="AS40" s="4">
        <f t="shared" si="3"/>
        <v>1.599</v>
      </c>
      <c r="AT40" s="6">
        <f t="shared" si="132"/>
        <v>2314.6580000000004</v>
      </c>
      <c r="AU40" s="4">
        <f t="shared" si="133"/>
        <v>0.35</v>
      </c>
      <c r="AV40" s="4">
        <f t="shared" si="15"/>
        <v>0.15</v>
      </c>
      <c r="AW40" s="4">
        <f t="shared" si="6"/>
        <v>0.36099999999999999</v>
      </c>
      <c r="AX40" s="4">
        <f t="shared" si="7"/>
        <v>0.5</v>
      </c>
      <c r="AY40" s="6">
        <f t="shared" si="8"/>
        <v>187</v>
      </c>
      <c r="AZ40" s="4">
        <f t="shared" si="16"/>
        <v>0.32757403906742283</v>
      </c>
      <c r="BA40" s="1">
        <v>0.25</v>
      </c>
      <c r="BB40" s="6">
        <f t="shared" si="134"/>
        <v>5790.993643662966</v>
      </c>
      <c r="BC40" s="6">
        <f t="shared" si="135"/>
        <v>8686.4904654944494</v>
      </c>
      <c r="BD40" s="6">
        <f t="shared" si="136"/>
        <v>6836.2679963441315</v>
      </c>
      <c r="BE40" s="6">
        <f t="shared" si="11"/>
        <v>18550.213208079804</v>
      </c>
      <c r="BF40">
        <v>1.6</v>
      </c>
      <c r="BG40" s="25">
        <f t="shared" si="137"/>
        <v>11593.883255049877</v>
      </c>
    </row>
    <row r="41" spans="2:60" x14ac:dyDescent="0.35">
      <c r="B41" t="s">
        <v>9</v>
      </c>
      <c r="C41">
        <v>141</v>
      </c>
      <c r="D41">
        <v>8</v>
      </c>
      <c r="E41" s="4">
        <v>0.60540000000000005</v>
      </c>
      <c r="F41" s="4">
        <v>0.56830000000000003</v>
      </c>
      <c r="G41" s="4">
        <v>0.65659999999999996</v>
      </c>
      <c r="H41" s="4">
        <v>0.88319999999999999</v>
      </c>
      <c r="I41" s="4">
        <v>0.05</v>
      </c>
      <c r="J41" s="4">
        <v>0.5</v>
      </c>
      <c r="K41" s="4">
        <v>0.15</v>
      </c>
      <c r="L41" s="15" t="s">
        <v>202</v>
      </c>
      <c r="M41" s="15">
        <v>1</v>
      </c>
      <c r="N41" s="15" t="s">
        <v>9</v>
      </c>
      <c r="O41" s="15">
        <v>401</v>
      </c>
      <c r="P41" s="30">
        <v>0.503</v>
      </c>
      <c r="Q41" s="33"/>
      <c r="R41" s="33"/>
      <c r="S41" s="6"/>
      <c r="T41" s="4"/>
      <c r="V41" t="s">
        <v>33</v>
      </c>
      <c r="W41" s="4">
        <v>0.18</v>
      </c>
      <c r="X41" s="4">
        <v>0.35</v>
      </c>
      <c r="Y41" s="4"/>
      <c r="AD41">
        <v>311</v>
      </c>
      <c r="AE41" s="4"/>
      <c r="AF41" s="4">
        <v>0.46600000000000003</v>
      </c>
      <c r="AG41" s="4">
        <v>0.311</v>
      </c>
      <c r="AI41" s="6">
        <v>187</v>
      </c>
      <c r="AJ41" s="48" t="s">
        <v>179</v>
      </c>
      <c r="AK41">
        <v>595</v>
      </c>
      <c r="AL41" s="1">
        <f t="shared" si="38"/>
        <v>0.45</v>
      </c>
      <c r="AQ41">
        <f t="shared" si="1"/>
        <v>542</v>
      </c>
      <c r="AR41" s="6">
        <f t="shared" ref="AR41" si="166">AD41+AK41</f>
        <v>906</v>
      </c>
      <c r="AS41" s="4">
        <f t="shared" si="3"/>
        <v>1.133</v>
      </c>
      <c r="AT41" s="6">
        <f t="shared" ref="AT41" si="167">(100%+AS41)*AQ41+AR41</f>
        <v>2062.0860000000002</v>
      </c>
      <c r="AU41" s="4">
        <f t="shared" ref="AU41" si="168">X41</f>
        <v>0.35</v>
      </c>
      <c r="AV41" s="4">
        <f t="shared" si="15"/>
        <v>0.61599999999999999</v>
      </c>
      <c r="AW41" s="4">
        <f t="shared" si="6"/>
        <v>0.36099999999999999</v>
      </c>
      <c r="AX41" s="4">
        <f t="shared" si="7"/>
        <v>0.5</v>
      </c>
      <c r="AY41" s="6">
        <f t="shared" si="8"/>
        <v>187</v>
      </c>
      <c r="AZ41" s="4">
        <f t="shared" si="16"/>
        <v>0.32757403906742283</v>
      </c>
      <c r="BA41" s="1">
        <v>0.25</v>
      </c>
      <c r="BB41" s="6">
        <f t="shared" ref="BB41" si="169">(100%+X41+AU41+AV41)*AT41*(100%+BA41*100%)*(100%+BA41*AZ41)</f>
        <v>6458.6218466452756</v>
      </c>
      <c r="BC41" s="6">
        <f t="shared" ref="BC41" si="170">(100%+$AX41)*BB41</f>
        <v>9687.9327699679125</v>
      </c>
      <c r="BD41" s="6">
        <f t="shared" ref="BD41" si="171">MIN($AW41, 80%)*BC41+MAX(100%-$AW41, 20%)*BB41</f>
        <v>7624.4030899647478</v>
      </c>
      <c r="BE41" s="6">
        <f t="shared" si="11"/>
        <v>20688.817784619347</v>
      </c>
      <c r="BF41">
        <v>1.6</v>
      </c>
      <c r="BG41" s="25">
        <f t="shared" ref="BG41" si="172">BE41/BF41</f>
        <v>12930.511115387091</v>
      </c>
    </row>
    <row r="42" spans="2:60" s="10" customFormat="1" x14ac:dyDescent="0.35">
      <c r="B42" s="10" t="s">
        <v>9</v>
      </c>
      <c r="C42" s="10">
        <v>141</v>
      </c>
      <c r="D42">
        <v>8</v>
      </c>
      <c r="E42" s="12">
        <v>0.60540000000000005</v>
      </c>
      <c r="F42" s="12">
        <v>0.56830000000000003</v>
      </c>
      <c r="G42" s="12">
        <v>0.65659999999999996</v>
      </c>
      <c r="H42" s="12">
        <v>0.88319999999999999</v>
      </c>
      <c r="I42" s="12">
        <v>0.05</v>
      </c>
      <c r="J42" s="12">
        <v>0.5</v>
      </c>
      <c r="K42" s="4">
        <v>0.15</v>
      </c>
      <c r="L42" s="31" t="s">
        <v>202</v>
      </c>
      <c r="M42" s="31">
        <v>1</v>
      </c>
      <c r="N42" s="31" t="s">
        <v>9</v>
      </c>
      <c r="O42" s="31">
        <v>401</v>
      </c>
      <c r="P42" s="32">
        <v>0.503</v>
      </c>
      <c r="Q42" s="35"/>
      <c r="R42" s="35"/>
      <c r="S42" s="13"/>
      <c r="T42" s="12"/>
      <c r="U42" s="13"/>
      <c r="V42" s="10" t="s">
        <v>33</v>
      </c>
      <c r="W42" s="12">
        <v>0.18</v>
      </c>
      <c r="X42" s="12">
        <v>0.35</v>
      </c>
      <c r="AD42" s="59">
        <v>311</v>
      </c>
      <c r="AE42" s="60">
        <f>1*46.6%</f>
        <v>0.46600000000000003</v>
      </c>
      <c r="AF42" s="60">
        <f>1*46.6%</f>
        <v>0.46600000000000003</v>
      </c>
      <c r="AG42" s="60">
        <v>0.311</v>
      </c>
      <c r="AH42" s="59"/>
      <c r="AI42" s="61"/>
      <c r="AJ42" s="49" t="s">
        <v>179</v>
      </c>
      <c r="AK42" s="10">
        <v>595</v>
      </c>
      <c r="AL42" s="11">
        <f t="shared" si="38"/>
        <v>0.45</v>
      </c>
      <c r="AQ42" s="10">
        <f t="shared" si="1"/>
        <v>542</v>
      </c>
      <c r="AR42" s="13">
        <f t="shared" si="131"/>
        <v>906</v>
      </c>
      <c r="AS42" s="12">
        <f t="shared" si="3"/>
        <v>1.599</v>
      </c>
      <c r="AT42" s="13">
        <f t="shared" si="132"/>
        <v>2314.6580000000004</v>
      </c>
      <c r="AU42" s="12">
        <f t="shared" si="133"/>
        <v>0.35</v>
      </c>
      <c r="AV42" s="4">
        <f t="shared" si="15"/>
        <v>0.61599999999999999</v>
      </c>
      <c r="AW42" s="12">
        <f t="shared" si="6"/>
        <v>0.36099999999999999</v>
      </c>
      <c r="AX42" s="12">
        <f t="shared" si="7"/>
        <v>0.5</v>
      </c>
      <c r="AY42" s="6">
        <f t="shared" si="8"/>
        <v>0</v>
      </c>
      <c r="AZ42" s="4">
        <f t="shared" si="16"/>
        <v>0</v>
      </c>
      <c r="BA42" s="1">
        <v>0.25</v>
      </c>
      <c r="BB42" s="13">
        <f t="shared" si="134"/>
        <v>6700.9349100000018</v>
      </c>
      <c r="BC42" s="13">
        <f t="shared" si="135"/>
        <v>10051.402365000002</v>
      </c>
      <c r="BD42" s="13">
        <f t="shared" si="136"/>
        <v>7910.4536612550019</v>
      </c>
      <c r="BE42" s="13">
        <f t="shared" si="11"/>
        <v>21465.016009815448</v>
      </c>
      <c r="BF42" s="10">
        <v>1.6</v>
      </c>
      <c r="BG42" s="18">
        <f t="shared" si="137"/>
        <v>13415.635006134655</v>
      </c>
    </row>
    <row r="43" spans="2:60" x14ac:dyDescent="0.35">
      <c r="B43" t="s">
        <v>9</v>
      </c>
      <c r="C43">
        <v>141</v>
      </c>
      <c r="D43">
        <v>8</v>
      </c>
      <c r="E43" s="4">
        <v>0.60540000000000005</v>
      </c>
      <c r="F43" s="4">
        <v>0.56830000000000003</v>
      </c>
      <c r="G43" s="4">
        <v>0.65659999999999996</v>
      </c>
      <c r="H43" s="4">
        <v>0.88319999999999999</v>
      </c>
      <c r="I43" s="4">
        <v>0.05</v>
      </c>
      <c r="J43" s="4">
        <v>0.5</v>
      </c>
      <c r="K43" s="4">
        <v>0.15</v>
      </c>
      <c r="L43" s="15" t="s">
        <v>172</v>
      </c>
      <c r="M43" s="15">
        <v>1</v>
      </c>
      <c r="N43" s="15" t="s">
        <v>9</v>
      </c>
      <c r="O43" s="15">
        <v>497</v>
      </c>
      <c r="P43" s="30"/>
      <c r="Q43" s="33">
        <v>0.16</v>
      </c>
      <c r="R43" s="33"/>
      <c r="S43" s="6"/>
      <c r="T43" s="4"/>
      <c r="U43" s="6">
        <v>101</v>
      </c>
      <c r="V43" t="s">
        <v>33</v>
      </c>
      <c r="W43" s="4">
        <v>0.18</v>
      </c>
      <c r="X43" s="4">
        <v>0.35</v>
      </c>
      <c r="Y43" s="4"/>
      <c r="AD43">
        <v>311</v>
      </c>
      <c r="AE43" s="4">
        <f>2*46.6%</f>
        <v>0.93200000000000005</v>
      </c>
      <c r="AF43" s="4"/>
      <c r="AG43" s="4">
        <v>0.311</v>
      </c>
      <c r="AJ43" s="48" t="s">
        <v>180</v>
      </c>
      <c r="AK43">
        <v>595</v>
      </c>
      <c r="AL43" s="1">
        <f t="shared" ref="AL43:AL72" si="173">25%+20%+48%</f>
        <v>0.92999999999999994</v>
      </c>
      <c r="AQ43">
        <f t="shared" si="1"/>
        <v>638</v>
      </c>
      <c r="AR43" s="6">
        <f t="shared" ref="AR43" si="174">AD43+AK43</f>
        <v>906</v>
      </c>
      <c r="AS43" s="4">
        <f t="shared" si="3"/>
        <v>2.0419999999999998</v>
      </c>
      <c r="AT43" s="6">
        <f t="shared" ref="AT43" si="175">(100%+AS43)*AQ43+AR43</f>
        <v>2846.7959999999998</v>
      </c>
      <c r="AU43" s="4">
        <f t="shared" ref="AU43" si="176">X43</f>
        <v>0.35</v>
      </c>
      <c r="AV43" s="4">
        <f t="shared" si="15"/>
        <v>0.31</v>
      </c>
      <c r="AW43" s="4">
        <f t="shared" si="6"/>
        <v>0.36099999999999999</v>
      </c>
      <c r="AX43" s="4">
        <f t="shared" si="7"/>
        <v>0.5</v>
      </c>
      <c r="AY43" s="6">
        <f t="shared" si="8"/>
        <v>101</v>
      </c>
      <c r="AZ43" s="4">
        <f t="shared" si="16"/>
        <v>0.18706195869420383</v>
      </c>
      <c r="BA43" s="1">
        <v>0.25</v>
      </c>
      <c r="BB43" s="6">
        <f t="shared" ref="BB43" si="177">(100%+X43+AU43+AV43)*AT43*(100%+BA43*100%)*(100%+BA43*AZ43)</f>
        <v>7487.0686199635247</v>
      </c>
      <c r="BC43" s="6">
        <f t="shared" ref="BC43" si="178">(100%+$AX43)*BB43</f>
        <v>11230.602929945288</v>
      </c>
      <c r="BD43" s="6">
        <f t="shared" ref="BD43" si="179">MIN($AW43, 80%)*BC43+MAX(100%-$AW43, 20%)*BB43</f>
        <v>8838.4845058669416</v>
      </c>
      <c r="BE43" s="6">
        <f t="shared" si="11"/>
        <v>23983.22770666995</v>
      </c>
      <c r="BF43">
        <v>1.6</v>
      </c>
      <c r="BG43" s="25">
        <f t="shared" ref="BG43" si="180">BE43/BF43</f>
        <v>14989.517316668718</v>
      </c>
    </row>
    <row r="44" spans="2:60" x14ac:dyDescent="0.35">
      <c r="B44" t="s">
        <v>9</v>
      </c>
      <c r="C44">
        <v>141</v>
      </c>
      <c r="D44">
        <v>8</v>
      </c>
      <c r="E44" s="4">
        <v>0.60540000000000005</v>
      </c>
      <c r="F44" s="4">
        <v>0.56830000000000003</v>
      </c>
      <c r="G44" s="4">
        <v>0.65659999999999996</v>
      </c>
      <c r="H44" s="4">
        <v>0.88319999999999999</v>
      </c>
      <c r="I44" s="4">
        <v>0.05</v>
      </c>
      <c r="J44" s="4">
        <v>0.5</v>
      </c>
      <c r="K44" s="4">
        <v>0.15</v>
      </c>
      <c r="L44" s="15" t="s">
        <v>172</v>
      </c>
      <c r="M44" s="15">
        <v>1</v>
      </c>
      <c r="N44" s="15" t="s">
        <v>9</v>
      </c>
      <c r="O44" s="15">
        <v>497</v>
      </c>
      <c r="P44" s="30"/>
      <c r="Q44" s="33">
        <v>0.16</v>
      </c>
      <c r="R44" s="33"/>
      <c r="S44" s="6"/>
      <c r="T44" s="4"/>
      <c r="U44" s="6">
        <v>101</v>
      </c>
      <c r="V44" t="s">
        <v>33</v>
      </c>
      <c r="W44" s="4">
        <v>0.18</v>
      </c>
      <c r="X44" s="4">
        <v>0.35</v>
      </c>
      <c r="Y44" s="4"/>
      <c r="AD44">
        <v>311</v>
      </c>
      <c r="AE44" s="4">
        <f>2*46.6%</f>
        <v>0.93200000000000005</v>
      </c>
      <c r="AF44" s="4">
        <v>0.46600000000000003</v>
      </c>
      <c r="AG44" s="4"/>
      <c r="AJ44" s="48" t="s">
        <v>180</v>
      </c>
      <c r="AK44">
        <v>595</v>
      </c>
      <c r="AL44" s="1">
        <f t="shared" si="173"/>
        <v>0.92999999999999994</v>
      </c>
      <c r="AQ44">
        <f t="shared" si="1"/>
        <v>638</v>
      </c>
      <c r="AR44" s="6">
        <f t="shared" si="131"/>
        <v>906</v>
      </c>
      <c r="AS44" s="4">
        <f t="shared" si="3"/>
        <v>2.0419999999999998</v>
      </c>
      <c r="AT44" s="6">
        <f t="shared" si="132"/>
        <v>2846.7959999999998</v>
      </c>
      <c r="AU44" s="4">
        <f t="shared" si="133"/>
        <v>0.35</v>
      </c>
      <c r="AV44" s="4">
        <f t="shared" si="15"/>
        <v>0.77600000000000002</v>
      </c>
      <c r="AW44" s="4">
        <f t="shared" si="6"/>
        <v>0.05</v>
      </c>
      <c r="AX44" s="4">
        <f t="shared" si="7"/>
        <v>0.5</v>
      </c>
      <c r="AY44" s="6">
        <f t="shared" si="8"/>
        <v>101</v>
      </c>
      <c r="AZ44" s="4">
        <f t="shared" si="16"/>
        <v>0.18706195869420383</v>
      </c>
      <c r="BA44" s="1">
        <v>0.25</v>
      </c>
      <c r="BB44" s="6">
        <f t="shared" si="134"/>
        <v>9222.8765686714851</v>
      </c>
      <c r="BC44" s="6">
        <f t="shared" si="135"/>
        <v>13834.314853007229</v>
      </c>
      <c r="BD44" s="6">
        <f t="shared" si="136"/>
        <v>9453.4484828882723</v>
      </c>
      <c r="BE44" s="6">
        <f t="shared" si="11"/>
        <v>25651.932458317329</v>
      </c>
      <c r="BF44">
        <v>1.6</v>
      </c>
      <c r="BG44" s="25">
        <f t="shared" si="137"/>
        <v>16032.457786448331</v>
      </c>
    </row>
    <row r="45" spans="2:60" x14ac:dyDescent="0.35">
      <c r="B45" t="s">
        <v>9</v>
      </c>
      <c r="C45">
        <v>141</v>
      </c>
      <c r="D45">
        <v>8</v>
      </c>
      <c r="E45" s="4">
        <v>0.60540000000000005</v>
      </c>
      <c r="F45" s="4">
        <v>0.56830000000000003</v>
      </c>
      <c r="G45" s="4">
        <v>0.65659999999999996</v>
      </c>
      <c r="H45" s="4">
        <v>0.88319999999999999</v>
      </c>
      <c r="I45" s="4">
        <v>0.05</v>
      </c>
      <c r="J45" s="4">
        <v>0.5</v>
      </c>
      <c r="K45" s="4">
        <v>0.15</v>
      </c>
      <c r="L45" s="15" t="s">
        <v>172</v>
      </c>
      <c r="M45" s="15">
        <v>1</v>
      </c>
      <c r="N45" s="15" t="s">
        <v>9</v>
      </c>
      <c r="O45" s="15">
        <v>497</v>
      </c>
      <c r="P45" s="30"/>
      <c r="Q45" s="33">
        <v>0.16</v>
      </c>
      <c r="R45" s="33"/>
      <c r="S45" s="6"/>
      <c r="T45" s="4"/>
      <c r="U45" s="6">
        <v>101</v>
      </c>
      <c r="V45" t="s">
        <v>33</v>
      </c>
      <c r="W45" s="4">
        <v>0.18</v>
      </c>
      <c r="X45" s="4">
        <v>0.35</v>
      </c>
      <c r="Y45" s="4"/>
      <c r="AD45">
        <v>311</v>
      </c>
      <c r="AE45" s="4">
        <v>0.46600000000000003</v>
      </c>
      <c r="AF45" s="4">
        <v>0.46600000000000003</v>
      </c>
      <c r="AG45" s="4"/>
      <c r="AI45" s="6">
        <v>187</v>
      </c>
      <c r="AJ45" s="48" t="s">
        <v>180</v>
      </c>
      <c r="AK45">
        <v>595</v>
      </c>
      <c r="AL45" s="1">
        <f t="shared" si="173"/>
        <v>0.92999999999999994</v>
      </c>
      <c r="AQ45">
        <f t="shared" ref="AQ45:AQ46" si="181">C45+O45</f>
        <v>638</v>
      </c>
      <c r="AR45" s="6">
        <f t="shared" si="131"/>
        <v>906</v>
      </c>
      <c r="AS45" s="4">
        <f t="shared" ref="AS45:AS46" si="182">P45+W45+AE45+AL45</f>
        <v>1.5760000000000001</v>
      </c>
      <c r="AT45" s="6">
        <f t="shared" si="132"/>
        <v>2549.4880000000003</v>
      </c>
      <c r="AU45" s="4">
        <f t="shared" si="133"/>
        <v>0.35</v>
      </c>
      <c r="AV45" s="4">
        <f t="shared" ref="AV45:AV46" si="183">Y45+AF45+AO45+Q45+K45</f>
        <v>0.77600000000000002</v>
      </c>
      <c r="AW45" s="4">
        <f t="shared" ref="AW45:AW46" si="184">I45+S45+AA45+AG45+AM45</f>
        <v>0.05</v>
      </c>
      <c r="AX45" s="4">
        <f t="shared" ref="AX45:AX46" si="185">J45+T45+AB45+AH45+AN45</f>
        <v>0.5</v>
      </c>
      <c r="AY45" s="6">
        <f t="shared" ref="AY45:AY46" si="186">U45+AC45+AI45+AP45</f>
        <v>288</v>
      </c>
      <c r="AZ45" s="4">
        <f t="shared" ref="AZ45:AZ46" si="187">2.78*AY45/(1400+AY45)</f>
        <v>0.47431279620853078</v>
      </c>
      <c r="BA45" s="1">
        <v>0.25</v>
      </c>
      <c r="BB45" s="6">
        <f t="shared" si="134"/>
        <v>8826.3262477118478</v>
      </c>
      <c r="BC45" s="6">
        <f t="shared" si="135"/>
        <v>13239.489371567772</v>
      </c>
      <c r="BD45" s="6">
        <f t="shared" si="136"/>
        <v>9046.9844039046438</v>
      </c>
      <c r="BE45" s="6">
        <f t="shared" ref="BE45:BE46" si="188">(E45+F45+G45+H45)*BD45</f>
        <v>24548.992179995254</v>
      </c>
      <c r="BF45">
        <v>1.6</v>
      </c>
      <c r="BG45" s="25">
        <f t="shared" si="137"/>
        <v>15343.120112497032</v>
      </c>
    </row>
    <row r="46" spans="2:60" x14ac:dyDescent="0.35">
      <c r="B46" t="s">
        <v>9</v>
      </c>
      <c r="C46">
        <v>141</v>
      </c>
      <c r="D46">
        <v>8</v>
      </c>
      <c r="E46" s="4">
        <v>0.60540000000000005</v>
      </c>
      <c r="F46" s="4">
        <v>0.56830000000000003</v>
      </c>
      <c r="G46" s="4">
        <v>0.65659999999999996</v>
      </c>
      <c r="H46" s="4">
        <v>0.88319999999999999</v>
      </c>
      <c r="I46" s="4">
        <v>0.05</v>
      </c>
      <c r="J46" s="4">
        <v>0.5</v>
      </c>
      <c r="K46" s="4">
        <v>0.15</v>
      </c>
      <c r="L46" s="15" t="s">
        <v>172</v>
      </c>
      <c r="M46" s="15">
        <v>1</v>
      </c>
      <c r="N46" s="15" t="s">
        <v>9</v>
      </c>
      <c r="O46" s="15">
        <v>497</v>
      </c>
      <c r="P46" s="30"/>
      <c r="Q46" s="33">
        <v>0.16</v>
      </c>
      <c r="R46" s="33"/>
      <c r="S46" s="6"/>
      <c r="T46" s="4"/>
      <c r="U46" s="6">
        <v>101</v>
      </c>
      <c r="V46" t="s">
        <v>33</v>
      </c>
      <c r="W46" s="4">
        <v>0.18</v>
      </c>
      <c r="X46" s="4">
        <v>0.35</v>
      </c>
      <c r="Y46" s="4"/>
      <c r="AD46">
        <v>311</v>
      </c>
      <c r="AE46" s="4">
        <v>0.46600000000000003</v>
      </c>
      <c r="AF46" s="4"/>
      <c r="AG46" s="4">
        <v>0.311</v>
      </c>
      <c r="AI46" s="6">
        <v>187</v>
      </c>
      <c r="AJ46" s="48" t="s">
        <v>180</v>
      </c>
      <c r="AK46">
        <v>595</v>
      </c>
      <c r="AL46" s="1">
        <f t="shared" si="173"/>
        <v>0.92999999999999994</v>
      </c>
      <c r="AQ46">
        <f t="shared" si="181"/>
        <v>638</v>
      </c>
      <c r="AR46" s="6">
        <f t="shared" ref="AR46" si="189">AD46+AK46</f>
        <v>906</v>
      </c>
      <c r="AS46" s="4">
        <f t="shared" si="182"/>
        <v>1.5760000000000001</v>
      </c>
      <c r="AT46" s="6">
        <f t="shared" ref="AT46" si="190">(100%+AS46)*AQ46+AR46</f>
        <v>2549.4880000000003</v>
      </c>
      <c r="AU46" s="4">
        <f t="shared" ref="AU46" si="191">X46</f>
        <v>0.35</v>
      </c>
      <c r="AV46" s="4">
        <f t="shared" si="183"/>
        <v>0.31</v>
      </c>
      <c r="AW46" s="4">
        <f t="shared" si="184"/>
        <v>0.36099999999999999</v>
      </c>
      <c r="AX46" s="4">
        <f t="shared" si="185"/>
        <v>0.5</v>
      </c>
      <c r="AY46" s="6">
        <f t="shared" si="186"/>
        <v>288</v>
      </c>
      <c r="AZ46" s="4">
        <f t="shared" si="187"/>
        <v>0.47431279620853078</v>
      </c>
      <c r="BA46" s="1">
        <v>0.25</v>
      </c>
      <c r="BB46" s="6">
        <f t="shared" ref="BB46" si="192">(100%+X46+AU46+AV46)*AT46*(100%+BA46*100%)*(100%+BA46*AZ46)</f>
        <v>7165.1517600568723</v>
      </c>
      <c r="BC46" s="6">
        <f t="shared" ref="BC46" si="193">(100%+$AX46)*BB46</f>
        <v>10747.727640085308</v>
      </c>
      <c r="BD46" s="6">
        <f t="shared" ref="BD46" si="194">MIN($AW46, 80%)*BC46+MAX(100%-$AW46, 20%)*BB46</f>
        <v>8458.4616527471371</v>
      </c>
      <c r="BE46" s="6">
        <f t="shared" si="188"/>
        <v>22952.035694729359</v>
      </c>
      <c r="BF46">
        <v>1.6</v>
      </c>
      <c r="BG46" s="25">
        <f t="shared" ref="BG46" si="195">BE46/BF46</f>
        <v>14345.022309205848</v>
      </c>
    </row>
    <row r="47" spans="2:60" x14ac:dyDescent="0.35">
      <c r="B47" t="s">
        <v>9</v>
      </c>
      <c r="C47">
        <v>141</v>
      </c>
      <c r="D47">
        <v>8</v>
      </c>
      <c r="E47" s="4">
        <v>0.60540000000000005</v>
      </c>
      <c r="F47" s="4">
        <v>0.56830000000000003</v>
      </c>
      <c r="G47" s="4">
        <v>0.65659999999999996</v>
      </c>
      <c r="H47" s="4">
        <v>0.88319999999999999</v>
      </c>
      <c r="I47" s="4">
        <v>0.05</v>
      </c>
      <c r="J47" s="4">
        <v>0.5</v>
      </c>
      <c r="K47" s="4">
        <v>0.15</v>
      </c>
      <c r="L47" s="15" t="s">
        <v>172</v>
      </c>
      <c r="M47" s="15">
        <v>1</v>
      </c>
      <c r="N47" s="15" t="s">
        <v>9</v>
      </c>
      <c r="O47" s="15">
        <v>497</v>
      </c>
      <c r="P47" s="30"/>
      <c r="Q47" s="33">
        <v>0.16</v>
      </c>
      <c r="R47" s="33"/>
      <c r="S47" s="6"/>
      <c r="T47" s="4"/>
      <c r="U47" s="6">
        <v>101</v>
      </c>
      <c r="V47" t="s">
        <v>33</v>
      </c>
      <c r="W47" s="4">
        <v>0.18</v>
      </c>
      <c r="X47" s="4">
        <v>0.35</v>
      </c>
      <c r="Y47" s="4"/>
      <c r="AD47">
        <v>311</v>
      </c>
      <c r="AE47" s="4"/>
      <c r="AF47" s="4">
        <v>0.46600000000000003</v>
      </c>
      <c r="AG47" s="4">
        <v>0.311</v>
      </c>
      <c r="AI47" s="6">
        <v>187</v>
      </c>
      <c r="AJ47" s="48" t="s">
        <v>180</v>
      </c>
      <c r="AK47">
        <v>595</v>
      </c>
      <c r="AL47" s="1">
        <f t="shared" si="173"/>
        <v>0.92999999999999994</v>
      </c>
      <c r="AQ47">
        <f t="shared" ref="AQ47:AQ72" si="196">C47+O47</f>
        <v>638</v>
      </c>
      <c r="AR47" s="6">
        <f t="shared" ref="AR47:AR69" si="197">AD47+AK47</f>
        <v>906</v>
      </c>
      <c r="AS47" s="4">
        <f t="shared" ref="AS47:AS72" si="198">P47+W47+AE47+AL47</f>
        <v>1.1099999999999999</v>
      </c>
      <c r="AT47" s="6">
        <f t="shared" ref="AT47:AT69" si="199">(100%+AS47)*AQ47+AR47</f>
        <v>2252.1799999999998</v>
      </c>
      <c r="AU47" s="4">
        <f t="shared" ref="AU47:AU69" si="200">X47</f>
        <v>0.35</v>
      </c>
      <c r="AV47" s="4">
        <f t="shared" si="15"/>
        <v>0.77600000000000002</v>
      </c>
      <c r="AW47" s="4">
        <f t="shared" ref="AW47:AW72" si="201">I47+S47+AA47+AG47+AM47</f>
        <v>0.36099999999999999</v>
      </c>
      <c r="AX47" s="4">
        <f t="shared" ref="AX47:AX72" si="202">J47+T47+AB47+AH47+AN47</f>
        <v>0.5</v>
      </c>
      <c r="AY47" s="6">
        <f t="shared" ref="AY47:AY72" si="203">U47+AC47+AI47+AP47</f>
        <v>288</v>
      </c>
      <c r="AZ47" s="4">
        <f t="shared" si="16"/>
        <v>0.47431279620853078</v>
      </c>
      <c r="BA47" s="1">
        <v>0.25</v>
      </c>
      <c r="BB47" s="6">
        <f t="shared" si="17"/>
        <v>7797.0460926161113</v>
      </c>
      <c r="BC47" s="6">
        <f t="shared" si="9"/>
        <v>11695.569138924167</v>
      </c>
      <c r="BD47" s="6">
        <f t="shared" si="10"/>
        <v>9204.4129123333187</v>
      </c>
      <c r="BE47" s="6">
        <f t="shared" ref="BE47:BE72" si="204">(E47+F47+G47+H47)*BD47</f>
        <v>24976.174437616464</v>
      </c>
      <c r="BF47">
        <v>1.6</v>
      </c>
      <c r="BG47" s="25">
        <f t="shared" ref="BG47:BG69" si="205">BE47/BF47</f>
        <v>15610.109023510289</v>
      </c>
    </row>
    <row r="48" spans="2:60" s="59" customFormat="1" x14ac:dyDescent="0.35">
      <c r="B48" s="59" t="s">
        <v>9</v>
      </c>
      <c r="C48" s="59">
        <v>141</v>
      </c>
      <c r="D48">
        <v>8</v>
      </c>
      <c r="E48" s="60">
        <v>0.60540000000000005</v>
      </c>
      <c r="F48" s="60">
        <v>0.56830000000000003</v>
      </c>
      <c r="G48" s="60">
        <v>0.65659999999999996</v>
      </c>
      <c r="H48" s="60">
        <v>0.88319999999999999</v>
      </c>
      <c r="I48" s="60">
        <v>0.05</v>
      </c>
      <c r="J48" s="60">
        <v>0.5</v>
      </c>
      <c r="K48" s="4">
        <v>0.15</v>
      </c>
      <c r="L48" s="63" t="s">
        <v>172</v>
      </c>
      <c r="M48" s="63">
        <v>1</v>
      </c>
      <c r="N48" s="63" t="s">
        <v>9</v>
      </c>
      <c r="O48" s="63">
        <v>497</v>
      </c>
      <c r="P48" s="67"/>
      <c r="Q48" s="64">
        <v>0.16</v>
      </c>
      <c r="R48" s="64"/>
      <c r="S48" s="61"/>
      <c r="T48" s="60"/>
      <c r="U48" s="61">
        <v>101</v>
      </c>
      <c r="V48" s="59" t="s">
        <v>33</v>
      </c>
      <c r="W48" s="60">
        <v>0.18</v>
      </c>
      <c r="X48" s="60">
        <v>0.35</v>
      </c>
      <c r="AD48" s="59">
        <v>311</v>
      </c>
      <c r="AE48" s="60">
        <f>1*46.6%</f>
        <v>0.46600000000000003</v>
      </c>
      <c r="AF48" s="60">
        <f>1*46.6%</f>
        <v>0.46600000000000003</v>
      </c>
      <c r="AG48" s="60">
        <v>0.311</v>
      </c>
      <c r="AI48" s="61"/>
      <c r="AJ48" s="65" t="s">
        <v>180</v>
      </c>
      <c r="AK48" s="59">
        <v>595</v>
      </c>
      <c r="AL48" s="71">
        <f t="shared" si="173"/>
        <v>0.92999999999999994</v>
      </c>
      <c r="AQ48" s="59">
        <f t="shared" si="196"/>
        <v>638</v>
      </c>
      <c r="AR48" s="61">
        <f t="shared" si="197"/>
        <v>906</v>
      </c>
      <c r="AS48" s="60">
        <f t="shared" si="198"/>
        <v>1.5760000000000001</v>
      </c>
      <c r="AT48" s="61">
        <f t="shared" si="199"/>
        <v>2549.4880000000003</v>
      </c>
      <c r="AU48" s="60">
        <f t="shared" si="200"/>
        <v>0.35</v>
      </c>
      <c r="AV48" s="4">
        <f t="shared" si="15"/>
        <v>0.77600000000000002</v>
      </c>
      <c r="AW48" s="60">
        <f t="shared" si="201"/>
        <v>0.36099999999999999</v>
      </c>
      <c r="AX48" s="60">
        <f t="shared" si="202"/>
        <v>0.5</v>
      </c>
      <c r="AY48" s="6">
        <f t="shared" si="203"/>
        <v>101</v>
      </c>
      <c r="AZ48" s="4">
        <f t="shared" si="16"/>
        <v>0.18706195869420383</v>
      </c>
      <c r="BA48" s="1">
        <v>0.25</v>
      </c>
      <c r="BB48" s="61">
        <f t="shared" si="17"/>
        <v>8259.6761894105275</v>
      </c>
      <c r="BC48" s="61">
        <f t="shared" si="9"/>
        <v>12389.51428411579</v>
      </c>
      <c r="BD48" s="61">
        <f t="shared" si="10"/>
        <v>9750.5477415991263</v>
      </c>
      <c r="BE48" s="61">
        <f t="shared" si="204"/>
        <v>26458.111296829233</v>
      </c>
      <c r="BF48" s="59">
        <v>1.6</v>
      </c>
      <c r="BG48" s="66">
        <f t="shared" si="205"/>
        <v>16536.31956051827</v>
      </c>
    </row>
    <row r="49" spans="2:59" x14ac:dyDescent="0.35">
      <c r="B49" t="s">
        <v>9</v>
      </c>
      <c r="C49">
        <v>141</v>
      </c>
      <c r="D49">
        <v>8</v>
      </c>
      <c r="E49" s="4">
        <v>0.60540000000000005</v>
      </c>
      <c r="F49" s="4">
        <v>0.56830000000000003</v>
      </c>
      <c r="G49" s="4">
        <v>0.65659999999999996</v>
      </c>
      <c r="H49" s="4">
        <v>0.88319999999999999</v>
      </c>
      <c r="I49" s="4">
        <v>0.05</v>
      </c>
      <c r="J49" s="4">
        <v>0.5</v>
      </c>
      <c r="K49" s="4">
        <v>0.15</v>
      </c>
      <c r="L49" s="15" t="s">
        <v>204</v>
      </c>
      <c r="M49" s="15">
        <v>1</v>
      </c>
      <c r="N49" s="15" t="s">
        <v>9</v>
      </c>
      <c r="O49" s="15">
        <v>449</v>
      </c>
      <c r="P49" s="30">
        <v>0.6</v>
      </c>
      <c r="Q49" s="33"/>
      <c r="R49" s="33"/>
      <c r="S49" s="6"/>
      <c r="T49" s="4">
        <v>0.503</v>
      </c>
      <c r="V49" t="s">
        <v>33</v>
      </c>
      <c r="W49" s="4">
        <v>0.18</v>
      </c>
      <c r="X49" s="4">
        <v>0.35</v>
      </c>
      <c r="Y49" s="4"/>
      <c r="AD49">
        <v>311</v>
      </c>
      <c r="AE49" s="4">
        <f>2*46.6%</f>
        <v>0.93200000000000005</v>
      </c>
      <c r="AF49" s="4"/>
      <c r="AG49" s="4">
        <v>0.311</v>
      </c>
      <c r="AJ49" s="48" t="s">
        <v>180</v>
      </c>
      <c r="AK49">
        <v>595</v>
      </c>
      <c r="AL49" s="1">
        <f t="shared" si="173"/>
        <v>0.92999999999999994</v>
      </c>
      <c r="AQ49">
        <f t="shared" si="196"/>
        <v>590</v>
      </c>
      <c r="AR49" s="6">
        <f t="shared" si="197"/>
        <v>906</v>
      </c>
      <c r="AS49" s="4">
        <f t="shared" si="198"/>
        <v>2.6420000000000003</v>
      </c>
      <c r="AT49" s="6">
        <f t="shared" si="199"/>
        <v>3054.78</v>
      </c>
      <c r="AU49" s="4">
        <f t="shared" si="200"/>
        <v>0.35</v>
      </c>
      <c r="AV49" s="4">
        <f t="shared" si="15"/>
        <v>0.15</v>
      </c>
      <c r="AW49" s="4">
        <f t="shared" si="201"/>
        <v>0.36099999999999999</v>
      </c>
      <c r="AX49" s="4">
        <f t="shared" si="202"/>
        <v>1.0030000000000001</v>
      </c>
      <c r="AY49" s="6">
        <f t="shared" si="203"/>
        <v>0</v>
      </c>
      <c r="AZ49" s="4">
        <f t="shared" si="16"/>
        <v>0</v>
      </c>
      <c r="BA49" s="1">
        <v>0.25</v>
      </c>
      <c r="BB49" s="6">
        <f t="shared" si="17"/>
        <v>7064.1787500000009</v>
      </c>
      <c r="BC49" s="6">
        <f t="shared" si="9"/>
        <v>14149.550036250002</v>
      </c>
      <c r="BD49" s="6">
        <f t="shared" si="10"/>
        <v>9621.9977843362503</v>
      </c>
      <c r="BE49" s="6">
        <f t="shared" si="204"/>
        <v>26109.290987796419</v>
      </c>
      <c r="BF49">
        <v>1.6</v>
      </c>
      <c r="BG49" s="25">
        <f t="shared" si="205"/>
        <v>16318.306867372761</v>
      </c>
    </row>
    <row r="50" spans="2:59" x14ac:dyDescent="0.35">
      <c r="B50" t="s">
        <v>9</v>
      </c>
      <c r="C50">
        <v>141</v>
      </c>
      <c r="D50">
        <v>8</v>
      </c>
      <c r="E50" s="4">
        <v>0.60540000000000005</v>
      </c>
      <c r="F50" s="4">
        <v>0.56830000000000003</v>
      </c>
      <c r="G50" s="4">
        <v>0.65659999999999996</v>
      </c>
      <c r="H50" s="4">
        <v>0.88319999999999999</v>
      </c>
      <c r="I50" s="4">
        <v>0.05</v>
      </c>
      <c r="J50" s="4">
        <v>0.5</v>
      </c>
      <c r="K50" s="4">
        <v>0.15</v>
      </c>
      <c r="L50" s="15" t="s">
        <v>204</v>
      </c>
      <c r="M50" s="15">
        <v>1</v>
      </c>
      <c r="N50" s="15" t="s">
        <v>9</v>
      </c>
      <c r="O50" s="15">
        <v>449</v>
      </c>
      <c r="P50" s="30">
        <v>0.6</v>
      </c>
      <c r="Q50" s="33"/>
      <c r="R50" s="33"/>
      <c r="S50" s="6"/>
      <c r="T50" s="4">
        <v>0.503</v>
      </c>
      <c r="V50" t="s">
        <v>33</v>
      </c>
      <c r="W50" s="4">
        <v>0.18</v>
      </c>
      <c r="X50" s="4">
        <v>0.35</v>
      </c>
      <c r="Y50" s="4"/>
      <c r="AD50">
        <v>311</v>
      </c>
      <c r="AE50" s="4">
        <f>2*46.6%</f>
        <v>0.93200000000000005</v>
      </c>
      <c r="AF50" s="4">
        <v>0.46600000000000003</v>
      </c>
      <c r="AG50" s="4"/>
      <c r="AJ50" s="48" t="s">
        <v>180</v>
      </c>
      <c r="AK50">
        <v>595</v>
      </c>
      <c r="AL50" s="1">
        <f t="shared" si="173"/>
        <v>0.92999999999999994</v>
      </c>
      <c r="AQ50">
        <f t="shared" si="196"/>
        <v>590</v>
      </c>
      <c r="AR50" s="6">
        <f t="shared" si="197"/>
        <v>906</v>
      </c>
      <c r="AS50" s="4">
        <f t="shared" si="198"/>
        <v>2.6420000000000003</v>
      </c>
      <c r="AT50" s="6">
        <f t="shared" si="199"/>
        <v>3054.78</v>
      </c>
      <c r="AU50" s="4">
        <f t="shared" si="200"/>
        <v>0.35</v>
      </c>
      <c r="AV50" s="4">
        <f t="shared" si="15"/>
        <v>0.61599999999999999</v>
      </c>
      <c r="AW50" s="4">
        <f t="shared" si="201"/>
        <v>0.05</v>
      </c>
      <c r="AX50" s="4">
        <f t="shared" si="202"/>
        <v>1.0030000000000001</v>
      </c>
      <c r="AY50" s="6">
        <f t="shared" si="203"/>
        <v>0</v>
      </c>
      <c r="AZ50" s="4">
        <f t="shared" si="16"/>
        <v>0</v>
      </c>
      <c r="BA50" s="1">
        <v>0.25</v>
      </c>
      <c r="BB50" s="6">
        <f t="shared" si="17"/>
        <v>8843.5881000000008</v>
      </c>
      <c r="BC50" s="6">
        <f t="shared" si="9"/>
        <v>17713.706964300003</v>
      </c>
      <c r="BD50" s="6">
        <f t="shared" si="10"/>
        <v>9287.0940432150001</v>
      </c>
      <c r="BE50" s="6">
        <f t="shared" si="204"/>
        <v>25200.529686263904</v>
      </c>
      <c r="BF50">
        <v>1.6</v>
      </c>
      <c r="BG50" s="25">
        <f t="shared" si="205"/>
        <v>15750.331053914939</v>
      </c>
    </row>
    <row r="51" spans="2:59" x14ac:dyDescent="0.35">
      <c r="B51" t="s">
        <v>9</v>
      </c>
      <c r="C51">
        <v>141</v>
      </c>
      <c r="D51">
        <v>8</v>
      </c>
      <c r="E51" s="4">
        <v>0.60540000000000005</v>
      </c>
      <c r="F51" s="4">
        <v>0.56830000000000003</v>
      </c>
      <c r="G51" s="4">
        <v>0.65659999999999996</v>
      </c>
      <c r="H51" s="4">
        <v>0.88319999999999999</v>
      </c>
      <c r="I51" s="4">
        <v>0.05</v>
      </c>
      <c r="J51" s="4">
        <v>0.5</v>
      </c>
      <c r="K51" s="4">
        <v>0.15</v>
      </c>
      <c r="L51" s="15" t="s">
        <v>204</v>
      </c>
      <c r="M51" s="15">
        <v>1</v>
      </c>
      <c r="N51" s="15" t="s">
        <v>9</v>
      </c>
      <c r="O51" s="15">
        <v>449</v>
      </c>
      <c r="P51" s="30">
        <v>0.6</v>
      </c>
      <c r="Q51" s="33"/>
      <c r="R51" s="33"/>
      <c r="S51" s="6"/>
      <c r="T51" s="4">
        <v>0.503</v>
      </c>
      <c r="V51" t="s">
        <v>33</v>
      </c>
      <c r="W51" s="4">
        <v>0.18</v>
      </c>
      <c r="X51" s="4">
        <v>0.35</v>
      </c>
      <c r="Y51" s="4"/>
      <c r="AD51">
        <v>311</v>
      </c>
      <c r="AE51" s="4">
        <v>0.46600000000000003</v>
      </c>
      <c r="AF51" s="4">
        <v>0.46600000000000003</v>
      </c>
      <c r="AG51" s="4"/>
      <c r="AI51" s="6">
        <v>187</v>
      </c>
      <c r="AJ51" s="48" t="s">
        <v>180</v>
      </c>
      <c r="AK51">
        <v>595</v>
      </c>
      <c r="AL51" s="1">
        <f t="shared" si="173"/>
        <v>0.92999999999999994</v>
      </c>
      <c r="AQ51">
        <f t="shared" ref="AQ51:AQ52" si="206">C51+O51</f>
        <v>590</v>
      </c>
      <c r="AR51" s="6">
        <f t="shared" ref="AR51:AR52" si="207">AD51+AK51</f>
        <v>906</v>
      </c>
      <c r="AS51" s="4">
        <f t="shared" ref="AS51:AS52" si="208">P51+W51+AE51+AL51</f>
        <v>2.1760000000000002</v>
      </c>
      <c r="AT51" s="6">
        <f t="shared" ref="AT51:AT52" si="209">(100%+AS51)*AQ51+AR51</f>
        <v>2779.84</v>
      </c>
      <c r="AU51" s="4">
        <f t="shared" ref="AU51:AU52" si="210">X51</f>
        <v>0.35</v>
      </c>
      <c r="AV51" s="4">
        <f t="shared" ref="AV51:AV52" si="211">Y51+AF51+AO51+Q51+K51</f>
        <v>0.61599999999999999</v>
      </c>
      <c r="AW51" s="4">
        <f t="shared" ref="AW51:AW52" si="212">I51+S51+AA51+AG51+AM51</f>
        <v>0.05</v>
      </c>
      <c r="AX51" s="4">
        <f t="shared" ref="AX51:AX52" si="213">J51+T51+AB51+AH51+AN51</f>
        <v>1.0030000000000001</v>
      </c>
      <c r="AY51" s="6">
        <f t="shared" ref="AY51:AY52" si="214">U51+AC51+AI51+AP51</f>
        <v>187</v>
      </c>
      <c r="AZ51" s="4">
        <f t="shared" ref="AZ51:AZ52" si="215">2.78*AY51/(1400+AY51)</f>
        <v>0.32757403906742283</v>
      </c>
      <c r="BA51" s="1">
        <v>0.25</v>
      </c>
      <c r="BB51" s="6">
        <f t="shared" ref="BB51:BB52" si="216">(100%+X51+AU51+AV51)*AT51*(100%+BA51*100%)*(100%+BA51*AZ51)</f>
        <v>8706.6860228809073</v>
      </c>
      <c r="BC51" s="6">
        <f t="shared" ref="BC51:BC52" si="217">(100%+$AX51)*BB51</f>
        <v>17439.49210383046</v>
      </c>
      <c r="BD51" s="6">
        <f t="shared" ref="BD51:BD52" si="218">MIN($AW51, 80%)*BC51+MAX(100%-$AW51, 20%)*BB51</f>
        <v>9143.3263269283834</v>
      </c>
      <c r="BE51" s="6">
        <f t="shared" ref="BE51:BE52" si="219">(E51+F51+G51+H51)*BD51</f>
        <v>24810.41598812017</v>
      </c>
      <c r="BF51">
        <v>1.6</v>
      </c>
      <c r="BG51" s="25">
        <f t="shared" ref="BG51:BG52" si="220">BE51/BF51</f>
        <v>15506.509992575106</v>
      </c>
    </row>
    <row r="52" spans="2:59" x14ac:dyDescent="0.35">
      <c r="B52" t="s">
        <v>9</v>
      </c>
      <c r="C52">
        <v>141</v>
      </c>
      <c r="D52">
        <v>8</v>
      </c>
      <c r="E52" s="4">
        <v>0.60540000000000005</v>
      </c>
      <c r="F52" s="4">
        <v>0.56830000000000003</v>
      </c>
      <c r="G52" s="4">
        <v>0.65659999999999996</v>
      </c>
      <c r="H52" s="4">
        <v>0.88319999999999999</v>
      </c>
      <c r="I52" s="4">
        <v>0.05</v>
      </c>
      <c r="J52" s="4">
        <v>0.5</v>
      </c>
      <c r="K52" s="4">
        <v>0.15</v>
      </c>
      <c r="L52" s="15" t="s">
        <v>204</v>
      </c>
      <c r="M52" s="15">
        <v>1</v>
      </c>
      <c r="N52" s="15" t="s">
        <v>9</v>
      </c>
      <c r="O52" s="15">
        <v>449</v>
      </c>
      <c r="P52" s="30">
        <v>0.6</v>
      </c>
      <c r="Q52" s="33"/>
      <c r="R52" s="33"/>
      <c r="S52" s="6"/>
      <c r="T52" s="4">
        <v>0.503</v>
      </c>
      <c r="V52" t="s">
        <v>33</v>
      </c>
      <c r="W52" s="4">
        <v>0.18</v>
      </c>
      <c r="X52" s="4">
        <v>0.35</v>
      </c>
      <c r="Y52" s="4"/>
      <c r="AD52">
        <v>311</v>
      </c>
      <c r="AE52" s="4">
        <v>0.46600000000000003</v>
      </c>
      <c r="AF52" s="4"/>
      <c r="AG52" s="4">
        <v>0.311</v>
      </c>
      <c r="AI52" s="6">
        <v>187</v>
      </c>
      <c r="AJ52" s="48" t="s">
        <v>180</v>
      </c>
      <c r="AK52">
        <v>595</v>
      </c>
      <c r="AL52" s="1">
        <f t="shared" si="173"/>
        <v>0.92999999999999994</v>
      </c>
      <c r="AQ52">
        <f t="shared" si="206"/>
        <v>590</v>
      </c>
      <c r="AR52" s="6">
        <f t="shared" si="207"/>
        <v>906</v>
      </c>
      <c r="AS52" s="4">
        <f t="shared" si="208"/>
        <v>2.1760000000000002</v>
      </c>
      <c r="AT52" s="6">
        <f t="shared" si="209"/>
        <v>2779.84</v>
      </c>
      <c r="AU52" s="4">
        <f t="shared" si="210"/>
        <v>0.35</v>
      </c>
      <c r="AV52" s="4">
        <f t="shared" si="211"/>
        <v>0.15</v>
      </c>
      <c r="AW52" s="4">
        <f t="shared" si="212"/>
        <v>0.36099999999999999</v>
      </c>
      <c r="AX52" s="4">
        <f t="shared" si="213"/>
        <v>1.0030000000000001</v>
      </c>
      <c r="AY52" s="6">
        <f t="shared" si="214"/>
        <v>187</v>
      </c>
      <c r="AZ52" s="4">
        <f t="shared" si="215"/>
        <v>0.32757403906742283</v>
      </c>
      <c r="BA52" s="1">
        <v>0.25</v>
      </c>
      <c r="BB52" s="6">
        <f t="shared" si="216"/>
        <v>6954.8226003150603</v>
      </c>
      <c r="BC52" s="6">
        <f t="shared" si="217"/>
        <v>13930.509668431067</v>
      </c>
      <c r="BD52" s="6">
        <f t="shared" si="218"/>
        <v>9473.0456319049372</v>
      </c>
      <c r="BE52" s="6">
        <f t="shared" si="219"/>
        <v>25705.109322174048</v>
      </c>
      <c r="BF52">
        <v>1.6</v>
      </c>
      <c r="BG52" s="25">
        <f t="shared" si="220"/>
        <v>16065.69332635878</v>
      </c>
    </row>
    <row r="53" spans="2:59" x14ac:dyDescent="0.35">
      <c r="B53" t="s">
        <v>9</v>
      </c>
      <c r="C53">
        <v>141</v>
      </c>
      <c r="D53">
        <v>8</v>
      </c>
      <c r="E53" s="4">
        <v>0.60540000000000005</v>
      </c>
      <c r="F53" s="4">
        <v>0.56830000000000003</v>
      </c>
      <c r="G53" s="4">
        <v>0.65659999999999996</v>
      </c>
      <c r="H53" s="4">
        <v>0.88319999999999999</v>
      </c>
      <c r="I53" s="4">
        <v>0.05</v>
      </c>
      <c r="J53" s="4">
        <v>0.5</v>
      </c>
      <c r="K53" s="4">
        <v>0.15</v>
      </c>
      <c r="L53" s="15" t="s">
        <v>204</v>
      </c>
      <c r="M53" s="15">
        <v>1</v>
      </c>
      <c r="N53" s="15" t="s">
        <v>9</v>
      </c>
      <c r="O53" s="15">
        <v>449</v>
      </c>
      <c r="P53" s="30">
        <v>0.6</v>
      </c>
      <c r="Q53" s="33"/>
      <c r="R53" s="33"/>
      <c r="S53" s="6"/>
      <c r="T53" s="4">
        <v>0.503</v>
      </c>
      <c r="V53" t="s">
        <v>33</v>
      </c>
      <c r="W53" s="4">
        <v>0.18</v>
      </c>
      <c r="X53" s="4">
        <v>0.35</v>
      </c>
      <c r="Y53" s="4"/>
      <c r="AD53">
        <v>311</v>
      </c>
      <c r="AE53" s="4"/>
      <c r="AF53" s="4">
        <v>0.46600000000000003</v>
      </c>
      <c r="AG53" s="4">
        <v>0.311</v>
      </c>
      <c r="AI53" s="6">
        <v>187</v>
      </c>
      <c r="AJ53" s="48" t="s">
        <v>180</v>
      </c>
      <c r="AK53">
        <v>595</v>
      </c>
      <c r="AL53" s="1">
        <f t="shared" si="173"/>
        <v>0.92999999999999994</v>
      </c>
      <c r="AQ53">
        <f t="shared" si="196"/>
        <v>590</v>
      </c>
      <c r="AR53" s="6">
        <f t="shared" ref="AR53:AR56" si="221">AD53+AK53</f>
        <v>906</v>
      </c>
      <c r="AS53" s="4">
        <f t="shared" si="198"/>
        <v>1.71</v>
      </c>
      <c r="AT53" s="6">
        <f t="shared" ref="AT53:AT56" si="222">(100%+AS53)*AQ53+AR53</f>
        <v>2504.9</v>
      </c>
      <c r="AU53" s="4">
        <f t="shared" ref="AU53:AU56" si="223">X53</f>
        <v>0.35</v>
      </c>
      <c r="AV53" s="4">
        <f t="shared" si="15"/>
        <v>0.61599999999999999</v>
      </c>
      <c r="AW53" s="4">
        <f t="shared" si="201"/>
        <v>0.36099999999999999</v>
      </c>
      <c r="AX53" s="4">
        <f t="shared" si="202"/>
        <v>1.0030000000000001</v>
      </c>
      <c r="AY53" s="6">
        <f t="shared" si="203"/>
        <v>187</v>
      </c>
      <c r="AZ53" s="4">
        <f t="shared" si="16"/>
        <v>0.32757403906742283</v>
      </c>
      <c r="BA53" s="1">
        <v>0.25</v>
      </c>
      <c r="BB53" s="6">
        <f t="shared" ref="BB53:BB56" si="224">(100%+X53+AU53+AV53)*AT53*(100%+BA53*100%)*(100%+BA53*AZ53)</f>
        <v>7845.5514773204168</v>
      </c>
      <c r="BC53" s="6">
        <f t="shared" ref="BC53:BC56" si="225">(100%+$AX53)*BB53</f>
        <v>15714.639609072796</v>
      </c>
      <c r="BD53" s="6">
        <f t="shared" ref="BD53:BD56" si="226">MIN($AW53, 80%)*BC53+MAX(100%-$AW53, 20%)*BB53</f>
        <v>10686.292292883027</v>
      </c>
      <c r="BE53" s="6">
        <f t="shared" si="204"/>
        <v>28997.254136738095</v>
      </c>
      <c r="BF53">
        <v>1.6</v>
      </c>
      <c r="BG53" s="25">
        <f t="shared" ref="BG53:BG56" si="227">BE53/BF53</f>
        <v>18123.283835461309</v>
      </c>
    </row>
    <row r="54" spans="2:59" s="59" customFormat="1" x14ac:dyDescent="0.35">
      <c r="B54" s="59" t="s">
        <v>9</v>
      </c>
      <c r="C54" s="59">
        <v>141</v>
      </c>
      <c r="D54">
        <v>8</v>
      </c>
      <c r="E54" s="60">
        <v>0.60540000000000005</v>
      </c>
      <c r="F54" s="60">
        <v>0.56830000000000003</v>
      </c>
      <c r="G54" s="60">
        <v>0.65659999999999996</v>
      </c>
      <c r="H54" s="60">
        <v>0.88319999999999999</v>
      </c>
      <c r="I54" s="60">
        <v>0.05</v>
      </c>
      <c r="J54" s="60">
        <v>0.5</v>
      </c>
      <c r="K54" s="4">
        <v>0.15</v>
      </c>
      <c r="L54" s="63" t="s">
        <v>204</v>
      </c>
      <c r="M54" s="63">
        <v>1</v>
      </c>
      <c r="N54" s="63" t="s">
        <v>9</v>
      </c>
      <c r="O54" s="63">
        <v>449</v>
      </c>
      <c r="P54" s="67">
        <v>0.6</v>
      </c>
      <c r="Q54" s="64"/>
      <c r="R54" s="64"/>
      <c r="S54" s="61"/>
      <c r="T54" s="60">
        <v>0.503</v>
      </c>
      <c r="U54" s="61"/>
      <c r="V54" s="59" t="s">
        <v>33</v>
      </c>
      <c r="W54" s="60">
        <v>0.18</v>
      </c>
      <c r="X54" s="60">
        <v>0.35</v>
      </c>
      <c r="AD54" s="59">
        <v>311</v>
      </c>
      <c r="AE54" s="60">
        <f>1*46.6%</f>
        <v>0.46600000000000003</v>
      </c>
      <c r="AF54" s="60">
        <f>1*46.6%</f>
        <v>0.46600000000000003</v>
      </c>
      <c r="AG54" s="60">
        <v>0.311</v>
      </c>
      <c r="AI54" s="61"/>
      <c r="AJ54" s="65" t="s">
        <v>180</v>
      </c>
      <c r="AK54" s="59">
        <v>595</v>
      </c>
      <c r="AL54" s="71">
        <f t="shared" si="173"/>
        <v>0.92999999999999994</v>
      </c>
      <c r="AQ54" s="59">
        <f t="shared" si="196"/>
        <v>590</v>
      </c>
      <c r="AR54" s="61">
        <f t="shared" si="221"/>
        <v>906</v>
      </c>
      <c r="AS54" s="60">
        <f t="shared" si="198"/>
        <v>2.1760000000000002</v>
      </c>
      <c r="AT54" s="61">
        <f t="shared" si="222"/>
        <v>2779.84</v>
      </c>
      <c r="AU54" s="60">
        <f t="shared" si="223"/>
        <v>0.35</v>
      </c>
      <c r="AV54" s="4">
        <f t="shared" si="15"/>
        <v>0.61599999999999999</v>
      </c>
      <c r="AW54" s="60">
        <f t="shared" si="201"/>
        <v>0.36099999999999999</v>
      </c>
      <c r="AX54" s="60">
        <f t="shared" si="202"/>
        <v>1.0030000000000001</v>
      </c>
      <c r="AY54" s="6">
        <f t="shared" si="203"/>
        <v>0</v>
      </c>
      <c r="AZ54" s="4">
        <f t="shared" si="16"/>
        <v>0</v>
      </c>
      <c r="BA54" s="1">
        <v>0.25</v>
      </c>
      <c r="BB54" s="61">
        <f t="shared" si="224"/>
        <v>8047.6368000000011</v>
      </c>
      <c r="BC54" s="61">
        <f t="shared" si="225"/>
        <v>16119.416510400004</v>
      </c>
      <c r="BD54" s="61">
        <f t="shared" si="226"/>
        <v>10961.549275454403</v>
      </c>
      <c r="BE54" s="61">
        <f t="shared" si="204"/>
        <v>29744.163958945526</v>
      </c>
      <c r="BF54" s="59">
        <v>1.6</v>
      </c>
      <c r="BG54" s="66">
        <f t="shared" si="227"/>
        <v>18590.102474340954</v>
      </c>
    </row>
    <row r="55" spans="2:59" x14ac:dyDescent="0.35">
      <c r="B55" t="s">
        <v>9</v>
      </c>
      <c r="C55">
        <v>141</v>
      </c>
      <c r="D55">
        <v>8</v>
      </c>
      <c r="E55" s="4">
        <v>0.60540000000000005</v>
      </c>
      <c r="F55" s="4">
        <v>0.56830000000000003</v>
      </c>
      <c r="G55" s="4">
        <v>0.65659999999999996</v>
      </c>
      <c r="H55" s="4">
        <v>0.88319999999999999</v>
      </c>
      <c r="I55" s="4">
        <v>0.05</v>
      </c>
      <c r="J55" s="4">
        <v>0.5</v>
      </c>
      <c r="K55" s="4">
        <v>0.15</v>
      </c>
      <c r="L55" s="15" t="s">
        <v>205</v>
      </c>
      <c r="M55" s="15">
        <v>1</v>
      </c>
      <c r="N55" s="15" t="s">
        <v>9</v>
      </c>
      <c r="O55" s="15">
        <v>449</v>
      </c>
      <c r="P55" s="30"/>
      <c r="Q55" s="33">
        <v>0.48</v>
      </c>
      <c r="R55" s="33"/>
      <c r="S55" s="6"/>
      <c r="T55" s="4">
        <v>0.503</v>
      </c>
      <c r="V55" t="s">
        <v>33</v>
      </c>
      <c r="W55" s="4">
        <v>0.18</v>
      </c>
      <c r="X55" s="4">
        <v>0.35</v>
      </c>
      <c r="Y55" s="4"/>
      <c r="AD55">
        <v>311</v>
      </c>
      <c r="AE55" s="4">
        <f>2*46.6%</f>
        <v>0.93200000000000005</v>
      </c>
      <c r="AF55" s="4"/>
      <c r="AG55" s="4">
        <v>0.311</v>
      </c>
      <c r="AJ55" s="48" t="s">
        <v>180</v>
      </c>
      <c r="AK55">
        <v>595</v>
      </c>
      <c r="AL55" s="1">
        <f t="shared" si="173"/>
        <v>0.92999999999999994</v>
      </c>
      <c r="AQ55">
        <f t="shared" si="196"/>
        <v>590</v>
      </c>
      <c r="AR55" s="6">
        <f t="shared" si="221"/>
        <v>906</v>
      </c>
      <c r="AS55" s="4">
        <f t="shared" si="198"/>
        <v>2.0419999999999998</v>
      </c>
      <c r="AT55" s="6">
        <f t="shared" si="222"/>
        <v>2700.7799999999997</v>
      </c>
      <c r="AU55" s="4">
        <f t="shared" si="223"/>
        <v>0.35</v>
      </c>
      <c r="AV55" s="4">
        <f t="shared" si="15"/>
        <v>0.63</v>
      </c>
      <c r="AW55" s="4">
        <f t="shared" si="201"/>
        <v>0.36099999999999999</v>
      </c>
      <c r="AX55" s="4">
        <f t="shared" si="202"/>
        <v>1.0030000000000001</v>
      </c>
      <c r="AY55" s="6">
        <f t="shared" si="203"/>
        <v>0</v>
      </c>
      <c r="AZ55" s="4">
        <f t="shared" si="16"/>
        <v>0</v>
      </c>
      <c r="BA55" s="1">
        <v>0.25</v>
      </c>
      <c r="BB55" s="6">
        <f t="shared" si="224"/>
        <v>7866.0217499999999</v>
      </c>
      <c r="BC55" s="6">
        <f t="shared" si="225"/>
        <v>15755.64156525</v>
      </c>
      <c r="BD55" s="6">
        <f t="shared" si="226"/>
        <v>10714.17450330525</v>
      </c>
      <c r="BE55" s="6">
        <f t="shared" si="204"/>
        <v>29072.912514718799</v>
      </c>
      <c r="BF55">
        <v>1.6</v>
      </c>
      <c r="BG55" s="25">
        <f t="shared" si="227"/>
        <v>18170.570321699248</v>
      </c>
    </row>
    <row r="56" spans="2:59" x14ac:dyDescent="0.35">
      <c r="B56" t="s">
        <v>9</v>
      </c>
      <c r="C56">
        <v>141</v>
      </c>
      <c r="D56">
        <v>8</v>
      </c>
      <c r="E56" s="4">
        <v>0.60540000000000005</v>
      </c>
      <c r="F56" s="4">
        <v>0.56830000000000003</v>
      </c>
      <c r="G56" s="4">
        <v>0.65659999999999996</v>
      </c>
      <c r="H56" s="4">
        <v>0.88319999999999999</v>
      </c>
      <c r="I56" s="4">
        <v>0.05</v>
      </c>
      <c r="J56" s="4">
        <v>0.5</v>
      </c>
      <c r="K56" s="4">
        <v>0.15</v>
      </c>
      <c r="L56" s="15" t="s">
        <v>205</v>
      </c>
      <c r="M56" s="15">
        <v>1</v>
      </c>
      <c r="N56" s="15" t="s">
        <v>9</v>
      </c>
      <c r="O56" s="15">
        <v>449</v>
      </c>
      <c r="P56" s="30"/>
      <c r="Q56" s="33">
        <v>0.48</v>
      </c>
      <c r="R56" s="33"/>
      <c r="S56" s="6"/>
      <c r="T56" s="4">
        <v>0.503</v>
      </c>
      <c r="V56" t="s">
        <v>33</v>
      </c>
      <c r="W56" s="4">
        <v>0.18</v>
      </c>
      <c r="X56" s="4">
        <v>0.35</v>
      </c>
      <c r="Y56" s="4"/>
      <c r="AD56">
        <v>311</v>
      </c>
      <c r="AE56" s="4">
        <f>2*46.6%</f>
        <v>0.93200000000000005</v>
      </c>
      <c r="AF56" s="4">
        <v>0.46600000000000003</v>
      </c>
      <c r="AG56" s="4"/>
      <c r="AJ56" s="48" t="s">
        <v>180</v>
      </c>
      <c r="AK56">
        <v>595</v>
      </c>
      <c r="AL56" s="1">
        <f t="shared" si="173"/>
        <v>0.92999999999999994</v>
      </c>
      <c r="AQ56">
        <f t="shared" si="196"/>
        <v>590</v>
      </c>
      <c r="AR56" s="6">
        <f t="shared" si="221"/>
        <v>906</v>
      </c>
      <c r="AS56" s="4">
        <f t="shared" si="198"/>
        <v>2.0419999999999998</v>
      </c>
      <c r="AT56" s="6">
        <f t="shared" si="222"/>
        <v>2700.7799999999997</v>
      </c>
      <c r="AU56" s="4">
        <f t="shared" si="223"/>
        <v>0.35</v>
      </c>
      <c r="AV56" s="4">
        <f t="shared" si="15"/>
        <v>1.0959999999999999</v>
      </c>
      <c r="AW56" s="4">
        <f t="shared" si="201"/>
        <v>0.05</v>
      </c>
      <c r="AX56" s="4">
        <f t="shared" si="202"/>
        <v>1.0030000000000001</v>
      </c>
      <c r="AY56" s="6">
        <f t="shared" si="203"/>
        <v>0</v>
      </c>
      <c r="AZ56" s="4">
        <f t="shared" si="16"/>
        <v>0</v>
      </c>
      <c r="BA56" s="1">
        <v>0.25</v>
      </c>
      <c r="BB56" s="6">
        <f t="shared" si="224"/>
        <v>9439.2260999999999</v>
      </c>
      <c r="BC56" s="6">
        <f t="shared" si="225"/>
        <v>18906.769878300001</v>
      </c>
      <c r="BD56" s="6">
        <f t="shared" si="226"/>
        <v>9912.6032889149992</v>
      </c>
      <c r="BE56" s="6">
        <f t="shared" si="204"/>
        <v>26897.849024470852</v>
      </c>
      <c r="BF56">
        <v>1.6</v>
      </c>
      <c r="BG56" s="25">
        <f t="shared" si="227"/>
        <v>16811.155640294281</v>
      </c>
    </row>
    <row r="57" spans="2:59" x14ac:dyDescent="0.35">
      <c r="B57" t="s">
        <v>9</v>
      </c>
      <c r="C57">
        <v>141</v>
      </c>
      <c r="D57">
        <v>8</v>
      </c>
      <c r="E57" s="4">
        <v>0.60540000000000005</v>
      </c>
      <c r="F57" s="4">
        <v>0.56830000000000003</v>
      </c>
      <c r="G57" s="4">
        <v>0.65659999999999996</v>
      </c>
      <c r="H57" s="4">
        <v>0.88319999999999999</v>
      </c>
      <c r="I57" s="4">
        <v>0.05</v>
      </c>
      <c r="J57" s="4">
        <v>0.5</v>
      </c>
      <c r="K57" s="4">
        <v>0.15</v>
      </c>
      <c r="L57" s="15" t="s">
        <v>205</v>
      </c>
      <c r="M57" s="15">
        <v>1</v>
      </c>
      <c r="N57" s="15" t="s">
        <v>9</v>
      </c>
      <c r="O57" s="15">
        <v>449</v>
      </c>
      <c r="P57" s="30"/>
      <c r="Q57" s="33">
        <v>0.48</v>
      </c>
      <c r="R57" s="33"/>
      <c r="S57" s="6"/>
      <c r="T57" s="4">
        <v>0.503</v>
      </c>
      <c r="V57" t="s">
        <v>33</v>
      </c>
      <c r="W57" s="4">
        <v>0.18</v>
      </c>
      <c r="X57" s="4">
        <v>0.35</v>
      </c>
      <c r="Y57" s="4"/>
      <c r="AD57">
        <v>311</v>
      </c>
      <c r="AE57" s="4">
        <v>0.46600000000000003</v>
      </c>
      <c r="AF57" s="4">
        <v>0.46600000000000003</v>
      </c>
      <c r="AG57" s="4"/>
      <c r="AI57" s="6">
        <v>187</v>
      </c>
      <c r="AJ57" s="48" t="s">
        <v>180</v>
      </c>
      <c r="AK57">
        <v>595</v>
      </c>
      <c r="AL57" s="1">
        <f t="shared" si="173"/>
        <v>0.92999999999999994</v>
      </c>
      <c r="AQ57">
        <f t="shared" ref="AQ57:AQ58" si="228">C57+O57</f>
        <v>590</v>
      </c>
      <c r="AR57" s="6">
        <f t="shared" ref="AR57:AR58" si="229">AD57+AK57</f>
        <v>906</v>
      </c>
      <c r="AS57" s="4">
        <f t="shared" ref="AS57:AS58" si="230">P57+W57+AE57+AL57</f>
        <v>1.5760000000000001</v>
      </c>
      <c r="AT57" s="6">
        <f t="shared" ref="AT57:AT58" si="231">(100%+AS57)*AQ57+AR57</f>
        <v>2425.84</v>
      </c>
      <c r="AU57" s="4">
        <f t="shared" ref="AU57:AU58" si="232">X57</f>
        <v>0.35</v>
      </c>
      <c r="AV57" s="4">
        <f t="shared" ref="AV57:AV58" si="233">Y57+AF57+AO57+Q57+K57</f>
        <v>1.0959999999999999</v>
      </c>
      <c r="AW57" s="4">
        <f t="shared" ref="AW57:AW58" si="234">I57+S57+AA57+AG57+AM57</f>
        <v>0.05</v>
      </c>
      <c r="AX57" s="4">
        <f t="shared" ref="AX57:AX58" si="235">J57+T57+AB57+AH57+AN57</f>
        <v>1.0030000000000001</v>
      </c>
      <c r="AY57" s="6">
        <f t="shared" ref="AY57:AY58" si="236">U57+AC57+AI57+AP57</f>
        <v>187</v>
      </c>
      <c r="AZ57" s="4">
        <f t="shared" ref="AZ57:AZ58" si="237">2.78*AY57/(1400+AY57)</f>
        <v>0.32757403906742283</v>
      </c>
      <c r="BA57" s="1">
        <v>0.25</v>
      </c>
      <c r="BB57" s="6">
        <f t="shared" ref="BB57:BB58" si="238">(100%+X57+AU57+AV57)*AT57*(100%+BA57*100%)*(100%+BA57*AZ57)</f>
        <v>9172.629428306238</v>
      </c>
      <c r="BC57" s="6">
        <f t="shared" ref="BC57:BC58" si="239">(100%+$AX57)*BB57</f>
        <v>18372.776744897397</v>
      </c>
      <c r="BD57" s="6">
        <f t="shared" ref="BD57:BD58" si="240">MIN($AW57, 80%)*BC57+MAX(100%-$AW57, 20%)*BB57</f>
        <v>9632.6367941357948</v>
      </c>
      <c r="BE57" s="6">
        <f t="shared" ref="BE57:BE58" si="241">(E57+F57+G57+H57)*BD57</f>
        <v>26138.159940887483</v>
      </c>
      <c r="BF57">
        <v>1.6</v>
      </c>
      <c r="BG57" s="25">
        <f t="shared" ref="BG57:BG58" si="242">BE57/BF57</f>
        <v>16336.349963054676</v>
      </c>
    </row>
    <row r="58" spans="2:59" x14ac:dyDescent="0.35">
      <c r="B58" t="s">
        <v>9</v>
      </c>
      <c r="C58">
        <v>141</v>
      </c>
      <c r="D58">
        <v>8</v>
      </c>
      <c r="E58" s="4">
        <v>0.60540000000000005</v>
      </c>
      <c r="F58" s="4">
        <v>0.56830000000000003</v>
      </c>
      <c r="G58" s="4">
        <v>0.65659999999999996</v>
      </c>
      <c r="H58" s="4">
        <v>0.88319999999999999</v>
      </c>
      <c r="I58" s="4">
        <v>0.05</v>
      </c>
      <c r="J58" s="4">
        <v>0.5</v>
      </c>
      <c r="K58" s="4">
        <v>0.15</v>
      </c>
      <c r="L58" s="15" t="s">
        <v>205</v>
      </c>
      <c r="M58" s="15">
        <v>1</v>
      </c>
      <c r="N58" s="15" t="s">
        <v>9</v>
      </c>
      <c r="O58" s="15">
        <v>449</v>
      </c>
      <c r="P58" s="30"/>
      <c r="Q58" s="33">
        <v>0.48</v>
      </c>
      <c r="R58" s="33"/>
      <c r="S58" s="6"/>
      <c r="T58" s="4">
        <v>0.503</v>
      </c>
      <c r="V58" t="s">
        <v>33</v>
      </c>
      <c r="W58" s="4">
        <v>0.18</v>
      </c>
      <c r="X58" s="4">
        <v>0.35</v>
      </c>
      <c r="Y58" s="4"/>
      <c r="AD58">
        <v>311</v>
      </c>
      <c r="AE58" s="4">
        <v>0.46600000000000003</v>
      </c>
      <c r="AF58" s="4"/>
      <c r="AG58" s="4">
        <v>0.311</v>
      </c>
      <c r="AI58" s="6">
        <v>187</v>
      </c>
      <c r="AJ58" s="48" t="s">
        <v>180</v>
      </c>
      <c r="AK58">
        <v>595</v>
      </c>
      <c r="AL58" s="1">
        <f t="shared" si="173"/>
        <v>0.92999999999999994</v>
      </c>
      <c r="AQ58">
        <f t="shared" si="228"/>
        <v>590</v>
      </c>
      <c r="AR58" s="6">
        <f t="shared" si="229"/>
        <v>906</v>
      </c>
      <c r="AS58" s="4">
        <f t="shared" si="230"/>
        <v>1.5760000000000001</v>
      </c>
      <c r="AT58" s="6">
        <f t="shared" si="231"/>
        <v>2425.84</v>
      </c>
      <c r="AU58" s="4">
        <f t="shared" si="232"/>
        <v>0.35</v>
      </c>
      <c r="AV58" s="4">
        <f t="shared" si="233"/>
        <v>0.63</v>
      </c>
      <c r="AW58" s="4">
        <f t="shared" si="234"/>
        <v>0.36099999999999999</v>
      </c>
      <c r="AX58" s="4">
        <f t="shared" si="235"/>
        <v>1.0030000000000001</v>
      </c>
      <c r="AY58" s="6">
        <f t="shared" si="236"/>
        <v>187</v>
      </c>
      <c r="AZ58" s="4">
        <f t="shared" si="237"/>
        <v>0.32757403906742283</v>
      </c>
      <c r="BA58" s="1">
        <v>0.25</v>
      </c>
      <c r="BB58" s="6">
        <f t="shared" si="238"/>
        <v>7643.8578569218653</v>
      </c>
      <c r="BC58" s="6">
        <f t="shared" si="239"/>
        <v>15310.647287414497</v>
      </c>
      <c r="BD58" s="6">
        <f t="shared" si="240"/>
        <v>10411.568841329705</v>
      </c>
      <c r="BE58" s="6">
        <f t="shared" si="241"/>
        <v>28251.792050948156</v>
      </c>
      <c r="BF58">
        <v>1.6</v>
      </c>
      <c r="BG58" s="25">
        <f t="shared" si="242"/>
        <v>17657.370031842594</v>
      </c>
    </row>
    <row r="59" spans="2:59" x14ac:dyDescent="0.35">
      <c r="B59" t="s">
        <v>9</v>
      </c>
      <c r="C59">
        <v>141</v>
      </c>
      <c r="D59">
        <v>8</v>
      </c>
      <c r="E59" s="4">
        <v>0.60540000000000005</v>
      </c>
      <c r="F59" s="4">
        <v>0.56830000000000003</v>
      </c>
      <c r="G59" s="4">
        <v>0.65659999999999996</v>
      </c>
      <c r="H59" s="4">
        <v>0.88319999999999999</v>
      </c>
      <c r="I59" s="4">
        <v>0.05</v>
      </c>
      <c r="J59" s="4">
        <v>0.5</v>
      </c>
      <c r="K59" s="4">
        <v>0.15</v>
      </c>
      <c r="L59" s="15" t="s">
        <v>205</v>
      </c>
      <c r="M59" s="15">
        <v>1</v>
      </c>
      <c r="N59" s="15" t="s">
        <v>9</v>
      </c>
      <c r="O59" s="15">
        <v>449</v>
      </c>
      <c r="P59" s="30"/>
      <c r="Q59" s="33">
        <v>0.48</v>
      </c>
      <c r="R59" s="33"/>
      <c r="S59" s="6"/>
      <c r="T59" s="4">
        <v>0.503</v>
      </c>
      <c r="V59" t="s">
        <v>33</v>
      </c>
      <c r="W59" s="4">
        <v>0.18</v>
      </c>
      <c r="X59" s="4">
        <v>0.35</v>
      </c>
      <c r="Y59" s="4"/>
      <c r="AD59">
        <v>311</v>
      </c>
      <c r="AE59" s="4"/>
      <c r="AF59" s="4">
        <v>0.46600000000000003</v>
      </c>
      <c r="AG59" s="4">
        <v>0.311</v>
      </c>
      <c r="AI59" s="6">
        <v>187</v>
      </c>
      <c r="AJ59" s="48" t="s">
        <v>180</v>
      </c>
      <c r="AK59">
        <v>595</v>
      </c>
      <c r="AL59" s="1">
        <f t="shared" si="173"/>
        <v>0.92999999999999994</v>
      </c>
      <c r="AQ59">
        <f t="shared" si="196"/>
        <v>590</v>
      </c>
      <c r="AR59" s="6">
        <f t="shared" ref="AR59:AR62" si="243">AD59+AK59</f>
        <v>906</v>
      </c>
      <c r="AS59" s="4">
        <f t="shared" si="198"/>
        <v>1.1099999999999999</v>
      </c>
      <c r="AT59" s="6">
        <f t="shared" ref="AT59:AT62" si="244">(100%+AS59)*AQ59+AR59</f>
        <v>2150.8999999999996</v>
      </c>
      <c r="AU59" s="4">
        <f t="shared" ref="AU59:AU62" si="245">X59</f>
        <v>0.35</v>
      </c>
      <c r="AV59" s="4">
        <f t="shared" si="15"/>
        <v>1.0959999999999999</v>
      </c>
      <c r="AW59" s="4">
        <f t="shared" si="201"/>
        <v>0.36099999999999999</v>
      </c>
      <c r="AX59" s="4">
        <f t="shared" si="202"/>
        <v>1.0030000000000001</v>
      </c>
      <c r="AY59" s="6">
        <f t="shared" si="203"/>
        <v>187</v>
      </c>
      <c r="AZ59" s="4">
        <f t="shared" si="16"/>
        <v>0.32757403906742283</v>
      </c>
      <c r="BA59" s="1">
        <v>0.25</v>
      </c>
      <c r="BB59" s="6">
        <f t="shared" ref="BB59:BB62" si="246">(100%+X59+AU59+AV59)*AT59*(100%+BA59*100%)*(100%+BA59*AZ59)</f>
        <v>8133.0214018005654</v>
      </c>
      <c r="BC59" s="6">
        <f t="shared" ref="BC59:BC62" si="247">(100%+$AX59)*BB59</f>
        <v>16290.441867806534</v>
      </c>
      <c r="BD59" s="6">
        <f t="shared" ref="BD59:BD62" si="248">MIN($AW59, 80%)*BC59+MAX(100%-$AW59, 20%)*BB59</f>
        <v>11077.850190028719</v>
      </c>
      <c r="BE59" s="6">
        <f t="shared" si="204"/>
        <v>30059.746490642934</v>
      </c>
      <c r="BF59">
        <v>1.6</v>
      </c>
      <c r="BG59" s="25">
        <f t="shared" ref="BG59:BG62" si="249">BE59/BF59</f>
        <v>18787.341556651834</v>
      </c>
    </row>
    <row r="60" spans="2:59" s="59" customFormat="1" x14ac:dyDescent="0.35">
      <c r="B60" s="59" t="s">
        <v>9</v>
      </c>
      <c r="C60" s="59">
        <v>141</v>
      </c>
      <c r="D60">
        <v>8</v>
      </c>
      <c r="E60" s="60">
        <v>0.60540000000000005</v>
      </c>
      <c r="F60" s="60">
        <v>0.56830000000000003</v>
      </c>
      <c r="G60" s="60">
        <v>0.65659999999999996</v>
      </c>
      <c r="H60" s="60">
        <v>0.88319999999999999</v>
      </c>
      <c r="I60" s="60">
        <v>0.05</v>
      </c>
      <c r="J60" s="60">
        <v>0.5</v>
      </c>
      <c r="K60" s="4">
        <v>0.15</v>
      </c>
      <c r="L60" s="63" t="s">
        <v>205</v>
      </c>
      <c r="M60" s="63">
        <v>1</v>
      </c>
      <c r="N60" s="63" t="s">
        <v>9</v>
      </c>
      <c r="O60" s="63">
        <v>449</v>
      </c>
      <c r="P60" s="67"/>
      <c r="Q60" s="64">
        <v>0.48</v>
      </c>
      <c r="R60" s="64"/>
      <c r="S60" s="61"/>
      <c r="T60" s="60">
        <v>0.503</v>
      </c>
      <c r="U60" s="61"/>
      <c r="V60" s="59" t="s">
        <v>33</v>
      </c>
      <c r="W60" s="60">
        <v>0.18</v>
      </c>
      <c r="X60" s="60">
        <v>0.35</v>
      </c>
      <c r="AD60" s="59">
        <v>311</v>
      </c>
      <c r="AE60" s="60">
        <f>1*46.6%</f>
        <v>0.46600000000000003</v>
      </c>
      <c r="AF60" s="60">
        <f>1*46.6%</f>
        <v>0.46600000000000003</v>
      </c>
      <c r="AG60" s="60">
        <v>0.311</v>
      </c>
      <c r="AI60" s="61"/>
      <c r="AJ60" s="65" t="s">
        <v>180</v>
      </c>
      <c r="AK60" s="59">
        <v>595</v>
      </c>
      <c r="AL60" s="71">
        <f t="shared" si="173"/>
        <v>0.92999999999999994</v>
      </c>
      <c r="AQ60" s="59">
        <f t="shared" si="196"/>
        <v>590</v>
      </c>
      <c r="AR60" s="61">
        <f t="shared" si="243"/>
        <v>906</v>
      </c>
      <c r="AS60" s="60">
        <f t="shared" si="198"/>
        <v>1.5760000000000001</v>
      </c>
      <c r="AT60" s="61">
        <f t="shared" si="244"/>
        <v>2425.84</v>
      </c>
      <c r="AU60" s="60">
        <f t="shared" si="245"/>
        <v>0.35</v>
      </c>
      <c r="AV60" s="4">
        <f t="shared" si="15"/>
        <v>1.0959999999999999</v>
      </c>
      <c r="AW60" s="60">
        <f t="shared" si="201"/>
        <v>0.36099999999999999</v>
      </c>
      <c r="AX60" s="60">
        <f t="shared" si="202"/>
        <v>1.0030000000000001</v>
      </c>
      <c r="AY60" s="6">
        <f t="shared" si="203"/>
        <v>0</v>
      </c>
      <c r="AZ60" s="4">
        <f t="shared" si="16"/>
        <v>0</v>
      </c>
      <c r="BA60" s="1">
        <v>0.25</v>
      </c>
      <c r="BB60" s="61">
        <f t="shared" si="246"/>
        <v>8478.3108000000011</v>
      </c>
      <c r="BC60" s="61">
        <f t="shared" si="247"/>
        <v>16982.056532400002</v>
      </c>
      <c r="BD60" s="61">
        <f t="shared" si="248"/>
        <v>11548.163009396401</v>
      </c>
      <c r="BE60" s="61">
        <f t="shared" si="204"/>
        <v>31335.940325997137</v>
      </c>
      <c r="BF60" s="59">
        <v>1.6</v>
      </c>
      <c r="BG60" s="66">
        <f t="shared" si="249"/>
        <v>19584.96270374821</v>
      </c>
    </row>
    <row r="61" spans="2:59" x14ac:dyDescent="0.35">
      <c r="B61" t="s">
        <v>9</v>
      </c>
      <c r="C61">
        <v>141</v>
      </c>
      <c r="D61">
        <v>8</v>
      </c>
      <c r="E61" s="4">
        <v>0.60540000000000005</v>
      </c>
      <c r="F61" s="4">
        <v>0.56830000000000003</v>
      </c>
      <c r="G61" s="4">
        <v>0.65659999999999996</v>
      </c>
      <c r="H61" s="4">
        <v>0.88319999999999999</v>
      </c>
      <c r="I61" s="4">
        <v>0.05</v>
      </c>
      <c r="J61" s="4">
        <v>0.5</v>
      </c>
      <c r="K61" s="4">
        <v>0.15</v>
      </c>
      <c r="L61" s="15" t="s">
        <v>206</v>
      </c>
      <c r="M61" s="15">
        <v>1</v>
      </c>
      <c r="N61" s="15" t="s">
        <v>9</v>
      </c>
      <c r="O61" s="15">
        <v>449</v>
      </c>
      <c r="P61" s="30"/>
      <c r="Q61" s="33"/>
      <c r="R61" s="33"/>
      <c r="S61" s="6"/>
      <c r="T61" s="4">
        <v>0.503</v>
      </c>
      <c r="U61" s="6">
        <v>240</v>
      </c>
      <c r="V61" t="s">
        <v>33</v>
      </c>
      <c r="W61" s="4">
        <v>0.18</v>
      </c>
      <c r="X61" s="4">
        <v>0.35</v>
      </c>
      <c r="Y61" s="4"/>
      <c r="AD61">
        <v>311</v>
      </c>
      <c r="AE61" s="4">
        <f>2*46.6%</f>
        <v>0.93200000000000005</v>
      </c>
      <c r="AF61" s="4"/>
      <c r="AG61" s="4">
        <v>0.311</v>
      </c>
      <c r="AJ61" s="48" t="s">
        <v>180</v>
      </c>
      <c r="AK61">
        <v>595</v>
      </c>
      <c r="AL61" s="1">
        <f t="shared" si="173"/>
        <v>0.92999999999999994</v>
      </c>
      <c r="AQ61">
        <f t="shared" si="196"/>
        <v>590</v>
      </c>
      <c r="AR61" s="6">
        <f t="shared" si="243"/>
        <v>906</v>
      </c>
      <c r="AS61" s="4">
        <f t="shared" si="198"/>
        <v>2.0419999999999998</v>
      </c>
      <c r="AT61" s="6">
        <f t="shared" si="244"/>
        <v>2700.7799999999997</v>
      </c>
      <c r="AU61" s="4">
        <f t="shared" si="245"/>
        <v>0.35</v>
      </c>
      <c r="AV61" s="4">
        <f t="shared" si="15"/>
        <v>0.15</v>
      </c>
      <c r="AW61" s="4">
        <f t="shared" si="201"/>
        <v>0.36099999999999999</v>
      </c>
      <c r="AX61" s="4">
        <f t="shared" si="202"/>
        <v>1.0030000000000001</v>
      </c>
      <c r="AY61" s="6">
        <f t="shared" si="203"/>
        <v>240</v>
      </c>
      <c r="AZ61" s="4">
        <f t="shared" si="16"/>
        <v>0.4068292682926829</v>
      </c>
      <c r="BA61" s="1">
        <v>0.25</v>
      </c>
      <c r="BB61" s="6">
        <f t="shared" si="246"/>
        <v>6880.7722655487814</v>
      </c>
      <c r="BC61" s="6">
        <f t="shared" si="247"/>
        <v>13782.186847894211</v>
      </c>
      <c r="BD61" s="6">
        <f t="shared" si="248"/>
        <v>9372.1829297754812</v>
      </c>
      <c r="BE61" s="6">
        <f t="shared" si="204"/>
        <v>25431.418379945771</v>
      </c>
      <c r="BF61">
        <v>1.6</v>
      </c>
      <c r="BG61" s="25">
        <f t="shared" si="249"/>
        <v>15894.636487466107</v>
      </c>
    </row>
    <row r="62" spans="2:59" x14ac:dyDescent="0.35">
      <c r="B62" t="s">
        <v>9</v>
      </c>
      <c r="C62">
        <v>141</v>
      </c>
      <c r="D62">
        <v>8</v>
      </c>
      <c r="E62" s="4">
        <v>0.60540000000000005</v>
      </c>
      <c r="F62" s="4">
        <v>0.56830000000000003</v>
      </c>
      <c r="G62" s="4">
        <v>0.65659999999999996</v>
      </c>
      <c r="H62" s="4">
        <v>0.88319999999999999</v>
      </c>
      <c r="I62" s="4">
        <v>0.05</v>
      </c>
      <c r="J62" s="4">
        <v>0.5</v>
      </c>
      <c r="K62" s="4">
        <v>0.15</v>
      </c>
      <c r="L62" s="15" t="s">
        <v>206</v>
      </c>
      <c r="M62" s="15">
        <v>1</v>
      </c>
      <c r="N62" s="15" t="s">
        <v>9</v>
      </c>
      <c r="O62" s="15">
        <v>449</v>
      </c>
      <c r="P62" s="30"/>
      <c r="Q62" s="33"/>
      <c r="R62" s="33"/>
      <c r="S62" s="6"/>
      <c r="T62" s="4">
        <v>0.503</v>
      </c>
      <c r="U62" s="6">
        <v>240</v>
      </c>
      <c r="V62" t="s">
        <v>33</v>
      </c>
      <c r="W62" s="4">
        <v>0.18</v>
      </c>
      <c r="X62" s="4">
        <v>0.35</v>
      </c>
      <c r="Y62" s="4"/>
      <c r="AD62">
        <v>311</v>
      </c>
      <c r="AE62" s="4">
        <f>2*46.6%</f>
        <v>0.93200000000000005</v>
      </c>
      <c r="AF62" s="4">
        <v>0.46600000000000003</v>
      </c>
      <c r="AG62" s="4"/>
      <c r="AJ62" s="48" t="s">
        <v>180</v>
      </c>
      <c r="AK62">
        <v>595</v>
      </c>
      <c r="AL62" s="1">
        <f t="shared" si="173"/>
        <v>0.92999999999999994</v>
      </c>
      <c r="AQ62">
        <f t="shared" si="196"/>
        <v>590</v>
      </c>
      <c r="AR62" s="6">
        <f t="shared" si="243"/>
        <v>906</v>
      </c>
      <c r="AS62" s="4">
        <f t="shared" si="198"/>
        <v>2.0419999999999998</v>
      </c>
      <c r="AT62" s="6">
        <f t="shared" si="244"/>
        <v>2700.7799999999997</v>
      </c>
      <c r="AU62" s="4">
        <f t="shared" si="245"/>
        <v>0.35</v>
      </c>
      <c r="AV62" s="4">
        <f t="shared" si="15"/>
        <v>0.61599999999999999</v>
      </c>
      <c r="AW62" s="4">
        <f t="shared" si="201"/>
        <v>0.05</v>
      </c>
      <c r="AX62" s="4">
        <f t="shared" si="202"/>
        <v>1.0030000000000001</v>
      </c>
      <c r="AY62" s="6">
        <f t="shared" si="203"/>
        <v>240</v>
      </c>
      <c r="AZ62" s="4">
        <f t="shared" si="16"/>
        <v>0.4068292682926829</v>
      </c>
      <c r="BA62" s="1">
        <v>0.25</v>
      </c>
      <c r="BB62" s="6">
        <f t="shared" si="246"/>
        <v>8613.9830091951226</v>
      </c>
      <c r="BC62" s="6">
        <f t="shared" si="247"/>
        <v>17253.80796741783</v>
      </c>
      <c r="BD62" s="6">
        <f t="shared" si="248"/>
        <v>9045.9742571062579</v>
      </c>
      <c r="BE62" s="6">
        <f t="shared" si="204"/>
        <v>24546.251146657833</v>
      </c>
      <c r="BF62">
        <v>1.6</v>
      </c>
      <c r="BG62" s="25">
        <f t="shared" si="249"/>
        <v>15341.406966661145</v>
      </c>
    </row>
    <row r="63" spans="2:59" x14ac:dyDescent="0.35">
      <c r="B63" t="s">
        <v>9</v>
      </c>
      <c r="C63">
        <v>141</v>
      </c>
      <c r="D63">
        <v>8</v>
      </c>
      <c r="E63" s="4">
        <v>0.60540000000000005</v>
      </c>
      <c r="F63" s="4">
        <v>0.56830000000000003</v>
      </c>
      <c r="G63" s="4">
        <v>0.65659999999999996</v>
      </c>
      <c r="H63" s="4">
        <v>0.88319999999999999</v>
      </c>
      <c r="I63" s="4">
        <v>0.05</v>
      </c>
      <c r="J63" s="4">
        <v>0.5</v>
      </c>
      <c r="K63" s="4">
        <v>0.15</v>
      </c>
      <c r="L63" s="15" t="s">
        <v>206</v>
      </c>
      <c r="M63" s="15">
        <v>1</v>
      </c>
      <c r="N63" s="15" t="s">
        <v>9</v>
      </c>
      <c r="O63" s="15">
        <v>449</v>
      </c>
      <c r="P63" s="30"/>
      <c r="Q63" s="33"/>
      <c r="R63" s="33"/>
      <c r="S63" s="6"/>
      <c r="T63" s="4">
        <v>0.503</v>
      </c>
      <c r="U63" s="6">
        <v>240</v>
      </c>
      <c r="V63" t="s">
        <v>33</v>
      </c>
      <c r="W63" s="4">
        <v>0.18</v>
      </c>
      <c r="X63" s="4">
        <v>0.35</v>
      </c>
      <c r="Y63" s="4"/>
      <c r="AD63">
        <v>311</v>
      </c>
      <c r="AE63" s="4">
        <v>0.46600000000000003</v>
      </c>
      <c r="AF63" s="4">
        <v>0.46600000000000003</v>
      </c>
      <c r="AG63" s="4"/>
      <c r="AI63" s="6">
        <v>187</v>
      </c>
      <c r="AJ63" s="48" t="s">
        <v>180</v>
      </c>
      <c r="AK63">
        <v>595</v>
      </c>
      <c r="AL63" s="1">
        <f t="shared" si="173"/>
        <v>0.92999999999999994</v>
      </c>
      <c r="AQ63">
        <f t="shared" ref="AQ63:AQ64" si="250">C63+O63</f>
        <v>590</v>
      </c>
      <c r="AR63" s="6">
        <f t="shared" ref="AR63:AR64" si="251">AD63+AK63</f>
        <v>906</v>
      </c>
      <c r="AS63" s="4">
        <f t="shared" ref="AS63:AS64" si="252">P63+W63+AE63+AL63</f>
        <v>1.5760000000000001</v>
      </c>
      <c r="AT63" s="6">
        <f t="shared" ref="AT63:AT64" si="253">(100%+AS63)*AQ63+AR63</f>
        <v>2425.84</v>
      </c>
      <c r="AU63" s="4">
        <f t="shared" ref="AU63:AU64" si="254">X63</f>
        <v>0.35</v>
      </c>
      <c r="AV63" s="4">
        <f t="shared" ref="AV63:AV64" si="255">Y63+AF63+AO63+Q63+K63</f>
        <v>0.61599999999999999</v>
      </c>
      <c r="AW63" s="4">
        <f t="shared" ref="AW63:AW64" si="256">I63+S63+AA63+AG63+AM63</f>
        <v>0.05</v>
      </c>
      <c r="AX63" s="4">
        <f t="shared" ref="AX63:AX64" si="257">J63+T63+AB63+AH63+AN63</f>
        <v>1.0030000000000001</v>
      </c>
      <c r="AY63" s="6">
        <f t="shared" ref="AY63:AY64" si="258">U63+AC63+AI63+AP63</f>
        <v>427</v>
      </c>
      <c r="AZ63" s="4">
        <f t="shared" ref="AZ63:AZ64" si="259">2.78*AY63/(1400+AY63)</f>
        <v>0.64973180076628345</v>
      </c>
      <c r="BA63" s="1">
        <v>0.25</v>
      </c>
      <c r="BB63" s="6">
        <f t="shared" ref="BB63:BB64" si="260">(100%+X63+AU63+AV63)*AT63*(100%+BA63*100%)*(100%+BA63*AZ63)</f>
        <v>8163.5420271494258</v>
      </c>
      <c r="BC63" s="6">
        <f t="shared" ref="BC63:BC64" si="261">(100%+$AX63)*BB63</f>
        <v>16351.574680380301</v>
      </c>
      <c r="BD63" s="6">
        <f t="shared" ref="BD63:BD64" si="262">MIN($AW63, 80%)*BC63+MAX(100%-$AW63, 20%)*BB63</f>
        <v>8572.9436598109696</v>
      </c>
      <c r="BE63" s="6">
        <f t="shared" ref="BE63:BE64" si="263">(E63+F63+G63+H63)*BD63</f>
        <v>23262.682620897067</v>
      </c>
      <c r="BF63">
        <v>1.6</v>
      </c>
      <c r="BG63" s="25">
        <f t="shared" ref="BG63:BG64" si="264">BE63/BF63</f>
        <v>14539.176638060666</v>
      </c>
    </row>
    <row r="64" spans="2:59" x14ac:dyDescent="0.35">
      <c r="B64" t="s">
        <v>9</v>
      </c>
      <c r="C64">
        <v>141</v>
      </c>
      <c r="D64">
        <v>8</v>
      </c>
      <c r="E64" s="4">
        <v>0.60540000000000005</v>
      </c>
      <c r="F64" s="4">
        <v>0.56830000000000003</v>
      </c>
      <c r="G64" s="4">
        <v>0.65659999999999996</v>
      </c>
      <c r="H64" s="4">
        <v>0.88319999999999999</v>
      </c>
      <c r="I64" s="4">
        <v>0.05</v>
      </c>
      <c r="J64" s="4">
        <v>0.5</v>
      </c>
      <c r="K64" s="4">
        <v>0.15</v>
      </c>
      <c r="L64" s="15" t="s">
        <v>206</v>
      </c>
      <c r="M64" s="15">
        <v>1</v>
      </c>
      <c r="N64" s="15" t="s">
        <v>9</v>
      </c>
      <c r="O64" s="15">
        <v>449</v>
      </c>
      <c r="P64" s="30"/>
      <c r="Q64" s="33"/>
      <c r="R64" s="33"/>
      <c r="S64" s="6"/>
      <c r="T64" s="4">
        <v>0.503</v>
      </c>
      <c r="U64" s="6">
        <v>240</v>
      </c>
      <c r="V64" t="s">
        <v>33</v>
      </c>
      <c r="W64" s="4">
        <v>0.18</v>
      </c>
      <c r="X64" s="4">
        <v>0.35</v>
      </c>
      <c r="Y64" s="4"/>
      <c r="AD64">
        <v>311</v>
      </c>
      <c r="AE64" s="4">
        <v>0.46600000000000003</v>
      </c>
      <c r="AF64" s="4"/>
      <c r="AG64" s="4">
        <v>0.311</v>
      </c>
      <c r="AI64" s="6">
        <v>187</v>
      </c>
      <c r="AJ64" s="48" t="s">
        <v>180</v>
      </c>
      <c r="AK64">
        <v>595</v>
      </c>
      <c r="AL64" s="1">
        <f t="shared" si="173"/>
        <v>0.92999999999999994</v>
      </c>
      <c r="AQ64">
        <f t="shared" si="250"/>
        <v>590</v>
      </c>
      <c r="AR64" s="6">
        <f t="shared" si="251"/>
        <v>906</v>
      </c>
      <c r="AS64" s="4">
        <f t="shared" si="252"/>
        <v>1.5760000000000001</v>
      </c>
      <c r="AT64" s="6">
        <f t="shared" si="253"/>
        <v>2425.84</v>
      </c>
      <c r="AU64" s="4">
        <f t="shared" si="254"/>
        <v>0.35</v>
      </c>
      <c r="AV64" s="4">
        <f t="shared" si="255"/>
        <v>0.15</v>
      </c>
      <c r="AW64" s="4">
        <f t="shared" si="256"/>
        <v>0.36099999999999999</v>
      </c>
      <c r="AX64" s="4">
        <f t="shared" si="257"/>
        <v>1.0030000000000001</v>
      </c>
      <c r="AY64" s="6">
        <f t="shared" si="258"/>
        <v>427</v>
      </c>
      <c r="AZ64" s="4">
        <f t="shared" si="259"/>
        <v>0.64973180076628345</v>
      </c>
      <c r="BA64" s="1">
        <v>0.25</v>
      </c>
      <c r="BB64" s="6">
        <f t="shared" si="260"/>
        <v>6520.9640545019156</v>
      </c>
      <c r="BC64" s="6">
        <f t="shared" si="261"/>
        <v>13061.491001167338</v>
      </c>
      <c r="BD64" s="6">
        <f t="shared" si="262"/>
        <v>8882.0942822481338</v>
      </c>
      <c r="BE64" s="6">
        <f t="shared" si="263"/>
        <v>24101.562834880315</v>
      </c>
      <c r="BF64">
        <v>1.6</v>
      </c>
      <c r="BG64" s="25">
        <f t="shared" si="264"/>
        <v>15063.476771800197</v>
      </c>
    </row>
    <row r="65" spans="2:59" x14ac:dyDescent="0.35">
      <c r="B65" t="s">
        <v>9</v>
      </c>
      <c r="C65">
        <v>141</v>
      </c>
      <c r="D65">
        <v>8</v>
      </c>
      <c r="E65" s="4">
        <v>0.60540000000000005</v>
      </c>
      <c r="F65" s="4">
        <v>0.56830000000000003</v>
      </c>
      <c r="G65" s="4">
        <v>0.65659999999999996</v>
      </c>
      <c r="H65" s="4">
        <v>0.88319999999999999</v>
      </c>
      <c r="I65" s="4">
        <v>0.05</v>
      </c>
      <c r="J65" s="4">
        <v>0.5</v>
      </c>
      <c r="K65" s="4">
        <v>0.15</v>
      </c>
      <c r="L65" s="15" t="s">
        <v>206</v>
      </c>
      <c r="M65" s="15">
        <v>1</v>
      </c>
      <c r="N65" s="15" t="s">
        <v>9</v>
      </c>
      <c r="O65" s="15">
        <v>449</v>
      </c>
      <c r="P65" s="30"/>
      <c r="Q65" s="33"/>
      <c r="R65" s="33"/>
      <c r="S65" s="6"/>
      <c r="T65" s="4">
        <v>0.503</v>
      </c>
      <c r="U65" s="6">
        <v>240</v>
      </c>
      <c r="V65" t="s">
        <v>33</v>
      </c>
      <c r="W65" s="4">
        <v>0.18</v>
      </c>
      <c r="X65" s="4">
        <v>0.35</v>
      </c>
      <c r="Y65" s="4"/>
      <c r="AD65">
        <v>311</v>
      </c>
      <c r="AE65" s="4"/>
      <c r="AF65" s="4">
        <v>0.46600000000000003</v>
      </c>
      <c r="AG65" s="4">
        <v>0.311</v>
      </c>
      <c r="AI65" s="6">
        <v>187</v>
      </c>
      <c r="AJ65" s="48" t="s">
        <v>180</v>
      </c>
      <c r="AK65">
        <v>595</v>
      </c>
      <c r="AL65" s="1">
        <f t="shared" si="173"/>
        <v>0.92999999999999994</v>
      </c>
      <c r="AQ65">
        <f t="shared" si="196"/>
        <v>590</v>
      </c>
      <c r="AR65" s="6">
        <f t="shared" ref="AR65:AR66" si="265">AD65+AK65</f>
        <v>906</v>
      </c>
      <c r="AS65" s="4">
        <f t="shared" si="198"/>
        <v>1.1099999999999999</v>
      </c>
      <c r="AT65" s="6">
        <f t="shared" ref="AT65:AT66" si="266">(100%+AS65)*AQ65+AR65</f>
        <v>2150.8999999999996</v>
      </c>
      <c r="AU65" s="4">
        <f t="shared" ref="AU65:AU66" si="267">X65</f>
        <v>0.35</v>
      </c>
      <c r="AV65" s="4">
        <f t="shared" si="15"/>
        <v>0.61599999999999999</v>
      </c>
      <c r="AW65" s="4">
        <f t="shared" si="201"/>
        <v>0.36099999999999999</v>
      </c>
      <c r="AX65" s="4">
        <f t="shared" si="202"/>
        <v>1.0030000000000001</v>
      </c>
      <c r="AY65" s="6">
        <f t="shared" si="203"/>
        <v>427</v>
      </c>
      <c r="AZ65" s="4">
        <f t="shared" si="16"/>
        <v>0.64973180076628345</v>
      </c>
      <c r="BA65" s="1">
        <v>0.25</v>
      </c>
      <c r="BB65" s="6">
        <f t="shared" ref="BB65:BB66" si="268">(100%+X65+AU65+AV65)*AT65*(100%+BA65*100%)*(100%+BA65*AZ65)</f>
        <v>7238.3020092816087</v>
      </c>
      <c r="BC65" s="6">
        <f t="shared" ref="BC65:BC66" si="269">(100%+$AX65)*BB65</f>
        <v>14498.318924591063</v>
      </c>
      <c r="BD65" s="6">
        <f t="shared" ref="BD65:BD66" si="270">MIN($AW65, 80%)*BC65+MAX(100%-$AW65, 20%)*BB65</f>
        <v>9859.1681157083221</v>
      </c>
      <c r="BE65" s="6">
        <f t="shared" si="204"/>
        <v>26752.852681974535</v>
      </c>
      <c r="BF65">
        <v>1.6</v>
      </c>
      <c r="BG65" s="25">
        <f t="shared" ref="BG65:BG66" si="271">BE65/BF65</f>
        <v>16720.532926234082</v>
      </c>
    </row>
    <row r="66" spans="2:59" s="59" customFormat="1" x14ac:dyDescent="0.35">
      <c r="B66" s="59" t="s">
        <v>9</v>
      </c>
      <c r="C66" s="59">
        <v>141</v>
      </c>
      <c r="D66">
        <v>8</v>
      </c>
      <c r="E66" s="60">
        <v>0.60540000000000005</v>
      </c>
      <c r="F66" s="60">
        <v>0.56830000000000003</v>
      </c>
      <c r="G66" s="60">
        <v>0.65659999999999996</v>
      </c>
      <c r="H66" s="60">
        <v>0.88319999999999999</v>
      </c>
      <c r="I66" s="60">
        <v>0.05</v>
      </c>
      <c r="J66" s="60">
        <v>0.5</v>
      </c>
      <c r="K66" s="4">
        <v>0.15</v>
      </c>
      <c r="L66" s="63" t="s">
        <v>206</v>
      </c>
      <c r="M66" s="63">
        <v>1</v>
      </c>
      <c r="N66" s="63" t="s">
        <v>9</v>
      </c>
      <c r="O66" s="63">
        <v>449</v>
      </c>
      <c r="P66" s="67"/>
      <c r="Q66" s="64"/>
      <c r="R66" s="64"/>
      <c r="S66" s="61"/>
      <c r="T66" s="60">
        <v>0.503</v>
      </c>
      <c r="U66" s="61">
        <v>240</v>
      </c>
      <c r="V66" s="59" t="s">
        <v>33</v>
      </c>
      <c r="W66" s="60">
        <v>0.18</v>
      </c>
      <c r="X66" s="60">
        <v>0.35</v>
      </c>
      <c r="AD66" s="59">
        <v>311</v>
      </c>
      <c r="AE66" s="60">
        <f>1*46.6%</f>
        <v>0.46600000000000003</v>
      </c>
      <c r="AF66" s="60">
        <f>1*46.6%</f>
        <v>0.46600000000000003</v>
      </c>
      <c r="AG66" s="60">
        <v>0.311</v>
      </c>
      <c r="AI66" s="61"/>
      <c r="AJ66" s="65" t="s">
        <v>180</v>
      </c>
      <c r="AK66" s="59">
        <v>595</v>
      </c>
      <c r="AL66" s="71">
        <f t="shared" si="173"/>
        <v>0.92999999999999994</v>
      </c>
      <c r="AQ66" s="59">
        <f t="shared" si="196"/>
        <v>590</v>
      </c>
      <c r="AR66" s="61">
        <f t="shared" si="265"/>
        <v>906</v>
      </c>
      <c r="AS66" s="60">
        <f t="shared" si="198"/>
        <v>1.5760000000000001</v>
      </c>
      <c r="AT66" s="61">
        <f t="shared" si="266"/>
        <v>2425.84</v>
      </c>
      <c r="AU66" s="60">
        <f t="shared" si="267"/>
        <v>0.35</v>
      </c>
      <c r="AV66" s="4">
        <f t="shared" si="15"/>
        <v>0.61599999999999999</v>
      </c>
      <c r="AW66" s="60">
        <f t="shared" si="201"/>
        <v>0.36099999999999999</v>
      </c>
      <c r="AX66" s="60">
        <f t="shared" si="202"/>
        <v>1.0030000000000001</v>
      </c>
      <c r="AY66" s="6">
        <f t="shared" si="203"/>
        <v>240</v>
      </c>
      <c r="AZ66" s="4">
        <f t="shared" si="16"/>
        <v>0.4068292682926829</v>
      </c>
      <c r="BA66" s="1">
        <v>0.25</v>
      </c>
      <c r="BB66" s="61">
        <f t="shared" si="268"/>
        <v>7737.0776379512208</v>
      </c>
      <c r="BC66" s="61">
        <f t="shared" si="269"/>
        <v>15497.366508816296</v>
      </c>
      <c r="BD66" s="61">
        <f t="shared" si="270"/>
        <v>10538.541920333513</v>
      </c>
      <c r="BE66" s="61">
        <f t="shared" si="204"/>
        <v>28596.333500824992</v>
      </c>
      <c r="BF66" s="59">
        <v>1.6</v>
      </c>
      <c r="BG66" s="66">
        <f t="shared" si="271"/>
        <v>17872.708438015619</v>
      </c>
    </row>
    <row r="67" spans="2:59" x14ac:dyDescent="0.35">
      <c r="B67" t="s">
        <v>9</v>
      </c>
      <c r="C67">
        <v>141</v>
      </c>
      <c r="D67">
        <v>8</v>
      </c>
      <c r="E67" s="4">
        <v>0.60540000000000005</v>
      </c>
      <c r="F67" s="4">
        <v>0.56830000000000003</v>
      </c>
      <c r="G67" s="4">
        <v>0.65659999999999996</v>
      </c>
      <c r="H67" s="4">
        <v>0.88319999999999999</v>
      </c>
      <c r="I67" s="4">
        <v>0.05</v>
      </c>
      <c r="J67" s="4">
        <v>0.5</v>
      </c>
      <c r="K67" s="4">
        <v>0.15</v>
      </c>
      <c r="L67" s="15" t="s">
        <v>202</v>
      </c>
      <c r="M67" s="15">
        <v>1</v>
      </c>
      <c r="N67" s="15" t="s">
        <v>9</v>
      </c>
      <c r="O67" s="15">
        <v>401</v>
      </c>
      <c r="P67" s="30">
        <v>0.503</v>
      </c>
      <c r="Q67" s="33"/>
      <c r="R67" s="33"/>
      <c r="S67" s="6"/>
      <c r="T67" s="4"/>
      <c r="V67" t="s">
        <v>33</v>
      </c>
      <c r="W67" s="4">
        <v>0.18</v>
      </c>
      <c r="X67" s="4">
        <v>0.35</v>
      </c>
      <c r="Y67" s="4"/>
      <c r="AD67">
        <v>311</v>
      </c>
      <c r="AE67" s="4">
        <f>2*46.6%</f>
        <v>0.93200000000000005</v>
      </c>
      <c r="AF67" s="4"/>
      <c r="AG67" s="4">
        <v>0.311</v>
      </c>
      <c r="AJ67" s="48" t="s">
        <v>180</v>
      </c>
      <c r="AK67">
        <v>595</v>
      </c>
      <c r="AL67" s="1">
        <f t="shared" si="173"/>
        <v>0.92999999999999994</v>
      </c>
      <c r="AQ67">
        <f t="shared" si="196"/>
        <v>542</v>
      </c>
      <c r="AR67" s="6">
        <f t="shared" ref="AR67" si="272">AD67+AK67</f>
        <v>906</v>
      </c>
      <c r="AS67" s="4">
        <f t="shared" si="198"/>
        <v>2.5449999999999999</v>
      </c>
      <c r="AT67" s="6">
        <f t="shared" ref="AT67" si="273">(100%+AS67)*AQ67+AR67</f>
        <v>2827.39</v>
      </c>
      <c r="AU67" s="4">
        <f t="shared" ref="AU67" si="274">X67</f>
        <v>0.35</v>
      </c>
      <c r="AV67" s="4">
        <f t="shared" si="15"/>
        <v>0.15</v>
      </c>
      <c r="AW67" s="4">
        <f t="shared" si="201"/>
        <v>0.36099999999999999</v>
      </c>
      <c r="AX67" s="4">
        <f t="shared" si="202"/>
        <v>0.5</v>
      </c>
      <c r="AY67" s="6">
        <f t="shared" si="203"/>
        <v>0</v>
      </c>
      <c r="AZ67" s="4">
        <f t="shared" si="16"/>
        <v>0</v>
      </c>
      <c r="BA67" s="1">
        <v>0.25</v>
      </c>
      <c r="BB67" s="6">
        <f t="shared" ref="BB67" si="275">(100%+X67+AU67+AV67)*AT67*(100%+BA67*100%)*(100%+BA67*AZ67)</f>
        <v>6538.3393750000005</v>
      </c>
      <c r="BC67" s="6">
        <f t="shared" ref="BC67" si="276">(100%+$AX67)*BB67</f>
        <v>9807.5090625000012</v>
      </c>
      <c r="BD67" s="6">
        <f t="shared" ref="BD67" si="277">MIN($AW67, 80%)*BC67+MAX(100%-$AW67, 20%)*BB67</f>
        <v>7718.5096321875008</v>
      </c>
      <c r="BE67" s="6">
        <f t="shared" si="204"/>
        <v>20944.175886940786</v>
      </c>
      <c r="BF67">
        <v>1.6</v>
      </c>
      <c r="BG67" s="25">
        <f t="shared" ref="BG67" si="278">BE67/BF67</f>
        <v>13090.10992933799</v>
      </c>
    </row>
    <row r="68" spans="2:59" x14ac:dyDescent="0.35">
      <c r="B68" t="s">
        <v>9</v>
      </c>
      <c r="C68">
        <v>141</v>
      </c>
      <c r="D68">
        <v>8</v>
      </c>
      <c r="E68" s="4">
        <v>0.60540000000000005</v>
      </c>
      <c r="F68" s="4">
        <v>0.56830000000000003</v>
      </c>
      <c r="G68" s="4">
        <v>0.65659999999999996</v>
      </c>
      <c r="H68" s="4">
        <v>0.88319999999999999</v>
      </c>
      <c r="I68" s="4">
        <v>0.05</v>
      </c>
      <c r="J68" s="4">
        <v>0.5</v>
      </c>
      <c r="K68" s="4">
        <v>0.15</v>
      </c>
      <c r="L68" s="15" t="s">
        <v>202</v>
      </c>
      <c r="M68" s="15">
        <v>1</v>
      </c>
      <c r="N68" s="15" t="s">
        <v>9</v>
      </c>
      <c r="O68" s="15">
        <v>401</v>
      </c>
      <c r="P68" s="30">
        <v>0.503</v>
      </c>
      <c r="Q68" s="33"/>
      <c r="R68" s="33"/>
      <c r="S68" s="6"/>
      <c r="T68" s="4"/>
      <c r="V68" t="s">
        <v>33</v>
      </c>
      <c r="W68" s="4">
        <v>0.18</v>
      </c>
      <c r="X68" s="4">
        <v>0.35</v>
      </c>
      <c r="Y68" s="4"/>
      <c r="AD68">
        <v>311</v>
      </c>
      <c r="AE68" s="4">
        <f>2*46.6%</f>
        <v>0.93200000000000005</v>
      </c>
      <c r="AF68" s="4">
        <v>0.46600000000000003</v>
      </c>
      <c r="AG68" s="4"/>
      <c r="AJ68" s="48" t="s">
        <v>180</v>
      </c>
      <c r="AK68">
        <v>595</v>
      </c>
      <c r="AL68" s="1">
        <f t="shared" si="173"/>
        <v>0.92999999999999994</v>
      </c>
      <c r="AQ68">
        <f t="shared" si="196"/>
        <v>542</v>
      </c>
      <c r="AR68" s="6">
        <f t="shared" si="197"/>
        <v>906</v>
      </c>
      <c r="AS68" s="4">
        <f t="shared" si="198"/>
        <v>2.5449999999999999</v>
      </c>
      <c r="AT68" s="6">
        <f t="shared" si="199"/>
        <v>2827.39</v>
      </c>
      <c r="AU68" s="4">
        <f t="shared" si="200"/>
        <v>0.35</v>
      </c>
      <c r="AV68" s="4">
        <f t="shared" si="15"/>
        <v>0.61599999999999999</v>
      </c>
      <c r="AW68" s="4">
        <f t="shared" si="201"/>
        <v>0.05</v>
      </c>
      <c r="AX68" s="4">
        <f t="shared" si="202"/>
        <v>0.5</v>
      </c>
      <c r="AY68" s="6">
        <f t="shared" si="203"/>
        <v>0</v>
      </c>
      <c r="AZ68" s="4">
        <f t="shared" si="16"/>
        <v>0</v>
      </c>
      <c r="BA68" s="1">
        <v>0.25</v>
      </c>
      <c r="BB68" s="6">
        <f t="shared" si="17"/>
        <v>8185.2940500000013</v>
      </c>
      <c r="BC68" s="6">
        <f t="shared" si="9"/>
        <v>12277.941075000002</v>
      </c>
      <c r="BD68" s="6">
        <f t="shared" si="10"/>
        <v>8389.9264012500007</v>
      </c>
      <c r="BE68" s="6">
        <f t="shared" si="204"/>
        <v>22766.065289791881</v>
      </c>
      <c r="BF68">
        <v>1.6</v>
      </c>
      <c r="BG68" s="25">
        <f t="shared" si="205"/>
        <v>14228.790806119925</v>
      </c>
    </row>
    <row r="69" spans="2:59" x14ac:dyDescent="0.35">
      <c r="B69" t="s">
        <v>9</v>
      </c>
      <c r="C69">
        <v>141</v>
      </c>
      <c r="D69">
        <v>8</v>
      </c>
      <c r="E69" s="4">
        <v>0.60540000000000005</v>
      </c>
      <c r="F69" s="4">
        <v>0.56830000000000003</v>
      </c>
      <c r="G69" s="4">
        <v>0.65659999999999996</v>
      </c>
      <c r="H69" s="4">
        <v>0.88319999999999999</v>
      </c>
      <c r="I69" s="4">
        <v>0.05</v>
      </c>
      <c r="J69" s="4">
        <v>0.5</v>
      </c>
      <c r="K69" s="4">
        <v>0.15</v>
      </c>
      <c r="L69" s="15" t="s">
        <v>202</v>
      </c>
      <c r="M69" s="15">
        <v>1</v>
      </c>
      <c r="N69" s="15" t="s">
        <v>9</v>
      </c>
      <c r="O69" s="15">
        <v>401</v>
      </c>
      <c r="P69" s="30">
        <v>0.503</v>
      </c>
      <c r="Q69" s="33"/>
      <c r="R69" s="33"/>
      <c r="S69" s="6"/>
      <c r="T69" s="4"/>
      <c r="V69" t="s">
        <v>33</v>
      </c>
      <c r="W69" s="4">
        <v>0.18</v>
      </c>
      <c r="X69" s="4">
        <v>0.35</v>
      </c>
      <c r="Y69" s="4"/>
      <c r="AD69">
        <v>311</v>
      </c>
      <c r="AE69" s="4">
        <v>0.46600000000000003</v>
      </c>
      <c r="AF69" s="4">
        <v>0.46600000000000003</v>
      </c>
      <c r="AG69" s="4"/>
      <c r="AI69" s="6">
        <v>187</v>
      </c>
      <c r="AJ69" s="48" t="s">
        <v>180</v>
      </c>
      <c r="AK69">
        <v>595</v>
      </c>
      <c r="AL69" s="1">
        <f t="shared" si="173"/>
        <v>0.92999999999999994</v>
      </c>
      <c r="AQ69">
        <f t="shared" ref="AQ69:AQ70" si="279">C69+O69</f>
        <v>542</v>
      </c>
      <c r="AR69" s="6">
        <f t="shared" si="197"/>
        <v>906</v>
      </c>
      <c r="AS69" s="4">
        <f t="shared" ref="AS69:AS70" si="280">P69+W69+AE69+AL69</f>
        <v>2.0789999999999997</v>
      </c>
      <c r="AT69" s="6">
        <f t="shared" si="199"/>
        <v>2574.8179999999998</v>
      </c>
      <c r="AU69" s="4">
        <f t="shared" si="200"/>
        <v>0.35</v>
      </c>
      <c r="AV69" s="4">
        <f t="shared" ref="AV69:AV70" si="281">Y69+AF69+AO69+Q69+K69</f>
        <v>0.61599999999999999</v>
      </c>
      <c r="AW69" s="4">
        <f t="shared" ref="AW69:AW70" si="282">I69+S69+AA69+AG69+AM69</f>
        <v>0.05</v>
      </c>
      <c r="AX69" s="4">
        <f t="shared" ref="AX69:AX70" si="283">J69+T69+AB69+AH69+AN69</f>
        <v>0.5</v>
      </c>
      <c r="AY69" s="6">
        <f t="shared" ref="AY69:AY70" si="284">U69+AC69+AI69+AP69</f>
        <v>187</v>
      </c>
      <c r="AZ69" s="4">
        <f t="shared" ref="AZ69:AZ70" si="285">2.78*AY69/(1400+AY69)</f>
        <v>0.32757403906742283</v>
      </c>
      <c r="BA69" s="1">
        <v>0.25</v>
      </c>
      <c r="BB69" s="6">
        <f t="shared" ref="BB69:BB70" si="286">(100%+X69+AU69+AV69)*AT69*(100%+BA69*100%)*(100%+BA69*AZ69)</f>
        <v>8064.5403663743846</v>
      </c>
      <c r="BC69" s="6">
        <f t="shared" ref="BC69:BC70" si="287">(100%+$AX69)*BB69</f>
        <v>12096.810549561576</v>
      </c>
      <c r="BD69" s="6">
        <f t="shared" ref="BD69:BD70" si="288">MIN($AW69, 80%)*BC69+MAX(100%-$AW69, 20%)*BB69</f>
        <v>8266.1538755337442</v>
      </c>
      <c r="BE69" s="6">
        <f t="shared" ref="BE69:BE70" si="289">(E69+F69+G69+H69)*BD69</f>
        <v>22430.208541260818</v>
      </c>
      <c r="BF69">
        <v>1.6</v>
      </c>
      <c r="BG69" s="25">
        <f t="shared" si="205"/>
        <v>14018.880338288011</v>
      </c>
    </row>
    <row r="70" spans="2:59" x14ac:dyDescent="0.35">
      <c r="B70" t="s">
        <v>9</v>
      </c>
      <c r="C70">
        <v>141</v>
      </c>
      <c r="D70">
        <v>8</v>
      </c>
      <c r="E70" s="4">
        <v>0.60540000000000005</v>
      </c>
      <c r="F70" s="4">
        <v>0.56830000000000003</v>
      </c>
      <c r="G70" s="4">
        <v>0.65659999999999996</v>
      </c>
      <c r="H70" s="4">
        <v>0.88319999999999999</v>
      </c>
      <c r="I70" s="4">
        <v>0.05</v>
      </c>
      <c r="J70" s="4">
        <v>0.5</v>
      </c>
      <c r="K70" s="4">
        <v>0.15</v>
      </c>
      <c r="L70" s="15" t="s">
        <v>202</v>
      </c>
      <c r="M70" s="15">
        <v>1</v>
      </c>
      <c r="N70" s="15" t="s">
        <v>9</v>
      </c>
      <c r="O70" s="15">
        <v>401</v>
      </c>
      <c r="P70" s="30">
        <v>0.503</v>
      </c>
      <c r="Q70" s="33"/>
      <c r="R70" s="33"/>
      <c r="S70" s="6"/>
      <c r="T70" s="4"/>
      <c r="V70" t="s">
        <v>33</v>
      </c>
      <c r="W70" s="4">
        <v>0.18</v>
      </c>
      <c r="X70" s="4">
        <v>0.35</v>
      </c>
      <c r="Y70" s="4"/>
      <c r="AD70">
        <v>311</v>
      </c>
      <c r="AE70" s="4">
        <v>0.46600000000000003</v>
      </c>
      <c r="AF70" s="4"/>
      <c r="AG70" s="4">
        <v>0.311</v>
      </c>
      <c r="AI70" s="6">
        <v>187</v>
      </c>
      <c r="AJ70" s="48" t="s">
        <v>180</v>
      </c>
      <c r="AK70">
        <v>595</v>
      </c>
      <c r="AL70" s="1">
        <f t="shared" si="173"/>
        <v>0.92999999999999994</v>
      </c>
      <c r="AQ70">
        <f t="shared" si="279"/>
        <v>542</v>
      </c>
      <c r="AR70" s="6">
        <f t="shared" ref="AR70" si="290">AD70+AK70</f>
        <v>906</v>
      </c>
      <c r="AS70" s="4">
        <f t="shared" si="280"/>
        <v>2.0789999999999997</v>
      </c>
      <c r="AT70" s="6">
        <f t="shared" ref="AT70" si="291">(100%+AS70)*AQ70+AR70</f>
        <v>2574.8179999999998</v>
      </c>
      <c r="AU70" s="4">
        <f t="shared" ref="AU70" si="292">X70</f>
        <v>0.35</v>
      </c>
      <c r="AV70" s="4">
        <f t="shared" si="281"/>
        <v>0.15</v>
      </c>
      <c r="AW70" s="4">
        <f t="shared" si="282"/>
        <v>0.36099999999999999</v>
      </c>
      <c r="AX70" s="4">
        <f t="shared" si="283"/>
        <v>0.5</v>
      </c>
      <c r="AY70" s="6">
        <f t="shared" si="284"/>
        <v>187</v>
      </c>
      <c r="AZ70" s="4">
        <f t="shared" si="285"/>
        <v>0.32757403906742283</v>
      </c>
      <c r="BA70" s="1">
        <v>0.25</v>
      </c>
      <c r="BB70" s="6">
        <f t="shared" si="286"/>
        <v>6441.8824170089001</v>
      </c>
      <c r="BC70" s="6">
        <f t="shared" si="287"/>
        <v>9662.8236255133506</v>
      </c>
      <c r="BD70" s="6">
        <f t="shared" si="288"/>
        <v>7604.6421932790063</v>
      </c>
      <c r="BE70" s="6">
        <f t="shared" si="289"/>
        <v>20635.196591462587</v>
      </c>
      <c r="BF70">
        <v>1.6</v>
      </c>
      <c r="BG70" s="25">
        <f t="shared" ref="BG70" si="293">BE70/BF70</f>
        <v>12896.997869664116</v>
      </c>
    </row>
    <row r="71" spans="2:59" x14ac:dyDescent="0.35">
      <c r="B71" t="s">
        <v>9</v>
      </c>
      <c r="C71">
        <v>141</v>
      </c>
      <c r="D71">
        <v>8</v>
      </c>
      <c r="E71" s="4">
        <v>0.60540000000000005</v>
      </c>
      <c r="F71" s="4">
        <v>0.56830000000000003</v>
      </c>
      <c r="G71" s="4">
        <v>0.65659999999999996</v>
      </c>
      <c r="H71" s="4">
        <v>0.88319999999999999</v>
      </c>
      <c r="I71" s="4">
        <v>0.05</v>
      </c>
      <c r="J71" s="4">
        <v>0.5</v>
      </c>
      <c r="K71" s="4">
        <v>0.15</v>
      </c>
      <c r="L71" s="15" t="s">
        <v>202</v>
      </c>
      <c r="M71" s="15">
        <v>1</v>
      </c>
      <c r="N71" s="15" t="s">
        <v>9</v>
      </c>
      <c r="O71" s="15">
        <v>401</v>
      </c>
      <c r="P71" s="30">
        <v>0.503</v>
      </c>
      <c r="Q71" s="33"/>
      <c r="R71" s="33"/>
      <c r="S71" s="6"/>
      <c r="T71" s="4"/>
      <c r="V71" t="s">
        <v>33</v>
      </c>
      <c r="W71" s="4">
        <v>0.18</v>
      </c>
      <c r="X71" s="4">
        <v>0.35</v>
      </c>
      <c r="Y71" s="4"/>
      <c r="AD71">
        <v>311</v>
      </c>
      <c r="AE71" s="4"/>
      <c r="AF71" s="4">
        <v>0.46600000000000003</v>
      </c>
      <c r="AG71" s="4">
        <v>0.311</v>
      </c>
      <c r="AI71" s="6">
        <v>187</v>
      </c>
      <c r="AJ71" s="48" t="s">
        <v>180</v>
      </c>
      <c r="AK71">
        <v>595</v>
      </c>
      <c r="AL71" s="1">
        <f t="shared" si="173"/>
        <v>0.92999999999999994</v>
      </c>
      <c r="AQ71">
        <f t="shared" si="196"/>
        <v>542</v>
      </c>
      <c r="AR71" s="6">
        <f t="shared" ref="AR71:AR72" si="294">AD71+AK71</f>
        <v>906</v>
      </c>
      <c r="AS71" s="4">
        <f t="shared" si="198"/>
        <v>1.613</v>
      </c>
      <c r="AT71" s="6">
        <f t="shared" ref="AT71:AT72" si="295">(100%+AS71)*AQ71+AR71</f>
        <v>2322.2460000000001</v>
      </c>
      <c r="AU71" s="4">
        <f t="shared" ref="AU71:AU72" si="296">X71</f>
        <v>0.35</v>
      </c>
      <c r="AV71" s="4">
        <f t="shared" si="15"/>
        <v>0.61599999999999999</v>
      </c>
      <c r="AW71" s="4">
        <f t="shared" si="201"/>
        <v>0.36099999999999999</v>
      </c>
      <c r="AX71" s="4">
        <f t="shared" si="202"/>
        <v>0.5</v>
      </c>
      <c r="AY71" s="6">
        <f t="shared" si="203"/>
        <v>187</v>
      </c>
      <c r="AZ71" s="4">
        <f t="shared" si="16"/>
        <v>0.32757403906742283</v>
      </c>
      <c r="BA71" s="1">
        <v>0.25</v>
      </c>
      <c r="BB71" s="6">
        <f t="shared" ref="BB71:BB72" si="297">(100%+X71+AU71+AV71)*AT71*(100%+BA71*100%)*(100%+BA71*AZ71)</f>
        <v>7273.4642245205114</v>
      </c>
      <c r="BC71" s="6">
        <f t="shared" ref="BC71:BC72" si="298">(100%+$AX71)*BB71</f>
        <v>10910.196336780768</v>
      </c>
      <c r="BD71" s="6">
        <f t="shared" ref="BD71:BD72" si="299">MIN($AW71, 80%)*BC71+MAX(100%-$AW71, 20%)*BB71</f>
        <v>8586.3245170464634</v>
      </c>
      <c r="BE71" s="6">
        <f t="shared" si="204"/>
        <v>23298.991577005581</v>
      </c>
      <c r="BF71">
        <v>1.6</v>
      </c>
      <c r="BG71" s="25">
        <f t="shared" ref="BG71:BG72" si="300">BE71/BF71</f>
        <v>14561.869735628488</v>
      </c>
    </row>
    <row r="72" spans="2:59" s="10" customFormat="1" x14ac:dyDescent="0.35">
      <c r="B72" s="10" t="s">
        <v>9</v>
      </c>
      <c r="C72" s="10">
        <v>141</v>
      </c>
      <c r="D72">
        <v>8</v>
      </c>
      <c r="E72" s="12">
        <v>0.60540000000000005</v>
      </c>
      <c r="F72" s="12">
        <v>0.56830000000000003</v>
      </c>
      <c r="G72" s="12">
        <v>0.65659999999999996</v>
      </c>
      <c r="H72" s="12">
        <v>0.88319999999999999</v>
      </c>
      <c r="I72" s="12">
        <v>0.05</v>
      </c>
      <c r="J72" s="12">
        <v>0.5</v>
      </c>
      <c r="K72" s="4">
        <v>0.15</v>
      </c>
      <c r="L72" s="31" t="s">
        <v>202</v>
      </c>
      <c r="M72" s="31">
        <v>1</v>
      </c>
      <c r="N72" s="31" t="s">
        <v>9</v>
      </c>
      <c r="O72" s="31">
        <v>401</v>
      </c>
      <c r="P72" s="32">
        <v>0.503</v>
      </c>
      <c r="Q72" s="35"/>
      <c r="R72" s="35"/>
      <c r="S72" s="13"/>
      <c r="T72" s="12"/>
      <c r="U72" s="13"/>
      <c r="V72" s="10" t="s">
        <v>33</v>
      </c>
      <c r="W72" s="12">
        <v>0.18</v>
      </c>
      <c r="X72" s="12">
        <v>0.35</v>
      </c>
      <c r="AD72" s="10">
        <v>311</v>
      </c>
      <c r="AE72" s="12">
        <f>1*46.6%</f>
        <v>0.46600000000000003</v>
      </c>
      <c r="AF72" s="12">
        <f>1*46.6%</f>
        <v>0.46600000000000003</v>
      </c>
      <c r="AG72" s="12">
        <v>0.311</v>
      </c>
      <c r="AI72" s="13"/>
      <c r="AJ72" s="49" t="s">
        <v>180</v>
      </c>
      <c r="AK72" s="10">
        <v>595</v>
      </c>
      <c r="AL72" s="11">
        <f t="shared" si="173"/>
        <v>0.92999999999999994</v>
      </c>
      <c r="AQ72" s="10">
        <f t="shared" si="196"/>
        <v>542</v>
      </c>
      <c r="AR72" s="13">
        <f t="shared" si="294"/>
        <v>906</v>
      </c>
      <c r="AS72" s="12">
        <f t="shared" si="198"/>
        <v>2.0789999999999997</v>
      </c>
      <c r="AT72" s="13">
        <f t="shared" si="295"/>
        <v>2574.8179999999998</v>
      </c>
      <c r="AU72" s="12">
        <f t="shared" si="296"/>
        <v>0.35</v>
      </c>
      <c r="AV72" s="4">
        <f t="shared" si="15"/>
        <v>0.61599999999999999</v>
      </c>
      <c r="AW72" s="12">
        <f t="shared" si="201"/>
        <v>0.36099999999999999</v>
      </c>
      <c r="AX72" s="12">
        <f t="shared" si="202"/>
        <v>0.5</v>
      </c>
      <c r="AY72" s="6">
        <f t="shared" si="203"/>
        <v>0</v>
      </c>
      <c r="AZ72" s="4">
        <f t="shared" si="16"/>
        <v>0</v>
      </c>
      <c r="BA72" s="1">
        <v>0.25</v>
      </c>
      <c r="BB72" s="13">
        <f t="shared" si="297"/>
        <v>7454.0981099999999</v>
      </c>
      <c r="BC72" s="13">
        <f t="shared" si="298"/>
        <v>11181.147165</v>
      </c>
      <c r="BD72" s="13">
        <f t="shared" si="299"/>
        <v>8799.5628188549999</v>
      </c>
      <c r="BE72" s="13">
        <f t="shared" si="204"/>
        <v>23877.613708963043</v>
      </c>
      <c r="BF72" s="10">
        <v>1.6</v>
      </c>
      <c r="BG72" s="18">
        <f t="shared" si="300"/>
        <v>14923.508568101901</v>
      </c>
    </row>
    <row r="73" spans="2:59" x14ac:dyDescent="0.35">
      <c r="W73" s="4"/>
      <c r="X73" s="4"/>
    </row>
    <row r="74" spans="2:59" x14ac:dyDescent="0.35">
      <c r="W74" s="4"/>
      <c r="X74" s="4"/>
    </row>
  </sheetData>
  <mergeCells count="8">
    <mergeCell ref="B1:K1"/>
    <mergeCell ref="BB1:BD1"/>
    <mergeCell ref="BE1:BG1"/>
    <mergeCell ref="AQ1:AZ1"/>
    <mergeCell ref="V1:AC1"/>
    <mergeCell ref="L1:U1"/>
    <mergeCell ref="AD1:AI1"/>
    <mergeCell ref="AJ1:AP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110"/>
  <sheetViews>
    <sheetView topLeftCell="BP1" workbookViewId="0">
      <pane ySplit="2" topLeftCell="A3" activePane="bottomLeft" state="frozen"/>
      <selection activeCell="CK1" sqref="CK1"/>
      <selection pane="bottomLeft" activeCell="CH2" sqref="CH1:CI1048576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3.7265625" bestFit="1" customWidth="1"/>
    <col min="5" max="5" width="3.54296875" bestFit="1" customWidth="1"/>
    <col min="6" max="9" width="7.1796875" bestFit="1" customWidth="1"/>
    <col min="10" max="10" width="2" bestFit="1" customWidth="1"/>
    <col min="11" max="11" width="8.1796875" bestFit="1" customWidth="1"/>
    <col min="12" max="12" width="3.453125" bestFit="1" customWidth="1"/>
    <col min="13" max="16" width="8.1796875" bestFit="1" customWidth="1"/>
    <col min="17" max="17" width="3.453125" bestFit="1" customWidth="1"/>
    <col min="18" max="18" width="2.453125" bestFit="1" customWidth="1"/>
    <col min="19" max="19" width="6.54296875" bestFit="1" customWidth="1"/>
    <col min="20" max="20" width="6" style="55" bestFit="1" customWidth="1"/>
    <col min="21" max="21" width="7.1796875" bestFit="1" customWidth="1"/>
    <col min="22" max="22" width="8.7265625" bestFit="1" customWidth="1"/>
    <col min="23" max="23" width="3.453125" bestFit="1" customWidth="1"/>
    <col min="24" max="24" width="10.1796875" bestFit="1" customWidth="1"/>
    <col min="25" max="25" width="10.453125" bestFit="1" customWidth="1"/>
    <col min="26" max="26" width="14.26953125" style="6" bestFit="1" customWidth="1"/>
    <col min="27" max="27" width="21.1796875" bestFit="1" customWidth="1"/>
    <col min="28" max="28" width="2.1796875" bestFit="1" customWidth="1"/>
    <col min="29" max="29" width="5.81640625" bestFit="1" customWidth="1"/>
    <col min="30" max="30" width="9" bestFit="1" customWidth="1"/>
    <col min="31" max="31" width="7.1796875" bestFit="1" customWidth="1"/>
    <col min="32" max="32" width="16.453125" customWidth="1"/>
    <col min="33" max="33" width="10.1796875" bestFit="1" customWidth="1"/>
    <col min="34" max="34" width="10.453125" bestFit="1" customWidth="1"/>
    <col min="35" max="35" width="4" bestFit="1" customWidth="1"/>
    <col min="36" max="36" width="17" bestFit="1" customWidth="1"/>
    <col min="37" max="37" width="6" bestFit="1" customWidth="1"/>
    <col min="38" max="38" width="15.26953125" bestFit="1" customWidth="1"/>
    <col min="39" max="39" width="13.54296875" bestFit="1" customWidth="1"/>
    <col min="40" max="40" width="16" bestFit="1" customWidth="1"/>
    <col min="41" max="41" width="10.1796875" bestFit="1" customWidth="1"/>
    <col min="42" max="42" width="10.453125" bestFit="1" customWidth="1"/>
    <col min="43" max="43" width="3.7265625" bestFit="1" customWidth="1"/>
    <col min="44" max="44" width="22" bestFit="1" customWidth="1"/>
    <col min="45" max="45" width="8.1796875" bestFit="1" customWidth="1"/>
    <col min="46" max="46" width="7.1796875" bestFit="1" customWidth="1"/>
    <col min="47" max="47" width="13.54296875" bestFit="1" customWidth="1"/>
    <col min="48" max="48" width="10.1796875" bestFit="1" customWidth="1"/>
    <col min="49" max="49" width="10.453125" customWidth="1"/>
    <col min="50" max="50" width="4" bestFit="1" customWidth="1"/>
    <col min="51" max="51" width="23" bestFit="1" customWidth="1"/>
    <col min="52" max="52" width="8.1796875" bestFit="1" customWidth="1"/>
    <col min="53" max="53" width="7.1796875" bestFit="1" customWidth="1"/>
    <col min="54" max="54" width="10.1796875" customWidth="1"/>
    <col min="55" max="55" width="10.453125" bestFit="1" customWidth="1"/>
    <col min="56" max="56" width="13.54296875" bestFit="1" customWidth="1"/>
    <col min="57" max="57" width="3.7265625" bestFit="1" customWidth="1"/>
    <col min="58" max="58" width="9" bestFit="1" customWidth="1"/>
    <col min="59" max="60" width="8.1796875" bestFit="1" customWidth="1"/>
    <col min="61" max="61" width="9.26953125" bestFit="1" customWidth="1"/>
    <col min="62" max="62" width="15.26953125" bestFit="1" customWidth="1"/>
    <col min="63" max="63" width="13.54296875" bestFit="1" customWidth="1"/>
    <col min="64" max="64" width="10.1796875" bestFit="1" customWidth="1"/>
    <col min="65" max="65" width="10.453125" bestFit="1" customWidth="1"/>
    <col min="66" max="66" width="4" bestFit="1" customWidth="1"/>
    <col min="67" max="67" width="20.26953125" bestFit="1" customWidth="1"/>
    <col min="68" max="68" width="13.7265625" hidden="1" customWidth="1"/>
    <col min="69" max="69" width="17.453125" hidden="1" customWidth="1"/>
    <col min="70" max="70" width="14.81640625" bestFit="1" customWidth="1"/>
    <col min="71" max="71" width="7.1796875" hidden="1" customWidth="1"/>
    <col min="72" max="72" width="10.7265625" hidden="1" customWidth="1"/>
    <col min="73" max="73" width="10.81640625" bestFit="1" customWidth="1"/>
    <col min="74" max="74" width="8" hidden="1" customWidth="1"/>
    <col min="75" max="75" width="11.54296875" hidden="1" customWidth="1"/>
    <col min="76" max="76" width="11.7265625" bestFit="1" customWidth="1"/>
    <col min="77" max="77" width="8" hidden="1" customWidth="1"/>
    <col min="78" max="78" width="11.54296875" hidden="1" customWidth="1"/>
    <col min="79" max="79" width="11.7265625" bestFit="1" customWidth="1"/>
    <col min="80" max="80" width="8" hidden="1" customWidth="1"/>
    <col min="81" max="81" width="11.54296875" hidden="1" customWidth="1"/>
    <col min="82" max="82" width="11.7265625" bestFit="1" customWidth="1"/>
    <col min="83" max="83" width="8" hidden="1" customWidth="1"/>
    <col min="84" max="84" width="11.54296875" hidden="1" customWidth="1"/>
    <col min="85" max="85" width="11.7265625" bestFit="1" customWidth="1"/>
    <col min="86" max="86" width="5" hidden="1" customWidth="1"/>
    <col min="87" max="87" width="6" hidden="1" customWidth="1"/>
    <col min="88" max="88" width="6.1796875" bestFit="1" customWidth="1"/>
    <col min="89" max="89" width="14.26953125" bestFit="1" customWidth="1"/>
    <col min="90" max="90" width="15" bestFit="1" customWidth="1"/>
    <col min="91" max="91" width="16.26953125" bestFit="1" customWidth="1"/>
    <col min="92" max="92" width="17.26953125" bestFit="1" customWidth="1"/>
    <col min="93" max="93" width="6.26953125" bestFit="1" customWidth="1"/>
    <col min="94" max="94" width="6.54296875" bestFit="1" customWidth="1"/>
    <col min="95" max="95" width="5.453125" bestFit="1" customWidth="1"/>
    <col min="96" max="96" width="11.1796875" bestFit="1" customWidth="1"/>
    <col min="97" max="97" width="9.1796875" bestFit="1" customWidth="1"/>
    <col min="98" max="98" width="15.54296875" bestFit="1" customWidth="1"/>
    <col min="99" max="99" width="9.26953125" customWidth="1"/>
    <col min="100" max="100" width="71.453125" bestFit="1" customWidth="1"/>
  </cols>
  <sheetData>
    <row r="1" spans="1:99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95" t="s">
        <v>350</v>
      </c>
      <c r="AA1" s="120" t="s">
        <v>3</v>
      </c>
      <c r="AB1" s="120"/>
      <c r="AC1" s="120"/>
      <c r="AD1" s="120"/>
      <c r="AE1" s="120"/>
      <c r="AF1" s="120"/>
      <c r="AG1" s="120"/>
      <c r="AH1" s="120"/>
      <c r="AI1" s="120"/>
      <c r="AJ1" s="120" t="s">
        <v>13</v>
      </c>
      <c r="AK1" s="120"/>
      <c r="AL1" s="120"/>
      <c r="AM1" s="120"/>
      <c r="AN1" s="120"/>
      <c r="AO1" s="120"/>
      <c r="AP1" s="120"/>
      <c r="AQ1" s="120"/>
      <c r="AR1" s="120"/>
      <c r="AS1" s="120" t="s">
        <v>24</v>
      </c>
      <c r="AT1" s="120"/>
      <c r="AU1" s="120"/>
      <c r="AV1" s="120"/>
      <c r="AW1" s="120"/>
      <c r="AX1" s="120"/>
      <c r="AY1" s="121" t="s">
        <v>25</v>
      </c>
      <c r="AZ1" s="121"/>
      <c r="BA1" s="121"/>
      <c r="BB1" s="121"/>
      <c r="BC1" s="121"/>
      <c r="BD1" s="121"/>
      <c r="BE1" s="121"/>
      <c r="BF1" s="120" t="s">
        <v>18</v>
      </c>
      <c r="BG1" s="120"/>
      <c r="BH1" s="120"/>
      <c r="BI1" s="120"/>
      <c r="BJ1" s="120"/>
      <c r="BK1" s="120"/>
      <c r="BL1" s="120"/>
      <c r="BM1" s="120"/>
      <c r="BN1" s="120"/>
      <c r="BO1" s="120"/>
      <c r="BP1" s="119" t="s">
        <v>20</v>
      </c>
      <c r="BQ1" s="119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  <c r="CI1" s="119"/>
      <c r="CJ1" s="119"/>
      <c r="CK1" s="94"/>
      <c r="CL1" s="119" t="s">
        <v>131</v>
      </c>
      <c r="CM1" s="119"/>
      <c r="CN1" s="119"/>
      <c r="CO1" s="119"/>
      <c r="CP1" s="120" t="s">
        <v>371</v>
      </c>
      <c r="CQ1" s="120"/>
      <c r="CR1" s="120"/>
      <c r="CS1" s="120"/>
      <c r="CT1" s="120"/>
      <c r="CU1" s="120"/>
    </row>
    <row r="2" spans="1:99" x14ac:dyDescent="0.35">
      <c r="B2" t="s">
        <v>7</v>
      </c>
      <c r="C2" t="s">
        <v>1</v>
      </c>
      <c r="D2" t="s">
        <v>203</v>
      </c>
      <c r="E2" t="s">
        <v>73</v>
      </c>
      <c r="F2">
        <v>1</v>
      </c>
      <c r="G2">
        <v>2</v>
      </c>
      <c r="H2">
        <v>3</v>
      </c>
      <c r="I2">
        <v>4</v>
      </c>
      <c r="J2" t="s">
        <v>26</v>
      </c>
      <c r="K2" t="s">
        <v>27</v>
      </c>
      <c r="L2" t="s">
        <v>125</v>
      </c>
      <c r="M2" t="s">
        <v>28</v>
      </c>
      <c r="N2" t="s">
        <v>347</v>
      </c>
      <c r="O2" t="s">
        <v>348</v>
      </c>
      <c r="P2" t="s">
        <v>349</v>
      </c>
      <c r="Q2" t="s">
        <v>125</v>
      </c>
      <c r="R2" t="s">
        <v>29</v>
      </c>
      <c r="S2" t="s">
        <v>351</v>
      </c>
      <c r="T2" s="55" t="s">
        <v>352</v>
      </c>
      <c r="U2" t="s">
        <v>286</v>
      </c>
      <c r="V2" t="s">
        <v>247</v>
      </c>
      <c r="W2" t="s">
        <v>125</v>
      </c>
      <c r="X2" s="14" t="s">
        <v>40</v>
      </c>
      <c r="Y2" s="14" t="s">
        <v>39</v>
      </c>
      <c r="Z2" s="94" t="s">
        <v>216</v>
      </c>
      <c r="AA2" t="s">
        <v>8</v>
      </c>
      <c r="AB2" t="s">
        <v>17</v>
      </c>
      <c r="AC2" t="s">
        <v>7</v>
      </c>
      <c r="AD2" t="s">
        <v>1</v>
      </c>
      <c r="AE2" s="4" t="s">
        <v>0</v>
      </c>
      <c r="AF2" s="4" t="s">
        <v>173</v>
      </c>
      <c r="AG2" s="6" t="s">
        <v>40</v>
      </c>
      <c r="AH2" s="4" t="s">
        <v>39</v>
      </c>
      <c r="AI2" s="6" t="s">
        <v>203</v>
      </c>
      <c r="AJ2" t="s">
        <v>16</v>
      </c>
      <c r="AK2" s="4" t="s">
        <v>0</v>
      </c>
      <c r="AL2" s="4" t="s">
        <v>12</v>
      </c>
      <c r="AM2" s="4" t="s">
        <v>23</v>
      </c>
      <c r="AN2" s="4" t="s">
        <v>413</v>
      </c>
      <c r="AO2" s="4" t="s">
        <v>40</v>
      </c>
      <c r="AP2" s="4" t="s">
        <v>39</v>
      </c>
      <c r="AQ2" s="4" t="s">
        <v>203</v>
      </c>
      <c r="AR2" s="4" t="s">
        <v>353</v>
      </c>
      <c r="AS2" t="s">
        <v>14</v>
      </c>
      <c r="AT2" s="4" t="s">
        <v>0</v>
      </c>
      <c r="AU2" s="4" t="s">
        <v>23</v>
      </c>
      <c r="AV2" s="4" t="s">
        <v>40</v>
      </c>
      <c r="AW2" s="4" t="s">
        <v>39</v>
      </c>
      <c r="AX2" s="6" t="s">
        <v>203</v>
      </c>
      <c r="AY2" s="48" t="s">
        <v>16</v>
      </c>
      <c r="AZ2" s="6" t="s">
        <v>14</v>
      </c>
      <c r="BA2" s="4" t="s">
        <v>0</v>
      </c>
      <c r="BB2" s="4" t="s">
        <v>40</v>
      </c>
      <c r="BC2" s="4" t="s">
        <v>39</v>
      </c>
      <c r="BD2" t="s">
        <v>23</v>
      </c>
      <c r="BE2" s="4" t="s">
        <v>203</v>
      </c>
      <c r="BF2" t="s">
        <v>1</v>
      </c>
      <c r="BG2" s="6" t="s">
        <v>14</v>
      </c>
      <c r="BH2" t="s">
        <v>0</v>
      </c>
      <c r="BI2" s="6" t="s">
        <v>19</v>
      </c>
      <c r="BJ2" s="4" t="s">
        <v>12</v>
      </c>
      <c r="BK2" t="s">
        <v>23</v>
      </c>
      <c r="BL2" t="s">
        <v>40</v>
      </c>
      <c r="BM2" t="s">
        <v>39</v>
      </c>
      <c r="BN2" s="6" t="s">
        <v>203</v>
      </c>
      <c r="BO2" t="s">
        <v>355</v>
      </c>
      <c r="BP2" s="6" t="s">
        <v>21</v>
      </c>
      <c r="BQ2" s="6" t="s">
        <v>41</v>
      </c>
      <c r="BR2" s="6" t="s">
        <v>357</v>
      </c>
      <c r="BS2" s="6" t="s">
        <v>36</v>
      </c>
      <c r="BT2" s="6" t="s">
        <v>43</v>
      </c>
      <c r="BU2" s="6" t="s">
        <v>356</v>
      </c>
      <c r="BV2" s="6" t="s">
        <v>358</v>
      </c>
      <c r="BW2" s="6" t="s">
        <v>362</v>
      </c>
      <c r="BX2" s="6" t="s">
        <v>363</v>
      </c>
      <c r="BY2" s="6" t="s">
        <v>359</v>
      </c>
      <c r="BZ2" s="6" t="s">
        <v>364</v>
      </c>
      <c r="CA2" s="6" t="s">
        <v>365</v>
      </c>
      <c r="CB2" s="6" t="s">
        <v>360</v>
      </c>
      <c r="CC2" s="6" t="s">
        <v>366</v>
      </c>
      <c r="CD2" s="6" t="s">
        <v>367</v>
      </c>
      <c r="CE2" s="6" t="s">
        <v>361</v>
      </c>
      <c r="CF2" s="6" t="s">
        <v>368</v>
      </c>
      <c r="CG2" s="6" t="s">
        <v>369</v>
      </c>
      <c r="CH2" s="6" t="s">
        <v>29</v>
      </c>
      <c r="CI2" s="6" t="s">
        <v>126</v>
      </c>
      <c r="CJ2" s="6" t="s">
        <v>370</v>
      </c>
      <c r="CK2" s="6" t="s">
        <v>216</v>
      </c>
      <c r="CL2" s="6" t="s">
        <v>372</v>
      </c>
      <c r="CM2" s="6" t="s">
        <v>373</v>
      </c>
      <c r="CN2" s="6" t="s">
        <v>374</v>
      </c>
      <c r="CO2" s="6" t="s">
        <v>131</v>
      </c>
      <c r="CP2" s="6" t="s">
        <v>31</v>
      </c>
      <c r="CQ2" s="6" t="s">
        <v>137</v>
      </c>
      <c r="CR2" s="6" t="s">
        <v>375</v>
      </c>
      <c r="CS2" s="6" t="s">
        <v>376</v>
      </c>
      <c r="CT2" s="6" t="s">
        <v>377</v>
      </c>
      <c r="CU2" s="6" t="s">
        <v>75</v>
      </c>
    </row>
    <row r="3" spans="1:99" x14ac:dyDescent="0.35">
      <c r="B3" t="s">
        <v>9</v>
      </c>
      <c r="C3">
        <v>205</v>
      </c>
      <c r="D3">
        <v>72</v>
      </c>
      <c r="E3">
        <v>6</v>
      </c>
      <c r="F3" s="4">
        <v>0.5544</v>
      </c>
      <c r="G3" s="4">
        <v>0.50290000000000001</v>
      </c>
      <c r="H3" s="4">
        <v>0.59919999999999995</v>
      </c>
      <c r="I3" s="4">
        <v>0.76939999999999997</v>
      </c>
      <c r="J3">
        <v>8</v>
      </c>
      <c r="K3" s="4">
        <v>1.28</v>
      </c>
      <c r="L3">
        <v>1</v>
      </c>
      <c r="M3" s="4">
        <v>5.12</v>
      </c>
      <c r="N3" s="4">
        <v>5.8879999999999999</v>
      </c>
      <c r="O3" s="4">
        <v>6.7839999999999998</v>
      </c>
      <c r="P3" s="4">
        <v>7.7952000000000004</v>
      </c>
      <c r="Q3">
        <v>16</v>
      </c>
      <c r="R3">
        <v>6</v>
      </c>
      <c r="S3">
        <v>1</v>
      </c>
      <c r="T3" s="55">
        <v>0.5</v>
      </c>
      <c r="U3" s="4">
        <v>0.5544</v>
      </c>
      <c r="V3">
        <v>15</v>
      </c>
      <c r="W3">
        <v>20</v>
      </c>
      <c r="X3" s="4">
        <v>0.05</v>
      </c>
      <c r="Y3" s="4">
        <v>0.5</v>
      </c>
      <c r="Z3" s="9">
        <v>864</v>
      </c>
      <c r="AA3" s="15" t="s">
        <v>172</v>
      </c>
      <c r="AB3" s="15">
        <v>1</v>
      </c>
      <c r="AC3" s="15" t="s">
        <v>9</v>
      </c>
      <c r="AD3" s="15">
        <v>497</v>
      </c>
      <c r="AE3" s="30"/>
      <c r="AF3" s="33">
        <v>0.16</v>
      </c>
      <c r="AG3" s="6"/>
      <c r="AH3" s="4"/>
      <c r="AI3" s="6">
        <v>101</v>
      </c>
      <c r="AJ3" t="s">
        <v>107</v>
      </c>
      <c r="AK3" s="4"/>
      <c r="AL3" s="4"/>
      <c r="AM3" s="4">
        <v>0.15</v>
      </c>
      <c r="AN3" s="4"/>
      <c r="AO3" s="4"/>
      <c r="AP3" s="4"/>
      <c r="AQ3" s="4"/>
      <c r="AR3" s="4">
        <v>0.4</v>
      </c>
      <c r="AS3">
        <v>311</v>
      </c>
      <c r="AT3" s="4">
        <f>2*46.6%</f>
        <v>0.93200000000000005</v>
      </c>
      <c r="AU3" s="4"/>
      <c r="AV3" s="4">
        <v>0.311</v>
      </c>
      <c r="AX3" s="6"/>
      <c r="AY3" s="48" t="s">
        <v>354</v>
      </c>
      <c r="AZ3" s="6"/>
      <c r="BA3" s="4">
        <f t="shared" ref="BA3:BA26" si="0">48%+20%</f>
        <v>0.67999999999999994</v>
      </c>
      <c r="BB3" s="4"/>
      <c r="BC3" s="4"/>
      <c r="BD3" s="4"/>
      <c r="BE3" s="4"/>
      <c r="BF3">
        <f>C3+AD3</f>
        <v>702</v>
      </c>
      <c r="BG3" s="6">
        <f t="shared" ref="BG3" si="1">AS3+AZ3</f>
        <v>311</v>
      </c>
      <c r="BH3" s="4">
        <f>AE3+AK3+AT3+BA3</f>
        <v>1.6120000000000001</v>
      </c>
      <c r="BI3" s="6">
        <f t="shared" ref="BI3" si="2">(100%+BH3)*BF3+BG3</f>
        <v>2144.6239999999998</v>
      </c>
      <c r="BJ3" s="4">
        <f t="shared" ref="BJ3" si="3">AL3</f>
        <v>0</v>
      </c>
      <c r="BK3" s="4">
        <f>AF3+AM3+AU3+BD3</f>
        <v>0.31</v>
      </c>
      <c r="BL3" s="4">
        <f>X3+AG3+AO3+AV3+BB3</f>
        <v>0.36099999999999999</v>
      </c>
      <c r="BM3" s="4">
        <f>Y3+AH3+AP3+AW3+BC3</f>
        <v>0.5</v>
      </c>
      <c r="BN3" s="6">
        <f>AI3+AQ3+AX3+BE3+D3</f>
        <v>173</v>
      </c>
      <c r="BO3" s="4">
        <f>6.66*BN3/(1400+BN3)</f>
        <v>0.73247298156389073</v>
      </c>
      <c r="BP3" s="6">
        <f>(100%+BJ3+BK3)*BI3</f>
        <v>2809.4574399999997</v>
      </c>
      <c r="BQ3" s="6">
        <f t="shared" ref="BQ3" si="4">(100%+$BM3)*BP3</f>
        <v>4214.1861599999993</v>
      </c>
      <c r="BR3" s="6">
        <f t="shared" ref="BR3" si="5">MIN($BL3, 80%)*BQ3+MAX(100%-$BL3, 20%)*BP3</f>
        <v>3316.5645079199994</v>
      </c>
      <c r="BS3" s="6">
        <f>K3*(100%+BK3)*BI3</f>
        <v>3596.1055231999999</v>
      </c>
      <c r="BT3" s="6">
        <f t="shared" ref="BT3" si="6">(100%+$BM3)*BS3</f>
        <v>5394.1582847999998</v>
      </c>
      <c r="BU3" s="6">
        <f t="shared" ref="BU3" si="7">MIN($BL3, 80%)*BT3+MAX(100%-$BL3, 20%)*BS3</f>
        <v>4245.2025701375997</v>
      </c>
      <c r="BV3" s="6">
        <f>M3*(100%+$BK3)*$BI3</f>
        <v>14384.4220928</v>
      </c>
      <c r="BW3" s="6">
        <f t="shared" ref="BW3" si="8">(100%+$BM3)*BV3</f>
        <v>21576.633139199999</v>
      </c>
      <c r="BX3" s="6">
        <f t="shared" ref="BX3" si="9">MIN($BL3, 80%)*BW3+MAX(100%-$BL3, 20%)*BV3</f>
        <v>16980.810280550399</v>
      </c>
      <c r="BY3" s="6">
        <f>N3*(100%+$BK3)*$BI3</f>
        <v>16542.085406719998</v>
      </c>
      <c r="BZ3" s="6">
        <f t="shared" ref="BZ3" si="10">(100%+$BM3)*BY3</f>
        <v>24813.128110079997</v>
      </c>
      <c r="CA3" s="6">
        <f t="shared" ref="CA3" si="11">MIN($BL3, 80%)*BZ3+MAX(100%-$BL3, 20%)*BY3</f>
        <v>19527.931822632956</v>
      </c>
      <c r="CB3" s="6">
        <f>O3*(100%+$BK3)*$BI3</f>
        <v>19059.359272959999</v>
      </c>
      <c r="CC3" s="6">
        <f t="shared" ref="CC3" si="12">(100%+$BM3)*CB3</f>
        <v>28589.038909439998</v>
      </c>
      <c r="CD3" s="6">
        <f t="shared" ref="CD3" si="13">MIN($BL3, 80%)*CC3+MAX(100%-$BL3, 20%)*CB3</f>
        <v>22499.57362172928</v>
      </c>
      <c r="CE3" s="6">
        <f>P3*(100%+$BK3)*$BI3</f>
        <v>21900.282636287997</v>
      </c>
      <c r="CF3" s="6">
        <f t="shared" ref="CF3" si="14">(100%+$BM3)*CE3</f>
        <v>32850.423954431993</v>
      </c>
      <c r="CG3" s="6">
        <f t="shared" ref="CG3" si="15">MIN($BL3, 80%)*CF3+MAX(100%-$BL3, 20%)*CE3</f>
        <v>25853.28365213798</v>
      </c>
      <c r="CH3" s="6">
        <f>U3*(100%+BK3)*BI3</f>
        <v>1557.563204736</v>
      </c>
      <c r="CI3" s="6">
        <f t="shared" ref="CI3" si="16">(100%+$BM3)*CH3</f>
        <v>2336.3448071040002</v>
      </c>
      <c r="CJ3" s="6">
        <f t="shared" ref="CJ3" si="17">MIN($BL3, 80%)*CI3+MAX(100%-$BL3, 20%)*CH3</f>
        <v>1838.703363190848</v>
      </c>
      <c r="CK3" s="6">
        <f>(100%+BO3)*Z3</f>
        <v>1496.8566560712015</v>
      </c>
      <c r="CL3" s="6">
        <f>V3/T3*CJ3</f>
        <v>55161.100895725438</v>
      </c>
      <c r="CM3" s="6">
        <v>10</v>
      </c>
      <c r="CN3" s="6">
        <f>CM3+W3</f>
        <v>30</v>
      </c>
      <c r="CO3" s="6">
        <f>CL3/CN3</f>
        <v>1838.703363190848</v>
      </c>
      <c r="CP3" s="6">
        <f>(F3+G3)*BR3</f>
        <v>3506.6036542238157</v>
      </c>
      <c r="CQ3">
        <v>1</v>
      </c>
      <c r="CR3" s="25">
        <f>(CP3+2*BU3)/CQ3</f>
        <v>11997.008794499015</v>
      </c>
      <c r="CS3" s="6">
        <f>CR3+CO3</f>
        <v>13835.712157689864</v>
      </c>
      <c r="CT3" s="6">
        <f>CR3+CK3</f>
        <v>13493.865450570218</v>
      </c>
      <c r="CU3" s="6">
        <f>CR3+CO3+CK3</f>
        <v>15332.568813761067</v>
      </c>
    </row>
    <row r="4" spans="1:99" x14ac:dyDescent="0.35">
      <c r="B4" t="s">
        <v>9</v>
      </c>
      <c r="C4">
        <v>205</v>
      </c>
      <c r="D4">
        <v>72</v>
      </c>
      <c r="E4">
        <v>6</v>
      </c>
      <c r="F4" s="4">
        <v>0.5544</v>
      </c>
      <c r="G4" s="4">
        <v>0.50290000000000001</v>
      </c>
      <c r="H4" s="4">
        <v>0.59919999999999995</v>
      </c>
      <c r="I4" s="4">
        <v>0.76939999999999997</v>
      </c>
      <c r="J4">
        <v>8</v>
      </c>
      <c r="K4" s="4">
        <v>1.28</v>
      </c>
      <c r="L4">
        <v>1</v>
      </c>
      <c r="M4" s="4">
        <v>5.12</v>
      </c>
      <c r="N4" s="4">
        <v>5.8879999999999999</v>
      </c>
      <c r="O4" s="4">
        <v>6.7839999999999998</v>
      </c>
      <c r="P4" s="4">
        <v>7.7952000000000004</v>
      </c>
      <c r="Q4">
        <v>16</v>
      </c>
      <c r="R4">
        <v>6</v>
      </c>
      <c r="S4">
        <v>1</v>
      </c>
      <c r="T4" s="55">
        <v>0.5</v>
      </c>
      <c r="U4" s="4">
        <v>0.5544</v>
      </c>
      <c r="V4">
        <v>15</v>
      </c>
      <c r="W4">
        <v>20</v>
      </c>
      <c r="X4" s="4">
        <v>0.05</v>
      </c>
      <c r="Y4" s="4">
        <v>0.5</v>
      </c>
      <c r="Z4" s="9">
        <v>864</v>
      </c>
      <c r="AA4" s="15" t="s">
        <v>172</v>
      </c>
      <c r="AB4" s="15">
        <v>1</v>
      </c>
      <c r="AC4" s="15" t="s">
        <v>9</v>
      </c>
      <c r="AD4" s="15">
        <v>497</v>
      </c>
      <c r="AE4" s="30"/>
      <c r="AF4" s="33">
        <v>0.16</v>
      </c>
      <c r="AG4" s="6"/>
      <c r="AH4" s="4"/>
      <c r="AI4" s="6">
        <v>101</v>
      </c>
      <c r="AJ4" t="s">
        <v>107</v>
      </c>
      <c r="AK4" s="4"/>
      <c r="AL4" s="4"/>
      <c r="AM4" s="4">
        <v>0.15</v>
      </c>
      <c r="AN4" s="4"/>
      <c r="AO4" s="4"/>
      <c r="AP4" s="4"/>
      <c r="AQ4" s="4"/>
      <c r="AR4" s="4">
        <v>0.4</v>
      </c>
      <c r="AS4">
        <v>311</v>
      </c>
      <c r="AT4" s="4">
        <f>2*46.6%</f>
        <v>0.93200000000000005</v>
      </c>
      <c r="AU4" s="4">
        <v>0.46600000000000003</v>
      </c>
      <c r="AV4" s="4"/>
      <c r="AX4" s="6"/>
      <c r="AY4" s="48" t="s">
        <v>354</v>
      </c>
      <c r="AZ4" s="6"/>
      <c r="BA4" s="4">
        <f t="shared" si="0"/>
        <v>0.67999999999999994</v>
      </c>
      <c r="BB4" s="4"/>
      <c r="BC4" s="4"/>
      <c r="BD4" s="4"/>
      <c r="BE4" s="4"/>
      <c r="BF4">
        <f t="shared" ref="BF4:BF8" si="18">C4+AD4</f>
        <v>702</v>
      </c>
      <c r="BG4" s="6">
        <f t="shared" ref="BG4:BG9" si="19">AS4+AZ4</f>
        <v>311</v>
      </c>
      <c r="BH4" s="4">
        <f t="shared" ref="BH4:BH8" si="20">AE4+AK4+AT4+BA4</f>
        <v>1.6120000000000001</v>
      </c>
      <c r="BI4" s="6">
        <f t="shared" ref="BI4:BI9" si="21">(100%+BH4)*BF4+BG4</f>
        <v>2144.6239999999998</v>
      </c>
      <c r="BJ4" s="4">
        <f t="shared" ref="BJ4:BJ9" si="22">AL4</f>
        <v>0</v>
      </c>
      <c r="BK4" s="4">
        <f t="shared" ref="BK4:BK8" si="23">AF4+AM4+AU4+BD4</f>
        <v>0.77600000000000002</v>
      </c>
      <c r="BL4" s="4">
        <f t="shared" ref="BL4:BL8" si="24">X4+AG4+AO4+AV4+BB4</f>
        <v>0.05</v>
      </c>
      <c r="BM4" s="4">
        <f t="shared" ref="BM4:BM8" si="25">Y4+AH4+AP4+AW4+BC4</f>
        <v>0.5</v>
      </c>
      <c r="BN4" s="6">
        <f t="shared" ref="BN4:BN8" si="26">AI4+AQ4+AX4+BE4+D4</f>
        <v>173</v>
      </c>
      <c r="BO4" s="4">
        <f t="shared" ref="BO4:BO26" si="27">6.66*BN4/(1400+BN4)</f>
        <v>0.73247298156389073</v>
      </c>
      <c r="BP4" s="6">
        <f t="shared" ref="BP4:BP8" si="28">(100%+BJ4+BK4)*BI4</f>
        <v>3808.8522239999998</v>
      </c>
      <c r="BQ4" s="6">
        <f t="shared" ref="BQ4:BQ9" si="29">(100%+$BM4)*BP4</f>
        <v>5713.2783359999994</v>
      </c>
      <c r="BR4" s="6">
        <f t="shared" ref="BR4:BR9" si="30">MIN($BL4, 80%)*BQ4+MAX(100%-$BL4, 20%)*BP4</f>
        <v>3904.0735295999998</v>
      </c>
      <c r="BS4" s="6">
        <f t="shared" ref="BS4:BS8" si="31">K4*(100%+BK4)*BI4</f>
        <v>4875.3308467199995</v>
      </c>
      <c r="BT4" s="6">
        <f t="shared" ref="BT4:BT9" si="32">(100%+$BM4)*BS4</f>
        <v>7312.9962700799988</v>
      </c>
      <c r="BU4" s="6">
        <f t="shared" ref="BU4:BU9" si="33">MIN($BL4, 80%)*BT4+MAX(100%-$BL4, 20%)*BS4</f>
        <v>4997.2141178879992</v>
      </c>
      <c r="BV4" s="6">
        <f t="shared" ref="BV4:BV8" si="34">M4*(100%+$BK4)*$BI4</f>
        <v>19501.323386879998</v>
      </c>
      <c r="BW4" s="6">
        <f t="shared" ref="BW4:BW9" si="35">(100%+$BM4)*BV4</f>
        <v>29251.985080319995</v>
      </c>
      <c r="BX4" s="6">
        <f t="shared" ref="BX4:BX9" si="36">MIN($BL4, 80%)*BW4+MAX(100%-$BL4, 20%)*BV4</f>
        <v>19988.856471551997</v>
      </c>
      <c r="BY4" s="6">
        <f t="shared" ref="BY4:BY8" si="37">N4*(100%+$BK4)*$BI4</f>
        <v>22426.521894911999</v>
      </c>
      <c r="BZ4" s="6">
        <f t="shared" ref="BZ4:BZ9" si="38">(100%+$BM4)*BY4</f>
        <v>33639.782842367997</v>
      </c>
      <c r="CA4" s="6">
        <f t="shared" ref="CA4:CA9" si="39">MIN($BL4, 80%)*BZ4+MAX(100%-$BL4, 20%)*BY4</f>
        <v>22987.184942284799</v>
      </c>
      <c r="CB4" s="6">
        <f t="shared" ref="CB4:CB8" si="40">O4*(100%+$BK4)*$BI4</f>
        <v>25839.253487615999</v>
      </c>
      <c r="CC4" s="6">
        <f t="shared" ref="CC4:CC9" si="41">(100%+$BM4)*CB4</f>
        <v>38758.880231424002</v>
      </c>
      <c r="CD4" s="6">
        <f t="shared" ref="CD4:CD9" si="42">MIN($BL4, 80%)*CC4+MAX(100%-$BL4, 20%)*CB4</f>
        <v>26485.234824806397</v>
      </c>
      <c r="CE4" s="6">
        <f t="shared" ref="CE4:CE8" si="43">P4*(100%+$BK4)*$BI4</f>
        <v>29690.764856524798</v>
      </c>
      <c r="CF4" s="6">
        <f t="shared" ref="CF4:CF9" si="44">(100%+$BM4)*CE4</f>
        <v>44536.147284787199</v>
      </c>
      <c r="CG4" s="6">
        <f t="shared" ref="CG4:CG9" si="45">MIN($BL4, 80%)*CF4+MAX(100%-$BL4, 20%)*CE4</f>
        <v>30433.033977937917</v>
      </c>
      <c r="CH4" s="6">
        <f t="shared" ref="CH4:CH8" si="46">U4*(100%+BK4)*BI4</f>
        <v>2111.6276729855999</v>
      </c>
      <c r="CI4" s="6">
        <f t="shared" ref="CI4:CI9" si="47">(100%+$BM4)*CH4</f>
        <v>3167.4415094783999</v>
      </c>
      <c r="CJ4" s="6">
        <f t="shared" ref="CJ4:CJ9" si="48">MIN($BL4, 80%)*CI4+MAX(100%-$BL4, 20%)*CH4</f>
        <v>2164.4183648102398</v>
      </c>
      <c r="CK4" s="6">
        <f t="shared" ref="CK4:CK8" si="49">(100%+BO4)*Z4</f>
        <v>1496.8566560712015</v>
      </c>
      <c r="CL4" s="6">
        <f t="shared" ref="CL4:CL8" si="50">V4/T4*CJ4</f>
        <v>64932.550944307193</v>
      </c>
      <c r="CM4" s="6">
        <v>10</v>
      </c>
      <c r="CN4" s="6">
        <f t="shared" ref="CN4:CN8" si="51">CM4+W4</f>
        <v>30</v>
      </c>
      <c r="CO4" s="6">
        <f t="shared" ref="CO4:CO8" si="52">CL4/CN4</f>
        <v>2164.4183648102398</v>
      </c>
      <c r="CP4" s="6">
        <f t="shared" ref="CP4:CP8" si="53">(F4+G4)*BR4</f>
        <v>4127.7769428460806</v>
      </c>
      <c r="CQ4">
        <v>1.2</v>
      </c>
      <c r="CR4" s="25">
        <f t="shared" ref="CR4:CR8" si="54">(CP4+2*BU4)/CQ4</f>
        <v>11768.504315518401</v>
      </c>
      <c r="CS4" s="6">
        <f t="shared" ref="CS4:CS8" si="55">CR4+CO4</f>
        <v>13932.92268032864</v>
      </c>
      <c r="CT4" s="6">
        <f t="shared" ref="CT4:CT8" si="56">CR4+CK4</f>
        <v>13265.360971589602</v>
      </c>
      <c r="CU4" s="8">
        <f t="shared" ref="CU4:CU8" si="57">CR4+CO4+CK4</f>
        <v>15429.779336399843</v>
      </c>
    </row>
    <row r="5" spans="1:99" x14ac:dyDescent="0.35">
      <c r="B5" t="s">
        <v>9</v>
      </c>
      <c r="C5">
        <v>205</v>
      </c>
      <c r="D5">
        <v>72</v>
      </c>
      <c r="E5">
        <v>6</v>
      </c>
      <c r="F5" s="4">
        <v>0.5544</v>
      </c>
      <c r="G5" s="4">
        <v>0.50290000000000001</v>
      </c>
      <c r="H5" s="4">
        <v>0.59919999999999995</v>
      </c>
      <c r="I5" s="4">
        <v>0.76939999999999997</v>
      </c>
      <c r="J5">
        <v>8</v>
      </c>
      <c r="K5" s="4">
        <v>1.28</v>
      </c>
      <c r="L5">
        <v>1</v>
      </c>
      <c r="M5" s="4">
        <v>5.12</v>
      </c>
      <c r="N5" s="4">
        <v>5.8879999999999999</v>
      </c>
      <c r="O5" s="4">
        <v>6.7839999999999998</v>
      </c>
      <c r="P5" s="4">
        <v>7.7952000000000004</v>
      </c>
      <c r="Q5">
        <v>16</v>
      </c>
      <c r="R5">
        <v>6</v>
      </c>
      <c r="S5">
        <v>1</v>
      </c>
      <c r="T5" s="55">
        <v>0.5</v>
      </c>
      <c r="U5" s="4">
        <v>0.5544</v>
      </c>
      <c r="V5">
        <v>15</v>
      </c>
      <c r="W5">
        <v>20</v>
      </c>
      <c r="X5" s="4">
        <v>0.05</v>
      </c>
      <c r="Y5" s="4">
        <v>0.5</v>
      </c>
      <c r="Z5" s="9">
        <v>864</v>
      </c>
      <c r="AA5" s="15" t="s">
        <v>172</v>
      </c>
      <c r="AB5" s="15">
        <v>1</v>
      </c>
      <c r="AC5" s="15" t="s">
        <v>9</v>
      </c>
      <c r="AD5" s="15">
        <v>497</v>
      </c>
      <c r="AE5" s="30"/>
      <c r="AF5" s="33">
        <v>0.16</v>
      </c>
      <c r="AG5" s="6"/>
      <c r="AH5" s="4"/>
      <c r="AI5" s="6">
        <v>101</v>
      </c>
      <c r="AJ5" t="s">
        <v>107</v>
      </c>
      <c r="AK5" s="4"/>
      <c r="AL5" s="4"/>
      <c r="AM5" s="4">
        <v>0.15</v>
      </c>
      <c r="AN5" s="4"/>
      <c r="AO5" s="4"/>
      <c r="AP5" s="4"/>
      <c r="AQ5" s="4"/>
      <c r="AR5" s="4">
        <v>0.4</v>
      </c>
      <c r="AS5">
        <v>311</v>
      </c>
      <c r="AT5" s="4">
        <v>0.46600000000000003</v>
      </c>
      <c r="AU5" s="4">
        <v>0.46600000000000003</v>
      </c>
      <c r="AV5" s="4"/>
      <c r="AX5" s="6">
        <v>187</v>
      </c>
      <c r="AY5" s="48" t="s">
        <v>354</v>
      </c>
      <c r="AZ5" s="6"/>
      <c r="BA5" s="4">
        <f t="shared" si="0"/>
        <v>0.67999999999999994</v>
      </c>
      <c r="BB5" s="4"/>
      <c r="BC5" s="4"/>
      <c r="BD5" s="4"/>
      <c r="BE5" s="4"/>
      <c r="BF5">
        <f t="shared" si="18"/>
        <v>702</v>
      </c>
      <c r="BG5" s="6">
        <f t="shared" si="19"/>
        <v>311</v>
      </c>
      <c r="BH5" s="4">
        <f t="shared" si="20"/>
        <v>1.1459999999999999</v>
      </c>
      <c r="BI5" s="6">
        <f t="shared" si="21"/>
        <v>1817.492</v>
      </c>
      <c r="BJ5" s="4">
        <f t="shared" si="22"/>
        <v>0</v>
      </c>
      <c r="BK5" s="4">
        <f t="shared" si="23"/>
        <v>0.77600000000000002</v>
      </c>
      <c r="BL5" s="4">
        <f t="shared" si="24"/>
        <v>0.05</v>
      </c>
      <c r="BM5" s="4">
        <f t="shared" si="25"/>
        <v>0.5</v>
      </c>
      <c r="BN5" s="6">
        <f t="shared" si="26"/>
        <v>360</v>
      </c>
      <c r="BO5" s="4">
        <f t="shared" si="27"/>
        <v>1.3622727272727273</v>
      </c>
      <c r="BP5" s="6">
        <f t="shared" si="28"/>
        <v>3227.8657920000001</v>
      </c>
      <c r="BQ5" s="6">
        <f t="shared" si="29"/>
        <v>4841.7986879999999</v>
      </c>
      <c r="BR5" s="6">
        <f t="shared" si="30"/>
        <v>3308.5624367999999</v>
      </c>
      <c r="BS5" s="6">
        <f t="shared" si="31"/>
        <v>4131.6682137600001</v>
      </c>
      <c r="BT5" s="6">
        <f t="shared" si="32"/>
        <v>6197.5023206400001</v>
      </c>
      <c r="BU5" s="6">
        <f t="shared" si="33"/>
        <v>4234.9599191039997</v>
      </c>
      <c r="BV5" s="6">
        <f t="shared" si="34"/>
        <v>16526.67285504</v>
      </c>
      <c r="BW5" s="6">
        <f t="shared" si="35"/>
        <v>24790.00928256</v>
      </c>
      <c r="BX5" s="6">
        <f t="shared" si="36"/>
        <v>16939.839676415999</v>
      </c>
      <c r="BY5" s="6">
        <f t="shared" si="37"/>
        <v>19005.673783296003</v>
      </c>
      <c r="BZ5" s="6">
        <f t="shared" si="38"/>
        <v>28508.510674944002</v>
      </c>
      <c r="CA5" s="6">
        <f t="shared" si="39"/>
        <v>19480.815627878401</v>
      </c>
      <c r="CB5" s="6">
        <f t="shared" si="40"/>
        <v>21897.841532928</v>
      </c>
      <c r="CC5" s="6">
        <f t="shared" si="41"/>
        <v>32846.762299392001</v>
      </c>
      <c r="CD5" s="6">
        <f t="shared" si="42"/>
        <v>22445.2875712512</v>
      </c>
      <c r="CE5" s="6">
        <f t="shared" si="43"/>
        <v>25161.859421798399</v>
      </c>
      <c r="CF5" s="6">
        <f t="shared" si="44"/>
        <v>37742.789132697595</v>
      </c>
      <c r="CG5" s="6">
        <f t="shared" si="45"/>
        <v>25790.905907343356</v>
      </c>
      <c r="CH5" s="6">
        <f t="shared" si="46"/>
        <v>1789.5287950847999</v>
      </c>
      <c r="CI5" s="6">
        <f t="shared" si="47"/>
        <v>2684.2931926271999</v>
      </c>
      <c r="CJ5" s="6">
        <f t="shared" si="48"/>
        <v>1834.2670149619198</v>
      </c>
      <c r="CK5" s="6">
        <f t="shared" si="49"/>
        <v>2041.0036363636364</v>
      </c>
      <c r="CL5" s="6">
        <f t="shared" si="50"/>
        <v>55028.010448857596</v>
      </c>
      <c r="CM5" s="6">
        <v>10</v>
      </c>
      <c r="CN5" s="6">
        <f t="shared" si="51"/>
        <v>30</v>
      </c>
      <c r="CO5" s="6">
        <f t="shared" si="52"/>
        <v>1834.2670149619198</v>
      </c>
      <c r="CP5" s="6">
        <f t="shared" si="53"/>
        <v>3498.1430644286402</v>
      </c>
      <c r="CQ5">
        <v>1.2</v>
      </c>
      <c r="CR5" s="25">
        <f t="shared" si="54"/>
        <v>9973.3857521972004</v>
      </c>
      <c r="CS5" s="6">
        <f t="shared" si="55"/>
        <v>11807.652767159121</v>
      </c>
      <c r="CT5" s="6">
        <f t="shared" si="56"/>
        <v>12014.389388560838</v>
      </c>
      <c r="CU5" s="6">
        <f t="shared" si="57"/>
        <v>13848.656403522757</v>
      </c>
    </row>
    <row r="6" spans="1:99" x14ac:dyDescent="0.35">
      <c r="B6" t="s">
        <v>9</v>
      </c>
      <c r="C6">
        <v>205</v>
      </c>
      <c r="D6">
        <v>72</v>
      </c>
      <c r="E6">
        <v>6</v>
      </c>
      <c r="F6" s="4">
        <v>0.5544</v>
      </c>
      <c r="G6" s="4">
        <v>0.50290000000000001</v>
      </c>
      <c r="H6" s="4">
        <v>0.59919999999999995</v>
      </c>
      <c r="I6" s="4">
        <v>0.76939999999999997</v>
      </c>
      <c r="J6">
        <v>8</v>
      </c>
      <c r="K6" s="4">
        <v>1.28</v>
      </c>
      <c r="L6">
        <v>1</v>
      </c>
      <c r="M6" s="4">
        <v>5.12</v>
      </c>
      <c r="N6" s="4">
        <v>5.8879999999999999</v>
      </c>
      <c r="O6" s="4">
        <v>6.7839999999999998</v>
      </c>
      <c r="P6" s="4">
        <v>7.7952000000000004</v>
      </c>
      <c r="Q6">
        <v>16</v>
      </c>
      <c r="R6">
        <v>6</v>
      </c>
      <c r="S6">
        <v>1</v>
      </c>
      <c r="T6" s="55">
        <v>0.5</v>
      </c>
      <c r="U6" s="4">
        <v>0.5544</v>
      </c>
      <c r="V6">
        <v>15</v>
      </c>
      <c r="W6">
        <v>20</v>
      </c>
      <c r="X6" s="4">
        <v>0.05</v>
      </c>
      <c r="Y6" s="4">
        <v>0.5</v>
      </c>
      <c r="Z6" s="9">
        <v>864</v>
      </c>
      <c r="AA6" s="15" t="s">
        <v>172</v>
      </c>
      <c r="AB6" s="15">
        <v>1</v>
      </c>
      <c r="AC6" s="15" t="s">
        <v>9</v>
      </c>
      <c r="AD6" s="15">
        <v>497</v>
      </c>
      <c r="AE6" s="30"/>
      <c r="AF6" s="33">
        <v>0.16</v>
      </c>
      <c r="AG6" s="6"/>
      <c r="AH6" s="4"/>
      <c r="AI6" s="6">
        <v>101</v>
      </c>
      <c r="AJ6" t="s">
        <v>107</v>
      </c>
      <c r="AK6" s="4"/>
      <c r="AL6" s="4"/>
      <c r="AM6" s="4">
        <v>0.15</v>
      </c>
      <c r="AN6" s="4"/>
      <c r="AO6" s="4"/>
      <c r="AP6" s="4"/>
      <c r="AQ6" s="4"/>
      <c r="AR6" s="4">
        <v>0.4</v>
      </c>
      <c r="AS6">
        <v>311</v>
      </c>
      <c r="AT6" s="4">
        <v>0.46600000000000003</v>
      </c>
      <c r="AU6" s="4"/>
      <c r="AV6" s="4">
        <v>0.311</v>
      </c>
      <c r="AX6" s="6">
        <v>187</v>
      </c>
      <c r="AY6" s="48" t="s">
        <v>354</v>
      </c>
      <c r="AZ6" s="6"/>
      <c r="BA6" s="4">
        <f t="shared" si="0"/>
        <v>0.67999999999999994</v>
      </c>
      <c r="BB6" s="4"/>
      <c r="BC6" s="4"/>
      <c r="BD6" s="4"/>
      <c r="BE6" s="4"/>
      <c r="BF6">
        <f t="shared" si="18"/>
        <v>702</v>
      </c>
      <c r="BG6" s="6">
        <f t="shared" si="19"/>
        <v>311</v>
      </c>
      <c r="BH6" s="4">
        <f t="shared" si="20"/>
        <v>1.1459999999999999</v>
      </c>
      <c r="BI6" s="6">
        <f t="shared" si="21"/>
        <v>1817.492</v>
      </c>
      <c r="BJ6" s="4">
        <f t="shared" si="22"/>
        <v>0</v>
      </c>
      <c r="BK6" s="4">
        <f t="shared" si="23"/>
        <v>0.31</v>
      </c>
      <c r="BL6" s="4">
        <f t="shared" si="24"/>
        <v>0.36099999999999999</v>
      </c>
      <c r="BM6" s="4">
        <f t="shared" si="25"/>
        <v>0.5</v>
      </c>
      <c r="BN6" s="6">
        <f t="shared" si="26"/>
        <v>360</v>
      </c>
      <c r="BO6" s="4">
        <f t="shared" si="27"/>
        <v>1.3622727272727273</v>
      </c>
      <c r="BP6" s="6">
        <f t="shared" si="28"/>
        <v>2380.9145200000003</v>
      </c>
      <c r="BQ6" s="6">
        <f t="shared" si="29"/>
        <v>3571.3717800000004</v>
      </c>
      <c r="BR6" s="6">
        <f t="shared" si="30"/>
        <v>2810.6695908600004</v>
      </c>
      <c r="BS6" s="6">
        <f t="shared" si="31"/>
        <v>3047.5705856</v>
      </c>
      <c r="BT6" s="6">
        <f t="shared" si="32"/>
        <v>4571.3558783999997</v>
      </c>
      <c r="BU6" s="6">
        <f t="shared" si="33"/>
        <v>3597.6570763007994</v>
      </c>
      <c r="BV6" s="6">
        <f t="shared" si="34"/>
        <v>12190.2823424</v>
      </c>
      <c r="BW6" s="6">
        <f t="shared" si="35"/>
        <v>18285.423513599999</v>
      </c>
      <c r="BX6" s="6">
        <f t="shared" si="36"/>
        <v>14390.628305203198</v>
      </c>
      <c r="BY6" s="6">
        <f t="shared" si="37"/>
        <v>14018.82469376</v>
      </c>
      <c r="BZ6" s="6">
        <f t="shared" si="38"/>
        <v>21028.23704064</v>
      </c>
      <c r="CA6" s="6">
        <f t="shared" si="39"/>
        <v>16549.222550983679</v>
      </c>
      <c r="CB6" s="6">
        <f t="shared" si="40"/>
        <v>16152.12410368</v>
      </c>
      <c r="CC6" s="6">
        <f t="shared" si="41"/>
        <v>24228.186155520001</v>
      </c>
      <c r="CD6" s="6">
        <f t="shared" si="42"/>
        <v>19067.582504394239</v>
      </c>
      <c r="CE6" s="6">
        <f t="shared" si="43"/>
        <v>18559.704866304</v>
      </c>
      <c r="CF6" s="6">
        <f t="shared" si="44"/>
        <v>27839.557299455999</v>
      </c>
      <c r="CG6" s="6">
        <f t="shared" si="45"/>
        <v>21909.731594671874</v>
      </c>
      <c r="CH6" s="6">
        <f t="shared" si="46"/>
        <v>1319.9790098880001</v>
      </c>
      <c r="CI6" s="6">
        <f t="shared" si="47"/>
        <v>1979.968514832</v>
      </c>
      <c r="CJ6" s="6">
        <f t="shared" si="48"/>
        <v>1558.2352211727839</v>
      </c>
      <c r="CK6" s="6">
        <f t="shared" si="49"/>
        <v>2041.0036363636364</v>
      </c>
      <c r="CL6" s="6">
        <f t="shared" si="50"/>
        <v>46747.056635183515</v>
      </c>
      <c r="CM6" s="6">
        <v>10</v>
      </c>
      <c r="CN6" s="6">
        <f t="shared" si="51"/>
        <v>30</v>
      </c>
      <c r="CO6" s="6">
        <f t="shared" si="52"/>
        <v>1558.2352211727839</v>
      </c>
      <c r="CP6" s="6">
        <f t="shared" si="53"/>
        <v>2971.7209584162788</v>
      </c>
      <c r="CQ6">
        <v>1.2</v>
      </c>
      <c r="CR6" s="25">
        <f t="shared" si="54"/>
        <v>8472.5292591815651</v>
      </c>
      <c r="CS6" s="6">
        <f t="shared" si="55"/>
        <v>10030.764480354348</v>
      </c>
      <c r="CT6" s="6">
        <f t="shared" si="56"/>
        <v>10513.532895545202</v>
      </c>
      <c r="CU6" s="6">
        <f t="shared" si="57"/>
        <v>12071.768116717984</v>
      </c>
    </row>
    <row r="7" spans="1:99" x14ac:dyDescent="0.35">
      <c r="B7" t="s">
        <v>9</v>
      </c>
      <c r="C7">
        <v>205</v>
      </c>
      <c r="D7">
        <v>72</v>
      </c>
      <c r="E7">
        <v>6</v>
      </c>
      <c r="F7" s="4">
        <v>0.5544</v>
      </c>
      <c r="G7" s="4">
        <v>0.50290000000000001</v>
      </c>
      <c r="H7" s="4">
        <v>0.59919999999999995</v>
      </c>
      <c r="I7" s="4">
        <v>0.76939999999999997</v>
      </c>
      <c r="J7">
        <v>8</v>
      </c>
      <c r="K7" s="4">
        <v>1.28</v>
      </c>
      <c r="L7">
        <v>1</v>
      </c>
      <c r="M7" s="4">
        <v>5.12</v>
      </c>
      <c r="N7" s="4">
        <v>5.8879999999999999</v>
      </c>
      <c r="O7" s="4">
        <v>6.7839999999999998</v>
      </c>
      <c r="P7" s="4">
        <v>7.7952000000000004</v>
      </c>
      <c r="Q7">
        <v>16</v>
      </c>
      <c r="R7">
        <v>6</v>
      </c>
      <c r="S7">
        <v>1</v>
      </c>
      <c r="T7" s="55">
        <v>0.5</v>
      </c>
      <c r="U7" s="4">
        <v>0.5544</v>
      </c>
      <c r="V7">
        <v>15</v>
      </c>
      <c r="W7">
        <v>20</v>
      </c>
      <c r="X7" s="4">
        <v>0.05</v>
      </c>
      <c r="Y7" s="4">
        <v>0.5</v>
      </c>
      <c r="Z7" s="9">
        <v>864</v>
      </c>
      <c r="AA7" s="15" t="s">
        <v>172</v>
      </c>
      <c r="AB7" s="15">
        <v>1</v>
      </c>
      <c r="AC7" s="15" t="s">
        <v>9</v>
      </c>
      <c r="AD7" s="15">
        <v>497</v>
      </c>
      <c r="AE7" s="30"/>
      <c r="AF7" s="33">
        <v>0.16</v>
      </c>
      <c r="AG7" s="6"/>
      <c r="AH7" s="4"/>
      <c r="AI7" s="6">
        <v>101</v>
      </c>
      <c r="AJ7" t="s">
        <v>107</v>
      </c>
      <c r="AK7" s="4"/>
      <c r="AL7" s="4"/>
      <c r="AM7" s="4">
        <v>0.15</v>
      </c>
      <c r="AN7" s="4"/>
      <c r="AO7" s="4"/>
      <c r="AP7" s="4"/>
      <c r="AQ7" s="4"/>
      <c r="AR7" s="4">
        <v>0.4</v>
      </c>
      <c r="AS7">
        <v>311</v>
      </c>
      <c r="AT7" s="4"/>
      <c r="AU7" s="4">
        <v>0.46600000000000003</v>
      </c>
      <c r="AV7" s="4">
        <v>0.311</v>
      </c>
      <c r="AX7" s="6">
        <v>187</v>
      </c>
      <c r="AY7" s="48" t="s">
        <v>354</v>
      </c>
      <c r="AZ7" s="6"/>
      <c r="BA7" s="4">
        <f t="shared" si="0"/>
        <v>0.67999999999999994</v>
      </c>
      <c r="BB7" s="4"/>
      <c r="BC7" s="4"/>
      <c r="BD7" s="4"/>
      <c r="BE7" s="4"/>
      <c r="BF7">
        <f t="shared" si="18"/>
        <v>702</v>
      </c>
      <c r="BG7" s="6">
        <f t="shared" si="19"/>
        <v>311</v>
      </c>
      <c r="BH7" s="4">
        <f t="shared" si="20"/>
        <v>0.67999999999999994</v>
      </c>
      <c r="BI7" s="6">
        <f t="shared" si="21"/>
        <v>1490.36</v>
      </c>
      <c r="BJ7" s="4">
        <f t="shared" si="22"/>
        <v>0</v>
      </c>
      <c r="BK7" s="4">
        <f t="shared" si="23"/>
        <v>0.77600000000000002</v>
      </c>
      <c r="BL7" s="4">
        <f t="shared" si="24"/>
        <v>0.36099999999999999</v>
      </c>
      <c r="BM7" s="4">
        <f t="shared" si="25"/>
        <v>0.5</v>
      </c>
      <c r="BN7" s="6">
        <f t="shared" si="26"/>
        <v>360</v>
      </c>
      <c r="BO7" s="4">
        <f t="shared" si="27"/>
        <v>1.3622727272727273</v>
      </c>
      <c r="BP7" s="6">
        <f t="shared" si="28"/>
        <v>2646.8793599999999</v>
      </c>
      <c r="BQ7" s="6">
        <f t="shared" si="29"/>
        <v>3970.3190399999999</v>
      </c>
      <c r="BR7" s="6">
        <f t="shared" si="30"/>
        <v>3124.6410844799998</v>
      </c>
      <c r="BS7" s="6">
        <f t="shared" si="31"/>
        <v>3388.0055808000002</v>
      </c>
      <c r="BT7" s="6">
        <f t="shared" si="32"/>
        <v>5082.0083712000005</v>
      </c>
      <c r="BU7" s="6">
        <f t="shared" si="33"/>
        <v>3999.5405881344004</v>
      </c>
      <c r="BV7" s="6">
        <f t="shared" si="34"/>
        <v>13552.022323200001</v>
      </c>
      <c r="BW7" s="6">
        <f t="shared" si="35"/>
        <v>20328.033484800002</v>
      </c>
      <c r="BX7" s="6">
        <f t="shared" si="36"/>
        <v>15998.162352537602</v>
      </c>
      <c r="BY7" s="6">
        <f t="shared" si="37"/>
        <v>15584.825671680001</v>
      </c>
      <c r="BZ7" s="6">
        <f t="shared" si="38"/>
        <v>23377.23850752</v>
      </c>
      <c r="CA7" s="6">
        <f t="shared" si="39"/>
        <v>18397.886705418241</v>
      </c>
      <c r="CB7" s="6">
        <f t="shared" si="40"/>
        <v>17956.42957824</v>
      </c>
      <c r="CC7" s="6">
        <f t="shared" si="41"/>
        <v>26934.644367360001</v>
      </c>
      <c r="CD7" s="6">
        <f t="shared" si="42"/>
        <v>21197.565117112321</v>
      </c>
      <c r="CE7" s="6">
        <f t="shared" si="43"/>
        <v>20632.953987072</v>
      </c>
      <c r="CF7" s="6">
        <f t="shared" si="44"/>
        <v>30949.430980607998</v>
      </c>
      <c r="CG7" s="6">
        <f t="shared" si="45"/>
        <v>24357.202181738496</v>
      </c>
      <c r="CH7" s="6">
        <f t="shared" si="46"/>
        <v>1467.4299171839998</v>
      </c>
      <c r="CI7" s="6">
        <f t="shared" si="47"/>
        <v>2201.1448757759999</v>
      </c>
      <c r="CJ7" s="6">
        <f t="shared" si="48"/>
        <v>1732.3010172357117</v>
      </c>
      <c r="CK7" s="6">
        <f t="shared" si="49"/>
        <v>2041.0036363636364</v>
      </c>
      <c r="CL7" s="6">
        <f t="shared" si="50"/>
        <v>51969.030517071355</v>
      </c>
      <c r="CM7" s="6">
        <v>10</v>
      </c>
      <c r="CN7" s="6">
        <f t="shared" si="51"/>
        <v>30</v>
      </c>
      <c r="CO7" s="6">
        <f t="shared" si="52"/>
        <v>1732.3010172357119</v>
      </c>
      <c r="CP7" s="6">
        <f t="shared" si="53"/>
        <v>3303.6830186207044</v>
      </c>
      <c r="CQ7">
        <v>1.2</v>
      </c>
      <c r="CR7" s="25">
        <f t="shared" si="54"/>
        <v>9418.9701624079207</v>
      </c>
      <c r="CS7" s="6">
        <f t="shared" si="55"/>
        <v>11151.271179643632</v>
      </c>
      <c r="CT7" s="6">
        <f t="shared" si="56"/>
        <v>11459.973798771556</v>
      </c>
      <c r="CU7" s="6">
        <f t="shared" si="57"/>
        <v>13192.27481600727</v>
      </c>
    </row>
    <row r="8" spans="1:99" s="10" customFormat="1" x14ac:dyDescent="0.35">
      <c r="B8" s="10" t="s">
        <v>9</v>
      </c>
      <c r="C8" s="10">
        <v>205</v>
      </c>
      <c r="D8" s="10">
        <v>72</v>
      </c>
      <c r="E8" s="10">
        <v>6</v>
      </c>
      <c r="F8" s="12">
        <v>0.5544</v>
      </c>
      <c r="G8" s="12">
        <v>0.50290000000000001</v>
      </c>
      <c r="H8" s="12">
        <v>0.59919999999999995</v>
      </c>
      <c r="I8" s="12">
        <v>0.76939999999999997</v>
      </c>
      <c r="J8" s="10">
        <v>8</v>
      </c>
      <c r="K8" s="12">
        <v>1.28</v>
      </c>
      <c r="L8" s="10">
        <v>1</v>
      </c>
      <c r="M8" s="12">
        <v>5.12</v>
      </c>
      <c r="N8" s="12">
        <v>5.8879999999999999</v>
      </c>
      <c r="O8" s="12">
        <v>6.7839999999999998</v>
      </c>
      <c r="P8" s="12">
        <v>7.7952000000000004</v>
      </c>
      <c r="Q8" s="10">
        <v>16</v>
      </c>
      <c r="R8" s="10">
        <v>6</v>
      </c>
      <c r="S8" s="10">
        <v>1</v>
      </c>
      <c r="T8" s="56">
        <v>0.5</v>
      </c>
      <c r="U8" s="12">
        <v>0.5544</v>
      </c>
      <c r="V8" s="10">
        <v>15</v>
      </c>
      <c r="W8" s="10">
        <v>20</v>
      </c>
      <c r="X8" s="12">
        <v>0.05</v>
      </c>
      <c r="Y8" s="12">
        <v>0.5</v>
      </c>
      <c r="Z8" s="17">
        <v>864</v>
      </c>
      <c r="AA8" s="31" t="s">
        <v>172</v>
      </c>
      <c r="AB8" s="31">
        <v>1</v>
      </c>
      <c r="AC8" s="31" t="s">
        <v>9</v>
      </c>
      <c r="AD8" s="31">
        <v>497</v>
      </c>
      <c r="AE8" s="32"/>
      <c r="AF8" s="35">
        <v>0.16</v>
      </c>
      <c r="AG8" s="13"/>
      <c r="AH8" s="12"/>
      <c r="AI8" s="13">
        <v>101</v>
      </c>
      <c r="AJ8" s="10" t="s">
        <v>107</v>
      </c>
      <c r="AK8" s="12"/>
      <c r="AL8" s="12"/>
      <c r="AM8" s="12">
        <v>0.15</v>
      </c>
      <c r="AN8" s="12"/>
      <c r="AO8" s="12"/>
      <c r="AP8" s="12"/>
      <c r="AQ8" s="12"/>
      <c r="AR8" s="12">
        <v>0.4</v>
      </c>
      <c r="AS8" s="10">
        <v>311</v>
      </c>
      <c r="AT8" s="12">
        <f>1*46.6%</f>
        <v>0.46600000000000003</v>
      </c>
      <c r="AU8" s="12">
        <f>1*46.6%</f>
        <v>0.46600000000000003</v>
      </c>
      <c r="AV8" s="12">
        <v>0.311</v>
      </c>
      <c r="AX8" s="13"/>
      <c r="AY8" s="49" t="s">
        <v>354</v>
      </c>
      <c r="AZ8" s="13"/>
      <c r="BA8" s="12">
        <f t="shared" si="0"/>
        <v>0.67999999999999994</v>
      </c>
      <c r="BB8" s="12"/>
      <c r="BC8" s="12"/>
      <c r="BD8" s="12"/>
      <c r="BE8" s="12"/>
      <c r="BF8" s="10">
        <f t="shared" si="18"/>
        <v>702</v>
      </c>
      <c r="BG8" s="13">
        <f t="shared" si="19"/>
        <v>311</v>
      </c>
      <c r="BH8" s="12">
        <f t="shared" si="20"/>
        <v>1.1459999999999999</v>
      </c>
      <c r="BI8" s="13">
        <f t="shared" si="21"/>
        <v>1817.492</v>
      </c>
      <c r="BJ8" s="12">
        <f t="shared" si="22"/>
        <v>0</v>
      </c>
      <c r="BK8" s="12">
        <f t="shared" si="23"/>
        <v>0.77600000000000002</v>
      </c>
      <c r="BL8" s="12">
        <f t="shared" si="24"/>
        <v>0.36099999999999999</v>
      </c>
      <c r="BM8" s="12">
        <f t="shared" si="25"/>
        <v>0.5</v>
      </c>
      <c r="BN8" s="13">
        <f t="shared" si="26"/>
        <v>173</v>
      </c>
      <c r="BO8" s="12">
        <f t="shared" si="27"/>
        <v>0.73247298156389073</v>
      </c>
      <c r="BP8" s="13">
        <f t="shared" si="28"/>
        <v>3227.8657920000001</v>
      </c>
      <c r="BQ8" s="13">
        <f t="shared" si="29"/>
        <v>4841.7986879999999</v>
      </c>
      <c r="BR8" s="13">
        <f t="shared" si="30"/>
        <v>3810.4955674559997</v>
      </c>
      <c r="BS8" s="13">
        <f t="shared" si="31"/>
        <v>4131.6682137600001</v>
      </c>
      <c r="BT8" s="13">
        <f t="shared" si="32"/>
        <v>6197.5023206400001</v>
      </c>
      <c r="BU8" s="13">
        <f t="shared" si="33"/>
        <v>4877.4343263436804</v>
      </c>
      <c r="BV8" s="13">
        <f t="shared" si="34"/>
        <v>16526.67285504</v>
      </c>
      <c r="BW8" s="13">
        <f t="shared" si="35"/>
        <v>24790.00928256</v>
      </c>
      <c r="BX8" s="13">
        <f t="shared" si="36"/>
        <v>19509.737305374721</v>
      </c>
      <c r="BY8" s="13">
        <f t="shared" si="37"/>
        <v>19005.673783296003</v>
      </c>
      <c r="BZ8" s="13">
        <f t="shared" si="38"/>
        <v>28508.510674944002</v>
      </c>
      <c r="CA8" s="13">
        <f t="shared" si="39"/>
        <v>22436.197901180931</v>
      </c>
      <c r="CB8" s="13">
        <f t="shared" si="40"/>
        <v>21897.841532928</v>
      </c>
      <c r="CC8" s="13">
        <f t="shared" si="41"/>
        <v>32846.762299392001</v>
      </c>
      <c r="CD8" s="13">
        <f t="shared" si="42"/>
        <v>25850.401929621505</v>
      </c>
      <c r="CE8" s="13">
        <f t="shared" si="43"/>
        <v>25161.859421798399</v>
      </c>
      <c r="CF8" s="13">
        <f t="shared" si="44"/>
        <v>37742.789132697595</v>
      </c>
      <c r="CG8" s="13">
        <f t="shared" si="45"/>
        <v>29703.575047433009</v>
      </c>
      <c r="CH8" s="13">
        <f t="shared" si="46"/>
        <v>1789.5287950847999</v>
      </c>
      <c r="CI8" s="13">
        <f t="shared" si="47"/>
        <v>2684.2931926271999</v>
      </c>
      <c r="CJ8" s="13">
        <f t="shared" si="48"/>
        <v>2112.5387425976064</v>
      </c>
      <c r="CK8" s="13">
        <f t="shared" si="49"/>
        <v>1496.8566560712015</v>
      </c>
      <c r="CL8" s="13">
        <f t="shared" si="50"/>
        <v>63376.16227792819</v>
      </c>
      <c r="CM8" s="13">
        <v>10</v>
      </c>
      <c r="CN8" s="13">
        <f t="shared" si="51"/>
        <v>30</v>
      </c>
      <c r="CO8" s="13">
        <f t="shared" si="52"/>
        <v>2112.5387425976064</v>
      </c>
      <c r="CP8" s="13">
        <f t="shared" si="53"/>
        <v>4028.836963471229</v>
      </c>
      <c r="CQ8" s="10">
        <v>1.2</v>
      </c>
      <c r="CR8" s="17">
        <f t="shared" si="54"/>
        <v>11486.421346798825</v>
      </c>
      <c r="CS8" s="13">
        <f t="shared" si="55"/>
        <v>13598.960089396431</v>
      </c>
      <c r="CT8" s="13">
        <f t="shared" si="56"/>
        <v>12983.278002870025</v>
      </c>
      <c r="CU8" s="13">
        <f t="shared" si="57"/>
        <v>15095.816745467633</v>
      </c>
    </row>
    <row r="9" spans="1:99" x14ac:dyDescent="0.35">
      <c r="B9" t="s">
        <v>9</v>
      </c>
      <c r="C9">
        <v>205</v>
      </c>
      <c r="D9">
        <v>72</v>
      </c>
      <c r="E9">
        <v>6</v>
      </c>
      <c r="F9" s="4">
        <v>0.5544</v>
      </c>
      <c r="G9" s="4">
        <v>0.50290000000000001</v>
      </c>
      <c r="H9" s="4">
        <v>0.59919999999999995</v>
      </c>
      <c r="I9" s="4">
        <v>0.76939999999999997</v>
      </c>
      <c r="J9">
        <v>8</v>
      </c>
      <c r="K9" s="4">
        <v>1.28</v>
      </c>
      <c r="L9">
        <v>1</v>
      </c>
      <c r="M9" s="4">
        <v>5.12</v>
      </c>
      <c r="N9" s="4">
        <v>5.8879999999999999</v>
      </c>
      <c r="O9" s="4">
        <v>6.7839999999999998</v>
      </c>
      <c r="P9" s="4">
        <v>7.7952000000000004</v>
      </c>
      <c r="Q9">
        <v>16</v>
      </c>
      <c r="R9">
        <v>6</v>
      </c>
      <c r="S9">
        <v>1</v>
      </c>
      <c r="T9" s="55">
        <v>0.5</v>
      </c>
      <c r="U9" s="4">
        <v>0.5544</v>
      </c>
      <c r="V9">
        <v>15</v>
      </c>
      <c r="W9">
        <v>20</v>
      </c>
      <c r="X9" s="4">
        <v>0.05</v>
      </c>
      <c r="Y9" s="4">
        <v>0.5</v>
      </c>
      <c r="Z9" s="9">
        <v>864</v>
      </c>
      <c r="AA9" s="15" t="s">
        <v>204</v>
      </c>
      <c r="AB9" s="15">
        <v>1</v>
      </c>
      <c r="AC9" s="15" t="s">
        <v>9</v>
      </c>
      <c r="AD9" s="15">
        <v>449</v>
      </c>
      <c r="AE9" s="30">
        <v>0.6</v>
      </c>
      <c r="AF9" s="33"/>
      <c r="AG9" s="6"/>
      <c r="AH9" s="4">
        <v>0.503</v>
      </c>
      <c r="AI9" s="6"/>
      <c r="AJ9" t="s">
        <v>107</v>
      </c>
      <c r="AK9" s="4"/>
      <c r="AL9" s="4"/>
      <c r="AM9" s="4">
        <v>0.15</v>
      </c>
      <c r="AN9" s="4"/>
      <c r="AO9" s="4"/>
      <c r="AP9" s="4"/>
      <c r="AQ9" s="4"/>
      <c r="AR9" s="4">
        <v>0.4</v>
      </c>
      <c r="AS9">
        <v>311</v>
      </c>
      <c r="AT9" s="4">
        <f>2*46.6%</f>
        <v>0.93200000000000005</v>
      </c>
      <c r="AU9" s="4"/>
      <c r="AV9" s="4">
        <v>0.311</v>
      </c>
      <c r="AX9" s="6"/>
      <c r="AY9" s="48" t="s">
        <v>354</v>
      </c>
      <c r="AZ9" s="6"/>
      <c r="BA9" s="4">
        <f t="shared" si="0"/>
        <v>0.67999999999999994</v>
      </c>
      <c r="BB9" s="4"/>
      <c r="BC9" s="4"/>
      <c r="BD9" s="4"/>
      <c r="BE9" s="4"/>
      <c r="BF9">
        <f>C9+AD9</f>
        <v>654</v>
      </c>
      <c r="BG9" s="6">
        <f t="shared" si="19"/>
        <v>311</v>
      </c>
      <c r="BH9" s="4">
        <f>AE9+AK9+AT9+BA9</f>
        <v>2.2119999999999997</v>
      </c>
      <c r="BI9" s="6">
        <f t="shared" si="21"/>
        <v>2411.6479999999997</v>
      </c>
      <c r="BJ9" s="4">
        <f t="shared" si="22"/>
        <v>0</v>
      </c>
      <c r="BK9" s="4">
        <f>AF9+AM9+AU9+BD9</f>
        <v>0.15</v>
      </c>
      <c r="BL9" s="4">
        <f>X9+AG9+AO9+AV9+BB9</f>
        <v>0.36099999999999999</v>
      </c>
      <c r="BM9" s="4">
        <f>Y9+AH9+AP9+AW9+BC9</f>
        <v>1.0030000000000001</v>
      </c>
      <c r="BN9" s="6">
        <f>AI9+AQ9+AX9+BE9+D9</f>
        <v>72</v>
      </c>
      <c r="BO9" s="4">
        <f>6.66*BN9/(1400+BN9)</f>
        <v>0.32576086956521738</v>
      </c>
      <c r="BP9" s="6">
        <f>(100%+BJ9+BK9)*BI9</f>
        <v>2773.3951999999995</v>
      </c>
      <c r="BQ9" s="6">
        <f t="shared" si="29"/>
        <v>5555.1105855999995</v>
      </c>
      <c r="BR9" s="6">
        <f t="shared" si="30"/>
        <v>3777.5944542015995</v>
      </c>
      <c r="BS9" s="6">
        <f>K9*(100%+BK9)*BI9</f>
        <v>3549.9458559999994</v>
      </c>
      <c r="BT9" s="6">
        <f t="shared" si="32"/>
        <v>7110.541549567999</v>
      </c>
      <c r="BU9" s="6">
        <f t="shared" si="33"/>
        <v>4835.320901378047</v>
      </c>
      <c r="BV9" s="6">
        <f>M9*(100%+$BK9)*$BI9</f>
        <v>14199.783423999997</v>
      </c>
      <c r="BW9" s="6">
        <f t="shared" si="35"/>
        <v>28442.166198271996</v>
      </c>
      <c r="BX9" s="6">
        <f t="shared" si="36"/>
        <v>19341.283605512188</v>
      </c>
      <c r="BY9" s="6">
        <f>N9*(100%+$BK9)*$BI9</f>
        <v>16329.750937599996</v>
      </c>
      <c r="BZ9" s="6">
        <f t="shared" si="38"/>
        <v>32708.491128012793</v>
      </c>
      <c r="CA9" s="6">
        <f t="shared" si="39"/>
        <v>22242.476146339017</v>
      </c>
      <c r="CB9" s="6">
        <f>O9*(100%+$BK9)*$BI9</f>
        <v>18814.713036799996</v>
      </c>
      <c r="CC9" s="6">
        <f t="shared" si="41"/>
        <v>37685.870212710397</v>
      </c>
      <c r="CD9" s="6">
        <f t="shared" si="42"/>
        <v>25627.200777303649</v>
      </c>
      <c r="CE9" s="6">
        <f>P9*(100%+$BK9)*$BI9</f>
        <v>21619.170263039996</v>
      </c>
      <c r="CF9" s="6">
        <f t="shared" si="44"/>
        <v>43303.198036869115</v>
      </c>
      <c r="CG9" s="6">
        <f t="shared" si="45"/>
        <v>29447.104289392308</v>
      </c>
      <c r="CH9" s="6">
        <f>U9*(100%+BK9)*BI9</f>
        <v>1537.5702988799997</v>
      </c>
      <c r="CI9" s="6">
        <f t="shared" si="47"/>
        <v>3079.7533086566395</v>
      </c>
      <c r="CJ9" s="6">
        <f t="shared" si="48"/>
        <v>2094.2983654093664</v>
      </c>
      <c r="CK9" s="6">
        <f>(100%+BO9)*Z9</f>
        <v>1145.4573913043478</v>
      </c>
      <c r="CL9" s="6">
        <f>V9/T9*CJ9</f>
        <v>62828.950962280993</v>
      </c>
      <c r="CM9" s="6">
        <v>10</v>
      </c>
      <c r="CN9" s="6">
        <f>CM9+W9</f>
        <v>30</v>
      </c>
      <c r="CO9" s="6">
        <f>CL9/CN9</f>
        <v>2094.2983654093664</v>
      </c>
      <c r="CP9" s="6">
        <f>(F9+G9)*BR9</f>
        <v>3994.0506164273515</v>
      </c>
      <c r="CQ9">
        <v>1.2</v>
      </c>
      <c r="CR9" s="25">
        <f>(CP9+2*BU9)/CQ9</f>
        <v>11387.243682652872</v>
      </c>
      <c r="CS9" s="6">
        <f>CR9+CO9</f>
        <v>13481.542048062238</v>
      </c>
      <c r="CT9" s="6">
        <f>CR9+CK9</f>
        <v>12532.70107395722</v>
      </c>
      <c r="CU9" s="6">
        <f>CR9+CO9+CK9</f>
        <v>14626.999439366586</v>
      </c>
    </row>
    <row r="10" spans="1:99" x14ac:dyDescent="0.35">
      <c r="B10" t="s">
        <v>9</v>
      </c>
      <c r="C10">
        <v>205</v>
      </c>
      <c r="D10">
        <v>72</v>
      </c>
      <c r="E10">
        <v>6</v>
      </c>
      <c r="F10" s="4">
        <v>0.5544</v>
      </c>
      <c r="G10" s="4">
        <v>0.50290000000000001</v>
      </c>
      <c r="H10" s="4">
        <v>0.59919999999999995</v>
      </c>
      <c r="I10" s="4">
        <v>0.76939999999999997</v>
      </c>
      <c r="J10">
        <v>8</v>
      </c>
      <c r="K10" s="4">
        <v>1.28</v>
      </c>
      <c r="L10">
        <v>1</v>
      </c>
      <c r="M10" s="4">
        <v>5.12</v>
      </c>
      <c r="N10" s="4">
        <v>5.8879999999999999</v>
      </c>
      <c r="O10" s="4">
        <v>6.7839999999999998</v>
      </c>
      <c r="P10" s="4">
        <v>7.7952000000000004</v>
      </c>
      <c r="Q10">
        <v>16</v>
      </c>
      <c r="R10">
        <v>6</v>
      </c>
      <c r="S10">
        <v>1</v>
      </c>
      <c r="T10" s="55">
        <v>0.5</v>
      </c>
      <c r="U10" s="4">
        <v>0.5544</v>
      </c>
      <c r="V10">
        <v>15</v>
      </c>
      <c r="W10">
        <v>20</v>
      </c>
      <c r="X10" s="4">
        <v>0.05</v>
      </c>
      <c r="Y10" s="4">
        <v>0.5</v>
      </c>
      <c r="Z10" s="9">
        <v>864</v>
      </c>
      <c r="AA10" s="15" t="s">
        <v>204</v>
      </c>
      <c r="AB10" s="15">
        <v>1</v>
      </c>
      <c r="AC10" s="15" t="s">
        <v>9</v>
      </c>
      <c r="AD10" s="15">
        <v>449</v>
      </c>
      <c r="AE10" s="30">
        <v>0.6</v>
      </c>
      <c r="AF10" s="33"/>
      <c r="AG10" s="6"/>
      <c r="AH10" s="4">
        <v>0.503</v>
      </c>
      <c r="AI10" s="6"/>
      <c r="AJ10" t="s">
        <v>107</v>
      </c>
      <c r="AK10" s="4"/>
      <c r="AL10" s="4"/>
      <c r="AM10" s="4">
        <v>0.15</v>
      </c>
      <c r="AN10" s="4"/>
      <c r="AO10" s="4"/>
      <c r="AP10" s="4"/>
      <c r="AQ10" s="4"/>
      <c r="AR10" s="4">
        <v>0.4</v>
      </c>
      <c r="AS10">
        <v>311</v>
      </c>
      <c r="AT10" s="4">
        <f>2*46.6%</f>
        <v>0.93200000000000005</v>
      </c>
      <c r="AU10" s="4">
        <v>0.46600000000000003</v>
      </c>
      <c r="AV10" s="4"/>
      <c r="AX10" s="6"/>
      <c r="AY10" s="48" t="s">
        <v>354</v>
      </c>
      <c r="AZ10" s="6"/>
      <c r="BA10" s="4">
        <f t="shared" si="0"/>
        <v>0.67999999999999994</v>
      </c>
      <c r="BB10" s="4"/>
      <c r="BC10" s="4"/>
      <c r="BD10" s="4"/>
      <c r="BE10" s="4"/>
      <c r="BF10">
        <f t="shared" ref="BF10:BF14" si="58">C10+AD10</f>
        <v>654</v>
      </c>
      <c r="BG10" s="6">
        <f t="shared" ref="BG10:BG15" si="59">AS10+AZ10</f>
        <v>311</v>
      </c>
      <c r="BH10" s="4">
        <f t="shared" ref="BH10:BH14" si="60">AE10+AK10+AT10+BA10</f>
        <v>2.2119999999999997</v>
      </c>
      <c r="BI10" s="6">
        <f t="shared" ref="BI10:BI15" si="61">(100%+BH10)*BF10+BG10</f>
        <v>2411.6479999999997</v>
      </c>
      <c r="BJ10" s="4">
        <f t="shared" ref="BJ10:BJ15" si="62">AL10</f>
        <v>0</v>
      </c>
      <c r="BK10" s="4">
        <f t="shared" ref="BK10:BK14" si="63">AF10+AM10+AU10+BD10</f>
        <v>0.61599999999999999</v>
      </c>
      <c r="BL10" s="4">
        <f t="shared" ref="BL10:BL14" si="64">X10+AG10+AO10+AV10+BB10</f>
        <v>0.05</v>
      </c>
      <c r="BM10" s="4">
        <f t="shared" ref="BM10:BM14" si="65">Y10+AH10+AP10+AW10+BC10</f>
        <v>1.0030000000000001</v>
      </c>
      <c r="BN10" s="6">
        <f t="shared" ref="BN10:BN14" si="66">AI10+AQ10+AX10+BE10+D10</f>
        <v>72</v>
      </c>
      <c r="BO10" s="4">
        <f t="shared" si="27"/>
        <v>0.32576086956521738</v>
      </c>
      <c r="BP10" s="6">
        <f t="shared" ref="BP10:BP14" si="67">(100%+BJ10+BK10)*BI10</f>
        <v>3897.2231679999995</v>
      </c>
      <c r="BQ10" s="6">
        <f t="shared" ref="BQ10:BQ15" si="68">(100%+$BM10)*BP10</f>
        <v>7806.1380055039999</v>
      </c>
      <c r="BR10" s="6">
        <f t="shared" ref="BR10:BR15" si="69">MIN($BL10, 80%)*BQ10+MAX(100%-$BL10, 20%)*BP10</f>
        <v>4092.6689098751995</v>
      </c>
      <c r="BS10" s="6">
        <f t="shared" ref="BS10:BS14" si="70">K10*(100%+BK10)*BI10</f>
        <v>4988.44565504</v>
      </c>
      <c r="BT10" s="6">
        <f t="shared" ref="BT10:BT15" si="71">(100%+$BM10)*BS10</f>
        <v>9991.8566470451206</v>
      </c>
      <c r="BU10" s="6">
        <f t="shared" ref="BU10:BU15" si="72">MIN($BL10, 80%)*BT10+MAX(100%-$BL10, 20%)*BS10</f>
        <v>5238.616204640256</v>
      </c>
      <c r="BV10" s="6">
        <f t="shared" ref="BV10:BV14" si="73">M10*(100%+$BK10)*$BI10</f>
        <v>19953.78262016</v>
      </c>
      <c r="BW10" s="6">
        <f t="shared" ref="BW10:BW15" si="74">(100%+$BM10)*BV10</f>
        <v>39967.426588180482</v>
      </c>
      <c r="BX10" s="6">
        <f t="shared" ref="BX10:BX15" si="75">MIN($BL10, 80%)*BW10+MAX(100%-$BL10, 20%)*BV10</f>
        <v>20954.464818561024</v>
      </c>
      <c r="BY10" s="6">
        <f t="shared" ref="BY10:BY14" si="76">N10*(100%+$BK10)*$BI10</f>
        <v>22946.850013183997</v>
      </c>
      <c r="BZ10" s="6">
        <f t="shared" ref="BZ10:BZ15" si="77">(100%+$BM10)*BY10</f>
        <v>45962.540576407548</v>
      </c>
      <c r="CA10" s="6">
        <f t="shared" ref="CA10:CA15" si="78">MIN($BL10, 80%)*BZ10+MAX(100%-$BL10, 20%)*BY10</f>
        <v>24097.634541345175</v>
      </c>
      <c r="CB10" s="6">
        <f t="shared" ref="CB10:CB14" si="79">O10*(100%+$BK10)*$BI10</f>
        <v>26438.761971711996</v>
      </c>
      <c r="CC10" s="6">
        <f t="shared" ref="CC10:CC15" si="80">(100%+$BM10)*CB10</f>
        <v>52956.840229339134</v>
      </c>
      <c r="CD10" s="6">
        <f t="shared" ref="CD10:CD15" si="81">MIN($BL10, 80%)*CC10+MAX(100%-$BL10, 20%)*CB10</f>
        <v>27764.665884593353</v>
      </c>
      <c r="CE10" s="6">
        <f t="shared" ref="CE10:CE14" si="82">P10*(100%+$BK10)*$BI10</f>
        <v>30379.634039193599</v>
      </c>
      <c r="CF10" s="6">
        <f t="shared" ref="CF10:CF15" si="83">(100%+$BM10)*CE10</f>
        <v>60850.406980504784</v>
      </c>
      <c r="CG10" s="6">
        <f t="shared" ref="CG10:CG15" si="84">MIN($BL10, 80%)*CF10+MAX(100%-$BL10, 20%)*CE10</f>
        <v>31903.172686259157</v>
      </c>
      <c r="CH10" s="6">
        <f t="shared" ref="CH10:CH14" si="85">U10*(100%+BK10)*BI10</f>
        <v>2160.6205243392001</v>
      </c>
      <c r="CI10" s="6">
        <f t="shared" ref="CI10:CI15" si="86">(100%+$BM10)*CH10</f>
        <v>4327.7229102514184</v>
      </c>
      <c r="CJ10" s="6">
        <f t="shared" ref="CJ10:CJ15" si="87">MIN($BL10, 80%)*CI10+MAX(100%-$BL10, 20%)*CH10</f>
        <v>2268.9756436348107</v>
      </c>
      <c r="CK10" s="6">
        <f t="shared" ref="CK10:CK14" si="88">(100%+BO10)*Z10</f>
        <v>1145.4573913043478</v>
      </c>
      <c r="CL10" s="6">
        <f t="shared" ref="CL10:CL14" si="89">V10/T10*CJ10</f>
        <v>68069.269309044321</v>
      </c>
      <c r="CM10" s="6">
        <v>10</v>
      </c>
      <c r="CN10" s="6">
        <f t="shared" ref="CN10:CN14" si="90">CM10+W10</f>
        <v>30</v>
      </c>
      <c r="CO10" s="6">
        <f t="shared" ref="CO10:CO14" si="91">CL10/CN10</f>
        <v>2268.9756436348107</v>
      </c>
      <c r="CP10" s="6">
        <f t="shared" ref="CP10:CP14" si="92">(F10+G10)*BR10</f>
        <v>4327.1788384110487</v>
      </c>
      <c r="CQ10">
        <v>1.2</v>
      </c>
      <c r="CR10" s="25">
        <f t="shared" ref="CR10:CR14" si="93">(CP10+2*BU10)/CQ10</f>
        <v>12337.009373076302</v>
      </c>
      <c r="CS10" s="6">
        <f t="shared" ref="CS10:CS14" si="94">CR10+CO10</f>
        <v>14605.985016711113</v>
      </c>
      <c r="CT10" s="6">
        <f t="shared" ref="CT10:CT14" si="95">CR10+CK10</f>
        <v>13482.46676438065</v>
      </c>
      <c r="CU10" s="6">
        <f t="shared" ref="CU10:CU14" si="96">CR10+CO10+CK10</f>
        <v>15751.44240801546</v>
      </c>
    </row>
    <row r="11" spans="1:99" x14ac:dyDescent="0.35">
      <c r="B11" t="s">
        <v>9</v>
      </c>
      <c r="C11">
        <v>205</v>
      </c>
      <c r="D11">
        <v>72</v>
      </c>
      <c r="E11">
        <v>6</v>
      </c>
      <c r="F11" s="4">
        <v>0.5544</v>
      </c>
      <c r="G11" s="4">
        <v>0.50290000000000001</v>
      </c>
      <c r="H11" s="4">
        <v>0.59919999999999995</v>
      </c>
      <c r="I11" s="4">
        <v>0.76939999999999997</v>
      </c>
      <c r="J11">
        <v>8</v>
      </c>
      <c r="K11" s="4">
        <v>1.28</v>
      </c>
      <c r="L11">
        <v>1</v>
      </c>
      <c r="M11" s="4">
        <v>5.12</v>
      </c>
      <c r="N11" s="4">
        <v>5.8879999999999999</v>
      </c>
      <c r="O11" s="4">
        <v>6.7839999999999998</v>
      </c>
      <c r="P11" s="4">
        <v>7.7952000000000004</v>
      </c>
      <c r="Q11">
        <v>16</v>
      </c>
      <c r="R11">
        <v>6</v>
      </c>
      <c r="S11">
        <v>1</v>
      </c>
      <c r="T11" s="55">
        <v>0.5</v>
      </c>
      <c r="U11" s="4">
        <v>0.5544</v>
      </c>
      <c r="V11">
        <v>15</v>
      </c>
      <c r="W11">
        <v>20</v>
      </c>
      <c r="X11" s="4">
        <v>0.05</v>
      </c>
      <c r="Y11" s="4">
        <v>0.5</v>
      </c>
      <c r="Z11" s="9">
        <v>864</v>
      </c>
      <c r="AA11" s="15" t="s">
        <v>204</v>
      </c>
      <c r="AB11" s="15">
        <v>1</v>
      </c>
      <c r="AC11" s="15" t="s">
        <v>9</v>
      </c>
      <c r="AD11" s="15">
        <v>449</v>
      </c>
      <c r="AE11" s="30">
        <v>0.6</v>
      </c>
      <c r="AF11" s="33"/>
      <c r="AG11" s="6"/>
      <c r="AH11" s="4">
        <v>0.503</v>
      </c>
      <c r="AI11" s="6"/>
      <c r="AJ11" t="s">
        <v>107</v>
      </c>
      <c r="AK11" s="4"/>
      <c r="AL11" s="4"/>
      <c r="AM11" s="4">
        <v>0.15</v>
      </c>
      <c r="AN11" s="4"/>
      <c r="AO11" s="4"/>
      <c r="AP11" s="4"/>
      <c r="AQ11" s="4"/>
      <c r="AR11" s="4">
        <v>0.4</v>
      </c>
      <c r="AS11">
        <v>311</v>
      </c>
      <c r="AT11" s="4">
        <v>0.46600000000000003</v>
      </c>
      <c r="AU11" s="4">
        <v>0.46600000000000003</v>
      </c>
      <c r="AV11" s="4"/>
      <c r="AX11" s="6">
        <v>187</v>
      </c>
      <c r="AY11" s="48" t="s">
        <v>354</v>
      </c>
      <c r="AZ11" s="6"/>
      <c r="BA11" s="4">
        <f t="shared" si="0"/>
        <v>0.67999999999999994</v>
      </c>
      <c r="BB11" s="4"/>
      <c r="BC11" s="4"/>
      <c r="BD11" s="4"/>
      <c r="BE11" s="4"/>
      <c r="BF11">
        <f t="shared" si="58"/>
        <v>654</v>
      </c>
      <c r="BG11" s="6">
        <f t="shared" si="59"/>
        <v>311</v>
      </c>
      <c r="BH11" s="4">
        <f t="shared" si="60"/>
        <v>1.746</v>
      </c>
      <c r="BI11" s="6">
        <f t="shared" si="61"/>
        <v>2106.884</v>
      </c>
      <c r="BJ11" s="4">
        <f t="shared" si="62"/>
        <v>0</v>
      </c>
      <c r="BK11" s="4">
        <f t="shared" si="63"/>
        <v>0.61599999999999999</v>
      </c>
      <c r="BL11" s="4">
        <f t="shared" si="64"/>
        <v>0.05</v>
      </c>
      <c r="BM11" s="4">
        <f t="shared" si="65"/>
        <v>1.0030000000000001</v>
      </c>
      <c r="BN11" s="6">
        <f t="shared" si="66"/>
        <v>259</v>
      </c>
      <c r="BO11" s="4">
        <f t="shared" si="27"/>
        <v>1.0397468354430379</v>
      </c>
      <c r="BP11" s="6">
        <f t="shared" si="67"/>
        <v>3404.7245440000002</v>
      </c>
      <c r="BQ11" s="6">
        <f t="shared" si="68"/>
        <v>6819.6632616320003</v>
      </c>
      <c r="BR11" s="6">
        <f t="shared" si="69"/>
        <v>3575.4714798816003</v>
      </c>
      <c r="BS11" s="6">
        <f t="shared" si="70"/>
        <v>4358.0474163200006</v>
      </c>
      <c r="BT11" s="6">
        <f t="shared" si="71"/>
        <v>8729.1689748889621</v>
      </c>
      <c r="BU11" s="6">
        <f t="shared" si="72"/>
        <v>4576.6034942484484</v>
      </c>
      <c r="BV11" s="6">
        <f t="shared" si="73"/>
        <v>17432.189665280002</v>
      </c>
      <c r="BW11" s="6">
        <f t="shared" si="74"/>
        <v>34916.675899555848</v>
      </c>
      <c r="BX11" s="6">
        <f t="shared" si="75"/>
        <v>18306.413976993794</v>
      </c>
      <c r="BY11" s="6">
        <f t="shared" si="76"/>
        <v>20047.018115071998</v>
      </c>
      <c r="BZ11" s="6">
        <f t="shared" si="77"/>
        <v>40154.177284489211</v>
      </c>
      <c r="CA11" s="6">
        <f t="shared" si="78"/>
        <v>21052.376073542859</v>
      </c>
      <c r="CB11" s="6">
        <f t="shared" si="79"/>
        <v>23097.651306496002</v>
      </c>
      <c r="CC11" s="6">
        <f t="shared" si="80"/>
        <v>46264.595566911492</v>
      </c>
      <c r="CD11" s="6">
        <f t="shared" si="81"/>
        <v>24255.998519516776</v>
      </c>
      <c r="CE11" s="6">
        <f t="shared" si="82"/>
        <v>26540.508765388804</v>
      </c>
      <c r="CF11" s="6">
        <f t="shared" si="83"/>
        <v>53160.639057073779</v>
      </c>
      <c r="CG11" s="6">
        <f t="shared" si="84"/>
        <v>27871.515279973053</v>
      </c>
      <c r="CH11" s="6">
        <f t="shared" si="85"/>
        <v>1887.5792871936003</v>
      </c>
      <c r="CI11" s="6">
        <f t="shared" si="86"/>
        <v>3780.8213122487814</v>
      </c>
      <c r="CJ11" s="6">
        <f t="shared" si="87"/>
        <v>1982.2413884463592</v>
      </c>
      <c r="CK11" s="6">
        <f t="shared" si="88"/>
        <v>1762.3412658227849</v>
      </c>
      <c r="CL11" s="6">
        <f t="shared" si="89"/>
        <v>59467.241653390774</v>
      </c>
      <c r="CM11" s="6">
        <v>10</v>
      </c>
      <c r="CN11" s="6">
        <f t="shared" si="90"/>
        <v>30</v>
      </c>
      <c r="CO11" s="6">
        <f t="shared" si="91"/>
        <v>1982.2413884463592</v>
      </c>
      <c r="CP11" s="6">
        <f t="shared" si="92"/>
        <v>3780.3459956788165</v>
      </c>
      <c r="CQ11">
        <v>1.2</v>
      </c>
      <c r="CR11" s="25">
        <f t="shared" si="93"/>
        <v>10777.960820146427</v>
      </c>
      <c r="CS11" s="6">
        <f t="shared" si="94"/>
        <v>12760.202208592786</v>
      </c>
      <c r="CT11" s="6">
        <f t="shared" si="95"/>
        <v>12540.302085969211</v>
      </c>
      <c r="CU11" s="6">
        <f t="shared" si="96"/>
        <v>14522.54347441557</v>
      </c>
    </row>
    <row r="12" spans="1:99" x14ac:dyDescent="0.35">
      <c r="B12" t="s">
        <v>9</v>
      </c>
      <c r="C12">
        <v>205</v>
      </c>
      <c r="D12">
        <v>72</v>
      </c>
      <c r="E12">
        <v>6</v>
      </c>
      <c r="F12" s="4">
        <v>0.5544</v>
      </c>
      <c r="G12" s="4">
        <v>0.50290000000000001</v>
      </c>
      <c r="H12" s="4">
        <v>0.59919999999999995</v>
      </c>
      <c r="I12" s="4">
        <v>0.76939999999999997</v>
      </c>
      <c r="J12">
        <v>8</v>
      </c>
      <c r="K12" s="4">
        <v>1.28</v>
      </c>
      <c r="L12">
        <v>1</v>
      </c>
      <c r="M12" s="4">
        <v>5.12</v>
      </c>
      <c r="N12" s="4">
        <v>5.8879999999999999</v>
      </c>
      <c r="O12" s="4">
        <v>6.7839999999999998</v>
      </c>
      <c r="P12" s="4">
        <v>7.7952000000000004</v>
      </c>
      <c r="Q12">
        <v>16</v>
      </c>
      <c r="R12">
        <v>6</v>
      </c>
      <c r="S12">
        <v>1</v>
      </c>
      <c r="T12" s="55">
        <v>0.5</v>
      </c>
      <c r="U12" s="4">
        <v>0.5544</v>
      </c>
      <c r="V12">
        <v>15</v>
      </c>
      <c r="W12">
        <v>20</v>
      </c>
      <c r="X12" s="4">
        <v>0.05</v>
      </c>
      <c r="Y12" s="4">
        <v>0.5</v>
      </c>
      <c r="Z12" s="9">
        <v>864</v>
      </c>
      <c r="AA12" s="15" t="s">
        <v>204</v>
      </c>
      <c r="AB12" s="15">
        <v>1</v>
      </c>
      <c r="AC12" s="15" t="s">
        <v>9</v>
      </c>
      <c r="AD12" s="15">
        <v>449</v>
      </c>
      <c r="AE12" s="30">
        <v>0.6</v>
      </c>
      <c r="AF12" s="33"/>
      <c r="AG12" s="6"/>
      <c r="AH12" s="4">
        <v>0.503</v>
      </c>
      <c r="AI12" s="6"/>
      <c r="AJ12" t="s">
        <v>107</v>
      </c>
      <c r="AK12" s="4"/>
      <c r="AL12" s="4"/>
      <c r="AM12" s="4">
        <v>0.15</v>
      </c>
      <c r="AN12" s="4"/>
      <c r="AO12" s="4"/>
      <c r="AP12" s="4"/>
      <c r="AQ12" s="4"/>
      <c r="AR12" s="4">
        <v>0.4</v>
      </c>
      <c r="AS12">
        <v>311</v>
      </c>
      <c r="AT12" s="4">
        <v>0.46600000000000003</v>
      </c>
      <c r="AU12" s="4"/>
      <c r="AV12" s="4">
        <v>0.311</v>
      </c>
      <c r="AX12" s="6">
        <v>187</v>
      </c>
      <c r="AY12" s="48" t="s">
        <v>354</v>
      </c>
      <c r="AZ12" s="6"/>
      <c r="BA12" s="4">
        <f t="shared" si="0"/>
        <v>0.67999999999999994</v>
      </c>
      <c r="BB12" s="4"/>
      <c r="BC12" s="4"/>
      <c r="BD12" s="4"/>
      <c r="BE12" s="4"/>
      <c r="BF12">
        <f t="shared" si="58"/>
        <v>654</v>
      </c>
      <c r="BG12" s="6">
        <f t="shared" si="59"/>
        <v>311</v>
      </c>
      <c r="BH12" s="4">
        <f t="shared" si="60"/>
        <v>1.746</v>
      </c>
      <c r="BI12" s="6">
        <f t="shared" si="61"/>
        <v>2106.884</v>
      </c>
      <c r="BJ12" s="4">
        <f t="shared" si="62"/>
        <v>0</v>
      </c>
      <c r="BK12" s="4">
        <f t="shared" si="63"/>
        <v>0.15</v>
      </c>
      <c r="BL12" s="4">
        <f t="shared" si="64"/>
        <v>0.36099999999999999</v>
      </c>
      <c r="BM12" s="4">
        <f t="shared" si="65"/>
        <v>1.0030000000000001</v>
      </c>
      <c r="BN12" s="6">
        <f t="shared" si="66"/>
        <v>259</v>
      </c>
      <c r="BO12" s="4">
        <f t="shared" si="27"/>
        <v>1.0397468354430379</v>
      </c>
      <c r="BP12" s="6">
        <f t="shared" si="67"/>
        <v>2422.9166</v>
      </c>
      <c r="BQ12" s="6">
        <f t="shared" si="68"/>
        <v>4853.1019498000005</v>
      </c>
      <c r="BR12" s="6">
        <f t="shared" si="69"/>
        <v>3300.2135112778001</v>
      </c>
      <c r="BS12" s="6">
        <f t="shared" si="70"/>
        <v>3101.3332479999999</v>
      </c>
      <c r="BT12" s="6">
        <f t="shared" si="71"/>
        <v>6211.9704957439999</v>
      </c>
      <c r="BU12" s="6">
        <f t="shared" si="72"/>
        <v>4224.2732944355839</v>
      </c>
      <c r="BV12" s="6">
        <f t="shared" si="73"/>
        <v>12405.332992</v>
      </c>
      <c r="BW12" s="6">
        <f t="shared" si="74"/>
        <v>24847.881982976</v>
      </c>
      <c r="BX12" s="6">
        <f t="shared" si="75"/>
        <v>16897.093177742336</v>
      </c>
      <c r="BY12" s="6">
        <f t="shared" si="76"/>
        <v>14266.132940799998</v>
      </c>
      <c r="BZ12" s="6">
        <f t="shared" si="77"/>
        <v>28575.064280422397</v>
      </c>
      <c r="CA12" s="6">
        <f t="shared" si="78"/>
        <v>19431.657154403685</v>
      </c>
      <c r="CB12" s="6">
        <f t="shared" si="79"/>
        <v>16437.066214399998</v>
      </c>
      <c r="CC12" s="6">
        <f t="shared" si="80"/>
        <v>32923.443627443201</v>
      </c>
      <c r="CD12" s="6">
        <f t="shared" si="81"/>
        <v>22388.648460508593</v>
      </c>
      <c r="CE12" s="6">
        <f t="shared" si="82"/>
        <v>18887.119480320001</v>
      </c>
      <c r="CF12" s="6">
        <f t="shared" si="83"/>
        <v>37830.900319080967</v>
      </c>
      <c r="CG12" s="6">
        <f t="shared" si="84"/>
        <v>25725.824363112712</v>
      </c>
      <c r="CH12" s="6">
        <f t="shared" si="85"/>
        <v>1343.2649630399999</v>
      </c>
      <c r="CI12" s="6">
        <f t="shared" si="86"/>
        <v>2690.55972096912</v>
      </c>
      <c r="CJ12" s="6">
        <f t="shared" si="87"/>
        <v>1829.6383706524123</v>
      </c>
      <c r="CK12" s="6">
        <f t="shared" si="88"/>
        <v>1762.3412658227849</v>
      </c>
      <c r="CL12" s="6">
        <f t="shared" si="89"/>
        <v>54889.151119572365</v>
      </c>
      <c r="CM12" s="6">
        <v>10</v>
      </c>
      <c r="CN12" s="6">
        <f t="shared" si="90"/>
        <v>30</v>
      </c>
      <c r="CO12" s="6">
        <f t="shared" si="91"/>
        <v>1829.6383706524123</v>
      </c>
      <c r="CP12" s="6">
        <f t="shared" si="92"/>
        <v>3489.3157454740185</v>
      </c>
      <c r="CQ12">
        <v>1.2</v>
      </c>
      <c r="CR12" s="25">
        <f t="shared" si="93"/>
        <v>9948.2186119543239</v>
      </c>
      <c r="CS12" s="6">
        <f t="shared" si="94"/>
        <v>11777.856982606736</v>
      </c>
      <c r="CT12" s="6">
        <f t="shared" si="95"/>
        <v>11710.559877777108</v>
      </c>
      <c r="CU12" s="6">
        <f t="shared" si="96"/>
        <v>13540.19824842952</v>
      </c>
    </row>
    <row r="13" spans="1:99" x14ac:dyDescent="0.35">
      <c r="B13" t="s">
        <v>9</v>
      </c>
      <c r="C13">
        <v>205</v>
      </c>
      <c r="D13">
        <v>72</v>
      </c>
      <c r="E13">
        <v>6</v>
      </c>
      <c r="F13" s="4">
        <v>0.5544</v>
      </c>
      <c r="G13" s="4">
        <v>0.50290000000000001</v>
      </c>
      <c r="H13" s="4">
        <v>0.59919999999999995</v>
      </c>
      <c r="I13" s="4">
        <v>0.76939999999999997</v>
      </c>
      <c r="J13">
        <v>8</v>
      </c>
      <c r="K13" s="4">
        <v>1.28</v>
      </c>
      <c r="L13">
        <v>1</v>
      </c>
      <c r="M13" s="4">
        <v>5.12</v>
      </c>
      <c r="N13" s="4">
        <v>5.8879999999999999</v>
      </c>
      <c r="O13" s="4">
        <v>6.7839999999999998</v>
      </c>
      <c r="P13" s="4">
        <v>7.7952000000000004</v>
      </c>
      <c r="Q13">
        <v>16</v>
      </c>
      <c r="R13">
        <v>6</v>
      </c>
      <c r="S13">
        <v>1</v>
      </c>
      <c r="T13" s="55">
        <v>0.5</v>
      </c>
      <c r="U13" s="4">
        <v>0.5544</v>
      </c>
      <c r="V13">
        <v>15</v>
      </c>
      <c r="W13">
        <v>20</v>
      </c>
      <c r="X13" s="4">
        <v>0.05</v>
      </c>
      <c r="Y13" s="4">
        <v>0.5</v>
      </c>
      <c r="Z13" s="9">
        <v>864</v>
      </c>
      <c r="AA13" s="15" t="s">
        <v>204</v>
      </c>
      <c r="AB13" s="15">
        <v>1</v>
      </c>
      <c r="AC13" s="15" t="s">
        <v>9</v>
      </c>
      <c r="AD13" s="15">
        <v>449</v>
      </c>
      <c r="AE13" s="30">
        <v>0.6</v>
      </c>
      <c r="AF13" s="33"/>
      <c r="AG13" s="6"/>
      <c r="AH13" s="4">
        <v>0.503</v>
      </c>
      <c r="AI13" s="6"/>
      <c r="AJ13" t="s">
        <v>107</v>
      </c>
      <c r="AK13" s="4"/>
      <c r="AL13" s="4"/>
      <c r="AM13" s="4">
        <v>0.15</v>
      </c>
      <c r="AN13" s="4"/>
      <c r="AO13" s="4"/>
      <c r="AP13" s="4"/>
      <c r="AQ13" s="4"/>
      <c r="AR13" s="4">
        <v>0.4</v>
      </c>
      <c r="AS13">
        <v>311</v>
      </c>
      <c r="AT13" s="4"/>
      <c r="AU13" s="4">
        <v>0.46600000000000003</v>
      </c>
      <c r="AV13" s="4">
        <v>0.311</v>
      </c>
      <c r="AX13" s="6">
        <v>187</v>
      </c>
      <c r="AY13" s="48" t="s">
        <v>354</v>
      </c>
      <c r="AZ13" s="6"/>
      <c r="BA13" s="4">
        <f t="shared" si="0"/>
        <v>0.67999999999999994</v>
      </c>
      <c r="BB13" s="4"/>
      <c r="BC13" s="4"/>
      <c r="BD13" s="4"/>
      <c r="BE13" s="4"/>
      <c r="BF13">
        <f t="shared" si="58"/>
        <v>654</v>
      </c>
      <c r="BG13" s="6">
        <f t="shared" si="59"/>
        <v>311</v>
      </c>
      <c r="BH13" s="4">
        <f t="shared" si="60"/>
        <v>1.2799999999999998</v>
      </c>
      <c r="BI13" s="6">
        <f t="shared" si="61"/>
        <v>1802.12</v>
      </c>
      <c r="BJ13" s="4">
        <f t="shared" si="62"/>
        <v>0</v>
      </c>
      <c r="BK13" s="4">
        <f t="shared" si="63"/>
        <v>0.61599999999999999</v>
      </c>
      <c r="BL13" s="4">
        <f t="shared" si="64"/>
        <v>0.36099999999999999</v>
      </c>
      <c r="BM13" s="4">
        <f t="shared" si="65"/>
        <v>1.0030000000000001</v>
      </c>
      <c r="BN13" s="6">
        <f t="shared" si="66"/>
        <v>259</v>
      </c>
      <c r="BO13" s="4">
        <f t="shared" si="27"/>
        <v>1.0397468354430379</v>
      </c>
      <c r="BP13" s="6">
        <f t="shared" si="67"/>
        <v>2912.2259199999999</v>
      </c>
      <c r="BQ13" s="6">
        <f t="shared" si="68"/>
        <v>5833.1885177599997</v>
      </c>
      <c r="BR13" s="6">
        <f t="shared" si="69"/>
        <v>3966.6934177913599</v>
      </c>
      <c r="BS13" s="6">
        <f t="shared" si="70"/>
        <v>3727.6491775999998</v>
      </c>
      <c r="BT13" s="6">
        <f t="shared" si="71"/>
        <v>7466.4813027328</v>
      </c>
      <c r="BU13" s="6">
        <f t="shared" si="72"/>
        <v>5077.3675747729412</v>
      </c>
      <c r="BV13" s="6">
        <f t="shared" si="73"/>
        <v>14910.596710399999</v>
      </c>
      <c r="BW13" s="6">
        <f t="shared" si="74"/>
        <v>29865.9252109312</v>
      </c>
      <c r="BX13" s="6">
        <f t="shared" si="75"/>
        <v>20309.470299091765</v>
      </c>
      <c r="BY13" s="6">
        <f t="shared" si="76"/>
        <v>17147.186216959999</v>
      </c>
      <c r="BZ13" s="6">
        <f t="shared" si="77"/>
        <v>34345.813992570882</v>
      </c>
      <c r="CA13" s="6">
        <f t="shared" si="78"/>
        <v>23355.890843955527</v>
      </c>
      <c r="CB13" s="6">
        <f t="shared" si="79"/>
        <v>19756.54064128</v>
      </c>
      <c r="CC13" s="6">
        <f t="shared" si="80"/>
        <v>39572.350904483843</v>
      </c>
      <c r="CD13" s="6">
        <f t="shared" si="81"/>
        <v>26910.048146296587</v>
      </c>
      <c r="CE13" s="6">
        <f t="shared" si="82"/>
        <v>22701.383491584002</v>
      </c>
      <c r="CF13" s="6">
        <f t="shared" si="83"/>
        <v>45470.871133642759</v>
      </c>
      <c r="CG13" s="6">
        <f t="shared" si="84"/>
        <v>30921.168530367213</v>
      </c>
      <c r="CH13" s="6">
        <f t="shared" si="85"/>
        <v>1614.5380500480001</v>
      </c>
      <c r="CI13" s="6">
        <f t="shared" si="86"/>
        <v>3233.9197142461444</v>
      </c>
      <c r="CJ13" s="6">
        <f t="shared" si="87"/>
        <v>2199.1348308235301</v>
      </c>
      <c r="CK13" s="6">
        <f t="shared" si="88"/>
        <v>1762.3412658227849</v>
      </c>
      <c r="CL13" s="6">
        <f t="shared" si="89"/>
        <v>65974.0449247059</v>
      </c>
      <c r="CM13" s="6">
        <v>10</v>
      </c>
      <c r="CN13" s="6">
        <f t="shared" si="90"/>
        <v>30</v>
      </c>
      <c r="CO13" s="6">
        <f t="shared" si="91"/>
        <v>2199.1348308235301</v>
      </c>
      <c r="CP13" s="6">
        <f t="shared" si="92"/>
        <v>4193.9849506308055</v>
      </c>
      <c r="CQ13">
        <v>1.2</v>
      </c>
      <c r="CR13" s="25">
        <f t="shared" si="93"/>
        <v>11957.266750147241</v>
      </c>
      <c r="CS13" s="6">
        <f t="shared" si="94"/>
        <v>14156.401580970771</v>
      </c>
      <c r="CT13" s="6">
        <f t="shared" si="95"/>
        <v>13719.608015970025</v>
      </c>
      <c r="CU13" s="6">
        <f t="shared" si="96"/>
        <v>15918.742846793555</v>
      </c>
    </row>
    <row r="14" spans="1:99" s="10" customFormat="1" x14ac:dyDescent="0.35">
      <c r="B14" s="10" t="s">
        <v>9</v>
      </c>
      <c r="C14" s="10">
        <v>205</v>
      </c>
      <c r="D14" s="10">
        <v>72</v>
      </c>
      <c r="E14" s="10">
        <v>6</v>
      </c>
      <c r="F14" s="12">
        <v>0.5544</v>
      </c>
      <c r="G14" s="12">
        <v>0.50290000000000001</v>
      </c>
      <c r="H14" s="12">
        <v>0.59919999999999995</v>
      </c>
      <c r="I14" s="12">
        <v>0.76939999999999997</v>
      </c>
      <c r="J14" s="10">
        <v>8</v>
      </c>
      <c r="K14" s="12">
        <v>1.28</v>
      </c>
      <c r="L14" s="10">
        <v>1</v>
      </c>
      <c r="M14" s="12">
        <v>5.12</v>
      </c>
      <c r="N14" s="12">
        <v>5.8879999999999999</v>
      </c>
      <c r="O14" s="12">
        <v>6.7839999999999998</v>
      </c>
      <c r="P14" s="12">
        <v>7.7952000000000004</v>
      </c>
      <c r="Q14" s="10">
        <v>16</v>
      </c>
      <c r="R14" s="10">
        <v>6</v>
      </c>
      <c r="S14" s="10">
        <v>1</v>
      </c>
      <c r="T14" s="56">
        <v>0.5</v>
      </c>
      <c r="U14" s="12">
        <v>0.5544</v>
      </c>
      <c r="V14" s="10">
        <v>15</v>
      </c>
      <c r="W14" s="10">
        <v>20</v>
      </c>
      <c r="X14" s="12">
        <v>0.05</v>
      </c>
      <c r="Y14" s="12">
        <v>0.5</v>
      </c>
      <c r="Z14" s="17">
        <v>864</v>
      </c>
      <c r="AA14" s="31" t="s">
        <v>204</v>
      </c>
      <c r="AB14" s="31">
        <v>1</v>
      </c>
      <c r="AC14" s="31" t="s">
        <v>9</v>
      </c>
      <c r="AD14" s="31">
        <v>449</v>
      </c>
      <c r="AE14" s="32">
        <v>0.6</v>
      </c>
      <c r="AF14" s="35"/>
      <c r="AG14" s="13"/>
      <c r="AH14" s="12">
        <v>0.503</v>
      </c>
      <c r="AI14" s="13"/>
      <c r="AJ14" s="10" t="s">
        <v>107</v>
      </c>
      <c r="AK14" s="12"/>
      <c r="AL14" s="12"/>
      <c r="AM14" s="12">
        <v>0.15</v>
      </c>
      <c r="AN14" s="12"/>
      <c r="AO14" s="12"/>
      <c r="AP14" s="12"/>
      <c r="AQ14" s="12"/>
      <c r="AR14" s="12">
        <v>0.4</v>
      </c>
      <c r="AS14" s="10">
        <v>311</v>
      </c>
      <c r="AT14" s="12">
        <f>1*46.6%</f>
        <v>0.46600000000000003</v>
      </c>
      <c r="AU14" s="12">
        <f>1*46.6%</f>
        <v>0.46600000000000003</v>
      </c>
      <c r="AV14" s="12">
        <v>0.311</v>
      </c>
      <c r="AX14" s="13"/>
      <c r="AY14" s="49" t="s">
        <v>354</v>
      </c>
      <c r="AZ14" s="13"/>
      <c r="BA14" s="12">
        <f t="shared" si="0"/>
        <v>0.67999999999999994</v>
      </c>
      <c r="BB14" s="12"/>
      <c r="BC14" s="12"/>
      <c r="BD14" s="12"/>
      <c r="BE14" s="12"/>
      <c r="BF14" s="10">
        <f t="shared" si="58"/>
        <v>654</v>
      </c>
      <c r="BG14" s="13">
        <f t="shared" si="59"/>
        <v>311</v>
      </c>
      <c r="BH14" s="12">
        <f t="shared" si="60"/>
        <v>1.746</v>
      </c>
      <c r="BI14" s="13">
        <f t="shared" si="61"/>
        <v>2106.884</v>
      </c>
      <c r="BJ14" s="12">
        <f t="shared" si="62"/>
        <v>0</v>
      </c>
      <c r="BK14" s="12">
        <f t="shared" si="63"/>
        <v>0.61599999999999999</v>
      </c>
      <c r="BL14" s="12">
        <f t="shared" si="64"/>
        <v>0.36099999999999999</v>
      </c>
      <c r="BM14" s="12">
        <f t="shared" si="65"/>
        <v>1.0030000000000001</v>
      </c>
      <c r="BN14" s="13">
        <f t="shared" si="66"/>
        <v>72</v>
      </c>
      <c r="BO14" s="12">
        <f t="shared" si="27"/>
        <v>0.32576086956521738</v>
      </c>
      <c r="BP14" s="13">
        <f t="shared" si="67"/>
        <v>3404.7245440000002</v>
      </c>
      <c r="BQ14" s="13">
        <f t="shared" si="68"/>
        <v>6819.6632616320003</v>
      </c>
      <c r="BR14" s="13">
        <f t="shared" si="69"/>
        <v>4637.5174210651521</v>
      </c>
      <c r="BS14" s="13">
        <f t="shared" si="70"/>
        <v>4358.0474163200006</v>
      </c>
      <c r="BT14" s="13">
        <f t="shared" si="71"/>
        <v>8729.1689748889621</v>
      </c>
      <c r="BU14" s="13">
        <f t="shared" si="72"/>
        <v>5936.0222989633958</v>
      </c>
      <c r="BV14" s="13">
        <f t="shared" si="73"/>
        <v>17432.189665280002</v>
      </c>
      <c r="BW14" s="13">
        <f t="shared" si="74"/>
        <v>34916.675899555848</v>
      </c>
      <c r="BX14" s="13">
        <f t="shared" si="75"/>
        <v>23744.089195853583</v>
      </c>
      <c r="BY14" s="13">
        <f t="shared" si="76"/>
        <v>20047.018115071998</v>
      </c>
      <c r="BZ14" s="13">
        <f t="shared" si="77"/>
        <v>40154.177284489211</v>
      </c>
      <c r="CA14" s="13">
        <f t="shared" si="78"/>
        <v>27305.702575231611</v>
      </c>
      <c r="CB14" s="13">
        <f t="shared" si="79"/>
        <v>23097.651306496002</v>
      </c>
      <c r="CC14" s="13">
        <f t="shared" si="80"/>
        <v>46264.595566911492</v>
      </c>
      <c r="CD14" s="13">
        <f t="shared" si="81"/>
        <v>31460.918184505994</v>
      </c>
      <c r="CE14" s="13">
        <f t="shared" si="82"/>
        <v>26540.508765388804</v>
      </c>
      <c r="CF14" s="13">
        <f t="shared" si="83"/>
        <v>53160.639057073779</v>
      </c>
      <c r="CG14" s="13">
        <f t="shared" si="84"/>
        <v>36150.375800687078</v>
      </c>
      <c r="CH14" s="13">
        <f t="shared" si="85"/>
        <v>1887.5792871936003</v>
      </c>
      <c r="CI14" s="13">
        <f t="shared" si="86"/>
        <v>3780.8213122487814</v>
      </c>
      <c r="CJ14" s="13">
        <f t="shared" si="87"/>
        <v>2571.0396582385206</v>
      </c>
      <c r="CK14" s="13">
        <f t="shared" si="88"/>
        <v>1145.4573913043478</v>
      </c>
      <c r="CL14" s="13">
        <f t="shared" si="89"/>
        <v>77131.189747155615</v>
      </c>
      <c r="CM14" s="13">
        <v>10</v>
      </c>
      <c r="CN14" s="13">
        <f t="shared" si="90"/>
        <v>30</v>
      </c>
      <c r="CO14" s="13">
        <f t="shared" si="91"/>
        <v>2571.0396582385206</v>
      </c>
      <c r="CP14" s="13">
        <f t="shared" si="92"/>
        <v>4903.2471692921863</v>
      </c>
      <c r="CQ14" s="10">
        <v>1.2</v>
      </c>
      <c r="CR14" s="18">
        <f t="shared" si="93"/>
        <v>13979.409806015818</v>
      </c>
      <c r="CS14" s="18">
        <f t="shared" si="94"/>
        <v>16550.44946425434</v>
      </c>
      <c r="CT14" s="13">
        <f t="shared" si="95"/>
        <v>15124.867197320165</v>
      </c>
      <c r="CU14" s="18">
        <f t="shared" si="96"/>
        <v>17695.906855558685</v>
      </c>
    </row>
    <row r="15" spans="1:99" x14ac:dyDescent="0.35">
      <c r="B15" t="s">
        <v>9</v>
      </c>
      <c r="C15">
        <v>205</v>
      </c>
      <c r="D15">
        <v>72</v>
      </c>
      <c r="E15">
        <v>6</v>
      </c>
      <c r="F15" s="4">
        <v>0.5544</v>
      </c>
      <c r="G15" s="4">
        <v>0.50290000000000001</v>
      </c>
      <c r="H15" s="4">
        <v>0.59919999999999995</v>
      </c>
      <c r="I15" s="4">
        <v>0.76939999999999997</v>
      </c>
      <c r="J15">
        <v>8</v>
      </c>
      <c r="K15" s="4">
        <v>1.28</v>
      </c>
      <c r="L15">
        <v>1</v>
      </c>
      <c r="M15" s="4">
        <v>5.12</v>
      </c>
      <c r="N15" s="4">
        <v>5.8879999999999999</v>
      </c>
      <c r="O15" s="4">
        <v>6.7839999999999998</v>
      </c>
      <c r="P15" s="4">
        <v>7.7952000000000004</v>
      </c>
      <c r="Q15">
        <v>16</v>
      </c>
      <c r="R15">
        <v>6</v>
      </c>
      <c r="S15">
        <v>1</v>
      </c>
      <c r="T15" s="55">
        <v>0.5</v>
      </c>
      <c r="U15" s="4">
        <v>0.5544</v>
      </c>
      <c r="V15">
        <v>15</v>
      </c>
      <c r="W15">
        <v>20</v>
      </c>
      <c r="X15" s="4">
        <v>0.05</v>
      </c>
      <c r="Y15" s="4">
        <v>0.5</v>
      </c>
      <c r="Z15" s="9">
        <v>864</v>
      </c>
      <c r="AA15" s="15" t="s">
        <v>205</v>
      </c>
      <c r="AB15" s="15">
        <v>1</v>
      </c>
      <c r="AC15" s="15" t="s">
        <v>9</v>
      </c>
      <c r="AD15" s="15">
        <v>449</v>
      </c>
      <c r="AE15" s="30"/>
      <c r="AF15" s="33">
        <v>0.48</v>
      </c>
      <c r="AH15" s="4">
        <v>0.503</v>
      </c>
      <c r="AI15" s="6"/>
      <c r="AJ15" t="s">
        <v>107</v>
      </c>
      <c r="AK15" s="4"/>
      <c r="AL15" s="4"/>
      <c r="AM15" s="4">
        <v>0.15</v>
      </c>
      <c r="AN15" s="4"/>
      <c r="AO15" s="4"/>
      <c r="AP15" s="4"/>
      <c r="AQ15" s="4"/>
      <c r="AR15" s="4">
        <v>0.4</v>
      </c>
      <c r="AS15">
        <v>311</v>
      </c>
      <c r="AT15" s="4">
        <f>2*46.6%</f>
        <v>0.93200000000000005</v>
      </c>
      <c r="AU15" s="4"/>
      <c r="AV15" s="4">
        <v>0.311</v>
      </c>
      <c r="AX15" s="6"/>
      <c r="AY15" s="48" t="s">
        <v>354</v>
      </c>
      <c r="AZ15" s="6"/>
      <c r="BA15" s="4">
        <f t="shared" si="0"/>
        <v>0.67999999999999994</v>
      </c>
      <c r="BB15" s="4"/>
      <c r="BC15" s="4"/>
      <c r="BD15" s="4"/>
      <c r="BE15" s="4"/>
      <c r="BF15">
        <f>C15+AD15</f>
        <v>654</v>
      </c>
      <c r="BG15" s="6">
        <f t="shared" si="59"/>
        <v>311</v>
      </c>
      <c r="BH15" s="4">
        <f>AE15+AK15+AT15+BA15</f>
        <v>1.6120000000000001</v>
      </c>
      <c r="BI15" s="6">
        <f t="shared" si="61"/>
        <v>2019.248</v>
      </c>
      <c r="BJ15" s="4">
        <f t="shared" si="62"/>
        <v>0</v>
      </c>
      <c r="BK15" s="4">
        <f>AF15+AM15+AU15+BD15</f>
        <v>0.63</v>
      </c>
      <c r="BL15" s="4">
        <f>X15+AG15+AO15+AV15+BB15</f>
        <v>0.36099999999999999</v>
      </c>
      <c r="BM15" s="4">
        <f>Y15+AH15+AP15+AW15+BC15</f>
        <v>1.0030000000000001</v>
      </c>
      <c r="BN15" s="6">
        <f>AI15+AQ15+AX15+BE15+D15</f>
        <v>72</v>
      </c>
      <c r="BO15" s="4">
        <f>6.66*BN15/(1400+BN15)</f>
        <v>0.32576086956521738</v>
      </c>
      <c r="BP15" s="6">
        <f>(100%+BJ15+BK15)*BI15</f>
        <v>3291.3742399999996</v>
      </c>
      <c r="BQ15" s="6">
        <f t="shared" si="68"/>
        <v>6592.62260272</v>
      </c>
      <c r="BR15" s="6">
        <f t="shared" si="69"/>
        <v>4483.12489894192</v>
      </c>
      <c r="BS15" s="6">
        <f>K15*(100%+BK15)*BI15</f>
        <v>4212.9590271999996</v>
      </c>
      <c r="BT15" s="6">
        <f t="shared" si="71"/>
        <v>8438.5569314816003</v>
      </c>
      <c r="BU15" s="6">
        <f t="shared" si="72"/>
        <v>5738.3998706456568</v>
      </c>
      <c r="BV15" s="6">
        <f>M15*(100%+$BK15)*$BI15</f>
        <v>16851.836108799998</v>
      </c>
      <c r="BW15" s="6">
        <f t="shared" si="74"/>
        <v>33754.227725926401</v>
      </c>
      <c r="BX15" s="6">
        <f t="shared" si="75"/>
        <v>22953.599482582627</v>
      </c>
      <c r="BY15" s="6">
        <f>N15*(100%+$BK15)*$BI15</f>
        <v>19379.611525119999</v>
      </c>
      <c r="BZ15" s="6">
        <f t="shared" si="77"/>
        <v>38817.361884815364</v>
      </c>
      <c r="CA15" s="6">
        <f t="shared" si="78"/>
        <v>26396.639404970025</v>
      </c>
      <c r="CB15" s="6">
        <f>O15*(100%+$BK15)*$BI15</f>
        <v>22328.682844159997</v>
      </c>
      <c r="CC15" s="6">
        <f t="shared" si="80"/>
        <v>44724.351736852477</v>
      </c>
      <c r="CD15" s="6">
        <f t="shared" si="81"/>
        <v>30413.519314421981</v>
      </c>
      <c r="CE15" s="6">
        <f>P15*(100%+$BK15)*$BI15</f>
        <v>25656.920475647999</v>
      </c>
      <c r="CF15" s="6">
        <f t="shared" si="83"/>
        <v>51390.811712722949</v>
      </c>
      <c r="CG15" s="6">
        <f t="shared" si="84"/>
        <v>34946.855212232054</v>
      </c>
      <c r="CH15" s="6">
        <f>U15*(100%+BK15)*BI15</f>
        <v>1824.7378786559998</v>
      </c>
      <c r="CI15" s="6">
        <f t="shared" si="86"/>
        <v>3654.9499709479678</v>
      </c>
      <c r="CJ15" s="6">
        <f t="shared" si="87"/>
        <v>2485.4444439734007</v>
      </c>
      <c r="CK15" s="6">
        <f>(100%+BO15)*Z15</f>
        <v>1145.4573913043478</v>
      </c>
      <c r="CL15" s="6">
        <f>V15/T15*CJ15</f>
        <v>74563.333319202022</v>
      </c>
      <c r="CM15" s="6">
        <v>10</v>
      </c>
      <c r="CN15" s="6">
        <f>CM15+W15</f>
        <v>30</v>
      </c>
      <c r="CO15" s="6">
        <f>CL15/CN15</f>
        <v>2485.4444439734007</v>
      </c>
      <c r="CP15" s="6">
        <f>(F15+G15)*BR15</f>
        <v>4740.0079556512928</v>
      </c>
      <c r="CQ15">
        <v>1.2</v>
      </c>
      <c r="CR15" s="25">
        <f>(CP15+2*BU15)/CQ15</f>
        <v>13514.00641411884</v>
      </c>
      <c r="CS15" s="6">
        <f>CR15+CO15</f>
        <v>15999.450858092241</v>
      </c>
      <c r="CT15" s="6">
        <f>CR15+CK15</f>
        <v>14659.463805423187</v>
      </c>
      <c r="CU15" s="6">
        <f>CR15+CO15+CK15</f>
        <v>17144.908249396591</v>
      </c>
    </row>
    <row r="16" spans="1:99" x14ac:dyDescent="0.35">
      <c r="B16" t="s">
        <v>9</v>
      </c>
      <c r="C16">
        <v>205</v>
      </c>
      <c r="D16">
        <v>72</v>
      </c>
      <c r="E16">
        <v>6</v>
      </c>
      <c r="F16" s="4">
        <v>0.5544</v>
      </c>
      <c r="G16" s="4">
        <v>0.50290000000000001</v>
      </c>
      <c r="H16" s="4">
        <v>0.59919999999999995</v>
      </c>
      <c r="I16" s="4">
        <v>0.76939999999999997</v>
      </c>
      <c r="J16">
        <v>8</v>
      </c>
      <c r="K16" s="4">
        <v>1.28</v>
      </c>
      <c r="L16">
        <v>1</v>
      </c>
      <c r="M16" s="4">
        <v>5.12</v>
      </c>
      <c r="N16" s="4">
        <v>5.8879999999999999</v>
      </c>
      <c r="O16" s="4">
        <v>6.7839999999999998</v>
      </c>
      <c r="P16" s="4">
        <v>7.7952000000000004</v>
      </c>
      <c r="Q16">
        <v>16</v>
      </c>
      <c r="R16">
        <v>6</v>
      </c>
      <c r="S16">
        <v>1</v>
      </c>
      <c r="T16" s="55">
        <v>0.5</v>
      </c>
      <c r="U16" s="4">
        <v>0.5544</v>
      </c>
      <c r="V16">
        <v>15</v>
      </c>
      <c r="W16">
        <v>20</v>
      </c>
      <c r="X16" s="4">
        <v>0.05</v>
      </c>
      <c r="Y16" s="4">
        <v>0.5</v>
      </c>
      <c r="Z16" s="9">
        <v>864</v>
      </c>
      <c r="AA16" s="15" t="s">
        <v>205</v>
      </c>
      <c r="AB16" s="15">
        <v>1</v>
      </c>
      <c r="AC16" s="15" t="s">
        <v>9</v>
      </c>
      <c r="AD16" s="15">
        <v>449</v>
      </c>
      <c r="AE16" s="30"/>
      <c r="AF16" s="33">
        <v>0.48</v>
      </c>
      <c r="AH16" s="4">
        <v>0.503</v>
      </c>
      <c r="AI16" s="6"/>
      <c r="AJ16" t="s">
        <v>107</v>
      </c>
      <c r="AK16" s="4"/>
      <c r="AL16" s="4"/>
      <c r="AM16" s="4">
        <v>0.15</v>
      </c>
      <c r="AN16" s="4"/>
      <c r="AO16" s="4"/>
      <c r="AP16" s="4"/>
      <c r="AQ16" s="4"/>
      <c r="AR16" s="4">
        <v>0.4</v>
      </c>
      <c r="AS16">
        <v>311</v>
      </c>
      <c r="AT16" s="4">
        <f>2*46.6%</f>
        <v>0.93200000000000005</v>
      </c>
      <c r="AU16" s="4">
        <v>0.46600000000000003</v>
      </c>
      <c r="AV16" s="4"/>
      <c r="AX16" s="6"/>
      <c r="AY16" s="48" t="s">
        <v>354</v>
      </c>
      <c r="AZ16" s="6"/>
      <c r="BA16" s="4">
        <f t="shared" si="0"/>
        <v>0.67999999999999994</v>
      </c>
      <c r="BB16" s="4"/>
      <c r="BC16" s="4"/>
      <c r="BD16" s="4"/>
      <c r="BE16" s="4"/>
      <c r="BF16">
        <f t="shared" ref="BF16:BF20" si="97">C16+AD16</f>
        <v>654</v>
      </c>
      <c r="BG16" s="6">
        <f t="shared" ref="BG16:BG21" si="98">AS16+AZ16</f>
        <v>311</v>
      </c>
      <c r="BH16" s="4">
        <f t="shared" ref="BH16:BH20" si="99">AE16+AK16+AT16+BA16</f>
        <v>1.6120000000000001</v>
      </c>
      <c r="BI16" s="6">
        <f t="shared" ref="BI16:BI21" si="100">(100%+BH16)*BF16+BG16</f>
        <v>2019.248</v>
      </c>
      <c r="BJ16" s="4">
        <f t="shared" ref="BJ16:BJ21" si="101">AL16</f>
        <v>0</v>
      </c>
      <c r="BK16" s="4">
        <f t="shared" ref="BK16:BK20" si="102">AF16+AM16+AU16+BD16</f>
        <v>1.0960000000000001</v>
      </c>
      <c r="BL16" s="4">
        <f t="shared" ref="BL16:BL20" si="103">X16+AG16+AO16+AV16+BB16</f>
        <v>0.05</v>
      </c>
      <c r="BM16" s="4">
        <f t="shared" ref="BM16:BM20" si="104">Y16+AH16+AP16+AW16+BC16</f>
        <v>1.0030000000000001</v>
      </c>
      <c r="BN16" s="6">
        <f t="shared" ref="BN16:BN20" si="105">AI16+AQ16+AX16+BE16+D16</f>
        <v>72</v>
      </c>
      <c r="BO16" s="4">
        <f t="shared" si="27"/>
        <v>0.32576086956521738</v>
      </c>
      <c r="BP16" s="6">
        <f t="shared" ref="BP16:BP20" si="106">(100%+BJ16+BK16)*BI16</f>
        <v>4232.3438080000005</v>
      </c>
      <c r="BQ16" s="6">
        <f t="shared" ref="BQ16:BQ21" si="107">(100%+$BM16)*BP16</f>
        <v>8477.3846474240017</v>
      </c>
      <c r="BR16" s="6">
        <f t="shared" ref="BR16:BR21" si="108">MIN($BL16, 80%)*BQ16+MAX(100%-$BL16, 20%)*BP16</f>
        <v>4444.5958499712006</v>
      </c>
      <c r="BS16" s="6">
        <f t="shared" ref="BS16:BS20" si="109">K16*(100%+BK16)*BI16</f>
        <v>5417.4000742400012</v>
      </c>
      <c r="BT16" s="6">
        <f t="shared" ref="BT16:BT21" si="110">(100%+$BM16)*BS16</f>
        <v>10851.052348702724</v>
      </c>
      <c r="BU16" s="6">
        <f t="shared" ref="BU16:BU21" si="111">MIN($BL16, 80%)*BT16+MAX(100%-$BL16, 20%)*BS16</f>
        <v>5689.0826879631368</v>
      </c>
      <c r="BV16" s="6">
        <f t="shared" ref="BV16:BV20" si="112">M16*(100%+$BK16)*$BI16</f>
        <v>21669.600296960005</v>
      </c>
      <c r="BW16" s="6">
        <f t="shared" ref="BW16:BW21" si="113">(100%+$BM16)*BV16</f>
        <v>43404.209394810896</v>
      </c>
      <c r="BX16" s="6">
        <f t="shared" ref="BX16:BX21" si="114">MIN($BL16, 80%)*BW16+MAX(100%-$BL16, 20%)*BV16</f>
        <v>22756.330751852547</v>
      </c>
      <c r="BY16" s="6">
        <f t="shared" ref="BY16:BY20" si="115">N16*(100%+$BK16)*$BI16</f>
        <v>24920.040341504002</v>
      </c>
      <c r="BZ16" s="6">
        <f t="shared" ref="BZ16:BZ21" si="116">(100%+$BM16)*BY16</f>
        <v>49914.840804032516</v>
      </c>
      <c r="CA16" s="6">
        <f t="shared" ref="CA16:CA21" si="117">MIN($BL16, 80%)*BZ16+MAX(100%-$BL16, 20%)*BY16</f>
        <v>26169.780364630427</v>
      </c>
      <c r="CB16" s="6">
        <f t="shared" ref="CB16:CB20" si="118">O16*(100%+$BK16)*$BI16</f>
        <v>28712.220393472002</v>
      </c>
      <c r="CC16" s="6">
        <f t="shared" ref="CC16:CC21" si="119">(100%+$BM16)*CB16</f>
        <v>57510.577448124423</v>
      </c>
      <c r="CD16" s="6">
        <f t="shared" ref="CD16:CD21" si="120">MIN($BL16, 80%)*CC16+MAX(100%-$BL16, 20%)*CB16</f>
        <v>30152.138246204624</v>
      </c>
      <c r="CE16" s="6">
        <f t="shared" ref="CE16:CE20" si="121">P16*(100%+$BK16)*$BI16</f>
        <v>32991.966452121604</v>
      </c>
      <c r="CF16" s="6">
        <f t="shared" ref="CF16:CF21" si="122">(100%+$BM16)*CE16</f>
        <v>66082.908803599581</v>
      </c>
      <c r="CG16" s="6">
        <f t="shared" ref="CG16:CG21" si="123">MIN($BL16, 80%)*CF16+MAX(100%-$BL16, 20%)*CE16</f>
        <v>34646.513569695504</v>
      </c>
      <c r="CH16" s="6">
        <f t="shared" ref="CH16:CH20" si="124">U16*(100%+BK16)*BI16</f>
        <v>2346.4114071552003</v>
      </c>
      <c r="CI16" s="6">
        <f t="shared" ref="CI16:CI21" si="125">(100%+$BM16)*CH16</f>
        <v>4699.8620485318661</v>
      </c>
      <c r="CJ16" s="6">
        <f t="shared" ref="CJ16:CJ21" si="126">MIN($BL16, 80%)*CI16+MAX(100%-$BL16, 20%)*CH16</f>
        <v>2464.0839392240337</v>
      </c>
      <c r="CK16" s="6">
        <f t="shared" ref="CK16:CK20" si="127">(100%+BO16)*Z16</f>
        <v>1145.4573913043478</v>
      </c>
      <c r="CL16" s="6">
        <f t="shared" ref="CL16:CL20" si="128">V16/T16*CJ16</f>
        <v>73922.518176721016</v>
      </c>
      <c r="CM16" s="6">
        <v>10</v>
      </c>
      <c r="CN16" s="6">
        <f t="shared" ref="CN16:CN20" si="129">CM16+W16</f>
        <v>30</v>
      </c>
      <c r="CO16" s="6">
        <f t="shared" ref="CO16:CO20" si="130">CL16/CN16</f>
        <v>2464.0839392240337</v>
      </c>
      <c r="CP16" s="6">
        <f t="shared" ref="CP16:CP20" si="131">(F16+G16)*BR16</f>
        <v>4699.2711921745513</v>
      </c>
      <c r="CQ16">
        <v>1.2</v>
      </c>
      <c r="CR16" s="25">
        <f t="shared" ref="CR16:CR20" si="132">(CP16+2*BU16)/CQ16</f>
        <v>13397.863806750687</v>
      </c>
      <c r="CS16" s="6">
        <f t="shared" ref="CS16:CS20" si="133">CR16+CO16</f>
        <v>15861.947745974721</v>
      </c>
      <c r="CT16" s="6">
        <f t="shared" ref="CT16:CT20" si="134">CR16+CK16</f>
        <v>14543.321198055035</v>
      </c>
      <c r="CU16" s="6">
        <f t="shared" ref="CU16:CU20" si="135">CR16+CO16+CK16</f>
        <v>17007.405137279071</v>
      </c>
    </row>
    <row r="17" spans="2:100" x14ac:dyDescent="0.35">
      <c r="B17" t="s">
        <v>9</v>
      </c>
      <c r="C17">
        <v>205</v>
      </c>
      <c r="D17">
        <v>72</v>
      </c>
      <c r="E17">
        <v>6</v>
      </c>
      <c r="F17" s="4">
        <v>0.5544</v>
      </c>
      <c r="G17" s="4">
        <v>0.50290000000000001</v>
      </c>
      <c r="H17" s="4">
        <v>0.59919999999999995</v>
      </c>
      <c r="I17" s="4">
        <v>0.76939999999999997</v>
      </c>
      <c r="J17">
        <v>8</v>
      </c>
      <c r="K17" s="4">
        <v>1.28</v>
      </c>
      <c r="L17">
        <v>1</v>
      </c>
      <c r="M17" s="4">
        <v>5.12</v>
      </c>
      <c r="N17" s="4">
        <v>5.8879999999999999</v>
      </c>
      <c r="O17" s="4">
        <v>6.7839999999999998</v>
      </c>
      <c r="P17" s="4">
        <v>7.7952000000000004</v>
      </c>
      <c r="Q17">
        <v>16</v>
      </c>
      <c r="R17">
        <v>6</v>
      </c>
      <c r="S17">
        <v>1</v>
      </c>
      <c r="T17" s="55">
        <v>0.5</v>
      </c>
      <c r="U17" s="4">
        <v>0.5544</v>
      </c>
      <c r="V17">
        <v>15</v>
      </c>
      <c r="W17">
        <v>20</v>
      </c>
      <c r="X17" s="4">
        <v>0.05</v>
      </c>
      <c r="Y17" s="4">
        <v>0.5</v>
      </c>
      <c r="Z17" s="9">
        <v>864</v>
      </c>
      <c r="AA17" s="15" t="s">
        <v>205</v>
      </c>
      <c r="AB17" s="15">
        <v>1</v>
      </c>
      <c r="AC17" s="15" t="s">
        <v>9</v>
      </c>
      <c r="AD17" s="15">
        <v>449</v>
      </c>
      <c r="AE17" s="30"/>
      <c r="AF17" s="33">
        <v>0.48</v>
      </c>
      <c r="AH17" s="4">
        <v>0.503</v>
      </c>
      <c r="AI17" s="6"/>
      <c r="AJ17" t="s">
        <v>107</v>
      </c>
      <c r="AK17" s="4"/>
      <c r="AL17" s="4"/>
      <c r="AM17" s="4">
        <v>0.15</v>
      </c>
      <c r="AN17" s="4"/>
      <c r="AO17" s="4"/>
      <c r="AP17" s="4"/>
      <c r="AQ17" s="4"/>
      <c r="AR17" s="4">
        <v>0.4</v>
      </c>
      <c r="AS17">
        <v>311</v>
      </c>
      <c r="AT17" s="4">
        <v>0.46600000000000003</v>
      </c>
      <c r="AU17" s="4">
        <v>0.46600000000000003</v>
      </c>
      <c r="AV17" s="4"/>
      <c r="AX17" s="6">
        <v>187</v>
      </c>
      <c r="AY17" s="48" t="s">
        <v>354</v>
      </c>
      <c r="AZ17" s="6"/>
      <c r="BA17" s="4">
        <f t="shared" si="0"/>
        <v>0.67999999999999994</v>
      </c>
      <c r="BB17" s="4"/>
      <c r="BC17" s="4"/>
      <c r="BD17" s="4"/>
      <c r="BE17" s="4"/>
      <c r="BF17">
        <f t="shared" si="97"/>
        <v>654</v>
      </c>
      <c r="BG17" s="6">
        <f t="shared" si="98"/>
        <v>311</v>
      </c>
      <c r="BH17" s="4">
        <f t="shared" si="99"/>
        <v>1.1459999999999999</v>
      </c>
      <c r="BI17" s="6">
        <f t="shared" si="100"/>
        <v>1714.4839999999999</v>
      </c>
      <c r="BJ17" s="4">
        <f t="shared" si="101"/>
        <v>0</v>
      </c>
      <c r="BK17" s="4">
        <f t="shared" si="102"/>
        <v>1.0960000000000001</v>
      </c>
      <c r="BL17" s="4">
        <f t="shared" si="103"/>
        <v>0.05</v>
      </c>
      <c r="BM17" s="4">
        <f t="shared" si="104"/>
        <v>1.0030000000000001</v>
      </c>
      <c r="BN17" s="6">
        <f t="shared" si="105"/>
        <v>259</v>
      </c>
      <c r="BO17" s="4">
        <f t="shared" si="27"/>
        <v>1.0397468354430379</v>
      </c>
      <c r="BP17" s="6">
        <f t="shared" si="106"/>
        <v>3593.5584640000002</v>
      </c>
      <c r="BQ17" s="6">
        <f t="shared" si="107"/>
        <v>7197.8976033920007</v>
      </c>
      <c r="BR17" s="6">
        <f t="shared" si="108"/>
        <v>3773.7754209696</v>
      </c>
      <c r="BS17" s="6">
        <f t="shared" si="109"/>
        <v>4599.7548339200002</v>
      </c>
      <c r="BT17" s="6">
        <f t="shared" si="110"/>
        <v>9213.3089323417607</v>
      </c>
      <c r="BU17" s="6">
        <f t="shared" si="111"/>
        <v>4830.4325388410889</v>
      </c>
      <c r="BV17" s="6">
        <f t="shared" si="112"/>
        <v>18399.019335680001</v>
      </c>
      <c r="BW17" s="6">
        <f t="shared" si="113"/>
        <v>36853.235729367043</v>
      </c>
      <c r="BX17" s="6">
        <f t="shared" si="114"/>
        <v>19321.730155364356</v>
      </c>
      <c r="BY17" s="6">
        <f t="shared" si="115"/>
        <v>21158.872236031999</v>
      </c>
      <c r="BZ17" s="6">
        <f t="shared" si="116"/>
        <v>42381.221088772094</v>
      </c>
      <c r="CA17" s="6">
        <f t="shared" si="117"/>
        <v>22219.989678669001</v>
      </c>
      <c r="CB17" s="6">
        <f t="shared" si="118"/>
        <v>24378.700619776002</v>
      </c>
      <c r="CC17" s="6">
        <f t="shared" si="119"/>
        <v>48830.537341411335</v>
      </c>
      <c r="CD17" s="6">
        <f t="shared" si="120"/>
        <v>25601.292455857769</v>
      </c>
      <c r="CE17" s="6">
        <f t="shared" si="121"/>
        <v>28012.506938572802</v>
      </c>
      <c r="CF17" s="6">
        <f t="shared" si="122"/>
        <v>56109.051397961324</v>
      </c>
      <c r="CG17" s="6">
        <f t="shared" si="123"/>
        <v>29417.334161542225</v>
      </c>
      <c r="CH17" s="6">
        <f t="shared" si="124"/>
        <v>1992.2688124416002</v>
      </c>
      <c r="CI17" s="6">
        <f t="shared" si="125"/>
        <v>3990.5144313205255</v>
      </c>
      <c r="CJ17" s="6">
        <f t="shared" si="126"/>
        <v>2092.1810933855463</v>
      </c>
      <c r="CK17" s="6">
        <f t="shared" si="127"/>
        <v>1762.3412658227849</v>
      </c>
      <c r="CL17" s="6">
        <f t="shared" si="128"/>
        <v>62765.432801566392</v>
      </c>
      <c r="CM17" s="6">
        <v>10</v>
      </c>
      <c r="CN17" s="6">
        <f t="shared" si="129"/>
        <v>30</v>
      </c>
      <c r="CO17" s="6">
        <f t="shared" si="130"/>
        <v>2092.1810933855463</v>
      </c>
      <c r="CP17" s="6">
        <f t="shared" si="131"/>
        <v>3990.0127525911585</v>
      </c>
      <c r="CQ17">
        <v>1.2</v>
      </c>
      <c r="CR17" s="25">
        <f t="shared" si="132"/>
        <v>11375.731525227782</v>
      </c>
      <c r="CS17" s="6">
        <f t="shared" si="133"/>
        <v>13467.912618613329</v>
      </c>
      <c r="CT17" s="6">
        <f t="shared" si="134"/>
        <v>13138.072791050567</v>
      </c>
      <c r="CU17" s="6">
        <f t="shared" si="135"/>
        <v>15230.253884436113</v>
      </c>
    </row>
    <row r="18" spans="2:100" x14ac:dyDescent="0.35">
      <c r="B18" t="s">
        <v>9</v>
      </c>
      <c r="C18">
        <v>205</v>
      </c>
      <c r="D18">
        <v>72</v>
      </c>
      <c r="E18">
        <v>6</v>
      </c>
      <c r="F18" s="4">
        <v>0.5544</v>
      </c>
      <c r="G18" s="4">
        <v>0.50290000000000001</v>
      </c>
      <c r="H18" s="4">
        <v>0.59919999999999995</v>
      </c>
      <c r="I18" s="4">
        <v>0.76939999999999997</v>
      </c>
      <c r="J18">
        <v>8</v>
      </c>
      <c r="K18" s="4">
        <v>1.28</v>
      </c>
      <c r="L18">
        <v>1</v>
      </c>
      <c r="M18" s="4">
        <v>5.12</v>
      </c>
      <c r="N18" s="4">
        <v>5.8879999999999999</v>
      </c>
      <c r="O18" s="4">
        <v>6.7839999999999998</v>
      </c>
      <c r="P18" s="4">
        <v>7.7952000000000004</v>
      </c>
      <c r="Q18">
        <v>16</v>
      </c>
      <c r="R18">
        <v>6</v>
      </c>
      <c r="S18">
        <v>1</v>
      </c>
      <c r="T18" s="55">
        <v>0.5</v>
      </c>
      <c r="U18" s="4">
        <v>0.5544</v>
      </c>
      <c r="V18">
        <v>15</v>
      </c>
      <c r="W18">
        <v>20</v>
      </c>
      <c r="X18" s="4">
        <v>0.05</v>
      </c>
      <c r="Y18" s="4">
        <v>0.5</v>
      </c>
      <c r="Z18" s="9">
        <v>864</v>
      </c>
      <c r="AA18" s="15" t="s">
        <v>205</v>
      </c>
      <c r="AB18" s="15">
        <v>1</v>
      </c>
      <c r="AC18" s="15" t="s">
        <v>9</v>
      </c>
      <c r="AD18" s="15">
        <v>449</v>
      </c>
      <c r="AE18" s="30"/>
      <c r="AF18" s="33">
        <v>0.48</v>
      </c>
      <c r="AH18" s="4">
        <v>0.503</v>
      </c>
      <c r="AI18" s="6"/>
      <c r="AJ18" t="s">
        <v>107</v>
      </c>
      <c r="AK18" s="4"/>
      <c r="AL18" s="4"/>
      <c r="AM18" s="4">
        <v>0.15</v>
      </c>
      <c r="AN18" s="4"/>
      <c r="AO18" s="4"/>
      <c r="AP18" s="4"/>
      <c r="AQ18" s="4"/>
      <c r="AR18" s="4">
        <v>0.4</v>
      </c>
      <c r="AS18">
        <v>311</v>
      </c>
      <c r="AT18" s="4">
        <v>0.46600000000000003</v>
      </c>
      <c r="AU18" s="4"/>
      <c r="AV18" s="4">
        <v>0.311</v>
      </c>
      <c r="AX18" s="6">
        <v>187</v>
      </c>
      <c r="AY18" s="48" t="s">
        <v>354</v>
      </c>
      <c r="AZ18" s="6"/>
      <c r="BA18" s="4">
        <f t="shared" si="0"/>
        <v>0.67999999999999994</v>
      </c>
      <c r="BB18" s="4"/>
      <c r="BC18" s="4"/>
      <c r="BD18" s="4"/>
      <c r="BE18" s="4"/>
      <c r="BF18">
        <f t="shared" si="97"/>
        <v>654</v>
      </c>
      <c r="BG18" s="6">
        <f t="shared" si="98"/>
        <v>311</v>
      </c>
      <c r="BH18" s="4">
        <f t="shared" si="99"/>
        <v>1.1459999999999999</v>
      </c>
      <c r="BI18" s="6">
        <f t="shared" si="100"/>
        <v>1714.4839999999999</v>
      </c>
      <c r="BJ18" s="4">
        <f t="shared" si="101"/>
        <v>0</v>
      </c>
      <c r="BK18" s="4">
        <f t="shared" si="102"/>
        <v>0.63</v>
      </c>
      <c r="BL18" s="4">
        <f t="shared" si="103"/>
        <v>0.36099999999999999</v>
      </c>
      <c r="BM18" s="4">
        <f t="shared" si="104"/>
        <v>1.0030000000000001</v>
      </c>
      <c r="BN18" s="6">
        <f t="shared" si="105"/>
        <v>259</v>
      </c>
      <c r="BO18" s="4">
        <f t="shared" si="27"/>
        <v>1.0397468354430379</v>
      </c>
      <c r="BP18" s="6">
        <f t="shared" si="106"/>
        <v>2794.6089199999997</v>
      </c>
      <c r="BQ18" s="6">
        <f t="shared" si="107"/>
        <v>5597.6016667599997</v>
      </c>
      <c r="BR18" s="6">
        <f t="shared" si="108"/>
        <v>3806.4893015803596</v>
      </c>
      <c r="BS18" s="6">
        <f t="shared" si="109"/>
        <v>3577.0994175999995</v>
      </c>
      <c r="BT18" s="6">
        <f t="shared" si="110"/>
        <v>7164.9301334527991</v>
      </c>
      <c r="BU18" s="6">
        <f t="shared" si="111"/>
        <v>4872.3063060228596</v>
      </c>
      <c r="BV18" s="6">
        <f t="shared" si="112"/>
        <v>14308.397670399998</v>
      </c>
      <c r="BW18" s="6">
        <f t="shared" si="113"/>
        <v>28659.720533811196</v>
      </c>
      <c r="BX18" s="6">
        <f t="shared" si="114"/>
        <v>19489.225224091439</v>
      </c>
      <c r="BY18" s="6">
        <f t="shared" si="115"/>
        <v>16454.657320959996</v>
      </c>
      <c r="BZ18" s="6">
        <f t="shared" si="116"/>
        <v>32958.678613882876</v>
      </c>
      <c r="CA18" s="6">
        <f t="shared" si="117"/>
        <v>22412.609007705156</v>
      </c>
      <c r="CB18" s="6">
        <f t="shared" si="118"/>
        <v>18958.626913279997</v>
      </c>
      <c r="CC18" s="6">
        <f t="shared" si="119"/>
        <v>37974.129707299835</v>
      </c>
      <c r="CD18" s="6">
        <f t="shared" si="120"/>
        <v>25823.22342192116</v>
      </c>
      <c r="CE18" s="6">
        <f t="shared" si="121"/>
        <v>21784.535453183998</v>
      </c>
      <c r="CF18" s="6">
        <f t="shared" si="122"/>
        <v>43634.42451272755</v>
      </c>
      <c r="CG18" s="6">
        <f t="shared" si="123"/>
        <v>29672.345403679217</v>
      </c>
      <c r="CH18" s="6">
        <f t="shared" si="124"/>
        <v>1549.3311852479999</v>
      </c>
      <c r="CI18" s="6">
        <f t="shared" si="125"/>
        <v>3103.3103640517438</v>
      </c>
      <c r="CJ18" s="6">
        <f t="shared" si="126"/>
        <v>2110.3176687961513</v>
      </c>
      <c r="CK18" s="6">
        <f t="shared" si="127"/>
        <v>1762.3412658227849</v>
      </c>
      <c r="CL18" s="6">
        <f t="shared" si="128"/>
        <v>63309.530063884537</v>
      </c>
      <c r="CM18" s="6">
        <v>10</v>
      </c>
      <c r="CN18" s="6">
        <f t="shared" si="129"/>
        <v>30</v>
      </c>
      <c r="CO18" s="6">
        <f t="shared" si="130"/>
        <v>2110.3176687961513</v>
      </c>
      <c r="CP18" s="6">
        <f t="shared" si="131"/>
        <v>4024.6011385609145</v>
      </c>
      <c r="CQ18">
        <v>1.2</v>
      </c>
      <c r="CR18" s="25">
        <f t="shared" si="132"/>
        <v>11474.344792172195</v>
      </c>
      <c r="CS18" s="6">
        <f t="shared" si="133"/>
        <v>13584.662460968346</v>
      </c>
      <c r="CT18" s="6">
        <f t="shared" si="134"/>
        <v>13236.686057994979</v>
      </c>
      <c r="CU18" s="6">
        <f t="shared" si="135"/>
        <v>15347.00372679113</v>
      </c>
    </row>
    <row r="19" spans="2:100" x14ac:dyDescent="0.35">
      <c r="B19" t="s">
        <v>9</v>
      </c>
      <c r="C19">
        <v>205</v>
      </c>
      <c r="D19">
        <v>72</v>
      </c>
      <c r="E19">
        <v>6</v>
      </c>
      <c r="F19" s="4">
        <v>0.5544</v>
      </c>
      <c r="G19" s="4">
        <v>0.50290000000000001</v>
      </c>
      <c r="H19" s="4">
        <v>0.59919999999999995</v>
      </c>
      <c r="I19" s="4">
        <v>0.76939999999999997</v>
      </c>
      <c r="J19">
        <v>8</v>
      </c>
      <c r="K19" s="4">
        <v>1.28</v>
      </c>
      <c r="L19">
        <v>1</v>
      </c>
      <c r="M19" s="4">
        <v>5.12</v>
      </c>
      <c r="N19" s="4">
        <v>5.8879999999999999</v>
      </c>
      <c r="O19" s="4">
        <v>6.7839999999999998</v>
      </c>
      <c r="P19" s="4">
        <v>7.7952000000000004</v>
      </c>
      <c r="Q19">
        <v>16</v>
      </c>
      <c r="R19">
        <v>6</v>
      </c>
      <c r="S19">
        <v>1</v>
      </c>
      <c r="T19" s="55">
        <v>0.5</v>
      </c>
      <c r="U19" s="4">
        <v>0.5544</v>
      </c>
      <c r="V19">
        <v>15</v>
      </c>
      <c r="W19">
        <v>20</v>
      </c>
      <c r="X19" s="4">
        <v>0.05</v>
      </c>
      <c r="Y19" s="4">
        <v>0.5</v>
      </c>
      <c r="Z19" s="9">
        <v>864</v>
      </c>
      <c r="AA19" s="15" t="s">
        <v>205</v>
      </c>
      <c r="AB19" s="15">
        <v>1</v>
      </c>
      <c r="AC19" s="15" t="s">
        <v>9</v>
      </c>
      <c r="AD19" s="15">
        <v>449</v>
      </c>
      <c r="AE19" s="30"/>
      <c r="AF19" s="33">
        <v>0.48</v>
      </c>
      <c r="AH19" s="4">
        <v>0.503</v>
      </c>
      <c r="AI19" s="6"/>
      <c r="AJ19" t="s">
        <v>107</v>
      </c>
      <c r="AK19" s="4"/>
      <c r="AL19" s="4"/>
      <c r="AM19" s="4">
        <v>0.15</v>
      </c>
      <c r="AN19" s="4"/>
      <c r="AO19" s="4"/>
      <c r="AP19" s="4"/>
      <c r="AQ19" s="4"/>
      <c r="AR19" s="4">
        <v>0.4</v>
      </c>
      <c r="AS19">
        <v>311</v>
      </c>
      <c r="AT19" s="4"/>
      <c r="AU19" s="4">
        <v>0.46600000000000003</v>
      </c>
      <c r="AV19" s="4">
        <v>0.311</v>
      </c>
      <c r="AX19" s="6">
        <v>187</v>
      </c>
      <c r="AY19" s="48" t="s">
        <v>354</v>
      </c>
      <c r="AZ19" s="6"/>
      <c r="BA19" s="4">
        <f t="shared" si="0"/>
        <v>0.67999999999999994</v>
      </c>
      <c r="BB19" s="4"/>
      <c r="BC19" s="4"/>
      <c r="BD19" s="4"/>
      <c r="BE19" s="4"/>
      <c r="BF19">
        <f t="shared" si="97"/>
        <v>654</v>
      </c>
      <c r="BG19" s="6">
        <f t="shared" si="98"/>
        <v>311</v>
      </c>
      <c r="BH19" s="4">
        <f t="shared" si="99"/>
        <v>0.67999999999999994</v>
      </c>
      <c r="BI19" s="6">
        <f t="shared" si="100"/>
        <v>1409.72</v>
      </c>
      <c r="BJ19" s="4">
        <f t="shared" si="101"/>
        <v>0</v>
      </c>
      <c r="BK19" s="4">
        <f t="shared" si="102"/>
        <v>1.0960000000000001</v>
      </c>
      <c r="BL19" s="4">
        <f t="shared" si="103"/>
        <v>0.36099999999999999</v>
      </c>
      <c r="BM19" s="4">
        <f t="shared" si="104"/>
        <v>1.0030000000000001</v>
      </c>
      <c r="BN19" s="6">
        <f t="shared" si="105"/>
        <v>259</v>
      </c>
      <c r="BO19" s="4">
        <f t="shared" si="27"/>
        <v>1.0397468354430379</v>
      </c>
      <c r="BP19" s="6">
        <f t="shared" si="106"/>
        <v>2954.7731200000003</v>
      </c>
      <c r="BQ19" s="6">
        <f t="shared" si="107"/>
        <v>5918.4105593600007</v>
      </c>
      <c r="BR19" s="6">
        <f t="shared" si="108"/>
        <v>4024.6462356089605</v>
      </c>
      <c r="BS19" s="6">
        <f t="shared" si="109"/>
        <v>3782.1095936000006</v>
      </c>
      <c r="BT19" s="6">
        <f t="shared" si="110"/>
        <v>7575.565515980802</v>
      </c>
      <c r="BU19" s="6">
        <f t="shared" si="111"/>
        <v>5151.5471815794699</v>
      </c>
      <c r="BV19" s="6">
        <f t="shared" si="112"/>
        <v>15128.438374400002</v>
      </c>
      <c r="BW19" s="6">
        <f t="shared" si="113"/>
        <v>30302.262063923208</v>
      </c>
      <c r="BX19" s="6">
        <f t="shared" si="114"/>
        <v>20606.18872631788</v>
      </c>
      <c r="BY19" s="6">
        <f t="shared" si="115"/>
        <v>17397.70413056</v>
      </c>
      <c r="BZ19" s="6">
        <f t="shared" si="116"/>
        <v>34847.601373511679</v>
      </c>
      <c r="CA19" s="6">
        <f t="shared" si="117"/>
        <v>23697.117035265554</v>
      </c>
      <c r="CB19" s="6">
        <f t="shared" si="118"/>
        <v>20045.180846080002</v>
      </c>
      <c r="CC19" s="6">
        <f t="shared" si="119"/>
        <v>40150.497234698247</v>
      </c>
      <c r="CD19" s="6">
        <f t="shared" si="120"/>
        <v>27303.200062371187</v>
      </c>
      <c r="CE19" s="6">
        <f t="shared" si="121"/>
        <v>23033.047425024004</v>
      </c>
      <c r="CF19" s="6">
        <f t="shared" si="122"/>
        <v>46135.193992323082</v>
      </c>
      <c r="CG19" s="6">
        <f t="shared" si="123"/>
        <v>31372.92233581897</v>
      </c>
      <c r="CH19" s="6">
        <f t="shared" si="124"/>
        <v>1638.1262177280003</v>
      </c>
      <c r="CI19" s="6">
        <f t="shared" si="125"/>
        <v>3281.1668141091845</v>
      </c>
      <c r="CJ19" s="6">
        <f t="shared" si="126"/>
        <v>2231.2638730216077</v>
      </c>
      <c r="CK19" s="6">
        <f t="shared" si="127"/>
        <v>1762.3412658227849</v>
      </c>
      <c r="CL19" s="6">
        <f t="shared" si="128"/>
        <v>66937.916190648233</v>
      </c>
      <c r="CM19" s="6">
        <v>10</v>
      </c>
      <c r="CN19" s="6">
        <f t="shared" si="129"/>
        <v>30</v>
      </c>
      <c r="CO19" s="6">
        <f t="shared" si="130"/>
        <v>2231.2638730216077</v>
      </c>
      <c r="CP19" s="6">
        <f t="shared" si="131"/>
        <v>4255.2584649093542</v>
      </c>
      <c r="CQ19">
        <v>1.2</v>
      </c>
      <c r="CR19" s="25">
        <f t="shared" si="132"/>
        <v>12131.960690056912</v>
      </c>
      <c r="CS19" s="6">
        <f t="shared" si="133"/>
        <v>14363.22456307852</v>
      </c>
      <c r="CT19" s="6">
        <f t="shared" si="134"/>
        <v>13894.301955879697</v>
      </c>
      <c r="CU19" s="6">
        <f t="shared" si="135"/>
        <v>16125.565828901304</v>
      </c>
    </row>
    <row r="20" spans="2:100" s="10" customFormat="1" x14ac:dyDescent="0.35">
      <c r="B20" s="10" t="s">
        <v>9</v>
      </c>
      <c r="C20" s="10">
        <v>205</v>
      </c>
      <c r="D20" s="10">
        <v>72</v>
      </c>
      <c r="E20" s="10">
        <v>6</v>
      </c>
      <c r="F20" s="12">
        <v>0.5544</v>
      </c>
      <c r="G20" s="12">
        <v>0.50290000000000001</v>
      </c>
      <c r="H20" s="12">
        <v>0.59919999999999995</v>
      </c>
      <c r="I20" s="12">
        <v>0.76939999999999997</v>
      </c>
      <c r="J20" s="10">
        <v>8</v>
      </c>
      <c r="K20" s="12">
        <v>1.28</v>
      </c>
      <c r="L20" s="10">
        <v>1</v>
      </c>
      <c r="M20" s="12">
        <v>5.12</v>
      </c>
      <c r="N20" s="12">
        <v>5.8879999999999999</v>
      </c>
      <c r="O20" s="12">
        <v>6.7839999999999998</v>
      </c>
      <c r="P20" s="12">
        <v>7.7952000000000004</v>
      </c>
      <c r="Q20" s="10">
        <v>16</v>
      </c>
      <c r="R20" s="10">
        <v>6</v>
      </c>
      <c r="S20" s="10">
        <v>1</v>
      </c>
      <c r="T20" s="56">
        <v>0.5</v>
      </c>
      <c r="U20" s="12">
        <v>0.5544</v>
      </c>
      <c r="V20" s="10">
        <v>15</v>
      </c>
      <c r="W20" s="10">
        <v>20</v>
      </c>
      <c r="X20" s="12">
        <v>0.05</v>
      </c>
      <c r="Y20" s="12">
        <v>0.5</v>
      </c>
      <c r="Z20" s="17">
        <v>864</v>
      </c>
      <c r="AA20" s="31" t="s">
        <v>205</v>
      </c>
      <c r="AB20" s="31">
        <v>1</v>
      </c>
      <c r="AC20" s="31" t="s">
        <v>9</v>
      </c>
      <c r="AD20" s="31">
        <v>449</v>
      </c>
      <c r="AE20" s="32"/>
      <c r="AF20" s="35">
        <v>0.48</v>
      </c>
      <c r="AH20" s="12">
        <v>0.503</v>
      </c>
      <c r="AI20" s="13"/>
      <c r="AJ20" s="10" t="s">
        <v>107</v>
      </c>
      <c r="AK20" s="12"/>
      <c r="AL20" s="12"/>
      <c r="AM20" s="12">
        <v>0.15</v>
      </c>
      <c r="AN20" s="12"/>
      <c r="AO20" s="12"/>
      <c r="AP20" s="12"/>
      <c r="AQ20" s="12"/>
      <c r="AR20" s="12">
        <v>0.4</v>
      </c>
      <c r="AS20" s="10">
        <v>311</v>
      </c>
      <c r="AT20" s="12">
        <f>1*46.6%</f>
        <v>0.46600000000000003</v>
      </c>
      <c r="AU20" s="12">
        <f>1*46.6%</f>
        <v>0.46600000000000003</v>
      </c>
      <c r="AV20" s="12">
        <v>0.311</v>
      </c>
      <c r="AX20" s="13"/>
      <c r="AY20" s="49" t="s">
        <v>354</v>
      </c>
      <c r="AZ20" s="13"/>
      <c r="BA20" s="12">
        <f t="shared" si="0"/>
        <v>0.67999999999999994</v>
      </c>
      <c r="BB20" s="12"/>
      <c r="BC20" s="12"/>
      <c r="BD20" s="12"/>
      <c r="BE20" s="12"/>
      <c r="BF20" s="10">
        <f t="shared" si="97"/>
        <v>654</v>
      </c>
      <c r="BG20" s="13">
        <f t="shared" si="98"/>
        <v>311</v>
      </c>
      <c r="BH20" s="12">
        <f t="shared" si="99"/>
        <v>1.1459999999999999</v>
      </c>
      <c r="BI20" s="13">
        <f t="shared" si="100"/>
        <v>1714.4839999999999</v>
      </c>
      <c r="BJ20" s="12">
        <f t="shared" si="101"/>
        <v>0</v>
      </c>
      <c r="BK20" s="12">
        <f t="shared" si="102"/>
        <v>1.0960000000000001</v>
      </c>
      <c r="BL20" s="12">
        <f t="shared" si="103"/>
        <v>0.36099999999999999</v>
      </c>
      <c r="BM20" s="12">
        <f t="shared" si="104"/>
        <v>1.0030000000000001</v>
      </c>
      <c r="BN20" s="13">
        <f t="shared" si="105"/>
        <v>72</v>
      </c>
      <c r="BO20" s="12">
        <f t="shared" si="27"/>
        <v>0.32576086956521738</v>
      </c>
      <c r="BP20" s="13">
        <f t="shared" si="106"/>
        <v>3593.5584640000002</v>
      </c>
      <c r="BQ20" s="13">
        <f t="shared" si="107"/>
        <v>7197.8976033920007</v>
      </c>
      <c r="BR20" s="13">
        <f t="shared" si="108"/>
        <v>4894.7248933205119</v>
      </c>
      <c r="BS20" s="13">
        <f t="shared" si="109"/>
        <v>4599.7548339200002</v>
      </c>
      <c r="BT20" s="13">
        <f t="shared" si="110"/>
        <v>9213.3089323417607</v>
      </c>
      <c r="BU20" s="13">
        <f t="shared" si="111"/>
        <v>6265.247863450255</v>
      </c>
      <c r="BV20" s="13">
        <f t="shared" si="112"/>
        <v>18399.019335680001</v>
      </c>
      <c r="BW20" s="13">
        <f t="shared" si="113"/>
        <v>36853.235729367043</v>
      </c>
      <c r="BX20" s="13">
        <f t="shared" si="114"/>
        <v>25060.99145380102</v>
      </c>
      <c r="BY20" s="13">
        <f t="shared" si="115"/>
        <v>21158.872236031999</v>
      </c>
      <c r="BZ20" s="13">
        <f t="shared" si="116"/>
        <v>42381.221088772094</v>
      </c>
      <c r="CA20" s="13">
        <f t="shared" si="117"/>
        <v>28820.140171871171</v>
      </c>
      <c r="CB20" s="13">
        <f t="shared" si="118"/>
        <v>24378.700619776002</v>
      </c>
      <c r="CC20" s="13">
        <f t="shared" si="119"/>
        <v>48830.537341411335</v>
      </c>
      <c r="CD20" s="13">
        <f t="shared" si="120"/>
        <v>33205.813676286358</v>
      </c>
      <c r="CE20" s="13">
        <f t="shared" si="121"/>
        <v>28012.506938572802</v>
      </c>
      <c r="CF20" s="13">
        <f t="shared" si="122"/>
        <v>56109.051397961324</v>
      </c>
      <c r="CG20" s="13">
        <f t="shared" si="123"/>
        <v>38155.359488412054</v>
      </c>
      <c r="CH20" s="13">
        <f t="shared" si="124"/>
        <v>1992.2688124416002</v>
      </c>
      <c r="CI20" s="13">
        <f t="shared" si="125"/>
        <v>3990.5144313205255</v>
      </c>
      <c r="CJ20" s="13">
        <f t="shared" si="126"/>
        <v>2713.6354808568922</v>
      </c>
      <c r="CK20" s="13">
        <f t="shared" si="127"/>
        <v>1145.4573913043478</v>
      </c>
      <c r="CL20" s="13">
        <f t="shared" si="128"/>
        <v>81409.064425706762</v>
      </c>
      <c r="CM20" s="13">
        <v>10</v>
      </c>
      <c r="CN20" s="13">
        <f t="shared" si="129"/>
        <v>30</v>
      </c>
      <c r="CO20" s="13">
        <f t="shared" si="130"/>
        <v>2713.6354808568922</v>
      </c>
      <c r="CP20" s="13">
        <f t="shared" si="131"/>
        <v>5175.192629707778</v>
      </c>
      <c r="CQ20" s="10">
        <v>1.2</v>
      </c>
      <c r="CR20" s="18">
        <f t="shared" si="132"/>
        <v>14754.740297173574</v>
      </c>
      <c r="CS20" s="18">
        <f t="shared" si="133"/>
        <v>17468.375778030466</v>
      </c>
      <c r="CT20" s="13">
        <f t="shared" si="134"/>
        <v>15900.197688477921</v>
      </c>
      <c r="CU20" s="108">
        <f t="shared" si="135"/>
        <v>18613.833169334815</v>
      </c>
      <c r="CV20" s="10" t="s">
        <v>378</v>
      </c>
    </row>
    <row r="21" spans="2:100" x14ac:dyDescent="0.35">
      <c r="B21" t="s">
        <v>9</v>
      </c>
      <c r="C21">
        <v>205</v>
      </c>
      <c r="D21">
        <v>72</v>
      </c>
      <c r="E21">
        <v>6</v>
      </c>
      <c r="F21" s="4">
        <v>0.5544</v>
      </c>
      <c r="G21" s="4">
        <v>0.50290000000000001</v>
      </c>
      <c r="H21" s="4">
        <v>0.59919999999999995</v>
      </c>
      <c r="I21" s="4">
        <v>0.76939999999999997</v>
      </c>
      <c r="J21">
        <v>8</v>
      </c>
      <c r="K21" s="4">
        <v>1.28</v>
      </c>
      <c r="L21">
        <v>1</v>
      </c>
      <c r="M21" s="4">
        <v>5.12</v>
      </c>
      <c r="N21" s="4">
        <v>5.8879999999999999</v>
      </c>
      <c r="O21" s="4">
        <v>6.7839999999999998</v>
      </c>
      <c r="P21" s="4">
        <v>7.7952000000000004</v>
      </c>
      <c r="Q21">
        <v>16</v>
      </c>
      <c r="R21">
        <v>6</v>
      </c>
      <c r="S21">
        <v>1</v>
      </c>
      <c r="T21" s="55">
        <v>0.5</v>
      </c>
      <c r="U21" s="4">
        <v>0.5544</v>
      </c>
      <c r="V21">
        <v>15</v>
      </c>
      <c r="W21">
        <v>20</v>
      </c>
      <c r="X21" s="4">
        <v>0.05</v>
      </c>
      <c r="Y21" s="4">
        <v>0.5</v>
      </c>
      <c r="Z21" s="9">
        <v>864</v>
      </c>
      <c r="AA21" s="15" t="s">
        <v>206</v>
      </c>
      <c r="AB21" s="15">
        <v>1</v>
      </c>
      <c r="AC21" s="15" t="s">
        <v>9</v>
      </c>
      <c r="AD21" s="15">
        <v>449</v>
      </c>
      <c r="AE21" s="30"/>
      <c r="AF21" s="33"/>
      <c r="AH21" s="4">
        <v>0.503</v>
      </c>
      <c r="AI21">
        <v>240</v>
      </c>
      <c r="AJ21" t="s">
        <v>107</v>
      </c>
      <c r="AK21" s="4"/>
      <c r="AL21" s="4"/>
      <c r="AM21" s="4">
        <v>0.15</v>
      </c>
      <c r="AN21" s="4"/>
      <c r="AO21" s="4"/>
      <c r="AP21" s="4"/>
      <c r="AQ21" s="4"/>
      <c r="AR21" s="4">
        <v>0.4</v>
      </c>
      <c r="AS21">
        <v>311</v>
      </c>
      <c r="AT21" s="4">
        <f>2*46.6%</f>
        <v>0.93200000000000005</v>
      </c>
      <c r="AU21" s="4"/>
      <c r="AV21" s="4">
        <v>0.311</v>
      </c>
      <c r="AX21" s="6"/>
      <c r="AY21" s="48" t="s">
        <v>354</v>
      </c>
      <c r="AZ21" s="6"/>
      <c r="BA21" s="4">
        <f t="shared" si="0"/>
        <v>0.67999999999999994</v>
      </c>
      <c r="BB21" s="4"/>
      <c r="BC21" s="4"/>
      <c r="BD21" s="4"/>
      <c r="BE21" s="4"/>
      <c r="BF21">
        <f>C21+AD21</f>
        <v>654</v>
      </c>
      <c r="BG21" s="6">
        <f t="shared" si="98"/>
        <v>311</v>
      </c>
      <c r="BH21" s="4">
        <f>AE21+AK21+AT21+BA21</f>
        <v>1.6120000000000001</v>
      </c>
      <c r="BI21" s="6">
        <f t="shared" si="100"/>
        <v>2019.248</v>
      </c>
      <c r="BJ21" s="4">
        <f t="shared" si="101"/>
        <v>0</v>
      </c>
      <c r="BK21" s="4">
        <f>AF21+AM21+AU21+BD21</f>
        <v>0.15</v>
      </c>
      <c r="BL21" s="4">
        <f>X21+AG21+AO21+AV21+BB21</f>
        <v>0.36099999999999999</v>
      </c>
      <c r="BM21" s="4">
        <f>Y21+AH21+AP21+AW21+BC21</f>
        <v>1.0030000000000001</v>
      </c>
      <c r="BN21" s="6">
        <f>AI21+AQ21+AX21+BE21+D21</f>
        <v>312</v>
      </c>
      <c r="BO21" s="4">
        <f>6.66*BN21/(1400+BN21)</f>
        <v>1.2137383177570094</v>
      </c>
      <c r="BP21" s="6">
        <f>(100%+BJ21+BK21)*BI21</f>
        <v>2322.1351999999997</v>
      </c>
      <c r="BQ21" s="6">
        <f t="shared" si="107"/>
        <v>4651.2368055999996</v>
      </c>
      <c r="BR21" s="6">
        <f t="shared" si="108"/>
        <v>3162.9408796215994</v>
      </c>
      <c r="BS21" s="6">
        <f>K21*(100%+BK21)*BI21</f>
        <v>2972.3330559999999</v>
      </c>
      <c r="BT21" s="6">
        <f t="shared" si="110"/>
        <v>5953.583111168</v>
      </c>
      <c r="BU21" s="6">
        <f t="shared" si="111"/>
        <v>4048.5643259156477</v>
      </c>
      <c r="BV21" s="6">
        <f>M21*(100%+$BK21)*$BI21</f>
        <v>11889.332224</v>
      </c>
      <c r="BW21" s="6">
        <f t="shared" si="113"/>
        <v>23814.332444672</v>
      </c>
      <c r="BX21" s="6">
        <f t="shared" si="114"/>
        <v>16194.257303662591</v>
      </c>
      <c r="BY21" s="6">
        <f>N21*(100%+$BK21)*$BI21</f>
        <v>13672.732057599998</v>
      </c>
      <c r="BZ21" s="6">
        <f t="shared" si="116"/>
        <v>27386.482311372798</v>
      </c>
      <c r="CA21" s="6">
        <f t="shared" si="117"/>
        <v>18623.395899211981</v>
      </c>
      <c r="CB21" s="6">
        <f>O21*(100%+$BK21)*$BI21</f>
        <v>15753.365196799998</v>
      </c>
      <c r="CC21" s="6">
        <f t="shared" si="119"/>
        <v>31553.990489190397</v>
      </c>
      <c r="CD21" s="6">
        <f t="shared" si="120"/>
        <v>21457.390927352932</v>
      </c>
      <c r="CE21" s="6">
        <f>P21*(100%+$BK21)*$BI21</f>
        <v>18101.508311040001</v>
      </c>
      <c r="CF21" s="6">
        <f t="shared" si="122"/>
        <v>36257.321147013121</v>
      </c>
      <c r="CG21" s="6">
        <f t="shared" si="123"/>
        <v>24655.7567448263</v>
      </c>
      <c r="CH21" s="6">
        <f>U21*(100%+BK21)*BI21</f>
        <v>1287.3917548799998</v>
      </c>
      <c r="CI21" s="6">
        <f t="shared" si="125"/>
        <v>2578.6456850246395</v>
      </c>
      <c r="CJ21" s="6">
        <f t="shared" si="126"/>
        <v>1753.5344236622147</v>
      </c>
      <c r="CK21" s="6">
        <f>(100%+BO21)*Z21</f>
        <v>1912.6699065420562</v>
      </c>
      <c r="CL21" s="6">
        <f>V21/T21*CJ21</f>
        <v>52606.032709866442</v>
      </c>
      <c r="CM21" s="6">
        <v>10</v>
      </c>
      <c r="CN21" s="6">
        <f>CM21+W21</f>
        <v>30</v>
      </c>
      <c r="CO21" s="6">
        <f>CL21/CN21</f>
        <v>1753.5344236622147</v>
      </c>
      <c r="CP21" s="6">
        <f>(F21+G21)*BR21</f>
        <v>3344.1773920239175</v>
      </c>
      <c r="CQ21">
        <v>1.2</v>
      </c>
      <c r="CR21" s="25">
        <f>(CP21+2*BU21)/CQ21</f>
        <v>9534.421703212678</v>
      </c>
      <c r="CS21" s="6">
        <f>CR21+CO21</f>
        <v>11287.956126874893</v>
      </c>
      <c r="CT21" s="6">
        <f>CR21+CK21</f>
        <v>11447.091609754734</v>
      </c>
      <c r="CU21" s="6">
        <f>CR21+CO21+CK21</f>
        <v>13200.626033416949</v>
      </c>
      <c r="CV21" t="s">
        <v>379</v>
      </c>
    </row>
    <row r="22" spans="2:100" x14ac:dyDescent="0.35">
      <c r="B22" t="s">
        <v>9</v>
      </c>
      <c r="C22">
        <v>205</v>
      </c>
      <c r="D22">
        <v>72</v>
      </c>
      <c r="E22">
        <v>6</v>
      </c>
      <c r="F22" s="4">
        <v>0.5544</v>
      </c>
      <c r="G22" s="4">
        <v>0.50290000000000001</v>
      </c>
      <c r="H22" s="4">
        <v>0.59919999999999995</v>
      </c>
      <c r="I22" s="4">
        <v>0.76939999999999997</v>
      </c>
      <c r="J22">
        <v>8</v>
      </c>
      <c r="K22" s="4">
        <v>1.28</v>
      </c>
      <c r="L22">
        <v>1</v>
      </c>
      <c r="M22" s="4">
        <v>5.12</v>
      </c>
      <c r="N22" s="4">
        <v>5.8879999999999999</v>
      </c>
      <c r="O22" s="4">
        <v>6.7839999999999998</v>
      </c>
      <c r="P22" s="4">
        <v>7.7952000000000004</v>
      </c>
      <c r="Q22">
        <v>16</v>
      </c>
      <c r="R22">
        <v>6</v>
      </c>
      <c r="S22">
        <v>1</v>
      </c>
      <c r="T22" s="55">
        <v>0.5</v>
      </c>
      <c r="U22" s="4">
        <v>0.5544</v>
      </c>
      <c r="V22">
        <v>15</v>
      </c>
      <c r="W22">
        <v>20</v>
      </c>
      <c r="X22" s="4">
        <v>0.05</v>
      </c>
      <c r="Y22" s="4">
        <v>0.5</v>
      </c>
      <c r="Z22" s="9">
        <v>864</v>
      </c>
      <c r="AA22" s="15" t="s">
        <v>206</v>
      </c>
      <c r="AB22" s="15">
        <v>1</v>
      </c>
      <c r="AC22" s="15" t="s">
        <v>9</v>
      </c>
      <c r="AD22" s="15">
        <v>449</v>
      </c>
      <c r="AE22" s="30"/>
      <c r="AF22" s="33"/>
      <c r="AH22" s="4">
        <v>0.503</v>
      </c>
      <c r="AI22">
        <v>240</v>
      </c>
      <c r="AJ22" t="s">
        <v>107</v>
      </c>
      <c r="AK22" s="4"/>
      <c r="AL22" s="4"/>
      <c r="AM22" s="4">
        <v>0.15</v>
      </c>
      <c r="AN22" s="4"/>
      <c r="AO22" s="4"/>
      <c r="AP22" s="4"/>
      <c r="AQ22" s="4"/>
      <c r="AR22" s="4">
        <v>0.4</v>
      </c>
      <c r="AS22">
        <v>311</v>
      </c>
      <c r="AT22" s="4">
        <f>2*46.6%</f>
        <v>0.93200000000000005</v>
      </c>
      <c r="AU22" s="4">
        <v>0.46600000000000003</v>
      </c>
      <c r="AV22" s="4"/>
      <c r="AX22" s="6"/>
      <c r="AY22" s="48" t="s">
        <v>354</v>
      </c>
      <c r="AZ22" s="6"/>
      <c r="BA22" s="4">
        <f t="shared" si="0"/>
        <v>0.67999999999999994</v>
      </c>
      <c r="BB22" s="4"/>
      <c r="BC22" s="4"/>
      <c r="BD22" s="4"/>
      <c r="BE22" s="4"/>
      <c r="BF22">
        <f t="shared" ref="BF22:BF26" si="136">C22+AD22</f>
        <v>654</v>
      </c>
      <c r="BG22" s="6">
        <f t="shared" ref="BG22:BG26" si="137">AS22+AZ22</f>
        <v>311</v>
      </c>
      <c r="BH22" s="4">
        <f t="shared" ref="BH22:BH26" si="138">AE22+AK22+AT22+BA22</f>
        <v>1.6120000000000001</v>
      </c>
      <c r="BI22" s="6">
        <f t="shared" ref="BI22:BI26" si="139">(100%+BH22)*BF22+BG22</f>
        <v>2019.248</v>
      </c>
      <c r="BJ22" s="4">
        <f t="shared" ref="BJ22:BJ26" si="140">AL22</f>
        <v>0</v>
      </c>
      <c r="BK22" s="4">
        <f t="shared" ref="BK22:BK26" si="141">AF22+AM22+AU22+BD22</f>
        <v>0.61599999999999999</v>
      </c>
      <c r="BL22" s="4">
        <f t="shared" ref="BL22:BL26" si="142">X22+AG22+AO22+AV22+BB22</f>
        <v>0.05</v>
      </c>
      <c r="BM22" s="4">
        <f t="shared" ref="BM22:BM26" si="143">Y22+AH22+AP22+AW22+BC22</f>
        <v>1.0030000000000001</v>
      </c>
      <c r="BN22" s="6">
        <f t="shared" ref="BN22:BN26" si="144">AI22+AQ22+AX22+BE22+D22</f>
        <v>312</v>
      </c>
      <c r="BO22" s="4">
        <f t="shared" si="27"/>
        <v>1.2137383177570094</v>
      </c>
      <c r="BP22" s="6">
        <f t="shared" ref="BP22:BP26" si="145">(100%+BJ22+BK22)*BI22</f>
        <v>3263.1047680000001</v>
      </c>
      <c r="BQ22" s="6">
        <f t="shared" ref="BQ22:BQ26" si="146">(100%+$BM22)*BP22</f>
        <v>6535.9988503040004</v>
      </c>
      <c r="BR22" s="6">
        <f t="shared" ref="BR22:BR26" si="147">MIN($BL22, 80%)*BQ22+MAX(100%-$BL22, 20%)*BP22</f>
        <v>3426.7494721152002</v>
      </c>
      <c r="BS22" s="6">
        <f t="shared" ref="BS22:BS26" si="148">K22*(100%+BK22)*BI22</f>
        <v>4176.7741030400002</v>
      </c>
      <c r="BT22" s="6">
        <f t="shared" ref="BT22:BT26" si="149">(100%+$BM22)*BS22</f>
        <v>8366.07852838912</v>
      </c>
      <c r="BU22" s="6">
        <f t="shared" ref="BU22:BU26" si="150">MIN($BL22, 80%)*BT22+MAX(100%-$BL22, 20%)*BS22</f>
        <v>4386.2393243074557</v>
      </c>
      <c r="BV22" s="6">
        <f t="shared" ref="BV22:BV26" si="151">M22*(100%+$BK22)*$BI22</f>
        <v>16707.096412160001</v>
      </c>
      <c r="BW22" s="6">
        <f t="shared" ref="BW22:BW26" si="152">(100%+$BM22)*BV22</f>
        <v>33464.31411355648</v>
      </c>
      <c r="BX22" s="6">
        <f t="shared" ref="BX22:BX26" si="153">MIN($BL22, 80%)*BW22+MAX(100%-$BL22, 20%)*BV22</f>
        <v>17544.957297229823</v>
      </c>
      <c r="BY22" s="6">
        <f t="shared" ref="BY22:BY26" si="154">N22*(100%+$BK22)*$BI22</f>
        <v>19213.160873984001</v>
      </c>
      <c r="BZ22" s="6">
        <f t="shared" ref="BZ22:BZ26" si="155">(100%+$BM22)*BY22</f>
        <v>38483.961230589957</v>
      </c>
      <c r="CA22" s="6">
        <f t="shared" ref="CA22:CA26" si="156">MIN($BL22, 80%)*BZ22+MAX(100%-$BL22, 20%)*BY22</f>
        <v>20176.700891814296</v>
      </c>
      <c r="CB22" s="6">
        <f t="shared" ref="CB22:CB26" si="157">O22*(100%+$BK22)*$BI22</f>
        <v>22136.902746112002</v>
      </c>
      <c r="CC22" s="6">
        <f t="shared" ref="CC22:CC26" si="158">(100%+$BM22)*CB22</f>
        <v>44340.216200462346</v>
      </c>
      <c r="CD22" s="6">
        <f t="shared" ref="CD22:CD26" si="159">MIN($BL22, 80%)*CC22+MAX(100%-$BL22, 20%)*CB22</f>
        <v>23247.06841882952</v>
      </c>
      <c r="CE22" s="6">
        <f t="shared" ref="CE22:CE26" si="160">P22*(100%+$BK22)*$BI22</f>
        <v>25436.554287513605</v>
      </c>
      <c r="CF22" s="6">
        <f t="shared" ref="CF22:CF26" si="161">(100%+$BM22)*CE22</f>
        <v>50949.418237889753</v>
      </c>
      <c r="CG22" s="6">
        <f t="shared" ref="CG22:CG26" si="162">MIN($BL22, 80%)*CF22+MAX(100%-$BL22, 20%)*CE22</f>
        <v>26712.197485032411</v>
      </c>
      <c r="CH22" s="6">
        <f t="shared" ref="CH22:CH26" si="163">U22*(100%+BK22)*BI22</f>
        <v>1809.0652833792003</v>
      </c>
      <c r="CI22" s="6">
        <f t="shared" ref="CI22:CI26" si="164">(100%+$BM22)*CH22</f>
        <v>3623.5577626085383</v>
      </c>
      <c r="CJ22" s="6">
        <f t="shared" ref="CJ22:CJ26" si="165">MIN($BL22, 80%)*CI22+MAX(100%-$BL22, 20%)*CH22</f>
        <v>1899.7899073406672</v>
      </c>
      <c r="CK22" s="6">
        <f t="shared" ref="CK22:CK26" si="166">(100%+BO22)*Z22</f>
        <v>1912.6699065420562</v>
      </c>
      <c r="CL22" s="6">
        <f t="shared" ref="CL22:CL26" si="167">V22/T22*CJ22</f>
        <v>56993.69722022002</v>
      </c>
      <c r="CM22" s="6">
        <v>10</v>
      </c>
      <c r="CN22" s="6">
        <f t="shared" ref="CN22:CN26" si="168">CM22+W22</f>
        <v>30</v>
      </c>
      <c r="CO22" s="6">
        <f t="shared" ref="CO22:CO26" si="169">CL22/CN22</f>
        <v>1899.7899073406672</v>
      </c>
      <c r="CP22" s="6">
        <f t="shared" ref="CP22:CP26" si="170">(F22+G22)*BR22</f>
        <v>3623.1022168674017</v>
      </c>
      <c r="CQ22">
        <v>1.2</v>
      </c>
      <c r="CR22" s="25">
        <f t="shared" ref="CR22:CR26" si="171">(CP22+2*BU22)/CQ22</f>
        <v>10329.650721235261</v>
      </c>
      <c r="CS22" s="6">
        <f t="shared" ref="CS22:CS26" si="172">CR22+CO22</f>
        <v>12229.440628575929</v>
      </c>
      <c r="CT22" s="6">
        <f t="shared" ref="CT22:CT26" si="173">CR22+CK22</f>
        <v>12242.320627777317</v>
      </c>
      <c r="CU22" s="6">
        <f t="shared" ref="CU22:CU26" si="174">CR22+CO22+CK22</f>
        <v>14142.110535117985</v>
      </c>
    </row>
    <row r="23" spans="2:100" x14ac:dyDescent="0.35">
      <c r="B23" t="s">
        <v>9</v>
      </c>
      <c r="C23">
        <v>205</v>
      </c>
      <c r="D23">
        <v>72</v>
      </c>
      <c r="E23">
        <v>6</v>
      </c>
      <c r="F23" s="4">
        <v>0.5544</v>
      </c>
      <c r="G23" s="4">
        <v>0.50290000000000001</v>
      </c>
      <c r="H23" s="4">
        <v>0.59919999999999995</v>
      </c>
      <c r="I23" s="4">
        <v>0.76939999999999997</v>
      </c>
      <c r="J23">
        <v>8</v>
      </c>
      <c r="K23" s="4">
        <v>1.28</v>
      </c>
      <c r="L23">
        <v>1</v>
      </c>
      <c r="M23" s="4">
        <v>5.12</v>
      </c>
      <c r="N23" s="4">
        <v>5.8879999999999999</v>
      </c>
      <c r="O23" s="4">
        <v>6.7839999999999998</v>
      </c>
      <c r="P23" s="4">
        <v>7.7952000000000004</v>
      </c>
      <c r="Q23">
        <v>16</v>
      </c>
      <c r="R23">
        <v>6</v>
      </c>
      <c r="S23">
        <v>1</v>
      </c>
      <c r="T23" s="55">
        <v>0.5</v>
      </c>
      <c r="U23" s="4">
        <v>0.5544</v>
      </c>
      <c r="V23">
        <v>15</v>
      </c>
      <c r="W23">
        <v>20</v>
      </c>
      <c r="X23" s="4">
        <v>0.05</v>
      </c>
      <c r="Y23" s="4">
        <v>0.5</v>
      </c>
      <c r="Z23" s="9">
        <v>864</v>
      </c>
      <c r="AA23" s="15" t="s">
        <v>206</v>
      </c>
      <c r="AB23" s="15">
        <v>1</v>
      </c>
      <c r="AC23" s="15" t="s">
        <v>9</v>
      </c>
      <c r="AD23" s="15">
        <v>449</v>
      </c>
      <c r="AE23" s="30"/>
      <c r="AF23" s="33"/>
      <c r="AH23" s="4">
        <v>0.503</v>
      </c>
      <c r="AI23">
        <v>240</v>
      </c>
      <c r="AJ23" t="s">
        <v>107</v>
      </c>
      <c r="AK23" s="4"/>
      <c r="AL23" s="4"/>
      <c r="AM23" s="4">
        <v>0.15</v>
      </c>
      <c r="AN23" s="4"/>
      <c r="AO23" s="4"/>
      <c r="AP23" s="4"/>
      <c r="AQ23" s="4"/>
      <c r="AR23" s="4">
        <v>0.4</v>
      </c>
      <c r="AS23">
        <v>311</v>
      </c>
      <c r="AT23" s="4">
        <v>0.46600000000000003</v>
      </c>
      <c r="AU23" s="4">
        <v>0.46600000000000003</v>
      </c>
      <c r="AV23" s="4"/>
      <c r="AX23" s="6">
        <v>187</v>
      </c>
      <c r="AY23" s="48" t="s">
        <v>354</v>
      </c>
      <c r="AZ23" s="6"/>
      <c r="BA23" s="4">
        <f t="shared" si="0"/>
        <v>0.67999999999999994</v>
      </c>
      <c r="BB23" s="4"/>
      <c r="BC23" s="4"/>
      <c r="BD23" s="4"/>
      <c r="BE23" s="4"/>
      <c r="BF23">
        <f t="shared" si="136"/>
        <v>654</v>
      </c>
      <c r="BG23" s="6">
        <f t="shared" si="137"/>
        <v>311</v>
      </c>
      <c r="BH23" s="4">
        <f t="shared" si="138"/>
        <v>1.1459999999999999</v>
      </c>
      <c r="BI23" s="6">
        <f t="shared" si="139"/>
        <v>1714.4839999999999</v>
      </c>
      <c r="BJ23" s="4">
        <f t="shared" si="140"/>
        <v>0</v>
      </c>
      <c r="BK23" s="4">
        <f t="shared" si="141"/>
        <v>0.61599999999999999</v>
      </c>
      <c r="BL23" s="4">
        <f t="shared" si="142"/>
        <v>0.05</v>
      </c>
      <c r="BM23" s="4">
        <f t="shared" si="143"/>
        <v>1.0030000000000001</v>
      </c>
      <c r="BN23" s="6">
        <f t="shared" si="144"/>
        <v>499</v>
      </c>
      <c r="BO23" s="4">
        <f t="shared" si="27"/>
        <v>1.750047393364929</v>
      </c>
      <c r="BP23" s="6">
        <f t="shared" si="145"/>
        <v>2770.6061439999999</v>
      </c>
      <c r="BQ23" s="6">
        <f t="shared" si="146"/>
        <v>5549.5241064319998</v>
      </c>
      <c r="BR23" s="6">
        <f t="shared" si="147"/>
        <v>2909.5520421215997</v>
      </c>
      <c r="BS23" s="6">
        <f t="shared" si="148"/>
        <v>3546.3758643199999</v>
      </c>
      <c r="BT23" s="6">
        <f t="shared" si="149"/>
        <v>7103.3908562329598</v>
      </c>
      <c r="BU23" s="6">
        <f t="shared" si="150"/>
        <v>3724.2266139156477</v>
      </c>
      <c r="BV23" s="6">
        <f t="shared" si="151"/>
        <v>14185.50345728</v>
      </c>
      <c r="BW23" s="6">
        <f t="shared" si="152"/>
        <v>28413.563424931839</v>
      </c>
      <c r="BX23" s="6">
        <f t="shared" si="153"/>
        <v>14896.906455662591</v>
      </c>
      <c r="BY23" s="6">
        <f t="shared" si="154"/>
        <v>16313.328975871998</v>
      </c>
      <c r="BZ23" s="6">
        <f t="shared" si="155"/>
        <v>32675.597938671614</v>
      </c>
      <c r="CA23" s="6">
        <f t="shared" si="156"/>
        <v>17131.442424011977</v>
      </c>
      <c r="CB23" s="6">
        <f t="shared" si="157"/>
        <v>18795.792080896001</v>
      </c>
      <c r="CC23" s="6">
        <f t="shared" si="158"/>
        <v>37647.97153803469</v>
      </c>
      <c r="CD23" s="6">
        <f t="shared" si="159"/>
        <v>19738.401053752936</v>
      </c>
      <c r="CE23" s="6">
        <f t="shared" si="160"/>
        <v>21597.429013708803</v>
      </c>
      <c r="CF23" s="6">
        <f t="shared" si="161"/>
        <v>43259.650314458733</v>
      </c>
      <c r="CG23" s="6">
        <f t="shared" si="162"/>
        <v>22680.540078746297</v>
      </c>
      <c r="CH23" s="6">
        <f t="shared" si="163"/>
        <v>1536.0240462336001</v>
      </c>
      <c r="CI23" s="6">
        <f t="shared" si="164"/>
        <v>3076.6561646059013</v>
      </c>
      <c r="CJ23" s="6">
        <f t="shared" si="165"/>
        <v>1613.0556521522151</v>
      </c>
      <c r="CK23" s="6">
        <f t="shared" si="166"/>
        <v>2376.0409478672987</v>
      </c>
      <c r="CL23" s="6">
        <f t="shared" si="167"/>
        <v>48391.669564566451</v>
      </c>
      <c r="CM23" s="6">
        <v>10</v>
      </c>
      <c r="CN23" s="6">
        <f t="shared" si="168"/>
        <v>30</v>
      </c>
      <c r="CO23" s="6">
        <f t="shared" si="169"/>
        <v>1613.0556521522151</v>
      </c>
      <c r="CP23" s="6">
        <f t="shared" si="170"/>
        <v>3076.2693741351677</v>
      </c>
      <c r="CQ23">
        <v>1.2</v>
      </c>
      <c r="CR23" s="25">
        <f t="shared" si="171"/>
        <v>8770.6021683053859</v>
      </c>
      <c r="CS23" s="6">
        <f t="shared" si="172"/>
        <v>10383.657820457602</v>
      </c>
      <c r="CT23" s="6">
        <f t="shared" si="173"/>
        <v>11146.643116172685</v>
      </c>
      <c r="CU23" s="6">
        <f t="shared" si="174"/>
        <v>12759.698768324901</v>
      </c>
    </row>
    <row r="24" spans="2:100" x14ac:dyDescent="0.35">
      <c r="B24" t="s">
        <v>9</v>
      </c>
      <c r="C24">
        <v>205</v>
      </c>
      <c r="D24">
        <v>72</v>
      </c>
      <c r="E24">
        <v>6</v>
      </c>
      <c r="F24" s="4">
        <v>0.5544</v>
      </c>
      <c r="G24" s="4">
        <v>0.50290000000000001</v>
      </c>
      <c r="H24" s="4">
        <v>0.59919999999999995</v>
      </c>
      <c r="I24" s="4">
        <v>0.76939999999999997</v>
      </c>
      <c r="J24">
        <v>8</v>
      </c>
      <c r="K24" s="4">
        <v>1.28</v>
      </c>
      <c r="L24">
        <v>1</v>
      </c>
      <c r="M24" s="4">
        <v>5.12</v>
      </c>
      <c r="N24" s="4">
        <v>5.8879999999999999</v>
      </c>
      <c r="O24" s="4">
        <v>6.7839999999999998</v>
      </c>
      <c r="P24" s="4">
        <v>7.7952000000000004</v>
      </c>
      <c r="Q24">
        <v>16</v>
      </c>
      <c r="R24">
        <v>6</v>
      </c>
      <c r="S24">
        <v>1</v>
      </c>
      <c r="T24" s="55">
        <v>0.5</v>
      </c>
      <c r="U24" s="4">
        <v>0.5544</v>
      </c>
      <c r="V24">
        <v>15</v>
      </c>
      <c r="W24">
        <v>20</v>
      </c>
      <c r="X24" s="4">
        <v>0.05</v>
      </c>
      <c r="Y24" s="4">
        <v>0.5</v>
      </c>
      <c r="Z24" s="9">
        <v>864</v>
      </c>
      <c r="AA24" s="15" t="s">
        <v>206</v>
      </c>
      <c r="AB24" s="15">
        <v>1</v>
      </c>
      <c r="AC24" s="15" t="s">
        <v>9</v>
      </c>
      <c r="AD24" s="15">
        <v>449</v>
      </c>
      <c r="AE24" s="30"/>
      <c r="AF24" s="33"/>
      <c r="AH24" s="4">
        <v>0.503</v>
      </c>
      <c r="AI24">
        <v>240</v>
      </c>
      <c r="AJ24" t="s">
        <v>107</v>
      </c>
      <c r="AK24" s="4"/>
      <c r="AL24" s="4"/>
      <c r="AM24" s="4">
        <v>0.15</v>
      </c>
      <c r="AN24" s="4"/>
      <c r="AO24" s="4"/>
      <c r="AP24" s="4"/>
      <c r="AQ24" s="4"/>
      <c r="AR24" s="4">
        <v>0.4</v>
      </c>
      <c r="AS24">
        <v>311</v>
      </c>
      <c r="AT24" s="4">
        <v>0.46600000000000003</v>
      </c>
      <c r="AU24" s="4"/>
      <c r="AV24" s="4">
        <v>0.311</v>
      </c>
      <c r="AX24" s="6">
        <v>187</v>
      </c>
      <c r="AY24" s="48" t="s">
        <v>354</v>
      </c>
      <c r="AZ24" s="6"/>
      <c r="BA24" s="4">
        <f t="shared" si="0"/>
        <v>0.67999999999999994</v>
      </c>
      <c r="BB24" s="4"/>
      <c r="BC24" s="4"/>
      <c r="BD24" s="4"/>
      <c r="BE24" s="4"/>
      <c r="BF24">
        <f t="shared" si="136"/>
        <v>654</v>
      </c>
      <c r="BG24" s="6">
        <f t="shared" si="137"/>
        <v>311</v>
      </c>
      <c r="BH24" s="4">
        <f t="shared" si="138"/>
        <v>1.1459999999999999</v>
      </c>
      <c r="BI24" s="6">
        <f t="shared" si="139"/>
        <v>1714.4839999999999</v>
      </c>
      <c r="BJ24" s="4">
        <f t="shared" si="140"/>
        <v>0</v>
      </c>
      <c r="BK24" s="4">
        <f t="shared" si="141"/>
        <v>0.15</v>
      </c>
      <c r="BL24" s="4">
        <f t="shared" si="142"/>
        <v>0.36099999999999999</v>
      </c>
      <c r="BM24" s="4">
        <f t="shared" si="143"/>
        <v>1.0030000000000001</v>
      </c>
      <c r="BN24" s="6">
        <f t="shared" si="144"/>
        <v>499</v>
      </c>
      <c r="BO24" s="4">
        <f t="shared" si="27"/>
        <v>1.750047393364929</v>
      </c>
      <c r="BP24" s="6">
        <f t="shared" si="145"/>
        <v>1971.6565999999998</v>
      </c>
      <c r="BQ24" s="6">
        <f t="shared" si="146"/>
        <v>3949.2281697999997</v>
      </c>
      <c r="BR24" s="6">
        <f t="shared" si="147"/>
        <v>2685.5599366977995</v>
      </c>
      <c r="BS24" s="6">
        <f t="shared" si="148"/>
        <v>2523.720448</v>
      </c>
      <c r="BT24" s="6">
        <f t="shared" si="149"/>
        <v>5055.0120573439999</v>
      </c>
      <c r="BU24" s="6">
        <f t="shared" si="150"/>
        <v>3437.5167189731837</v>
      </c>
      <c r="BV24" s="6">
        <f t="shared" si="151"/>
        <v>10094.881792</v>
      </c>
      <c r="BW24" s="6">
        <f t="shared" si="152"/>
        <v>20220.048229376</v>
      </c>
      <c r="BX24" s="6">
        <f t="shared" si="153"/>
        <v>13750.066875892735</v>
      </c>
      <c r="BY24" s="6">
        <f t="shared" si="154"/>
        <v>11609.114060799999</v>
      </c>
      <c r="BZ24" s="6">
        <f t="shared" si="155"/>
        <v>23253.055463782399</v>
      </c>
      <c r="CA24" s="6">
        <f t="shared" si="156"/>
        <v>15812.576907276645</v>
      </c>
      <c r="CB24" s="6">
        <f t="shared" si="157"/>
        <v>13375.718374399998</v>
      </c>
      <c r="CC24" s="6">
        <f t="shared" si="158"/>
        <v>26791.563903923197</v>
      </c>
      <c r="CD24" s="6">
        <f t="shared" si="159"/>
        <v>18218.838610557872</v>
      </c>
      <c r="CE24" s="6">
        <f t="shared" si="160"/>
        <v>15369.457528319999</v>
      </c>
      <c r="CF24" s="6">
        <f t="shared" si="161"/>
        <v>30785.023429224959</v>
      </c>
      <c r="CG24" s="6">
        <f t="shared" si="162"/>
        <v>20934.476818546689</v>
      </c>
      <c r="CH24" s="6">
        <f t="shared" si="163"/>
        <v>1093.0864190399998</v>
      </c>
      <c r="CI24" s="6">
        <f t="shared" si="164"/>
        <v>2189.4520973371195</v>
      </c>
      <c r="CJ24" s="6">
        <f t="shared" si="165"/>
        <v>1488.8744289052599</v>
      </c>
      <c r="CK24" s="6">
        <f t="shared" si="166"/>
        <v>2376.0409478672987</v>
      </c>
      <c r="CL24" s="6">
        <f t="shared" si="167"/>
        <v>44666.2328671578</v>
      </c>
      <c r="CM24" s="6">
        <v>10</v>
      </c>
      <c r="CN24" s="6">
        <f t="shared" si="168"/>
        <v>30</v>
      </c>
      <c r="CO24" s="6">
        <f t="shared" si="169"/>
        <v>1488.8744289052599</v>
      </c>
      <c r="CP24" s="6">
        <f t="shared" si="170"/>
        <v>2839.4425210705836</v>
      </c>
      <c r="CQ24">
        <v>1.2</v>
      </c>
      <c r="CR24" s="25">
        <f t="shared" si="171"/>
        <v>8095.3966325141255</v>
      </c>
      <c r="CS24" s="6">
        <f t="shared" si="172"/>
        <v>9584.2710614193857</v>
      </c>
      <c r="CT24" s="6">
        <f t="shared" si="173"/>
        <v>10471.437580381424</v>
      </c>
      <c r="CU24" s="6">
        <f t="shared" si="174"/>
        <v>11960.312009286685</v>
      </c>
    </row>
    <row r="25" spans="2:100" x14ac:dyDescent="0.35">
      <c r="B25" t="s">
        <v>9</v>
      </c>
      <c r="C25">
        <v>205</v>
      </c>
      <c r="D25">
        <v>72</v>
      </c>
      <c r="E25">
        <v>6</v>
      </c>
      <c r="F25" s="4">
        <v>0.5544</v>
      </c>
      <c r="G25" s="4">
        <v>0.50290000000000001</v>
      </c>
      <c r="H25" s="4">
        <v>0.59919999999999995</v>
      </c>
      <c r="I25" s="4">
        <v>0.76939999999999997</v>
      </c>
      <c r="J25">
        <v>8</v>
      </c>
      <c r="K25" s="4">
        <v>1.28</v>
      </c>
      <c r="L25">
        <v>1</v>
      </c>
      <c r="M25" s="4">
        <v>5.12</v>
      </c>
      <c r="N25" s="4">
        <v>5.8879999999999999</v>
      </c>
      <c r="O25" s="4">
        <v>6.7839999999999998</v>
      </c>
      <c r="P25" s="4">
        <v>7.7952000000000004</v>
      </c>
      <c r="Q25">
        <v>16</v>
      </c>
      <c r="R25">
        <v>6</v>
      </c>
      <c r="S25">
        <v>1</v>
      </c>
      <c r="T25" s="55">
        <v>0.5</v>
      </c>
      <c r="U25" s="4">
        <v>0.5544</v>
      </c>
      <c r="V25">
        <v>15</v>
      </c>
      <c r="W25">
        <v>20</v>
      </c>
      <c r="X25" s="4">
        <v>0.05</v>
      </c>
      <c r="Y25" s="4">
        <v>0.5</v>
      </c>
      <c r="Z25" s="9">
        <v>864</v>
      </c>
      <c r="AA25" s="15" t="s">
        <v>206</v>
      </c>
      <c r="AB25" s="15">
        <v>1</v>
      </c>
      <c r="AC25" s="15" t="s">
        <v>9</v>
      </c>
      <c r="AD25" s="15">
        <v>449</v>
      </c>
      <c r="AE25" s="30"/>
      <c r="AF25" s="33"/>
      <c r="AH25" s="4">
        <v>0.503</v>
      </c>
      <c r="AI25">
        <v>240</v>
      </c>
      <c r="AJ25" t="s">
        <v>107</v>
      </c>
      <c r="AK25" s="4"/>
      <c r="AL25" s="4"/>
      <c r="AM25" s="4">
        <v>0.15</v>
      </c>
      <c r="AN25" s="4"/>
      <c r="AO25" s="4"/>
      <c r="AP25" s="4"/>
      <c r="AQ25" s="4"/>
      <c r="AR25" s="4">
        <v>0.4</v>
      </c>
      <c r="AS25">
        <v>311</v>
      </c>
      <c r="AT25" s="4"/>
      <c r="AU25" s="4">
        <v>0.46600000000000003</v>
      </c>
      <c r="AV25" s="4">
        <v>0.311</v>
      </c>
      <c r="AX25" s="6">
        <v>187</v>
      </c>
      <c r="AY25" s="48" t="s">
        <v>354</v>
      </c>
      <c r="AZ25" s="6"/>
      <c r="BA25" s="4">
        <f t="shared" si="0"/>
        <v>0.67999999999999994</v>
      </c>
      <c r="BB25" s="4"/>
      <c r="BC25" s="4"/>
      <c r="BD25" s="4"/>
      <c r="BE25" s="4"/>
      <c r="BF25">
        <f t="shared" si="136"/>
        <v>654</v>
      </c>
      <c r="BG25" s="6">
        <f t="shared" si="137"/>
        <v>311</v>
      </c>
      <c r="BH25" s="4">
        <f t="shared" si="138"/>
        <v>0.67999999999999994</v>
      </c>
      <c r="BI25" s="6">
        <f t="shared" si="139"/>
        <v>1409.72</v>
      </c>
      <c r="BJ25" s="4">
        <f t="shared" si="140"/>
        <v>0</v>
      </c>
      <c r="BK25" s="4">
        <f t="shared" si="141"/>
        <v>0.61599999999999999</v>
      </c>
      <c r="BL25" s="4">
        <f t="shared" si="142"/>
        <v>0.36099999999999999</v>
      </c>
      <c r="BM25" s="4">
        <f t="shared" si="143"/>
        <v>1.0030000000000001</v>
      </c>
      <c r="BN25" s="6">
        <f t="shared" si="144"/>
        <v>499</v>
      </c>
      <c r="BO25" s="4">
        <f t="shared" si="27"/>
        <v>1.750047393364929</v>
      </c>
      <c r="BP25" s="6">
        <f t="shared" si="145"/>
        <v>2278.10752</v>
      </c>
      <c r="BQ25" s="6">
        <f t="shared" si="146"/>
        <v>4563.0493625600002</v>
      </c>
      <c r="BR25" s="6">
        <f t="shared" si="147"/>
        <v>3102.9715251641601</v>
      </c>
      <c r="BS25" s="6">
        <f t="shared" si="148"/>
        <v>2915.9776256</v>
      </c>
      <c r="BT25" s="6">
        <f t="shared" si="149"/>
        <v>5840.7031840768004</v>
      </c>
      <c r="BU25" s="6">
        <f t="shared" si="150"/>
        <v>3971.8035522101254</v>
      </c>
      <c r="BV25" s="6">
        <f t="shared" si="151"/>
        <v>11663.9105024</v>
      </c>
      <c r="BW25" s="6">
        <f t="shared" si="152"/>
        <v>23362.812736307202</v>
      </c>
      <c r="BX25" s="6">
        <f t="shared" si="153"/>
        <v>15887.214208840502</v>
      </c>
      <c r="BY25" s="6">
        <f t="shared" si="154"/>
        <v>13413.497077759999</v>
      </c>
      <c r="BZ25" s="6">
        <f t="shared" si="155"/>
        <v>26867.234646753281</v>
      </c>
      <c r="CA25" s="6">
        <f t="shared" si="156"/>
        <v>18270.296340166573</v>
      </c>
      <c r="CB25" s="6">
        <f t="shared" si="157"/>
        <v>15454.681415680001</v>
      </c>
      <c r="CC25" s="6">
        <f t="shared" si="158"/>
        <v>30955.726875607044</v>
      </c>
      <c r="CD25" s="6">
        <f t="shared" si="159"/>
        <v>21050.558826713663</v>
      </c>
      <c r="CE25" s="6">
        <f t="shared" si="160"/>
        <v>17758.303739904004</v>
      </c>
      <c r="CF25" s="6">
        <f t="shared" si="161"/>
        <v>35569.882391027721</v>
      </c>
      <c r="CG25" s="6">
        <f t="shared" si="162"/>
        <v>24188.283632959665</v>
      </c>
      <c r="CH25" s="6">
        <f t="shared" si="163"/>
        <v>1262.9828090880001</v>
      </c>
      <c r="CI25" s="6">
        <f t="shared" si="164"/>
        <v>2529.7545666032643</v>
      </c>
      <c r="CJ25" s="6">
        <f t="shared" si="165"/>
        <v>1720.2874135510106</v>
      </c>
      <c r="CK25" s="6">
        <f t="shared" si="166"/>
        <v>2376.0409478672987</v>
      </c>
      <c r="CL25" s="6">
        <f t="shared" si="167"/>
        <v>51608.622406530318</v>
      </c>
      <c r="CM25" s="6">
        <v>10</v>
      </c>
      <c r="CN25" s="6">
        <f t="shared" si="168"/>
        <v>30</v>
      </c>
      <c r="CO25" s="6">
        <f t="shared" si="169"/>
        <v>1720.2874135510106</v>
      </c>
      <c r="CP25" s="6">
        <f t="shared" si="170"/>
        <v>3280.7717935560668</v>
      </c>
      <c r="CQ25">
        <v>1.2</v>
      </c>
      <c r="CR25" s="25">
        <f t="shared" si="171"/>
        <v>9353.6490816469322</v>
      </c>
      <c r="CS25" s="6">
        <f t="shared" si="172"/>
        <v>11073.936495197942</v>
      </c>
      <c r="CT25" s="6">
        <f t="shared" si="173"/>
        <v>11729.690029514231</v>
      </c>
      <c r="CU25" s="6">
        <f t="shared" si="174"/>
        <v>13449.977443065241</v>
      </c>
    </row>
    <row r="26" spans="2:100" s="10" customFormat="1" x14ac:dyDescent="0.35">
      <c r="B26" s="10" t="s">
        <v>9</v>
      </c>
      <c r="C26" s="10">
        <v>205</v>
      </c>
      <c r="D26" s="10">
        <v>72</v>
      </c>
      <c r="E26" s="10">
        <v>6</v>
      </c>
      <c r="F26" s="12">
        <v>0.5544</v>
      </c>
      <c r="G26" s="12">
        <v>0.50290000000000001</v>
      </c>
      <c r="H26" s="12">
        <v>0.59919999999999995</v>
      </c>
      <c r="I26" s="12">
        <v>0.76939999999999997</v>
      </c>
      <c r="J26" s="10">
        <v>8</v>
      </c>
      <c r="K26" s="12">
        <v>1.28</v>
      </c>
      <c r="L26" s="10">
        <v>1</v>
      </c>
      <c r="M26" s="12">
        <v>5.12</v>
      </c>
      <c r="N26" s="12">
        <v>5.8879999999999999</v>
      </c>
      <c r="O26" s="12">
        <v>6.7839999999999998</v>
      </c>
      <c r="P26" s="12">
        <v>7.7952000000000004</v>
      </c>
      <c r="Q26" s="10">
        <v>16</v>
      </c>
      <c r="R26" s="10">
        <v>6</v>
      </c>
      <c r="S26" s="10">
        <v>1</v>
      </c>
      <c r="T26" s="56">
        <v>0.5</v>
      </c>
      <c r="U26" s="12">
        <v>0.5544</v>
      </c>
      <c r="V26" s="10">
        <v>15</v>
      </c>
      <c r="W26" s="10">
        <v>20</v>
      </c>
      <c r="X26" s="12">
        <v>0.05</v>
      </c>
      <c r="Y26" s="12">
        <v>0.5</v>
      </c>
      <c r="Z26" s="17">
        <v>864</v>
      </c>
      <c r="AA26" s="31" t="s">
        <v>206</v>
      </c>
      <c r="AB26" s="31">
        <v>1</v>
      </c>
      <c r="AC26" s="31" t="s">
        <v>9</v>
      </c>
      <c r="AD26" s="31">
        <v>449</v>
      </c>
      <c r="AE26" s="32"/>
      <c r="AF26" s="35"/>
      <c r="AH26" s="12">
        <v>0.503</v>
      </c>
      <c r="AI26" s="10">
        <v>240</v>
      </c>
      <c r="AJ26" s="10" t="s">
        <v>107</v>
      </c>
      <c r="AK26" s="12"/>
      <c r="AL26" s="12"/>
      <c r="AM26" s="12">
        <v>0.15</v>
      </c>
      <c r="AN26" s="12"/>
      <c r="AO26" s="12"/>
      <c r="AP26" s="12"/>
      <c r="AQ26" s="12"/>
      <c r="AR26" s="12">
        <v>0.4</v>
      </c>
      <c r="AS26" s="10">
        <v>311</v>
      </c>
      <c r="AT26" s="12">
        <f>1*46.6%</f>
        <v>0.46600000000000003</v>
      </c>
      <c r="AU26" s="12">
        <f>1*46.6%</f>
        <v>0.46600000000000003</v>
      </c>
      <c r="AV26" s="12">
        <v>0.311</v>
      </c>
      <c r="AX26" s="13"/>
      <c r="AY26" s="49" t="s">
        <v>354</v>
      </c>
      <c r="AZ26" s="13"/>
      <c r="BA26" s="12">
        <f t="shared" si="0"/>
        <v>0.67999999999999994</v>
      </c>
      <c r="BB26" s="12"/>
      <c r="BC26" s="12"/>
      <c r="BD26" s="12"/>
      <c r="BE26" s="12"/>
      <c r="BF26" s="10">
        <f t="shared" si="136"/>
        <v>654</v>
      </c>
      <c r="BG26" s="13">
        <f t="shared" si="137"/>
        <v>311</v>
      </c>
      <c r="BH26" s="12">
        <f t="shared" si="138"/>
        <v>1.1459999999999999</v>
      </c>
      <c r="BI26" s="13">
        <f t="shared" si="139"/>
        <v>1714.4839999999999</v>
      </c>
      <c r="BJ26" s="12">
        <f t="shared" si="140"/>
        <v>0</v>
      </c>
      <c r="BK26" s="12">
        <f t="shared" si="141"/>
        <v>0.61599999999999999</v>
      </c>
      <c r="BL26" s="12">
        <f t="shared" si="142"/>
        <v>0.36099999999999999</v>
      </c>
      <c r="BM26" s="12">
        <f t="shared" si="143"/>
        <v>1.0030000000000001</v>
      </c>
      <c r="BN26" s="13">
        <f t="shared" si="144"/>
        <v>312</v>
      </c>
      <c r="BO26" s="12">
        <f t="shared" si="27"/>
        <v>1.2137383177570094</v>
      </c>
      <c r="BP26" s="13">
        <f t="shared" si="145"/>
        <v>2770.6061439999999</v>
      </c>
      <c r="BQ26" s="13">
        <f t="shared" si="146"/>
        <v>5549.5241064319998</v>
      </c>
      <c r="BR26" s="13">
        <f t="shared" si="147"/>
        <v>3773.7955284379514</v>
      </c>
      <c r="BS26" s="13">
        <f t="shared" si="148"/>
        <v>3546.3758643199999</v>
      </c>
      <c r="BT26" s="13">
        <f t="shared" si="149"/>
        <v>7103.3908562329598</v>
      </c>
      <c r="BU26" s="13">
        <f t="shared" si="150"/>
        <v>4830.4582764005791</v>
      </c>
      <c r="BV26" s="13">
        <f t="shared" si="151"/>
        <v>14185.50345728</v>
      </c>
      <c r="BW26" s="13">
        <f t="shared" si="152"/>
        <v>28413.563424931839</v>
      </c>
      <c r="BX26" s="13">
        <f t="shared" si="153"/>
        <v>19321.833105602316</v>
      </c>
      <c r="BY26" s="13">
        <f t="shared" si="154"/>
        <v>16313.328975871998</v>
      </c>
      <c r="BZ26" s="13">
        <f t="shared" si="155"/>
        <v>32675.597938671614</v>
      </c>
      <c r="CA26" s="13">
        <f t="shared" si="156"/>
        <v>22220.108071442657</v>
      </c>
      <c r="CB26" s="13">
        <f t="shared" si="157"/>
        <v>18795.792080896001</v>
      </c>
      <c r="CC26" s="13">
        <f t="shared" si="158"/>
        <v>37647.97153803469</v>
      </c>
      <c r="CD26" s="13">
        <f t="shared" si="159"/>
        <v>25601.428864923066</v>
      </c>
      <c r="CE26" s="13">
        <f t="shared" si="160"/>
        <v>21597.429013708803</v>
      </c>
      <c r="CF26" s="13">
        <f t="shared" si="161"/>
        <v>43259.650314458733</v>
      </c>
      <c r="CG26" s="13">
        <f t="shared" si="162"/>
        <v>29417.490903279526</v>
      </c>
      <c r="CH26" s="13">
        <f t="shared" si="163"/>
        <v>1536.0240462336001</v>
      </c>
      <c r="CI26" s="13">
        <f t="shared" si="164"/>
        <v>3076.6561646059013</v>
      </c>
      <c r="CJ26" s="13">
        <f t="shared" si="165"/>
        <v>2092.192240966001</v>
      </c>
      <c r="CK26" s="13">
        <f t="shared" si="166"/>
        <v>1912.6699065420562</v>
      </c>
      <c r="CL26" s="13">
        <f t="shared" si="167"/>
        <v>62765.767228980032</v>
      </c>
      <c r="CM26" s="13">
        <v>10</v>
      </c>
      <c r="CN26" s="13">
        <f t="shared" si="168"/>
        <v>30</v>
      </c>
      <c r="CO26" s="13">
        <f t="shared" si="169"/>
        <v>2092.192240966001</v>
      </c>
      <c r="CP26" s="13">
        <f t="shared" si="170"/>
        <v>3990.0340122174466</v>
      </c>
      <c r="CQ26" s="10">
        <v>1.2</v>
      </c>
      <c r="CR26" s="18">
        <f t="shared" si="171"/>
        <v>11375.792137515504</v>
      </c>
      <c r="CS26" s="18">
        <f t="shared" si="172"/>
        <v>13467.984378481506</v>
      </c>
      <c r="CT26" s="13">
        <f t="shared" si="173"/>
        <v>13288.46204405756</v>
      </c>
      <c r="CU26" s="18">
        <f t="shared" si="174"/>
        <v>15380.654285023562</v>
      </c>
    </row>
    <row r="27" spans="2:100" x14ac:dyDescent="0.35">
      <c r="Z27" s="25"/>
      <c r="AA27" s="15"/>
      <c r="AB27" s="15"/>
      <c r="AC27" s="15"/>
      <c r="AD27" s="15"/>
      <c r="AE27" s="30"/>
      <c r="AF27" s="33"/>
      <c r="AH27" s="4"/>
    </row>
    <row r="28" spans="2:100" x14ac:dyDescent="0.35">
      <c r="Z28" s="25"/>
      <c r="AA28" s="15"/>
      <c r="AB28" s="15"/>
      <c r="AC28" s="15"/>
      <c r="AD28" s="15"/>
      <c r="AE28" s="30"/>
      <c r="AF28" s="33"/>
      <c r="AH28" s="4"/>
    </row>
    <row r="29" spans="2:100" x14ac:dyDescent="0.35">
      <c r="Z29" s="25"/>
    </row>
    <row r="30" spans="2:100" x14ac:dyDescent="0.35">
      <c r="Z30" s="25"/>
    </row>
    <row r="31" spans="2:100" x14ac:dyDescent="0.35">
      <c r="Z31" s="25"/>
    </row>
    <row r="32" spans="2:100" x14ac:dyDescent="0.35">
      <c r="Z32" s="25"/>
    </row>
    <row r="33" spans="26:26" customFormat="1" x14ac:dyDescent="0.35">
      <c r="Z33" s="25"/>
    </row>
    <row r="34" spans="26:26" customFormat="1" x14ac:dyDescent="0.35">
      <c r="Z34" s="25"/>
    </row>
    <row r="35" spans="26:26" customFormat="1" x14ac:dyDescent="0.35">
      <c r="Z35" s="25"/>
    </row>
    <row r="36" spans="26:26" customFormat="1" x14ac:dyDescent="0.35">
      <c r="Z36" s="25"/>
    </row>
    <row r="37" spans="26:26" customFormat="1" x14ac:dyDescent="0.35">
      <c r="Z37" s="25"/>
    </row>
    <row r="38" spans="26:26" customFormat="1" x14ac:dyDescent="0.35">
      <c r="Z38" s="25"/>
    </row>
    <row r="39" spans="26:26" customFormat="1" x14ac:dyDescent="0.35">
      <c r="Z39" s="25"/>
    </row>
    <row r="40" spans="26:26" customFormat="1" x14ac:dyDescent="0.35">
      <c r="Z40" s="25"/>
    </row>
    <row r="41" spans="26:26" customFormat="1" x14ac:dyDescent="0.35">
      <c r="Z41" s="25"/>
    </row>
    <row r="42" spans="26:26" customFormat="1" x14ac:dyDescent="0.35">
      <c r="Z42" s="25"/>
    </row>
    <row r="43" spans="26:26" customFormat="1" x14ac:dyDescent="0.35">
      <c r="Z43" s="25"/>
    </row>
    <row r="44" spans="26:26" customFormat="1" x14ac:dyDescent="0.35">
      <c r="Z44" s="25"/>
    </row>
    <row r="45" spans="26:26" customFormat="1" x14ac:dyDescent="0.35">
      <c r="Z45" s="25"/>
    </row>
    <row r="46" spans="26:26" customFormat="1" x14ac:dyDescent="0.35">
      <c r="Z46" s="25"/>
    </row>
    <row r="47" spans="26:26" customFormat="1" x14ac:dyDescent="0.35">
      <c r="Z47" s="25"/>
    </row>
    <row r="48" spans="26:26" customFormat="1" x14ac:dyDescent="0.35">
      <c r="Z48" s="25"/>
    </row>
    <row r="49" spans="26:26" customFormat="1" x14ac:dyDescent="0.35">
      <c r="Z49" s="25"/>
    </row>
    <row r="50" spans="26:26" customFormat="1" x14ac:dyDescent="0.35">
      <c r="Z50" s="25"/>
    </row>
    <row r="51" spans="26:26" customFormat="1" x14ac:dyDescent="0.35">
      <c r="Z51" s="25"/>
    </row>
    <row r="52" spans="26:26" customFormat="1" x14ac:dyDescent="0.35">
      <c r="Z52" s="25"/>
    </row>
    <row r="53" spans="26:26" customFormat="1" x14ac:dyDescent="0.35">
      <c r="Z53" s="25"/>
    </row>
    <row r="54" spans="26:26" customFormat="1" x14ac:dyDescent="0.35">
      <c r="Z54" s="25"/>
    </row>
    <row r="55" spans="26:26" customFormat="1" x14ac:dyDescent="0.35">
      <c r="Z55" s="25"/>
    </row>
    <row r="56" spans="26:26" customFormat="1" x14ac:dyDescent="0.35">
      <c r="Z56" s="25"/>
    </row>
    <row r="57" spans="26:26" customFormat="1" x14ac:dyDescent="0.35">
      <c r="Z57" s="25"/>
    </row>
    <row r="58" spans="26:26" customFormat="1" x14ac:dyDescent="0.35">
      <c r="Z58" s="25"/>
    </row>
    <row r="59" spans="26:26" customFormat="1" x14ac:dyDescent="0.35">
      <c r="Z59" s="25"/>
    </row>
    <row r="60" spans="26:26" customFormat="1" x14ac:dyDescent="0.35">
      <c r="Z60" s="25"/>
    </row>
    <row r="61" spans="26:26" customFormat="1" x14ac:dyDescent="0.35">
      <c r="Z61" s="25"/>
    </row>
    <row r="62" spans="26:26" customFormat="1" x14ac:dyDescent="0.35">
      <c r="Z62" s="25"/>
    </row>
    <row r="63" spans="26:26" customFormat="1" x14ac:dyDescent="0.35">
      <c r="Z63" s="25"/>
    </row>
    <row r="64" spans="26:26" customFormat="1" x14ac:dyDescent="0.35">
      <c r="Z64" s="25"/>
    </row>
    <row r="65" spans="26:26" customFormat="1" x14ac:dyDescent="0.35">
      <c r="Z65" s="25"/>
    </row>
    <row r="66" spans="26:26" customFormat="1" x14ac:dyDescent="0.35">
      <c r="Z66" s="25"/>
    </row>
    <row r="67" spans="26:26" customFormat="1" x14ac:dyDescent="0.35">
      <c r="Z67" s="25"/>
    </row>
    <row r="68" spans="26:26" customFormat="1" x14ac:dyDescent="0.35">
      <c r="Z68" s="25"/>
    </row>
    <row r="69" spans="26:26" customFormat="1" x14ac:dyDescent="0.35">
      <c r="Z69" s="25"/>
    </row>
    <row r="70" spans="26:26" customFormat="1" x14ac:dyDescent="0.35">
      <c r="Z70" s="25"/>
    </row>
    <row r="71" spans="26:26" customFormat="1" x14ac:dyDescent="0.35">
      <c r="Z71" s="25"/>
    </row>
    <row r="72" spans="26:26" customFormat="1" x14ac:dyDescent="0.35">
      <c r="Z72" s="25"/>
    </row>
    <row r="73" spans="26:26" customFormat="1" x14ac:dyDescent="0.35">
      <c r="Z73" s="25"/>
    </row>
    <row r="74" spans="26:26" customFormat="1" x14ac:dyDescent="0.35">
      <c r="Z74" s="25"/>
    </row>
    <row r="75" spans="26:26" customFormat="1" x14ac:dyDescent="0.35">
      <c r="Z75" s="25"/>
    </row>
    <row r="76" spans="26:26" customFormat="1" x14ac:dyDescent="0.35">
      <c r="Z76" s="25"/>
    </row>
    <row r="77" spans="26:26" customFormat="1" x14ac:dyDescent="0.35">
      <c r="Z77" s="25"/>
    </row>
    <row r="78" spans="26:26" customFormat="1" x14ac:dyDescent="0.35">
      <c r="Z78" s="25"/>
    </row>
    <row r="79" spans="26:26" customFormat="1" x14ac:dyDescent="0.35">
      <c r="Z79" s="25"/>
    </row>
    <row r="80" spans="26:26" customFormat="1" x14ac:dyDescent="0.35">
      <c r="Z80" s="25"/>
    </row>
    <row r="81" spans="26:26" customFormat="1" x14ac:dyDescent="0.35">
      <c r="Z81" s="25"/>
    </row>
    <row r="82" spans="26:26" customFormat="1" x14ac:dyDescent="0.35">
      <c r="Z82" s="25"/>
    </row>
    <row r="83" spans="26:26" customFormat="1" x14ac:dyDescent="0.35">
      <c r="Z83" s="25"/>
    </row>
    <row r="84" spans="26:26" customFormat="1" x14ac:dyDescent="0.35">
      <c r="Z84" s="25"/>
    </row>
    <row r="85" spans="26:26" customFormat="1" x14ac:dyDescent="0.35">
      <c r="Z85" s="25"/>
    </row>
    <row r="86" spans="26:26" customFormat="1" x14ac:dyDescent="0.35">
      <c r="Z86" s="25"/>
    </row>
    <row r="87" spans="26:26" customFormat="1" x14ac:dyDescent="0.35">
      <c r="Z87" s="25"/>
    </row>
    <row r="88" spans="26:26" customFormat="1" x14ac:dyDescent="0.35">
      <c r="Z88" s="25"/>
    </row>
    <row r="89" spans="26:26" customFormat="1" x14ac:dyDescent="0.35">
      <c r="Z89" s="25"/>
    </row>
    <row r="90" spans="26:26" customFormat="1" x14ac:dyDescent="0.35">
      <c r="Z90" s="25"/>
    </row>
    <row r="91" spans="26:26" customFormat="1" x14ac:dyDescent="0.35">
      <c r="Z91" s="25"/>
    </row>
    <row r="92" spans="26:26" customFormat="1" x14ac:dyDescent="0.35">
      <c r="Z92" s="25"/>
    </row>
    <row r="93" spans="26:26" customFormat="1" x14ac:dyDescent="0.35">
      <c r="Z93" s="25"/>
    </row>
    <row r="94" spans="26:26" customFormat="1" x14ac:dyDescent="0.35">
      <c r="Z94" s="25"/>
    </row>
    <row r="95" spans="26:26" customFormat="1" x14ac:dyDescent="0.35">
      <c r="Z95" s="25"/>
    </row>
    <row r="96" spans="26:26" customFormat="1" x14ac:dyDescent="0.35">
      <c r="Z96" s="25"/>
    </row>
    <row r="97" spans="26:26" customFormat="1" x14ac:dyDescent="0.35">
      <c r="Z97" s="25"/>
    </row>
    <row r="98" spans="26:26" customFormat="1" x14ac:dyDescent="0.35">
      <c r="Z98" s="25"/>
    </row>
    <row r="99" spans="26:26" customFormat="1" x14ac:dyDescent="0.35">
      <c r="Z99" s="25"/>
    </row>
    <row r="100" spans="26:26" customFormat="1" x14ac:dyDescent="0.35">
      <c r="Z100" s="25"/>
    </row>
    <row r="101" spans="26:26" customFormat="1" x14ac:dyDescent="0.35">
      <c r="Z101" s="26"/>
    </row>
    <row r="102" spans="26:26" customFormat="1" x14ac:dyDescent="0.35">
      <c r="Z102" s="26"/>
    </row>
    <row r="103" spans="26:26" customFormat="1" x14ac:dyDescent="0.35">
      <c r="Z103" s="26"/>
    </row>
    <row r="104" spans="26:26" customFormat="1" x14ac:dyDescent="0.35">
      <c r="Z104" s="26"/>
    </row>
    <row r="105" spans="26:26" customFormat="1" x14ac:dyDescent="0.35">
      <c r="Z105" s="26"/>
    </row>
    <row r="106" spans="26:26" customFormat="1" x14ac:dyDescent="0.35">
      <c r="Z106" s="26"/>
    </row>
    <row r="107" spans="26:26" customFormat="1" x14ac:dyDescent="0.35">
      <c r="Z107" s="26"/>
    </row>
    <row r="108" spans="26:26" customFormat="1" x14ac:dyDescent="0.35">
      <c r="Z108" s="26"/>
    </row>
    <row r="109" spans="26:26" customFormat="1" x14ac:dyDescent="0.35">
      <c r="Z109" s="26"/>
    </row>
    <row r="110" spans="26:26" customFormat="1" x14ac:dyDescent="0.35">
      <c r="Z110" s="26"/>
    </row>
  </sheetData>
  <mergeCells count="9">
    <mergeCell ref="AJ1:AR1"/>
    <mergeCell ref="BP1:CJ1"/>
    <mergeCell ref="CL1:CO1"/>
    <mergeCell ref="CP1:CU1"/>
    <mergeCell ref="B1:Y1"/>
    <mergeCell ref="AA1:AI1"/>
    <mergeCell ref="AS1:AX1"/>
    <mergeCell ref="AY1:BE1"/>
    <mergeCell ref="BF1:BO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K86"/>
  <sheetViews>
    <sheetView topLeftCell="BR1" zoomScaleNormal="100" workbookViewId="0">
      <pane ySplit="2" topLeftCell="A12" activePane="bottomLeft" state="frozen"/>
      <selection activeCell="BR1" sqref="BR1"/>
      <selection pane="bottomLeft" activeCell="CG46" sqref="CG46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11.81640625" bestFit="1" customWidth="1"/>
    <col min="5" max="5" width="3.54296875" bestFit="1" customWidth="1"/>
    <col min="6" max="10" width="8.1796875" bestFit="1" customWidth="1"/>
    <col min="11" max="11" width="2" bestFit="1" customWidth="1"/>
    <col min="12" max="12" width="9.81640625" bestFit="1" customWidth="1"/>
    <col min="13" max="13" width="11.1796875" customWidth="1"/>
    <col min="14" max="14" width="4" bestFit="1" customWidth="1"/>
    <col min="15" max="15" width="2.453125" bestFit="1" customWidth="1"/>
    <col min="16" max="16" width="6" bestFit="1" customWidth="1"/>
    <col min="17" max="17" width="8.1796875" bestFit="1" customWidth="1"/>
    <col min="18" max="18" width="8.7265625" bestFit="1" customWidth="1"/>
    <col min="19" max="19" width="3.453125" bestFit="1" customWidth="1"/>
    <col min="20" max="20" width="10.1796875" bestFit="1" customWidth="1"/>
    <col min="21" max="21" width="10.453125" bestFit="1" customWidth="1"/>
    <col min="22" max="22" width="14.26953125" bestFit="1" customWidth="1"/>
    <col min="23" max="23" width="16.81640625" bestFit="1" customWidth="1"/>
    <col min="24" max="24" width="2.1796875" bestFit="1" customWidth="1"/>
    <col min="25" max="25" width="5.81640625" bestFit="1" customWidth="1"/>
    <col min="26" max="26" width="9" bestFit="1" customWidth="1"/>
    <col min="27" max="27" width="7.1796875" bestFit="1" customWidth="1"/>
    <col min="28" max="28" width="16.453125" bestFit="1" customWidth="1"/>
    <col min="29" max="29" width="16" bestFit="1" customWidth="1"/>
    <col min="30" max="30" width="9.1796875" customWidth="1"/>
    <col min="31" max="31" width="3.453125" bestFit="1" customWidth="1"/>
    <col min="32" max="32" width="10.1796875" bestFit="1" customWidth="1"/>
    <col min="33" max="33" width="10.453125" bestFit="1" customWidth="1"/>
    <col min="34" max="34" width="4" bestFit="1" customWidth="1"/>
    <col min="35" max="35" width="17" bestFit="1" customWidth="1"/>
    <col min="36" max="36" width="6" customWidth="1"/>
    <col min="37" max="37" width="15.26953125" bestFit="1" customWidth="1"/>
    <col min="38" max="38" width="13.54296875" bestFit="1" customWidth="1"/>
    <col min="39" max="39" width="16" bestFit="1" customWidth="1"/>
    <col min="40" max="40" width="10.1796875" bestFit="1" customWidth="1"/>
    <col min="41" max="41" width="10.453125" bestFit="1" customWidth="1"/>
    <col min="42" max="42" width="3.7265625" bestFit="1" customWidth="1"/>
    <col min="43" max="43" width="22" bestFit="1" customWidth="1"/>
    <col min="44" max="44" width="8.1796875" bestFit="1" customWidth="1"/>
    <col min="45" max="45" width="7.1796875" bestFit="1" customWidth="1"/>
    <col min="46" max="46" width="13.54296875" bestFit="1" customWidth="1"/>
    <col min="47" max="47" width="10.1796875" bestFit="1" customWidth="1"/>
    <col min="48" max="48" width="10.453125" bestFit="1" customWidth="1"/>
    <col min="49" max="49" width="4" bestFit="1" customWidth="1"/>
    <col min="50" max="50" width="31.453125" bestFit="1" customWidth="1"/>
    <col min="51" max="51" width="8.1796875" bestFit="1" customWidth="1"/>
    <col min="52" max="52" width="7.1796875" bestFit="1" customWidth="1"/>
    <col min="53" max="53" width="10.1796875" bestFit="1" customWidth="1"/>
    <col min="54" max="54" width="10.453125" bestFit="1" customWidth="1"/>
    <col min="55" max="55" width="13.54296875" bestFit="1" customWidth="1"/>
    <col min="56" max="56" width="3.7265625" bestFit="1" customWidth="1"/>
    <col min="57" max="57" width="9" bestFit="1" customWidth="1"/>
    <col min="58" max="59" width="8.1796875" bestFit="1" customWidth="1"/>
    <col min="60" max="60" width="9.26953125" bestFit="1" customWidth="1"/>
    <col min="61" max="61" width="15.26953125" bestFit="1" customWidth="1"/>
    <col min="62" max="62" width="13.54296875" bestFit="1" customWidth="1"/>
    <col min="63" max="63" width="16" bestFit="1" customWidth="1"/>
    <col min="64" max="64" width="10.1796875" bestFit="1" customWidth="1"/>
    <col min="65" max="65" width="10.453125" bestFit="1" customWidth="1"/>
    <col min="66" max="66" width="4" bestFit="1" customWidth="1"/>
    <col min="67" max="67" width="20.26953125" bestFit="1" customWidth="1"/>
    <col min="68" max="68" width="13.7265625" hidden="1" customWidth="1"/>
    <col min="69" max="69" width="17.453125" hidden="1" customWidth="1"/>
    <col min="70" max="70" width="14.81640625" bestFit="1" customWidth="1"/>
    <col min="71" max="71" width="6" hidden="1" customWidth="1"/>
    <col min="72" max="72" width="9.26953125" hidden="1" customWidth="1"/>
    <col min="73" max="73" width="9.453125" bestFit="1" customWidth="1"/>
    <col min="74" max="74" width="5" hidden="1" customWidth="1"/>
    <col min="75" max="75" width="6" hidden="1" customWidth="1"/>
    <col min="76" max="76" width="6.1796875" bestFit="1" customWidth="1"/>
    <col min="77" max="77" width="13.26953125" hidden="1" customWidth="1"/>
    <col min="78" max="79" width="12.26953125" hidden="1" customWidth="1"/>
    <col min="80" max="80" width="16.1796875" bestFit="1" customWidth="1"/>
    <col min="81" max="81" width="14.26953125" customWidth="1"/>
    <col min="82" max="82" width="6.54296875" bestFit="1" customWidth="1"/>
    <col min="83" max="83" width="5.453125" bestFit="1" customWidth="1"/>
    <col min="84" max="84" width="11.1796875" bestFit="1" customWidth="1"/>
    <col min="85" max="85" width="15.54296875" style="15" customWidth="1"/>
    <col min="86" max="86" width="6.54296875" bestFit="1" customWidth="1"/>
    <col min="87" max="87" width="5.453125" bestFit="1" customWidth="1"/>
    <col min="88" max="88" width="11.1796875" bestFit="1" customWidth="1"/>
    <col min="89" max="89" width="15.54296875" bestFit="1" customWidth="1"/>
  </cols>
  <sheetData>
    <row r="1" spans="1:89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11" t="s">
        <v>350</v>
      </c>
      <c r="W1" s="120" t="s">
        <v>3</v>
      </c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 t="s">
        <v>13</v>
      </c>
      <c r="AJ1" s="120"/>
      <c r="AK1" s="120"/>
      <c r="AL1" s="120"/>
      <c r="AM1" s="120"/>
      <c r="AN1" s="120"/>
      <c r="AO1" s="120"/>
      <c r="AP1" s="120"/>
      <c r="AQ1" s="120"/>
      <c r="AR1" s="120" t="s">
        <v>24</v>
      </c>
      <c r="AS1" s="120"/>
      <c r="AT1" s="120"/>
      <c r="AU1" s="120"/>
      <c r="AV1" s="120"/>
      <c r="AW1" s="120"/>
      <c r="AX1" s="121" t="s">
        <v>25</v>
      </c>
      <c r="AY1" s="121"/>
      <c r="AZ1" s="121"/>
      <c r="BA1" s="121"/>
      <c r="BB1" s="121"/>
      <c r="BC1" s="121"/>
      <c r="BD1" s="121"/>
      <c r="BE1" s="120" t="s">
        <v>18</v>
      </c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19" t="s">
        <v>20</v>
      </c>
      <c r="BQ1" s="119"/>
      <c r="BR1" s="119"/>
      <c r="BS1" s="119"/>
      <c r="BT1" s="119"/>
      <c r="BU1" s="119"/>
      <c r="BV1" s="119"/>
      <c r="BW1" s="119"/>
      <c r="BX1" s="119"/>
      <c r="BY1" s="119" t="s">
        <v>419</v>
      </c>
      <c r="BZ1" s="119"/>
      <c r="CA1" s="119"/>
      <c r="CB1" s="119"/>
      <c r="CC1" s="110" t="s">
        <v>421</v>
      </c>
      <c r="CD1" s="120" t="s">
        <v>422</v>
      </c>
      <c r="CE1" s="120"/>
      <c r="CF1" s="120"/>
      <c r="CG1" s="120"/>
      <c r="CH1" s="120" t="s">
        <v>424</v>
      </c>
      <c r="CI1" s="120"/>
      <c r="CJ1" s="120"/>
      <c r="CK1" s="120"/>
    </row>
    <row r="2" spans="1:89" x14ac:dyDescent="0.35">
      <c r="B2" t="s">
        <v>7</v>
      </c>
      <c r="C2" t="s">
        <v>1</v>
      </c>
      <c r="D2" t="s">
        <v>409</v>
      </c>
      <c r="E2" t="s">
        <v>73</v>
      </c>
      <c r="F2">
        <v>1</v>
      </c>
      <c r="G2">
        <v>2</v>
      </c>
      <c r="H2">
        <v>3</v>
      </c>
      <c r="I2">
        <v>4</v>
      </c>
      <c r="J2">
        <v>5</v>
      </c>
      <c r="K2" t="s">
        <v>26</v>
      </c>
      <c r="L2" t="s">
        <v>410</v>
      </c>
      <c r="M2" t="s">
        <v>411</v>
      </c>
      <c r="N2" t="s">
        <v>125</v>
      </c>
      <c r="O2" t="s">
        <v>29</v>
      </c>
      <c r="P2" s="55" t="s">
        <v>352</v>
      </c>
      <c r="Q2" t="s">
        <v>286</v>
      </c>
      <c r="R2" t="s">
        <v>247</v>
      </c>
      <c r="S2" t="s">
        <v>125</v>
      </c>
      <c r="T2" s="14" t="s">
        <v>40</v>
      </c>
      <c r="U2" s="14" t="s">
        <v>39</v>
      </c>
      <c r="V2" s="110" t="s">
        <v>216</v>
      </c>
      <c r="W2" t="s">
        <v>8</v>
      </c>
      <c r="X2" t="s">
        <v>17</v>
      </c>
      <c r="Y2" t="s">
        <v>7</v>
      </c>
      <c r="Z2" t="s">
        <v>1</v>
      </c>
      <c r="AA2" s="4" t="s">
        <v>0</v>
      </c>
      <c r="AB2" s="4" t="s">
        <v>173</v>
      </c>
      <c r="AC2" s="4" t="s">
        <v>413</v>
      </c>
      <c r="AD2" s="4" t="s">
        <v>412</v>
      </c>
      <c r="AE2" s="4" t="s">
        <v>125</v>
      </c>
      <c r="AF2" s="6" t="s">
        <v>40</v>
      </c>
      <c r="AG2" s="4" t="s">
        <v>39</v>
      </c>
      <c r="AH2" s="6" t="s">
        <v>203</v>
      </c>
      <c r="AI2" t="s">
        <v>16</v>
      </c>
      <c r="AJ2" s="4" t="s">
        <v>0</v>
      </c>
      <c r="AK2" s="4" t="s">
        <v>12</v>
      </c>
      <c r="AL2" s="4" t="s">
        <v>23</v>
      </c>
      <c r="AM2" s="4" t="s">
        <v>413</v>
      </c>
      <c r="AN2" s="4" t="s">
        <v>40</v>
      </c>
      <c r="AO2" s="4" t="s">
        <v>39</v>
      </c>
      <c r="AP2" s="4" t="s">
        <v>203</v>
      </c>
      <c r="AQ2" s="4" t="s">
        <v>353</v>
      </c>
      <c r="AR2" t="s">
        <v>14</v>
      </c>
      <c r="AS2" s="4" t="s">
        <v>0</v>
      </c>
      <c r="AT2" s="4" t="s">
        <v>23</v>
      </c>
      <c r="AU2" s="4" t="s">
        <v>40</v>
      </c>
      <c r="AV2" s="4" t="s">
        <v>39</v>
      </c>
      <c r="AW2" s="6" t="s">
        <v>203</v>
      </c>
      <c r="AX2" s="48" t="s">
        <v>16</v>
      </c>
      <c r="AY2" s="6" t="s">
        <v>14</v>
      </c>
      <c r="AZ2" s="4" t="s">
        <v>0</v>
      </c>
      <c r="BA2" s="4" t="s">
        <v>40</v>
      </c>
      <c r="BB2" s="4" t="s">
        <v>39</v>
      </c>
      <c r="BC2" t="s">
        <v>23</v>
      </c>
      <c r="BD2" s="4" t="s">
        <v>203</v>
      </c>
      <c r="BE2" t="s">
        <v>1</v>
      </c>
      <c r="BF2" s="6" t="s">
        <v>14</v>
      </c>
      <c r="BG2" t="s">
        <v>0</v>
      </c>
      <c r="BH2" s="6" t="s">
        <v>19</v>
      </c>
      <c r="BI2" s="4" t="s">
        <v>12</v>
      </c>
      <c r="BJ2" t="s">
        <v>23</v>
      </c>
      <c r="BK2" t="s">
        <v>413</v>
      </c>
      <c r="BL2" t="s">
        <v>40</v>
      </c>
      <c r="BM2" t="s">
        <v>39</v>
      </c>
      <c r="BN2" s="6" t="s">
        <v>203</v>
      </c>
      <c r="BO2" t="s">
        <v>355</v>
      </c>
      <c r="BP2" s="6" t="s">
        <v>21</v>
      </c>
      <c r="BQ2" s="6" t="s">
        <v>41</v>
      </c>
      <c r="BR2" s="6" t="s">
        <v>357</v>
      </c>
      <c r="BS2" s="6" t="s">
        <v>415</v>
      </c>
      <c r="BT2" s="6" t="s">
        <v>416</v>
      </c>
      <c r="BU2" s="6" t="s">
        <v>417</v>
      </c>
      <c r="BV2" s="6" t="s">
        <v>29</v>
      </c>
      <c r="BW2" s="6" t="s">
        <v>126</v>
      </c>
      <c r="BX2" s="6" t="s">
        <v>370</v>
      </c>
      <c r="BY2" s="6" t="s">
        <v>419</v>
      </c>
      <c r="BZ2" s="6" t="s">
        <v>418</v>
      </c>
      <c r="CA2" s="6" t="s">
        <v>418</v>
      </c>
      <c r="CB2" s="6" t="s">
        <v>420</v>
      </c>
      <c r="CC2" s="6" t="s">
        <v>216</v>
      </c>
      <c r="CD2" s="6" t="s">
        <v>31</v>
      </c>
      <c r="CE2" s="6" t="s">
        <v>137</v>
      </c>
      <c r="CF2" s="6" t="s">
        <v>375</v>
      </c>
      <c r="CG2" s="9" t="s">
        <v>377</v>
      </c>
      <c r="CH2" s="6" t="s">
        <v>31</v>
      </c>
      <c r="CI2" s="6" t="s">
        <v>137</v>
      </c>
      <c r="CJ2" s="6" t="s">
        <v>375</v>
      </c>
      <c r="CK2" s="9" t="s">
        <v>377</v>
      </c>
    </row>
    <row r="3" spans="1:89" x14ac:dyDescent="0.35">
      <c r="B3" t="s">
        <v>9</v>
      </c>
      <c r="C3">
        <v>200</v>
      </c>
      <c r="D3" s="1">
        <v>0.18</v>
      </c>
      <c r="E3">
        <v>6</v>
      </c>
      <c r="F3" s="4">
        <v>1.0338000000000001</v>
      </c>
      <c r="G3" s="4">
        <v>1.03</v>
      </c>
      <c r="H3" s="4">
        <v>1.2838000000000001</v>
      </c>
      <c r="I3" s="4">
        <v>1.2575000000000001</v>
      </c>
      <c r="J3" s="4">
        <v>1.63</v>
      </c>
      <c r="K3">
        <v>8</v>
      </c>
      <c r="L3" s="4">
        <v>1.9456</v>
      </c>
      <c r="M3" s="4">
        <v>2.56</v>
      </c>
      <c r="N3">
        <v>7.5</v>
      </c>
      <c r="O3">
        <v>6</v>
      </c>
      <c r="P3" s="55">
        <v>1</v>
      </c>
      <c r="Q3" s="4">
        <v>1.3440000000000001</v>
      </c>
      <c r="R3">
        <v>15</v>
      </c>
      <c r="S3">
        <v>20</v>
      </c>
      <c r="T3" s="4">
        <v>0.05</v>
      </c>
      <c r="U3" s="4">
        <v>0.5</v>
      </c>
      <c r="V3" s="9">
        <v>864</v>
      </c>
      <c r="W3" s="15" t="s">
        <v>32</v>
      </c>
      <c r="X3" s="15">
        <v>1</v>
      </c>
      <c r="Y3" s="15" t="s">
        <v>9</v>
      </c>
      <c r="Z3" s="15">
        <v>497</v>
      </c>
      <c r="AA3" s="30">
        <v>0.251</v>
      </c>
      <c r="AB3" s="30"/>
      <c r="AC3" s="30"/>
      <c r="AD3" s="30">
        <f>180%+(X3*60%)</f>
        <v>2.4</v>
      </c>
      <c r="AE3" s="9">
        <v>15</v>
      </c>
      <c r="AF3" s="30"/>
      <c r="AG3" s="9"/>
      <c r="AH3" s="9"/>
      <c r="AI3" s="30" t="s">
        <v>107</v>
      </c>
      <c r="AJ3" s="4"/>
      <c r="AK3" s="4"/>
      <c r="AL3" s="4">
        <v>0.15</v>
      </c>
      <c r="AM3" s="4"/>
      <c r="AN3" s="4"/>
      <c r="AO3" s="4"/>
      <c r="AP3" s="4"/>
      <c r="AQ3" s="4">
        <v>0.4</v>
      </c>
      <c r="AR3">
        <v>311</v>
      </c>
      <c r="AS3" s="4">
        <f>2*46.6%</f>
        <v>0.93200000000000005</v>
      </c>
      <c r="AT3" s="4"/>
      <c r="AU3" s="4">
        <v>0.311</v>
      </c>
      <c r="AW3" s="6"/>
      <c r="AX3" s="48" t="s">
        <v>354</v>
      </c>
      <c r="AY3" s="6"/>
      <c r="AZ3" s="4">
        <f t="shared" ref="AZ3:AZ86" si="0">48%+20%</f>
        <v>0.67999999999999994</v>
      </c>
      <c r="BA3" s="4"/>
      <c r="BB3" s="4"/>
      <c r="BC3" s="4"/>
      <c r="BD3" s="4"/>
      <c r="BE3">
        <f>C3+Z3</f>
        <v>697</v>
      </c>
      <c r="BF3" s="6">
        <f t="shared" ref="BF3" si="1">AR3+AY3</f>
        <v>311</v>
      </c>
      <c r="BG3" s="4">
        <f>AA3+AJ3+AS3+AZ3</f>
        <v>1.863</v>
      </c>
      <c r="BH3" s="6">
        <f t="shared" ref="BH3" si="2">(100%+BG3)*BE3+BF3</f>
        <v>2306.511</v>
      </c>
      <c r="BI3" s="4">
        <f t="shared" ref="BI3" si="3">AK3</f>
        <v>0</v>
      </c>
      <c r="BJ3" s="4">
        <f>AB3+AL3+AT3+BC3+D3</f>
        <v>0.32999999999999996</v>
      </c>
      <c r="BK3" s="4">
        <f>AC3+AM3</f>
        <v>0</v>
      </c>
      <c r="BL3" s="4">
        <f>T3+AF3+AN3+AU3+BA3</f>
        <v>0.36099999999999999</v>
      </c>
      <c r="BM3" s="4">
        <f>U3+AG3+AO3+AV3+BB3</f>
        <v>0.5</v>
      </c>
      <c r="BN3" s="6">
        <f>AH3+AP3+AW3+BD3</f>
        <v>0</v>
      </c>
      <c r="BO3" s="4">
        <f>6.66*BN3/(1400+BN3)</f>
        <v>0</v>
      </c>
      <c r="BP3" s="6">
        <f>(100%+BI3+BK3)*BH3</f>
        <v>2306.511</v>
      </c>
      <c r="BQ3" s="6">
        <f t="shared" ref="BQ3" si="4">(100%+$BM3)*BP3</f>
        <v>3459.7664999999997</v>
      </c>
      <c r="BR3" s="6">
        <f t="shared" ref="BR3" si="5">MIN($BL3, 80%)*BQ3+MAX(100%-$BL3, 20%)*BP3</f>
        <v>2722.8362354999999</v>
      </c>
      <c r="BS3" s="6">
        <f>(L3+2*M3)*(100%+BJ3+BK3)*BH3</f>
        <v>21674.855881728003</v>
      </c>
      <c r="BT3" s="6">
        <f t="shared" ref="BT3" si="6">(100%+$BM3)*BS3</f>
        <v>32512.283822592006</v>
      </c>
      <c r="BU3" s="6">
        <f t="shared" ref="BU3" si="7">MIN($BL3, 80%)*BT3+MAX(100%-$BL3, 20%)*BS3</f>
        <v>25587.167368379909</v>
      </c>
      <c r="BV3" s="6">
        <f>Q3*(100%+BJ3+BK3)*BH3</f>
        <v>4122.9345427200005</v>
      </c>
      <c r="BW3" s="6">
        <f t="shared" ref="BW3" si="8">(100%+$BM3)*BV3</f>
        <v>6184.4018140800008</v>
      </c>
      <c r="BX3" s="6">
        <f t="shared" ref="BX3" si="9">MIN($BL3, 80%)*BW3+MAX(100%-$BL3, 20%)*BV3</f>
        <v>4867.1242276809608</v>
      </c>
      <c r="BY3" s="6">
        <f>AD3*(100%+BK3)*BH3</f>
        <v>5535.6264000000001</v>
      </c>
      <c r="BZ3" s="6">
        <f>BY3/AE3</f>
        <v>369.04176000000001</v>
      </c>
      <c r="CA3" s="6">
        <f t="shared" ref="CA3" si="10">(100%+$BM3)*BZ3</f>
        <v>553.56263999999999</v>
      </c>
      <c r="CB3" s="6">
        <f t="shared" ref="CB3" si="11">MIN($BL3, 80%)*CA3+MAX(100%-$BL3, 20%)*BZ3</f>
        <v>435.65379768000003</v>
      </c>
      <c r="CC3" s="6">
        <f>(100%+BO3)*V3</f>
        <v>864</v>
      </c>
      <c r="CD3" s="6">
        <f>SUM(F3:I3)*BR3+2*BX3+BU3</f>
        <v>47860.348971842883</v>
      </c>
      <c r="CE3">
        <v>5</v>
      </c>
      <c r="CF3" s="25">
        <f>(CD3+2*BU3)/CE3</f>
        <v>19806.936741720543</v>
      </c>
      <c r="CG3" s="9">
        <f>CF3+CC3</f>
        <v>20670.936741720543</v>
      </c>
    </row>
    <row r="4" spans="1:89" x14ac:dyDescent="0.35">
      <c r="B4" t="s">
        <v>9</v>
      </c>
      <c r="C4">
        <v>200</v>
      </c>
      <c r="D4" s="1">
        <v>0.18</v>
      </c>
      <c r="E4">
        <v>6</v>
      </c>
      <c r="F4" s="4">
        <v>1.0338000000000001</v>
      </c>
      <c r="G4" s="4">
        <v>1.03</v>
      </c>
      <c r="H4" s="4">
        <v>1.2838000000000001</v>
      </c>
      <c r="I4" s="4">
        <v>1.2575000000000001</v>
      </c>
      <c r="J4" s="4">
        <v>1.63</v>
      </c>
      <c r="K4">
        <v>8</v>
      </c>
      <c r="L4" s="4">
        <v>1.9456</v>
      </c>
      <c r="M4" s="4">
        <v>2.56</v>
      </c>
      <c r="N4">
        <v>7.5</v>
      </c>
      <c r="O4">
        <v>6</v>
      </c>
      <c r="P4" s="55">
        <v>1</v>
      </c>
      <c r="Q4" s="4">
        <v>1.3440000000000001</v>
      </c>
      <c r="R4">
        <v>15</v>
      </c>
      <c r="S4">
        <v>20</v>
      </c>
      <c r="T4" s="4">
        <v>0.05</v>
      </c>
      <c r="U4" s="4">
        <v>0.5</v>
      </c>
      <c r="V4" s="9">
        <v>864</v>
      </c>
      <c r="W4" s="15" t="s">
        <v>32</v>
      </c>
      <c r="X4" s="15">
        <v>1</v>
      </c>
      <c r="Y4" s="15" t="s">
        <v>9</v>
      </c>
      <c r="Z4" s="15">
        <v>497</v>
      </c>
      <c r="AA4" s="30">
        <v>0.251</v>
      </c>
      <c r="AB4" s="30"/>
      <c r="AC4" s="30"/>
      <c r="AD4" s="30">
        <f t="shared" ref="AD4:AD8" si="12">180%+(X4*60%)</f>
        <v>2.4</v>
      </c>
      <c r="AE4" s="9">
        <v>15</v>
      </c>
      <c r="AF4" s="30"/>
      <c r="AG4" s="9"/>
      <c r="AH4" s="9"/>
      <c r="AI4" s="30" t="s">
        <v>107</v>
      </c>
      <c r="AJ4" s="4"/>
      <c r="AK4" s="4"/>
      <c r="AL4" s="4">
        <v>0.15</v>
      </c>
      <c r="AM4" s="4"/>
      <c r="AN4" s="4"/>
      <c r="AO4" s="4"/>
      <c r="AP4" s="4"/>
      <c r="AQ4" s="4">
        <v>0.4</v>
      </c>
      <c r="AR4">
        <v>311</v>
      </c>
      <c r="AS4" s="4">
        <f>2*46.6%</f>
        <v>0.93200000000000005</v>
      </c>
      <c r="AT4" s="4">
        <v>0.46600000000000003</v>
      </c>
      <c r="AU4" s="4"/>
      <c r="AW4" s="6"/>
      <c r="AX4" s="48" t="s">
        <v>354</v>
      </c>
      <c r="AY4" s="6"/>
      <c r="AZ4" s="4">
        <f t="shared" si="0"/>
        <v>0.67999999999999994</v>
      </c>
      <c r="BA4" s="4"/>
      <c r="BB4" s="4"/>
      <c r="BC4" s="4"/>
      <c r="BD4" s="4"/>
      <c r="BE4">
        <f t="shared" ref="BE4:BE8" si="13">C4+Z4</f>
        <v>697</v>
      </c>
      <c r="BF4" s="6">
        <f t="shared" ref="BF4:BF9" si="14">AR4+AY4</f>
        <v>311</v>
      </c>
      <c r="BG4" s="4">
        <f t="shared" ref="BG4:BG8" si="15">AA4+AJ4+AS4+AZ4</f>
        <v>1.863</v>
      </c>
      <c r="BH4" s="6">
        <f t="shared" ref="BH4:BH9" si="16">(100%+BG4)*BE4+BF4</f>
        <v>2306.511</v>
      </c>
      <c r="BI4" s="4">
        <f t="shared" ref="BI4:BI9" si="17">AK4</f>
        <v>0</v>
      </c>
      <c r="BJ4" s="4">
        <f t="shared" ref="BJ4:BJ8" si="18">AB4+AL4+AT4+BC4+D4</f>
        <v>0.79600000000000004</v>
      </c>
      <c r="BK4" s="4">
        <f t="shared" ref="BK4:BK8" si="19">AC4+AM4</f>
        <v>0</v>
      </c>
      <c r="BL4" s="4">
        <f t="shared" ref="BL4:BL8" si="20">T4+AF4+AN4+AU4+BA4</f>
        <v>0.05</v>
      </c>
      <c r="BM4" s="4">
        <f t="shared" ref="BM4:BM8" si="21">U4+AG4+AO4+AV4+BB4</f>
        <v>0.5</v>
      </c>
      <c r="BN4" s="6">
        <f t="shared" ref="BN4:BN8" si="22">AH4+AP4+AW4+BD4</f>
        <v>0</v>
      </c>
      <c r="BO4" s="4">
        <f t="shared" ref="BO4:BO86" si="23">6.66*BN4/(1400+BN4)</f>
        <v>0</v>
      </c>
      <c r="BP4" s="6">
        <f t="shared" ref="BP4:BP8" si="24">(100%+BI4+BK4)*BH4</f>
        <v>2306.511</v>
      </c>
      <c r="BQ4" s="6">
        <f t="shared" ref="BQ4:BQ9" si="25">(100%+$BM4)*BP4</f>
        <v>3459.7664999999997</v>
      </c>
      <c r="BR4" s="6">
        <f t="shared" ref="BR4:BR9" si="26">MIN($BL4, 80%)*BQ4+MAX(100%-$BL4, 20%)*BP4</f>
        <v>2364.1737749999998</v>
      </c>
      <c r="BS4" s="6">
        <f t="shared" ref="BS4:BS26" si="27">(L4+2*M4)*(100%+BJ4+BK4)*BH4</f>
        <v>29269.203882393598</v>
      </c>
      <c r="BT4" s="6">
        <f t="shared" ref="BT4:BT9" si="28">(100%+$BM4)*BS4</f>
        <v>43903.805823590395</v>
      </c>
      <c r="BU4" s="6">
        <f t="shared" ref="BU4:BU9" si="29">MIN($BL4, 80%)*BT4+MAX(100%-$BL4, 20%)*BS4</f>
        <v>30000.933979453435</v>
      </c>
      <c r="BV4" s="6">
        <f t="shared" ref="BV4:BV8" si="30">Q4*(100%+BJ4+BK4)*BH4</f>
        <v>5567.5116080640009</v>
      </c>
      <c r="BW4" s="6">
        <f t="shared" ref="BW4:BW9" si="31">(100%+$BM4)*BV4</f>
        <v>8351.2674120960019</v>
      </c>
      <c r="BX4" s="6">
        <f t="shared" ref="BX4:BX9" si="32">MIN($BL4, 80%)*BW4+MAX(100%-$BL4, 20%)*BV4</f>
        <v>5706.6993982656004</v>
      </c>
      <c r="BY4" s="6">
        <f t="shared" ref="BY4:BY8" si="33">AD4*(100%+BK4)*BH4</f>
        <v>5535.6264000000001</v>
      </c>
      <c r="BZ4" s="6">
        <f t="shared" ref="BZ4:BZ8" si="34">BY4/AE4</f>
        <v>369.04176000000001</v>
      </c>
      <c r="CA4" s="6">
        <f t="shared" ref="CA4:CA9" si="35">(100%+$BM4)*BZ4</f>
        <v>553.56263999999999</v>
      </c>
      <c r="CB4" s="6">
        <f t="shared" ref="CB4:CB9" si="36">MIN($BL4, 80%)*CA4+MAX(100%-$BL4, 20%)*BZ4</f>
        <v>378.26780400000001</v>
      </c>
      <c r="CC4" s="6">
        <f t="shared" ref="CC4:CC8" si="37">(100%+BO4)*V4</f>
        <v>864</v>
      </c>
      <c r="CD4" s="6">
        <f t="shared" ref="CD4:CD8" si="38">SUM(F4:I4)*BR4+2*BX4+BU4</f>
        <v>52301.589427237137</v>
      </c>
      <c r="CE4">
        <v>5</v>
      </c>
      <c r="CF4" s="25">
        <f t="shared" ref="CF4:CF8" si="39">(CD4+2*BU4)/CE4</f>
        <v>22460.6914772288</v>
      </c>
      <c r="CG4" s="8">
        <f t="shared" ref="CG4:CG8" si="40">CF4+CC4</f>
        <v>23324.6914772288</v>
      </c>
    </row>
    <row r="5" spans="1:89" x14ac:dyDescent="0.35">
      <c r="B5" t="s">
        <v>9</v>
      </c>
      <c r="C5">
        <v>200</v>
      </c>
      <c r="D5" s="1">
        <v>0.18</v>
      </c>
      <c r="E5">
        <v>6</v>
      </c>
      <c r="F5" s="4">
        <v>1.0338000000000001</v>
      </c>
      <c r="G5" s="4">
        <v>1.03</v>
      </c>
      <c r="H5" s="4">
        <v>1.2838000000000001</v>
      </c>
      <c r="I5" s="4">
        <v>1.2575000000000001</v>
      </c>
      <c r="J5" s="4">
        <v>1.63</v>
      </c>
      <c r="K5">
        <v>8</v>
      </c>
      <c r="L5" s="4">
        <v>1.9456</v>
      </c>
      <c r="M5" s="4">
        <v>2.56</v>
      </c>
      <c r="N5">
        <v>7.5</v>
      </c>
      <c r="O5">
        <v>6</v>
      </c>
      <c r="P5" s="55">
        <v>1</v>
      </c>
      <c r="Q5" s="4">
        <v>1.3440000000000001</v>
      </c>
      <c r="R5">
        <v>15</v>
      </c>
      <c r="S5">
        <v>20</v>
      </c>
      <c r="T5" s="4">
        <v>0.05</v>
      </c>
      <c r="U5" s="4">
        <v>0.5</v>
      </c>
      <c r="V5" s="9">
        <v>864</v>
      </c>
      <c r="W5" s="15" t="s">
        <v>32</v>
      </c>
      <c r="X5" s="15">
        <v>1</v>
      </c>
      <c r="Y5" s="15" t="s">
        <v>9</v>
      </c>
      <c r="Z5" s="15">
        <v>497</v>
      </c>
      <c r="AA5" s="30">
        <v>0.251</v>
      </c>
      <c r="AB5" s="30"/>
      <c r="AC5" s="30"/>
      <c r="AD5" s="30">
        <f t="shared" si="12"/>
        <v>2.4</v>
      </c>
      <c r="AE5" s="9">
        <v>15</v>
      </c>
      <c r="AF5" s="30"/>
      <c r="AG5" s="9"/>
      <c r="AH5" s="9"/>
      <c r="AI5" s="30" t="s">
        <v>107</v>
      </c>
      <c r="AJ5" s="4"/>
      <c r="AK5" s="4"/>
      <c r="AL5" s="4">
        <v>0.15</v>
      </c>
      <c r="AM5" s="4"/>
      <c r="AN5" s="4"/>
      <c r="AO5" s="4"/>
      <c r="AP5" s="4"/>
      <c r="AQ5" s="4">
        <v>0.4</v>
      </c>
      <c r="AR5">
        <v>311</v>
      </c>
      <c r="AS5" s="4">
        <v>0.46600000000000003</v>
      </c>
      <c r="AT5" s="4">
        <v>0.46600000000000003</v>
      </c>
      <c r="AU5" s="4"/>
      <c r="AW5" s="6">
        <v>187</v>
      </c>
      <c r="AX5" s="48" t="s">
        <v>354</v>
      </c>
      <c r="AY5" s="6"/>
      <c r="AZ5" s="4">
        <f t="shared" si="0"/>
        <v>0.67999999999999994</v>
      </c>
      <c r="BA5" s="4"/>
      <c r="BB5" s="4"/>
      <c r="BC5" s="4"/>
      <c r="BD5" s="4"/>
      <c r="BE5">
        <f t="shared" si="13"/>
        <v>697</v>
      </c>
      <c r="BF5" s="6">
        <f t="shared" si="14"/>
        <v>311</v>
      </c>
      <c r="BG5" s="4">
        <f t="shared" si="15"/>
        <v>1.397</v>
      </c>
      <c r="BH5" s="6">
        <f t="shared" si="16"/>
        <v>1981.7090000000001</v>
      </c>
      <c r="BI5" s="4">
        <f t="shared" si="17"/>
        <v>0</v>
      </c>
      <c r="BJ5" s="4">
        <f t="shared" si="18"/>
        <v>0.79600000000000004</v>
      </c>
      <c r="BK5" s="4">
        <f t="shared" si="19"/>
        <v>0</v>
      </c>
      <c r="BL5" s="4">
        <f t="shared" si="20"/>
        <v>0.05</v>
      </c>
      <c r="BM5" s="4">
        <f t="shared" si="21"/>
        <v>0.5</v>
      </c>
      <c r="BN5" s="6">
        <f t="shared" si="22"/>
        <v>187</v>
      </c>
      <c r="BO5" s="4">
        <f t="shared" si="23"/>
        <v>0.78476370510396976</v>
      </c>
      <c r="BP5" s="6">
        <f t="shared" si="24"/>
        <v>1981.7090000000001</v>
      </c>
      <c r="BQ5" s="6">
        <f t="shared" si="25"/>
        <v>2972.5635000000002</v>
      </c>
      <c r="BR5" s="6">
        <f t="shared" si="26"/>
        <v>2031.2517250000001</v>
      </c>
      <c r="BS5" s="6">
        <f t="shared" si="27"/>
        <v>25147.525746278399</v>
      </c>
      <c r="BT5" s="6">
        <f t="shared" si="28"/>
        <v>37721.288619417595</v>
      </c>
      <c r="BU5" s="6">
        <f t="shared" si="29"/>
        <v>25776.213889935359</v>
      </c>
      <c r="BV5" s="6">
        <f t="shared" si="30"/>
        <v>4783.4967452160008</v>
      </c>
      <c r="BW5" s="6">
        <f t="shared" si="31"/>
        <v>7175.2451178240008</v>
      </c>
      <c r="BX5" s="6">
        <f t="shared" si="32"/>
        <v>4903.0841638464008</v>
      </c>
      <c r="BY5" s="6">
        <f t="shared" si="33"/>
        <v>4756.1016</v>
      </c>
      <c r="BZ5" s="6">
        <f t="shared" si="34"/>
        <v>317.07344000000001</v>
      </c>
      <c r="CA5" s="6">
        <f t="shared" si="35"/>
        <v>475.61016000000001</v>
      </c>
      <c r="CB5" s="6">
        <f t="shared" si="36"/>
        <v>325.00027599999999</v>
      </c>
      <c r="CC5" s="6">
        <f t="shared" si="37"/>
        <v>1542.0358412098299</v>
      </c>
      <c r="CD5" s="6">
        <f t="shared" si="38"/>
        <v>44936.499536425661</v>
      </c>
      <c r="CE5">
        <v>5</v>
      </c>
      <c r="CF5" s="25">
        <f t="shared" si="39"/>
        <v>19297.785463259275</v>
      </c>
      <c r="CG5" s="9">
        <f t="shared" si="40"/>
        <v>20839.821304469104</v>
      </c>
    </row>
    <row r="6" spans="1:89" x14ac:dyDescent="0.35">
      <c r="B6" t="s">
        <v>9</v>
      </c>
      <c r="C6">
        <v>200</v>
      </c>
      <c r="D6" s="1">
        <v>0.18</v>
      </c>
      <c r="E6">
        <v>6</v>
      </c>
      <c r="F6" s="4">
        <v>1.0338000000000001</v>
      </c>
      <c r="G6" s="4">
        <v>1.03</v>
      </c>
      <c r="H6" s="4">
        <v>1.2838000000000001</v>
      </c>
      <c r="I6" s="4">
        <v>1.2575000000000001</v>
      </c>
      <c r="J6" s="4">
        <v>1.63</v>
      </c>
      <c r="K6">
        <v>8</v>
      </c>
      <c r="L6" s="4">
        <v>1.9456</v>
      </c>
      <c r="M6" s="4">
        <v>2.56</v>
      </c>
      <c r="N6">
        <v>7.5</v>
      </c>
      <c r="O6">
        <v>6</v>
      </c>
      <c r="P6" s="55">
        <v>1</v>
      </c>
      <c r="Q6" s="4">
        <v>1.3440000000000001</v>
      </c>
      <c r="R6">
        <v>15</v>
      </c>
      <c r="S6">
        <v>20</v>
      </c>
      <c r="T6" s="4">
        <v>0.05</v>
      </c>
      <c r="U6" s="4">
        <v>0.5</v>
      </c>
      <c r="V6" s="9">
        <v>864</v>
      </c>
      <c r="W6" s="15" t="s">
        <v>32</v>
      </c>
      <c r="X6" s="15">
        <v>1</v>
      </c>
      <c r="Y6" s="15" t="s">
        <v>9</v>
      </c>
      <c r="Z6" s="15">
        <v>497</v>
      </c>
      <c r="AA6" s="30">
        <v>0.251</v>
      </c>
      <c r="AB6" s="30"/>
      <c r="AC6" s="30"/>
      <c r="AD6" s="30">
        <f t="shared" si="12"/>
        <v>2.4</v>
      </c>
      <c r="AE6" s="9">
        <v>15</v>
      </c>
      <c r="AF6" s="30"/>
      <c r="AG6" s="9"/>
      <c r="AH6" s="9"/>
      <c r="AI6" s="30" t="s">
        <v>107</v>
      </c>
      <c r="AJ6" s="4"/>
      <c r="AK6" s="4"/>
      <c r="AL6" s="4">
        <v>0.15</v>
      </c>
      <c r="AM6" s="4"/>
      <c r="AN6" s="4"/>
      <c r="AO6" s="4"/>
      <c r="AP6" s="4"/>
      <c r="AQ6" s="4">
        <v>0.4</v>
      </c>
      <c r="AR6">
        <v>311</v>
      </c>
      <c r="AS6" s="4">
        <v>0.46600000000000003</v>
      </c>
      <c r="AT6" s="4"/>
      <c r="AU6" s="4">
        <v>0.311</v>
      </c>
      <c r="AW6" s="6">
        <v>187</v>
      </c>
      <c r="AX6" s="48" t="s">
        <v>354</v>
      </c>
      <c r="AY6" s="6"/>
      <c r="AZ6" s="4">
        <f t="shared" si="0"/>
        <v>0.67999999999999994</v>
      </c>
      <c r="BA6" s="4"/>
      <c r="BB6" s="4"/>
      <c r="BC6" s="4"/>
      <c r="BD6" s="4"/>
      <c r="BE6">
        <f t="shared" si="13"/>
        <v>697</v>
      </c>
      <c r="BF6" s="6">
        <f t="shared" si="14"/>
        <v>311</v>
      </c>
      <c r="BG6" s="4">
        <f t="shared" si="15"/>
        <v>1.397</v>
      </c>
      <c r="BH6" s="6">
        <f t="shared" si="16"/>
        <v>1981.7090000000001</v>
      </c>
      <c r="BI6" s="4">
        <f t="shared" si="17"/>
        <v>0</v>
      </c>
      <c r="BJ6" s="4">
        <f t="shared" si="18"/>
        <v>0.32999999999999996</v>
      </c>
      <c r="BK6" s="4">
        <f t="shared" si="19"/>
        <v>0</v>
      </c>
      <c r="BL6" s="4">
        <f t="shared" si="20"/>
        <v>0.36099999999999999</v>
      </c>
      <c r="BM6" s="4">
        <f t="shared" si="21"/>
        <v>0.5</v>
      </c>
      <c r="BN6" s="6">
        <f t="shared" si="22"/>
        <v>187</v>
      </c>
      <c r="BO6" s="4">
        <f t="shared" si="23"/>
        <v>0.78476370510396976</v>
      </c>
      <c r="BP6" s="6">
        <f t="shared" si="24"/>
        <v>1981.7090000000001</v>
      </c>
      <c r="BQ6" s="6">
        <f t="shared" si="25"/>
        <v>2972.5635000000002</v>
      </c>
      <c r="BR6" s="6">
        <f t="shared" si="26"/>
        <v>2339.4074744999998</v>
      </c>
      <c r="BS6" s="6">
        <f t="shared" si="27"/>
        <v>18622.610936832003</v>
      </c>
      <c r="BT6" s="6">
        <f t="shared" si="28"/>
        <v>27933.916405248005</v>
      </c>
      <c r="BU6" s="6">
        <f t="shared" si="29"/>
        <v>21983.992210930177</v>
      </c>
      <c r="BV6" s="6">
        <f t="shared" si="30"/>
        <v>3542.3444716800004</v>
      </c>
      <c r="BW6" s="6">
        <f t="shared" si="31"/>
        <v>5313.5167075200006</v>
      </c>
      <c r="BX6" s="6">
        <f t="shared" si="32"/>
        <v>4181.7376488182399</v>
      </c>
      <c r="BY6" s="6">
        <f t="shared" si="33"/>
        <v>4756.1016</v>
      </c>
      <c r="BZ6" s="6">
        <f t="shared" si="34"/>
        <v>317.07344000000001</v>
      </c>
      <c r="CA6" s="6">
        <f t="shared" si="35"/>
        <v>475.61016000000001</v>
      </c>
      <c r="CB6" s="6">
        <f t="shared" si="36"/>
        <v>374.30519592000002</v>
      </c>
      <c r="CC6" s="6">
        <f t="shared" si="37"/>
        <v>1542.0358412098299</v>
      </c>
      <c r="CD6" s="6">
        <f t="shared" si="38"/>
        <v>41120.672869386603</v>
      </c>
      <c r="CE6">
        <v>5</v>
      </c>
      <c r="CF6" s="25">
        <f t="shared" si="39"/>
        <v>17017.731458249393</v>
      </c>
      <c r="CG6" s="9">
        <f t="shared" si="40"/>
        <v>18559.767299459221</v>
      </c>
    </row>
    <row r="7" spans="1:89" x14ac:dyDescent="0.35">
      <c r="B7" t="s">
        <v>9</v>
      </c>
      <c r="C7">
        <v>200</v>
      </c>
      <c r="D7" s="1">
        <v>0.18</v>
      </c>
      <c r="E7">
        <v>6</v>
      </c>
      <c r="F7" s="4">
        <v>1.0338000000000001</v>
      </c>
      <c r="G7" s="4">
        <v>1.03</v>
      </c>
      <c r="H7" s="4">
        <v>1.2838000000000001</v>
      </c>
      <c r="I7" s="4">
        <v>1.2575000000000001</v>
      </c>
      <c r="J7" s="4">
        <v>1.63</v>
      </c>
      <c r="K7">
        <v>8</v>
      </c>
      <c r="L7" s="4">
        <v>1.9456</v>
      </c>
      <c r="M7" s="4">
        <v>2.56</v>
      </c>
      <c r="N7">
        <v>7.5</v>
      </c>
      <c r="O7">
        <v>6</v>
      </c>
      <c r="P7" s="55">
        <v>1</v>
      </c>
      <c r="Q7" s="4">
        <v>1.3440000000000001</v>
      </c>
      <c r="R7">
        <v>15</v>
      </c>
      <c r="S7">
        <v>20</v>
      </c>
      <c r="T7" s="4">
        <v>0.05</v>
      </c>
      <c r="U7" s="4">
        <v>0.5</v>
      </c>
      <c r="V7" s="9">
        <v>864</v>
      </c>
      <c r="W7" s="15" t="s">
        <v>32</v>
      </c>
      <c r="X7" s="15">
        <v>1</v>
      </c>
      <c r="Y7" s="15" t="s">
        <v>9</v>
      </c>
      <c r="Z7" s="15">
        <v>497</v>
      </c>
      <c r="AA7" s="30">
        <v>0.251</v>
      </c>
      <c r="AB7" s="30"/>
      <c r="AC7" s="30"/>
      <c r="AD7" s="30">
        <f t="shared" si="12"/>
        <v>2.4</v>
      </c>
      <c r="AE7" s="9">
        <v>15</v>
      </c>
      <c r="AF7" s="30"/>
      <c r="AG7" s="9"/>
      <c r="AH7" s="9"/>
      <c r="AI7" s="30" t="s">
        <v>107</v>
      </c>
      <c r="AJ7" s="4"/>
      <c r="AK7" s="4"/>
      <c r="AL7" s="4">
        <v>0.15</v>
      </c>
      <c r="AM7" s="4"/>
      <c r="AN7" s="4"/>
      <c r="AO7" s="4"/>
      <c r="AP7" s="4"/>
      <c r="AQ7" s="4">
        <v>0.4</v>
      </c>
      <c r="AR7">
        <v>311</v>
      </c>
      <c r="AS7" s="4"/>
      <c r="AT7" s="4">
        <v>0.46600000000000003</v>
      </c>
      <c r="AU7" s="4">
        <v>0.311</v>
      </c>
      <c r="AW7" s="6">
        <v>187</v>
      </c>
      <c r="AX7" s="48" t="s">
        <v>354</v>
      </c>
      <c r="AY7" s="6"/>
      <c r="AZ7" s="4">
        <f t="shared" si="0"/>
        <v>0.67999999999999994</v>
      </c>
      <c r="BA7" s="4"/>
      <c r="BB7" s="4"/>
      <c r="BC7" s="4"/>
      <c r="BD7" s="4"/>
      <c r="BE7">
        <f t="shared" si="13"/>
        <v>697</v>
      </c>
      <c r="BF7" s="6">
        <f t="shared" si="14"/>
        <v>311</v>
      </c>
      <c r="BG7" s="4">
        <f t="shared" si="15"/>
        <v>0.93099999999999994</v>
      </c>
      <c r="BH7" s="6">
        <f t="shared" si="16"/>
        <v>1656.9069999999999</v>
      </c>
      <c r="BI7" s="4">
        <f t="shared" si="17"/>
        <v>0</v>
      </c>
      <c r="BJ7" s="4">
        <f t="shared" si="18"/>
        <v>0.79600000000000004</v>
      </c>
      <c r="BK7" s="4">
        <f t="shared" si="19"/>
        <v>0</v>
      </c>
      <c r="BL7" s="4">
        <f t="shared" si="20"/>
        <v>0.36099999999999999</v>
      </c>
      <c r="BM7" s="4">
        <f t="shared" si="21"/>
        <v>0.5</v>
      </c>
      <c r="BN7" s="6">
        <f t="shared" si="22"/>
        <v>187</v>
      </c>
      <c r="BO7" s="4">
        <f t="shared" si="23"/>
        <v>0.78476370510396976</v>
      </c>
      <c r="BP7" s="6">
        <f t="shared" si="24"/>
        <v>1656.9069999999999</v>
      </c>
      <c r="BQ7" s="6">
        <f t="shared" si="25"/>
        <v>2485.3604999999998</v>
      </c>
      <c r="BR7" s="6">
        <f t="shared" si="26"/>
        <v>1955.9787134999997</v>
      </c>
      <c r="BS7" s="6">
        <f t="shared" si="27"/>
        <v>21025.847610163197</v>
      </c>
      <c r="BT7" s="6">
        <f t="shared" si="28"/>
        <v>31538.771415244795</v>
      </c>
      <c r="BU7" s="6">
        <f t="shared" si="29"/>
        <v>24821.013103797653</v>
      </c>
      <c r="BV7" s="6">
        <f t="shared" si="30"/>
        <v>3999.4818823680007</v>
      </c>
      <c r="BW7" s="6">
        <f t="shared" si="31"/>
        <v>5999.2228235520015</v>
      </c>
      <c r="BX7" s="6">
        <f t="shared" si="32"/>
        <v>4721.3883621354253</v>
      </c>
      <c r="BY7" s="6">
        <f t="shared" si="33"/>
        <v>3976.5767999999998</v>
      </c>
      <c r="BZ7" s="6">
        <f t="shared" si="34"/>
        <v>265.10512</v>
      </c>
      <c r="CA7" s="6">
        <f t="shared" si="35"/>
        <v>397.65768000000003</v>
      </c>
      <c r="CB7" s="6">
        <f t="shared" si="36"/>
        <v>312.95659416000001</v>
      </c>
      <c r="CC7" s="6">
        <f t="shared" si="37"/>
        <v>1542.0358412098299</v>
      </c>
      <c r="CD7" s="6">
        <f t="shared" si="38"/>
        <v>43271.267401607351</v>
      </c>
      <c r="CE7">
        <v>5</v>
      </c>
      <c r="CF7" s="25">
        <f t="shared" si="39"/>
        <v>18582.658721840533</v>
      </c>
      <c r="CG7" s="9">
        <f t="shared" si="40"/>
        <v>20124.694563050361</v>
      </c>
    </row>
    <row r="8" spans="1:89" s="10" customFormat="1" x14ac:dyDescent="0.35">
      <c r="B8" s="10" t="s">
        <v>9</v>
      </c>
      <c r="C8" s="10">
        <v>200</v>
      </c>
      <c r="D8" s="11">
        <v>0.18</v>
      </c>
      <c r="E8" s="10">
        <v>6</v>
      </c>
      <c r="F8" s="12">
        <v>1.0338000000000001</v>
      </c>
      <c r="G8" s="12">
        <v>1.03</v>
      </c>
      <c r="H8" s="12">
        <v>1.2838000000000001</v>
      </c>
      <c r="I8" s="12">
        <v>1.2575000000000001</v>
      </c>
      <c r="J8" s="12">
        <v>1.63</v>
      </c>
      <c r="K8" s="10">
        <v>8</v>
      </c>
      <c r="L8" s="12">
        <v>1.9456</v>
      </c>
      <c r="M8" s="12">
        <v>2.56</v>
      </c>
      <c r="N8" s="10">
        <v>7.5</v>
      </c>
      <c r="O8" s="10">
        <v>6</v>
      </c>
      <c r="P8" s="56">
        <v>1</v>
      </c>
      <c r="Q8" s="12">
        <v>1.3440000000000001</v>
      </c>
      <c r="R8" s="10">
        <v>15</v>
      </c>
      <c r="S8" s="10">
        <v>20</v>
      </c>
      <c r="T8" s="12">
        <v>0.05</v>
      </c>
      <c r="U8" s="12">
        <v>0.5</v>
      </c>
      <c r="V8" s="17">
        <v>864</v>
      </c>
      <c r="W8" s="31" t="s">
        <v>32</v>
      </c>
      <c r="X8" s="31">
        <v>1</v>
      </c>
      <c r="Y8" s="31" t="s">
        <v>9</v>
      </c>
      <c r="Z8" s="31">
        <v>497</v>
      </c>
      <c r="AA8" s="32">
        <v>0.251</v>
      </c>
      <c r="AB8" s="32"/>
      <c r="AC8" s="32"/>
      <c r="AD8" s="32">
        <f t="shared" si="12"/>
        <v>2.4</v>
      </c>
      <c r="AE8" s="17">
        <v>15</v>
      </c>
      <c r="AF8" s="32"/>
      <c r="AG8" s="17"/>
      <c r="AH8" s="17"/>
      <c r="AI8" s="32" t="s">
        <v>107</v>
      </c>
      <c r="AJ8" s="12"/>
      <c r="AK8" s="12"/>
      <c r="AL8" s="12">
        <v>0.15</v>
      </c>
      <c r="AM8" s="12"/>
      <c r="AN8" s="12"/>
      <c r="AO8" s="12"/>
      <c r="AP8" s="12"/>
      <c r="AQ8" s="12">
        <v>0.4</v>
      </c>
      <c r="AR8" s="10">
        <v>311</v>
      </c>
      <c r="AS8" s="12">
        <f>1*46.6%</f>
        <v>0.46600000000000003</v>
      </c>
      <c r="AT8" s="12">
        <f>1*46.6%</f>
        <v>0.46600000000000003</v>
      </c>
      <c r="AU8" s="12">
        <v>0.311</v>
      </c>
      <c r="AW8" s="13"/>
      <c r="AX8" s="49" t="s">
        <v>354</v>
      </c>
      <c r="AY8" s="13"/>
      <c r="AZ8" s="12">
        <f t="shared" si="0"/>
        <v>0.67999999999999994</v>
      </c>
      <c r="BA8" s="12"/>
      <c r="BB8" s="12"/>
      <c r="BC8" s="12"/>
      <c r="BD8" s="12"/>
      <c r="BE8" s="10">
        <f t="shared" si="13"/>
        <v>697</v>
      </c>
      <c r="BF8" s="13">
        <f t="shared" si="14"/>
        <v>311</v>
      </c>
      <c r="BG8" s="12">
        <f t="shared" si="15"/>
        <v>1.397</v>
      </c>
      <c r="BH8" s="13">
        <f t="shared" si="16"/>
        <v>1981.7090000000001</v>
      </c>
      <c r="BI8" s="12">
        <f t="shared" si="17"/>
        <v>0</v>
      </c>
      <c r="BJ8" s="12">
        <f t="shared" si="18"/>
        <v>0.79600000000000004</v>
      </c>
      <c r="BK8" s="12">
        <f t="shared" si="19"/>
        <v>0</v>
      </c>
      <c r="BL8" s="12">
        <f t="shared" si="20"/>
        <v>0.36099999999999999</v>
      </c>
      <c r="BM8" s="12">
        <f t="shared" si="21"/>
        <v>0.5</v>
      </c>
      <c r="BN8" s="13">
        <f t="shared" si="22"/>
        <v>0</v>
      </c>
      <c r="BO8" s="12">
        <f t="shared" si="23"/>
        <v>0</v>
      </c>
      <c r="BP8" s="13">
        <f t="shared" si="24"/>
        <v>1981.7090000000001</v>
      </c>
      <c r="BQ8" s="13">
        <f t="shared" si="25"/>
        <v>2972.5635000000002</v>
      </c>
      <c r="BR8" s="13">
        <f t="shared" si="26"/>
        <v>2339.4074744999998</v>
      </c>
      <c r="BS8" s="13">
        <f t="shared" si="27"/>
        <v>25147.525746278399</v>
      </c>
      <c r="BT8" s="13">
        <f t="shared" si="28"/>
        <v>37721.288619417595</v>
      </c>
      <c r="BU8" s="13">
        <f t="shared" si="29"/>
        <v>29686.65414348165</v>
      </c>
      <c r="BV8" s="13">
        <f t="shared" si="30"/>
        <v>4783.4967452160008</v>
      </c>
      <c r="BW8" s="13">
        <f t="shared" si="31"/>
        <v>7175.2451178240008</v>
      </c>
      <c r="BX8" s="13">
        <f t="shared" si="32"/>
        <v>5646.9179077274894</v>
      </c>
      <c r="BY8" s="13">
        <f t="shared" si="33"/>
        <v>4756.1016</v>
      </c>
      <c r="BZ8" s="13">
        <f t="shared" si="34"/>
        <v>317.07344000000001</v>
      </c>
      <c r="CA8" s="13">
        <f t="shared" si="35"/>
        <v>475.61016000000001</v>
      </c>
      <c r="CB8" s="13">
        <f t="shared" si="36"/>
        <v>374.30519592000002</v>
      </c>
      <c r="CC8" s="13">
        <f t="shared" si="37"/>
        <v>864</v>
      </c>
      <c r="CD8" s="13">
        <f t="shared" si="38"/>
        <v>51753.695319756574</v>
      </c>
      <c r="CE8" s="10">
        <v>5</v>
      </c>
      <c r="CF8" s="17">
        <f t="shared" si="39"/>
        <v>22225.400721343973</v>
      </c>
      <c r="CG8" s="17">
        <f t="shared" si="40"/>
        <v>23089.400721343973</v>
      </c>
    </row>
    <row r="9" spans="1:89" x14ac:dyDescent="0.35">
      <c r="B9" t="s">
        <v>9</v>
      </c>
      <c r="C9">
        <v>200</v>
      </c>
      <c r="D9" s="1">
        <v>0.18</v>
      </c>
      <c r="E9">
        <v>6</v>
      </c>
      <c r="F9" s="4">
        <v>1.0338000000000001</v>
      </c>
      <c r="G9" s="4">
        <v>1.03</v>
      </c>
      <c r="H9" s="4">
        <v>1.2838000000000001</v>
      </c>
      <c r="I9" s="4">
        <v>1.2575000000000001</v>
      </c>
      <c r="J9" s="4">
        <v>1.63</v>
      </c>
      <c r="K9">
        <v>8</v>
      </c>
      <c r="L9" s="4">
        <v>1.9456</v>
      </c>
      <c r="M9" s="4">
        <v>2.56</v>
      </c>
      <c r="N9">
        <v>7.5</v>
      </c>
      <c r="O9">
        <v>6</v>
      </c>
      <c r="P9" s="55">
        <v>1</v>
      </c>
      <c r="Q9" s="4">
        <v>1.3440000000000001</v>
      </c>
      <c r="R9">
        <v>15</v>
      </c>
      <c r="S9">
        <v>20</v>
      </c>
      <c r="T9" s="4">
        <v>0.05</v>
      </c>
      <c r="U9" s="4">
        <v>0.5</v>
      </c>
      <c r="V9" s="9">
        <v>864</v>
      </c>
      <c r="W9" t="s">
        <v>414</v>
      </c>
      <c r="X9">
        <v>1</v>
      </c>
      <c r="Y9" t="s">
        <v>9</v>
      </c>
      <c r="Z9">
        <v>449</v>
      </c>
      <c r="AC9" s="30">
        <v>0.2</v>
      </c>
      <c r="AE9">
        <v>1</v>
      </c>
      <c r="AH9">
        <v>151</v>
      </c>
      <c r="AI9" s="30" t="s">
        <v>107</v>
      </c>
      <c r="AJ9" s="4"/>
      <c r="AK9" s="4"/>
      <c r="AL9" s="4">
        <v>0.15</v>
      </c>
      <c r="AM9" s="4"/>
      <c r="AN9" s="4"/>
      <c r="AO9" s="4"/>
      <c r="AP9" s="4"/>
      <c r="AQ9" s="4">
        <v>0.4</v>
      </c>
      <c r="AR9">
        <v>311</v>
      </c>
      <c r="AS9" s="4">
        <f>2*46.6%</f>
        <v>0.93200000000000005</v>
      </c>
      <c r="AT9" s="4"/>
      <c r="AU9" s="4">
        <v>0.311</v>
      </c>
      <c r="AW9" s="6"/>
      <c r="AX9" s="48" t="s">
        <v>354</v>
      </c>
      <c r="AY9" s="6"/>
      <c r="AZ9" s="4">
        <f t="shared" si="0"/>
        <v>0.67999999999999994</v>
      </c>
      <c r="BA9" s="4"/>
      <c r="BB9" s="4"/>
      <c r="BC9" s="4"/>
      <c r="BD9" s="4"/>
      <c r="BE9">
        <f>C9+Z9</f>
        <v>649</v>
      </c>
      <c r="BF9" s="6">
        <f t="shared" si="14"/>
        <v>311</v>
      </c>
      <c r="BG9" s="4">
        <f>AA9+AJ9+AS9+AZ9</f>
        <v>1.6120000000000001</v>
      </c>
      <c r="BH9" s="6">
        <f t="shared" si="16"/>
        <v>2006.1880000000001</v>
      </c>
      <c r="BI9" s="4">
        <f t="shared" si="17"/>
        <v>0</v>
      </c>
      <c r="BJ9" s="4">
        <f>AB9+AL9+AT9+BC9+D9</f>
        <v>0.32999999999999996</v>
      </c>
      <c r="BK9" s="4">
        <f>AC9+AM9</f>
        <v>0.2</v>
      </c>
      <c r="BL9" s="4">
        <f>T9+AF9+AN9+AU9+BA9</f>
        <v>0.36099999999999999</v>
      </c>
      <c r="BM9" s="4">
        <f>U9+AG9+AO9+AV9+BB9</f>
        <v>0.5</v>
      </c>
      <c r="BN9" s="6">
        <f>AH9+AP9+AW9+BD9</f>
        <v>151</v>
      </c>
      <c r="BO9" s="4">
        <f>6.66*BN9/(1400+BN9)</f>
        <v>0.64839458413926498</v>
      </c>
      <c r="BP9" s="6">
        <f>(100%+BI9+BK9)*BH9</f>
        <v>2407.4256</v>
      </c>
      <c r="BQ9" s="6">
        <f t="shared" si="25"/>
        <v>3611.1383999999998</v>
      </c>
      <c r="BR9" s="6">
        <f t="shared" si="26"/>
        <v>2841.9659207999998</v>
      </c>
      <c r="BS9" s="6">
        <f t="shared" si="27"/>
        <v>21687.630557184002</v>
      </c>
      <c r="BT9" s="6">
        <f t="shared" si="28"/>
        <v>32531.445835776001</v>
      </c>
      <c r="BU9" s="6">
        <f t="shared" si="29"/>
        <v>25602.247872755714</v>
      </c>
      <c r="BV9" s="6">
        <f>Q9*(100%+BJ9+BK9)*BH9</f>
        <v>4125.3645081600007</v>
      </c>
      <c r="BW9" s="6">
        <f t="shared" si="31"/>
        <v>6188.046762240001</v>
      </c>
      <c r="BX9" s="6">
        <f t="shared" si="32"/>
        <v>4869.9928018828814</v>
      </c>
      <c r="BY9" s="6">
        <f>AD9*(100%+BK9)*BH9</f>
        <v>0</v>
      </c>
      <c r="BZ9" s="6">
        <f>BY9/AE9</f>
        <v>0</v>
      </c>
      <c r="CA9" s="6">
        <f t="shared" si="35"/>
        <v>0</v>
      </c>
      <c r="CB9" s="6">
        <f t="shared" si="36"/>
        <v>0</v>
      </c>
      <c r="CC9" s="6">
        <f>(100%+BO9)*V9</f>
        <v>1424.212920696325</v>
      </c>
      <c r="CD9" s="6">
        <f>SUM(F9:I9)*BR9+2*BX9+BU9</f>
        <v>48429.77073839755</v>
      </c>
      <c r="CE9">
        <v>5</v>
      </c>
      <c r="CF9" s="25">
        <f>(CD9+2*BU9)/CE9</f>
        <v>19926.853296781796</v>
      </c>
      <c r="CG9" s="9">
        <f>CF9+CC9</f>
        <v>21351.066217478121</v>
      </c>
    </row>
    <row r="10" spans="1:89" x14ac:dyDescent="0.35">
      <c r="B10" t="s">
        <v>9</v>
      </c>
      <c r="C10">
        <v>200</v>
      </c>
      <c r="D10" s="1">
        <v>0.18</v>
      </c>
      <c r="E10">
        <v>6</v>
      </c>
      <c r="F10" s="4">
        <v>1.0338000000000001</v>
      </c>
      <c r="G10" s="4">
        <v>1.03</v>
      </c>
      <c r="H10" s="4">
        <v>1.2838000000000001</v>
      </c>
      <c r="I10" s="4">
        <v>1.2575000000000001</v>
      </c>
      <c r="J10" s="4">
        <v>1.63</v>
      </c>
      <c r="K10">
        <v>8</v>
      </c>
      <c r="L10" s="4">
        <v>1.9456</v>
      </c>
      <c r="M10" s="4">
        <v>2.56</v>
      </c>
      <c r="N10">
        <v>7.5</v>
      </c>
      <c r="O10">
        <v>6</v>
      </c>
      <c r="P10" s="55">
        <v>1</v>
      </c>
      <c r="Q10" s="4">
        <v>1.3440000000000001</v>
      </c>
      <c r="R10">
        <v>15</v>
      </c>
      <c r="S10">
        <v>20</v>
      </c>
      <c r="T10" s="4">
        <v>0.05</v>
      </c>
      <c r="U10" s="4">
        <v>0.5</v>
      </c>
      <c r="V10" s="9">
        <v>864</v>
      </c>
      <c r="W10" t="s">
        <v>414</v>
      </c>
      <c r="X10">
        <v>1</v>
      </c>
      <c r="Y10" t="s">
        <v>9</v>
      </c>
      <c r="Z10">
        <v>449</v>
      </c>
      <c r="AC10" s="30">
        <v>0.2</v>
      </c>
      <c r="AE10">
        <v>1</v>
      </c>
      <c r="AH10">
        <v>151</v>
      </c>
      <c r="AI10" s="30" t="s">
        <v>107</v>
      </c>
      <c r="AJ10" s="4"/>
      <c r="AK10" s="4"/>
      <c r="AL10" s="4">
        <v>0.15</v>
      </c>
      <c r="AM10" s="4"/>
      <c r="AN10" s="4"/>
      <c r="AO10" s="4"/>
      <c r="AP10" s="4"/>
      <c r="AQ10" s="4">
        <v>0.4</v>
      </c>
      <c r="AR10">
        <v>311</v>
      </c>
      <c r="AS10" s="4">
        <f>2*46.6%</f>
        <v>0.93200000000000005</v>
      </c>
      <c r="AT10" s="4">
        <v>0.46600000000000003</v>
      </c>
      <c r="AU10" s="4"/>
      <c r="AW10" s="6"/>
      <c r="AX10" s="48" t="s">
        <v>354</v>
      </c>
      <c r="AY10" s="6"/>
      <c r="AZ10" s="4">
        <f t="shared" si="0"/>
        <v>0.67999999999999994</v>
      </c>
      <c r="BA10" s="4"/>
      <c r="BB10" s="4"/>
      <c r="BC10" s="4"/>
      <c r="BD10" s="4"/>
      <c r="BE10">
        <f t="shared" ref="BE10:BE14" si="41">C10+Z10</f>
        <v>649</v>
      </c>
      <c r="BF10" s="6">
        <f t="shared" ref="BF10:BF21" si="42">AR10+AY10</f>
        <v>311</v>
      </c>
      <c r="BG10" s="4">
        <f t="shared" ref="BG10:BG14" si="43">AA10+AJ10+AS10+AZ10</f>
        <v>1.6120000000000001</v>
      </c>
      <c r="BH10" s="6">
        <f t="shared" ref="BH10:BH21" si="44">(100%+BG10)*BE10+BF10</f>
        <v>2006.1880000000001</v>
      </c>
      <c r="BI10" s="4">
        <f t="shared" ref="BI10:BI21" si="45">AK10</f>
        <v>0</v>
      </c>
      <c r="BJ10" s="4">
        <f t="shared" ref="BJ10:BJ14" si="46">AB10+AL10+AT10+BC10+D10</f>
        <v>0.79600000000000004</v>
      </c>
      <c r="BK10" s="4">
        <f t="shared" ref="BK10:BK14" si="47">AC10+AM10</f>
        <v>0.2</v>
      </c>
      <c r="BL10" s="4">
        <f t="shared" ref="BL10:BL14" si="48">T10+AF10+AN10+AU10+BA10</f>
        <v>0.05</v>
      </c>
      <c r="BM10" s="4">
        <f t="shared" ref="BM10:BM14" si="49">U10+AG10+AO10+AV10+BB10</f>
        <v>0.5</v>
      </c>
      <c r="BN10" s="6">
        <f t="shared" ref="BN10:BN14" si="50">AH10+AP10+AW10+BD10</f>
        <v>151</v>
      </c>
      <c r="BO10" s="4">
        <f t="shared" si="23"/>
        <v>0.64839458413926498</v>
      </c>
      <c r="BP10" s="6">
        <f t="shared" ref="BP10:BP14" si="51">(100%+BI10+BK10)*BH10</f>
        <v>2407.4256</v>
      </c>
      <c r="BQ10" s="6">
        <f t="shared" ref="BQ10:BQ21" si="52">(100%+$BM10)*BP10</f>
        <v>3611.1383999999998</v>
      </c>
      <c r="BR10" s="6">
        <f t="shared" ref="BR10:BR21" si="53">MIN($BL10, 80%)*BQ10+MAX(100%-$BL10, 20%)*BP10</f>
        <v>2467.6112399999997</v>
      </c>
      <c r="BS10" s="6">
        <f t="shared" si="27"/>
        <v>28293.144177868799</v>
      </c>
      <c r="BT10" s="6">
        <f t="shared" ref="BT10:BT21" si="54">(100%+$BM10)*BS10</f>
        <v>42439.716266803196</v>
      </c>
      <c r="BU10" s="6">
        <f t="shared" ref="BU10:BU21" si="55">MIN($BL10, 80%)*BT10+MAX(100%-$BL10, 20%)*BS10</f>
        <v>29000.472782315519</v>
      </c>
      <c r="BV10" s="6">
        <f t="shared" ref="BV10:BV14" si="56">Q10*(100%+BJ10+BK10)*BH10</f>
        <v>5381.8480773120009</v>
      </c>
      <c r="BW10" s="6">
        <f t="shared" ref="BW10:BW21" si="57">(100%+$BM10)*BV10</f>
        <v>8072.7721159680013</v>
      </c>
      <c r="BX10" s="6">
        <f t="shared" ref="BX10:BX21" si="58">MIN($BL10, 80%)*BW10+MAX(100%-$BL10, 20%)*BV10</f>
        <v>5516.3942792448006</v>
      </c>
      <c r="BY10" s="6">
        <f t="shared" ref="BY10:BY14" si="59">AD10*(100%+BK10)*BH10</f>
        <v>0</v>
      </c>
      <c r="BZ10" s="6">
        <f t="shared" ref="BZ10:BZ14" si="60">BY10/AE10</f>
        <v>0</v>
      </c>
      <c r="CA10" s="6">
        <f t="shared" ref="CA10:CA21" si="61">(100%+$BM10)*BZ10</f>
        <v>0</v>
      </c>
      <c r="CB10" s="6">
        <f t="shared" ref="CB10:CB21" si="62">MIN($BL10, 80%)*CA10+MAX(100%-$BL10, 20%)*BZ10</f>
        <v>0</v>
      </c>
      <c r="CC10" s="6">
        <f t="shared" ref="CC10:CC14" si="63">(100%+BO10)*V10</f>
        <v>1424.212920696325</v>
      </c>
      <c r="CD10" s="6">
        <f t="shared" ref="CD10:CD14" si="64">SUM(F10:I10)*BR10+2*BX10+BU10</f>
        <v>51396.857862129124</v>
      </c>
      <c r="CE10">
        <v>5</v>
      </c>
      <c r="CF10" s="25">
        <f t="shared" ref="CF10:CF14" si="65">(CD10+2*BU10)/CE10</f>
        <v>21879.560685352033</v>
      </c>
      <c r="CG10" s="8">
        <f t="shared" ref="CG10:CG14" si="66">CF10+CC10</f>
        <v>23303.773606048358</v>
      </c>
    </row>
    <row r="11" spans="1:89" x14ac:dyDescent="0.35">
      <c r="B11" t="s">
        <v>9</v>
      </c>
      <c r="C11">
        <v>200</v>
      </c>
      <c r="D11" s="1">
        <v>0.18</v>
      </c>
      <c r="E11">
        <v>6</v>
      </c>
      <c r="F11" s="4">
        <v>1.0338000000000001</v>
      </c>
      <c r="G11" s="4">
        <v>1.03</v>
      </c>
      <c r="H11" s="4">
        <v>1.2838000000000001</v>
      </c>
      <c r="I11" s="4">
        <v>1.2575000000000001</v>
      </c>
      <c r="J11" s="4">
        <v>1.63</v>
      </c>
      <c r="K11">
        <v>8</v>
      </c>
      <c r="L11" s="4">
        <v>1.9456</v>
      </c>
      <c r="M11" s="4">
        <v>2.56</v>
      </c>
      <c r="N11">
        <v>7.5</v>
      </c>
      <c r="O11">
        <v>6</v>
      </c>
      <c r="P11" s="55">
        <v>1</v>
      </c>
      <c r="Q11" s="4">
        <v>1.3440000000000001</v>
      </c>
      <c r="R11">
        <v>15</v>
      </c>
      <c r="S11">
        <v>20</v>
      </c>
      <c r="T11" s="4">
        <v>0.05</v>
      </c>
      <c r="U11" s="4">
        <v>0.5</v>
      </c>
      <c r="V11" s="9">
        <v>864</v>
      </c>
      <c r="W11" t="s">
        <v>414</v>
      </c>
      <c r="X11">
        <v>1</v>
      </c>
      <c r="Y11" t="s">
        <v>9</v>
      </c>
      <c r="Z11">
        <v>449</v>
      </c>
      <c r="AC11" s="30">
        <v>0.2</v>
      </c>
      <c r="AE11">
        <v>1</v>
      </c>
      <c r="AH11">
        <v>151</v>
      </c>
      <c r="AI11" s="30" t="s">
        <v>107</v>
      </c>
      <c r="AJ11" s="4"/>
      <c r="AK11" s="4"/>
      <c r="AL11" s="4">
        <v>0.15</v>
      </c>
      <c r="AM11" s="4"/>
      <c r="AN11" s="4"/>
      <c r="AO11" s="4"/>
      <c r="AP11" s="4"/>
      <c r="AQ11" s="4">
        <v>0.4</v>
      </c>
      <c r="AR11">
        <v>311</v>
      </c>
      <c r="AS11" s="4">
        <v>0.46600000000000003</v>
      </c>
      <c r="AT11" s="4">
        <v>0.46600000000000003</v>
      </c>
      <c r="AU11" s="4"/>
      <c r="AW11" s="6">
        <v>187</v>
      </c>
      <c r="AX11" s="48" t="s">
        <v>354</v>
      </c>
      <c r="AY11" s="6"/>
      <c r="AZ11" s="4">
        <f t="shared" si="0"/>
        <v>0.67999999999999994</v>
      </c>
      <c r="BA11" s="4"/>
      <c r="BB11" s="4"/>
      <c r="BC11" s="4"/>
      <c r="BD11" s="4"/>
      <c r="BE11">
        <f t="shared" si="41"/>
        <v>649</v>
      </c>
      <c r="BF11" s="6">
        <f t="shared" si="42"/>
        <v>311</v>
      </c>
      <c r="BG11" s="4">
        <f t="shared" si="43"/>
        <v>1.1459999999999999</v>
      </c>
      <c r="BH11" s="6">
        <f t="shared" si="44"/>
        <v>1703.7539999999999</v>
      </c>
      <c r="BI11" s="4">
        <f t="shared" si="45"/>
        <v>0</v>
      </c>
      <c r="BJ11" s="4">
        <f t="shared" si="46"/>
        <v>0.79600000000000004</v>
      </c>
      <c r="BK11" s="4">
        <f t="shared" si="47"/>
        <v>0.2</v>
      </c>
      <c r="BL11" s="4">
        <f t="shared" si="48"/>
        <v>0.05</v>
      </c>
      <c r="BM11" s="4">
        <f t="shared" si="49"/>
        <v>0.5</v>
      </c>
      <c r="BN11" s="6">
        <f t="shared" si="50"/>
        <v>338</v>
      </c>
      <c r="BO11" s="4">
        <f t="shared" si="23"/>
        <v>1.2952128883774452</v>
      </c>
      <c r="BP11" s="6">
        <f t="shared" si="51"/>
        <v>2044.5047999999997</v>
      </c>
      <c r="BQ11" s="6">
        <f t="shared" si="52"/>
        <v>3066.7571999999996</v>
      </c>
      <c r="BR11" s="6">
        <f t="shared" si="53"/>
        <v>2095.6174199999996</v>
      </c>
      <c r="BS11" s="6">
        <f t="shared" si="27"/>
        <v>24027.936347750398</v>
      </c>
      <c r="BT11" s="6">
        <f t="shared" si="54"/>
        <v>36041.904521625598</v>
      </c>
      <c r="BU11" s="6">
        <f t="shared" si="55"/>
        <v>24628.634756444157</v>
      </c>
      <c r="BV11" s="6">
        <f t="shared" si="56"/>
        <v>4570.5313704959999</v>
      </c>
      <c r="BW11" s="6">
        <f t="shared" si="57"/>
        <v>6855.7970557440003</v>
      </c>
      <c r="BX11" s="6">
        <f t="shared" si="58"/>
        <v>4684.7946547583997</v>
      </c>
      <c r="BY11" s="6">
        <f t="shared" si="59"/>
        <v>0</v>
      </c>
      <c r="BZ11" s="6">
        <f t="shared" si="60"/>
        <v>0</v>
      </c>
      <c r="CA11" s="6">
        <f t="shared" si="61"/>
        <v>0</v>
      </c>
      <c r="CB11" s="6">
        <f t="shared" si="62"/>
        <v>0</v>
      </c>
      <c r="CC11" s="6">
        <f t="shared" si="63"/>
        <v>1983.0639355581127</v>
      </c>
      <c r="CD11" s="6">
        <f t="shared" si="64"/>
        <v>43648.751846802959</v>
      </c>
      <c r="CE11">
        <v>5</v>
      </c>
      <c r="CF11" s="25">
        <f t="shared" si="65"/>
        <v>18581.204271938255</v>
      </c>
      <c r="CG11" s="9">
        <f t="shared" si="66"/>
        <v>20564.268207496367</v>
      </c>
    </row>
    <row r="12" spans="1:89" x14ac:dyDescent="0.35">
      <c r="B12" t="s">
        <v>9</v>
      </c>
      <c r="C12">
        <v>200</v>
      </c>
      <c r="D12" s="1">
        <v>0.18</v>
      </c>
      <c r="E12">
        <v>6</v>
      </c>
      <c r="F12" s="4">
        <v>1.0338000000000001</v>
      </c>
      <c r="G12" s="4">
        <v>1.03</v>
      </c>
      <c r="H12" s="4">
        <v>1.2838000000000001</v>
      </c>
      <c r="I12" s="4">
        <v>1.2575000000000001</v>
      </c>
      <c r="J12" s="4">
        <v>1.63</v>
      </c>
      <c r="K12">
        <v>8</v>
      </c>
      <c r="L12" s="4">
        <v>1.9456</v>
      </c>
      <c r="M12" s="4">
        <v>2.56</v>
      </c>
      <c r="N12">
        <v>7.5</v>
      </c>
      <c r="O12">
        <v>6</v>
      </c>
      <c r="P12" s="55">
        <v>1</v>
      </c>
      <c r="Q12" s="4">
        <v>1.3440000000000001</v>
      </c>
      <c r="R12">
        <v>15</v>
      </c>
      <c r="S12">
        <v>20</v>
      </c>
      <c r="T12" s="4">
        <v>0.05</v>
      </c>
      <c r="U12" s="4">
        <v>0.5</v>
      </c>
      <c r="V12" s="9">
        <v>864</v>
      </c>
      <c r="W12" t="s">
        <v>414</v>
      </c>
      <c r="X12">
        <v>1</v>
      </c>
      <c r="Y12" t="s">
        <v>9</v>
      </c>
      <c r="Z12">
        <v>449</v>
      </c>
      <c r="AC12" s="30">
        <v>0.2</v>
      </c>
      <c r="AE12">
        <v>1</v>
      </c>
      <c r="AH12">
        <v>151</v>
      </c>
      <c r="AI12" s="30" t="s">
        <v>107</v>
      </c>
      <c r="AJ12" s="4"/>
      <c r="AK12" s="4"/>
      <c r="AL12" s="4">
        <v>0.15</v>
      </c>
      <c r="AM12" s="4"/>
      <c r="AN12" s="4"/>
      <c r="AO12" s="4"/>
      <c r="AP12" s="4"/>
      <c r="AQ12" s="4">
        <v>0.4</v>
      </c>
      <c r="AR12">
        <v>311</v>
      </c>
      <c r="AS12" s="4">
        <v>0.46600000000000003</v>
      </c>
      <c r="AT12" s="4"/>
      <c r="AU12" s="4">
        <v>0.311</v>
      </c>
      <c r="AW12" s="6">
        <v>187</v>
      </c>
      <c r="AX12" s="48" t="s">
        <v>354</v>
      </c>
      <c r="AY12" s="6"/>
      <c r="AZ12" s="4">
        <f t="shared" si="0"/>
        <v>0.67999999999999994</v>
      </c>
      <c r="BA12" s="4"/>
      <c r="BB12" s="4"/>
      <c r="BC12" s="4"/>
      <c r="BD12" s="4"/>
      <c r="BE12">
        <f t="shared" si="41"/>
        <v>649</v>
      </c>
      <c r="BF12" s="6">
        <f t="shared" si="42"/>
        <v>311</v>
      </c>
      <c r="BG12" s="4">
        <f t="shared" si="43"/>
        <v>1.1459999999999999</v>
      </c>
      <c r="BH12" s="6">
        <f t="shared" si="44"/>
        <v>1703.7539999999999</v>
      </c>
      <c r="BI12" s="4">
        <f t="shared" si="45"/>
        <v>0</v>
      </c>
      <c r="BJ12" s="4">
        <f t="shared" si="46"/>
        <v>0.32999999999999996</v>
      </c>
      <c r="BK12" s="4">
        <f t="shared" si="47"/>
        <v>0.2</v>
      </c>
      <c r="BL12" s="4">
        <f t="shared" si="48"/>
        <v>0.36099999999999999</v>
      </c>
      <c r="BM12" s="4">
        <f t="shared" si="49"/>
        <v>0.5</v>
      </c>
      <c r="BN12" s="6">
        <f t="shared" si="50"/>
        <v>338</v>
      </c>
      <c r="BO12" s="4">
        <f t="shared" si="23"/>
        <v>1.2952128883774452</v>
      </c>
      <c r="BP12" s="6">
        <f t="shared" si="51"/>
        <v>2044.5047999999997</v>
      </c>
      <c r="BQ12" s="6">
        <f t="shared" si="52"/>
        <v>3066.7571999999996</v>
      </c>
      <c r="BR12" s="6">
        <f t="shared" si="53"/>
        <v>2413.5379163999996</v>
      </c>
      <c r="BS12" s="6">
        <f t="shared" si="27"/>
        <v>18418.207721472001</v>
      </c>
      <c r="BT12" s="6">
        <f t="shared" si="54"/>
        <v>27627.311582208</v>
      </c>
      <c r="BU12" s="6">
        <f t="shared" si="55"/>
        <v>21742.694215197698</v>
      </c>
      <c r="BV12" s="6">
        <f t="shared" si="56"/>
        <v>3503.4634252800006</v>
      </c>
      <c r="BW12" s="6">
        <f t="shared" si="57"/>
        <v>5255.1951379200009</v>
      </c>
      <c r="BX12" s="6">
        <f t="shared" si="58"/>
        <v>4135.8385735430411</v>
      </c>
      <c r="BY12" s="6">
        <f t="shared" si="59"/>
        <v>0</v>
      </c>
      <c r="BZ12" s="6">
        <f t="shared" si="60"/>
        <v>0</v>
      </c>
      <c r="CA12" s="6">
        <f t="shared" si="61"/>
        <v>0</v>
      </c>
      <c r="CB12" s="6">
        <f t="shared" si="62"/>
        <v>0</v>
      </c>
      <c r="CC12" s="6">
        <f t="shared" si="63"/>
        <v>1983.0639355581127</v>
      </c>
      <c r="CD12" s="6">
        <f t="shared" si="64"/>
        <v>41128.954821097417</v>
      </c>
      <c r="CE12">
        <v>5</v>
      </c>
      <c r="CF12" s="25">
        <f t="shared" si="65"/>
        <v>16922.868650298562</v>
      </c>
      <c r="CG12" s="9">
        <f t="shared" si="66"/>
        <v>18905.932585856674</v>
      </c>
    </row>
    <row r="13" spans="1:89" x14ac:dyDescent="0.35">
      <c r="B13" t="s">
        <v>9</v>
      </c>
      <c r="C13">
        <v>200</v>
      </c>
      <c r="D13" s="1">
        <v>0.18</v>
      </c>
      <c r="E13">
        <v>6</v>
      </c>
      <c r="F13" s="4">
        <v>1.0338000000000001</v>
      </c>
      <c r="G13" s="4">
        <v>1.03</v>
      </c>
      <c r="H13" s="4">
        <v>1.2838000000000001</v>
      </c>
      <c r="I13" s="4">
        <v>1.2575000000000001</v>
      </c>
      <c r="J13" s="4">
        <v>1.63</v>
      </c>
      <c r="K13">
        <v>8</v>
      </c>
      <c r="L13" s="4">
        <v>1.9456</v>
      </c>
      <c r="M13" s="4">
        <v>2.56</v>
      </c>
      <c r="N13">
        <v>7.5</v>
      </c>
      <c r="O13">
        <v>6</v>
      </c>
      <c r="P13" s="55">
        <v>1</v>
      </c>
      <c r="Q13" s="4">
        <v>1.3440000000000001</v>
      </c>
      <c r="R13">
        <v>15</v>
      </c>
      <c r="S13">
        <v>20</v>
      </c>
      <c r="T13" s="4">
        <v>0.05</v>
      </c>
      <c r="U13" s="4">
        <v>0.5</v>
      </c>
      <c r="V13" s="9">
        <v>864</v>
      </c>
      <c r="W13" t="s">
        <v>414</v>
      </c>
      <c r="X13">
        <v>1</v>
      </c>
      <c r="Y13" t="s">
        <v>9</v>
      </c>
      <c r="Z13">
        <v>449</v>
      </c>
      <c r="AC13" s="30">
        <v>0.2</v>
      </c>
      <c r="AE13">
        <v>1</v>
      </c>
      <c r="AH13">
        <v>151</v>
      </c>
      <c r="AI13" s="30" t="s">
        <v>107</v>
      </c>
      <c r="AJ13" s="4"/>
      <c r="AK13" s="4"/>
      <c r="AL13" s="4">
        <v>0.15</v>
      </c>
      <c r="AM13" s="4"/>
      <c r="AN13" s="4"/>
      <c r="AO13" s="4"/>
      <c r="AP13" s="4"/>
      <c r="AQ13" s="4">
        <v>0.4</v>
      </c>
      <c r="AR13">
        <v>311</v>
      </c>
      <c r="AS13" s="4"/>
      <c r="AT13" s="4">
        <v>0.46600000000000003</v>
      </c>
      <c r="AU13" s="4">
        <v>0.311</v>
      </c>
      <c r="AW13" s="6">
        <v>187</v>
      </c>
      <c r="AX13" s="48" t="s">
        <v>354</v>
      </c>
      <c r="AY13" s="6"/>
      <c r="AZ13" s="4">
        <f t="shared" si="0"/>
        <v>0.67999999999999994</v>
      </c>
      <c r="BA13" s="4"/>
      <c r="BB13" s="4"/>
      <c r="BC13" s="4"/>
      <c r="BD13" s="4"/>
      <c r="BE13">
        <f t="shared" si="41"/>
        <v>649</v>
      </c>
      <c r="BF13" s="6">
        <f t="shared" si="42"/>
        <v>311</v>
      </c>
      <c r="BG13" s="4">
        <f t="shared" si="43"/>
        <v>0.67999999999999994</v>
      </c>
      <c r="BH13" s="6">
        <f t="shared" si="44"/>
        <v>1401.32</v>
      </c>
      <c r="BI13" s="4">
        <f t="shared" si="45"/>
        <v>0</v>
      </c>
      <c r="BJ13" s="4">
        <f t="shared" si="46"/>
        <v>0.79600000000000004</v>
      </c>
      <c r="BK13" s="4">
        <f t="shared" si="47"/>
        <v>0.2</v>
      </c>
      <c r="BL13" s="4">
        <f t="shared" si="48"/>
        <v>0.36099999999999999</v>
      </c>
      <c r="BM13" s="4">
        <f t="shared" si="49"/>
        <v>0.5</v>
      </c>
      <c r="BN13" s="6">
        <f t="shared" si="50"/>
        <v>338</v>
      </c>
      <c r="BO13" s="4">
        <f t="shared" si="23"/>
        <v>1.2952128883774452</v>
      </c>
      <c r="BP13" s="6">
        <f t="shared" si="51"/>
        <v>1681.5839999999998</v>
      </c>
      <c r="BQ13" s="6">
        <f t="shared" si="52"/>
        <v>2522.3759999999997</v>
      </c>
      <c r="BR13" s="6">
        <f t="shared" si="53"/>
        <v>1985.1099119999999</v>
      </c>
      <c r="BS13" s="6">
        <f t="shared" si="27"/>
        <v>19762.728517631997</v>
      </c>
      <c r="BT13" s="6">
        <f t="shared" si="54"/>
        <v>29644.092776447993</v>
      </c>
      <c r="BU13" s="6">
        <f t="shared" si="55"/>
        <v>23329.90101506457</v>
      </c>
      <c r="BV13" s="6">
        <f t="shared" si="56"/>
        <v>3759.2146636799998</v>
      </c>
      <c r="BW13" s="6">
        <f t="shared" si="57"/>
        <v>5638.8219955200002</v>
      </c>
      <c r="BX13" s="6">
        <f t="shared" si="58"/>
        <v>4437.7529104742398</v>
      </c>
      <c r="BY13" s="6">
        <f t="shared" si="59"/>
        <v>0</v>
      </c>
      <c r="BZ13" s="6">
        <f t="shared" si="60"/>
        <v>0</v>
      </c>
      <c r="CA13" s="6">
        <f t="shared" si="61"/>
        <v>0</v>
      </c>
      <c r="CB13" s="6">
        <f t="shared" si="62"/>
        <v>0</v>
      </c>
      <c r="CC13" s="6">
        <f t="shared" si="63"/>
        <v>1983.0639355581127</v>
      </c>
      <c r="CD13" s="6">
        <f t="shared" si="64"/>
        <v>41347.036491764251</v>
      </c>
      <c r="CE13">
        <v>5</v>
      </c>
      <c r="CF13" s="25">
        <f t="shared" si="65"/>
        <v>17601.367704378681</v>
      </c>
      <c r="CG13" s="9">
        <f t="shared" si="66"/>
        <v>19584.431639936793</v>
      </c>
    </row>
    <row r="14" spans="1:89" s="10" customFormat="1" x14ac:dyDescent="0.35">
      <c r="B14" s="10" t="s">
        <v>9</v>
      </c>
      <c r="C14" s="10">
        <v>200</v>
      </c>
      <c r="D14" s="11">
        <v>0.18</v>
      </c>
      <c r="E14" s="10">
        <v>6</v>
      </c>
      <c r="F14" s="12">
        <v>1.0338000000000001</v>
      </c>
      <c r="G14" s="12">
        <v>1.03</v>
      </c>
      <c r="H14" s="12">
        <v>1.2838000000000001</v>
      </c>
      <c r="I14" s="12">
        <v>1.2575000000000001</v>
      </c>
      <c r="J14" s="12">
        <v>1.63</v>
      </c>
      <c r="K14" s="10">
        <v>8</v>
      </c>
      <c r="L14" s="12">
        <v>1.9456</v>
      </c>
      <c r="M14" s="12">
        <v>2.56</v>
      </c>
      <c r="N14" s="10">
        <v>7.5</v>
      </c>
      <c r="O14" s="10">
        <v>6</v>
      </c>
      <c r="P14" s="56">
        <v>1</v>
      </c>
      <c r="Q14" s="12">
        <v>1.3440000000000001</v>
      </c>
      <c r="R14" s="10">
        <v>15</v>
      </c>
      <c r="S14" s="10">
        <v>20</v>
      </c>
      <c r="T14" s="12">
        <v>0.05</v>
      </c>
      <c r="U14" s="12">
        <v>0.5</v>
      </c>
      <c r="V14" s="17">
        <v>864</v>
      </c>
      <c r="W14" s="10" t="s">
        <v>414</v>
      </c>
      <c r="X14" s="10">
        <v>1</v>
      </c>
      <c r="Y14" s="10" t="s">
        <v>9</v>
      </c>
      <c r="Z14" s="10">
        <v>449</v>
      </c>
      <c r="AC14" s="32">
        <v>0.2</v>
      </c>
      <c r="AE14" s="10">
        <v>1</v>
      </c>
      <c r="AH14" s="10">
        <v>151</v>
      </c>
      <c r="AI14" s="32" t="s">
        <v>107</v>
      </c>
      <c r="AJ14" s="12"/>
      <c r="AK14" s="12"/>
      <c r="AL14" s="12">
        <v>0.15</v>
      </c>
      <c r="AM14" s="12"/>
      <c r="AN14" s="12"/>
      <c r="AO14" s="12"/>
      <c r="AP14" s="12"/>
      <c r="AQ14" s="12">
        <v>0.4</v>
      </c>
      <c r="AR14" s="10">
        <v>311</v>
      </c>
      <c r="AS14" s="12">
        <f>1*46.6%</f>
        <v>0.46600000000000003</v>
      </c>
      <c r="AT14" s="12">
        <f>1*46.6%</f>
        <v>0.46600000000000003</v>
      </c>
      <c r="AU14" s="12">
        <v>0.311</v>
      </c>
      <c r="AW14" s="13"/>
      <c r="AX14" s="49" t="s">
        <v>354</v>
      </c>
      <c r="AY14" s="13"/>
      <c r="AZ14" s="12">
        <f t="shared" si="0"/>
        <v>0.67999999999999994</v>
      </c>
      <c r="BA14" s="12"/>
      <c r="BB14" s="12"/>
      <c r="BC14" s="12"/>
      <c r="BD14" s="12"/>
      <c r="BE14" s="10">
        <f t="shared" si="41"/>
        <v>649</v>
      </c>
      <c r="BF14" s="13">
        <f t="shared" si="42"/>
        <v>311</v>
      </c>
      <c r="BG14" s="12">
        <f t="shared" si="43"/>
        <v>1.1459999999999999</v>
      </c>
      <c r="BH14" s="13">
        <f t="shared" si="44"/>
        <v>1703.7539999999999</v>
      </c>
      <c r="BI14" s="12">
        <f t="shared" si="45"/>
        <v>0</v>
      </c>
      <c r="BJ14" s="12">
        <f t="shared" si="46"/>
        <v>0.79600000000000004</v>
      </c>
      <c r="BK14" s="12">
        <f t="shared" si="47"/>
        <v>0.2</v>
      </c>
      <c r="BL14" s="12">
        <f t="shared" si="48"/>
        <v>0.36099999999999999</v>
      </c>
      <c r="BM14" s="12">
        <f t="shared" si="49"/>
        <v>0.5</v>
      </c>
      <c r="BN14" s="13">
        <f t="shared" si="50"/>
        <v>151</v>
      </c>
      <c r="BO14" s="12">
        <f t="shared" si="23"/>
        <v>0.64839458413926498</v>
      </c>
      <c r="BP14" s="13">
        <f t="shared" si="51"/>
        <v>2044.5047999999997</v>
      </c>
      <c r="BQ14" s="13">
        <f t="shared" si="52"/>
        <v>3066.7571999999996</v>
      </c>
      <c r="BR14" s="13">
        <f t="shared" si="53"/>
        <v>2413.5379163999996</v>
      </c>
      <c r="BS14" s="13">
        <f t="shared" si="27"/>
        <v>24027.936347750398</v>
      </c>
      <c r="BT14" s="13">
        <f t="shared" si="54"/>
        <v>36041.904521625598</v>
      </c>
      <c r="BU14" s="13">
        <f t="shared" si="55"/>
        <v>28364.978858519346</v>
      </c>
      <c r="BV14" s="13">
        <f t="shared" si="56"/>
        <v>4570.5313704959999</v>
      </c>
      <c r="BW14" s="13">
        <f t="shared" si="57"/>
        <v>6855.7970557440003</v>
      </c>
      <c r="BX14" s="13">
        <f t="shared" si="58"/>
        <v>5395.512282870528</v>
      </c>
      <c r="BY14" s="13">
        <f t="shared" si="59"/>
        <v>0</v>
      </c>
      <c r="BZ14" s="13">
        <f t="shared" si="60"/>
        <v>0</v>
      </c>
      <c r="CA14" s="13">
        <f t="shared" si="61"/>
        <v>0</v>
      </c>
      <c r="CB14" s="13">
        <f t="shared" si="62"/>
        <v>0</v>
      </c>
      <c r="CC14" s="13">
        <f t="shared" si="63"/>
        <v>1424.212920696325</v>
      </c>
      <c r="CD14" s="13">
        <f t="shared" si="64"/>
        <v>50270.586883074036</v>
      </c>
      <c r="CE14" s="10">
        <v>5</v>
      </c>
      <c r="CF14" s="17">
        <f t="shared" si="65"/>
        <v>21400.108920022547</v>
      </c>
      <c r="CG14" s="17">
        <f t="shared" si="66"/>
        <v>22824.321840718872</v>
      </c>
    </row>
    <row r="15" spans="1:89" x14ac:dyDescent="0.35">
      <c r="B15" t="s">
        <v>9</v>
      </c>
      <c r="C15">
        <v>200</v>
      </c>
      <c r="D15" s="1">
        <v>0.18</v>
      </c>
      <c r="E15">
        <v>8</v>
      </c>
      <c r="F15" s="4">
        <v>1.2157</v>
      </c>
      <c r="G15" s="4">
        <v>1.2113</v>
      </c>
      <c r="H15" s="4">
        <v>1.5097</v>
      </c>
      <c r="I15" s="4">
        <v>1.4787999999999999</v>
      </c>
      <c r="J15" s="4">
        <v>1.9169</v>
      </c>
      <c r="K15">
        <v>6</v>
      </c>
      <c r="L15" s="4">
        <v>1.7023999999999999</v>
      </c>
      <c r="M15" s="4">
        <v>2.2400000000000002</v>
      </c>
      <c r="N15">
        <v>7.5</v>
      </c>
      <c r="O15">
        <v>6</v>
      </c>
      <c r="P15" s="55">
        <v>1</v>
      </c>
      <c r="Q15" s="4">
        <v>1.3440000000000001</v>
      </c>
      <c r="R15">
        <v>15</v>
      </c>
      <c r="S15">
        <v>20</v>
      </c>
      <c r="T15" s="4">
        <v>0.05</v>
      </c>
      <c r="U15" s="4">
        <v>0.5</v>
      </c>
      <c r="V15" s="9">
        <v>864</v>
      </c>
      <c r="W15" s="15" t="s">
        <v>32</v>
      </c>
      <c r="X15" s="15">
        <v>1</v>
      </c>
      <c r="Y15" s="15" t="s">
        <v>9</v>
      </c>
      <c r="Z15" s="15">
        <v>497</v>
      </c>
      <c r="AA15" s="30">
        <v>0.251</v>
      </c>
      <c r="AB15" s="30"/>
      <c r="AC15" s="30"/>
      <c r="AD15" s="30">
        <f>180%+(X15*60%)</f>
        <v>2.4</v>
      </c>
      <c r="AE15" s="9">
        <v>15</v>
      </c>
      <c r="AF15" s="30"/>
      <c r="AG15" s="9"/>
      <c r="AH15" s="9"/>
      <c r="AI15" s="30" t="s">
        <v>107</v>
      </c>
      <c r="AJ15" s="4"/>
      <c r="AK15" s="4"/>
      <c r="AL15" s="4">
        <v>0.15</v>
      </c>
      <c r="AM15" s="4"/>
      <c r="AN15" s="4"/>
      <c r="AO15" s="4"/>
      <c r="AP15" s="4"/>
      <c r="AQ15" s="4">
        <v>0.4</v>
      </c>
      <c r="AR15">
        <v>311</v>
      </c>
      <c r="AS15" s="4">
        <f>2*46.6%</f>
        <v>0.93200000000000005</v>
      </c>
      <c r="AT15" s="4"/>
      <c r="AU15" s="4">
        <v>0.311</v>
      </c>
      <c r="AW15" s="6"/>
      <c r="AX15" s="48" t="s">
        <v>354</v>
      </c>
      <c r="AY15" s="6"/>
      <c r="AZ15" s="4">
        <f t="shared" si="0"/>
        <v>0.67999999999999994</v>
      </c>
      <c r="BA15" s="4"/>
      <c r="BB15" s="4"/>
      <c r="BC15" s="4"/>
      <c r="BD15" s="4"/>
      <c r="BE15">
        <f>C15+Z15</f>
        <v>697</v>
      </c>
      <c r="BF15" s="6">
        <f t="shared" si="42"/>
        <v>311</v>
      </c>
      <c r="BG15" s="4">
        <f>AA15+AJ15+AS15+AZ15</f>
        <v>1.863</v>
      </c>
      <c r="BH15" s="6">
        <f t="shared" si="44"/>
        <v>2306.511</v>
      </c>
      <c r="BI15" s="4">
        <f t="shared" si="45"/>
        <v>0</v>
      </c>
      <c r="BJ15" s="4">
        <f>AB15+AL15+AT15+BC15+D15</f>
        <v>0.32999999999999996</v>
      </c>
      <c r="BK15" s="4">
        <f>AC15+AM15</f>
        <v>0</v>
      </c>
      <c r="BL15" s="4">
        <f>T15+AF15+AN15+AU15+BA15</f>
        <v>0.36099999999999999</v>
      </c>
      <c r="BM15" s="4">
        <f>U15+AG15+AO15+AV15+BB15</f>
        <v>0.5</v>
      </c>
      <c r="BN15" s="6">
        <f>AH15+AP15+AW15+BD15</f>
        <v>0</v>
      </c>
      <c r="BO15" s="4">
        <f>6.66*BN15/(1400+BN15)</f>
        <v>0</v>
      </c>
      <c r="BP15" s="6">
        <f>(100%+BI15+BK15)*BH15</f>
        <v>2306.511</v>
      </c>
      <c r="BQ15" s="6">
        <f t="shared" si="52"/>
        <v>3459.7664999999997</v>
      </c>
      <c r="BR15" s="6">
        <f t="shared" si="53"/>
        <v>2722.8362354999999</v>
      </c>
      <c r="BS15" s="6">
        <f t="shared" si="27"/>
        <v>18965.498896512003</v>
      </c>
      <c r="BT15" s="6">
        <f t="shared" si="54"/>
        <v>28448.248344768006</v>
      </c>
      <c r="BU15" s="6">
        <f t="shared" si="55"/>
        <v>22388.771447332419</v>
      </c>
      <c r="BV15" s="6">
        <f>Q15*(100%+BJ15+BK15)*BH15</f>
        <v>4122.9345427200005</v>
      </c>
      <c r="BW15" s="6">
        <f t="shared" si="57"/>
        <v>6184.4018140800008</v>
      </c>
      <c r="BX15" s="6">
        <f t="shared" si="58"/>
        <v>4867.1242276809608</v>
      </c>
      <c r="BY15" s="6">
        <f>AD15*(100%+BK15)*BH15</f>
        <v>5535.6264000000001</v>
      </c>
      <c r="BZ15" s="6">
        <f>BY15/AE15</f>
        <v>369.04176000000001</v>
      </c>
      <c r="CA15" s="6">
        <f t="shared" si="61"/>
        <v>553.56263999999999</v>
      </c>
      <c r="CB15" s="6">
        <f t="shared" si="62"/>
        <v>435.65379768000003</v>
      </c>
      <c r="CC15" s="6">
        <f>(100%+BO15)*V15</f>
        <v>864</v>
      </c>
      <c r="CD15" s="6">
        <f>SUM(F15:I15)*BR15+2*BX15+BU15</f>
        <v>46868.539536044584</v>
      </c>
      <c r="CE15">
        <v>5</v>
      </c>
      <c r="CF15" s="25">
        <f>(CD15+2*BU15)/CE15</f>
        <v>18329.216486141882</v>
      </c>
      <c r="CG15" s="9">
        <f>CF15+CC15</f>
        <v>19193.216486141882</v>
      </c>
    </row>
    <row r="16" spans="1:89" x14ac:dyDescent="0.35">
      <c r="B16" t="s">
        <v>9</v>
      </c>
      <c r="C16">
        <v>200</v>
      </c>
      <c r="D16" s="1">
        <v>0.18</v>
      </c>
      <c r="E16">
        <v>8</v>
      </c>
      <c r="F16" s="4">
        <v>1.2157</v>
      </c>
      <c r="G16" s="4">
        <v>1.2113</v>
      </c>
      <c r="H16" s="4">
        <v>1.5097</v>
      </c>
      <c r="I16" s="4">
        <v>1.4787999999999999</v>
      </c>
      <c r="J16" s="4">
        <v>1.9169</v>
      </c>
      <c r="K16">
        <v>6</v>
      </c>
      <c r="L16" s="4">
        <v>1.7023999999999999</v>
      </c>
      <c r="M16" s="4">
        <v>2.2400000000000002</v>
      </c>
      <c r="N16">
        <v>7.5</v>
      </c>
      <c r="O16">
        <v>6</v>
      </c>
      <c r="P16" s="55">
        <v>1</v>
      </c>
      <c r="Q16" s="4">
        <v>1.3440000000000001</v>
      </c>
      <c r="R16">
        <v>15</v>
      </c>
      <c r="S16">
        <v>20</v>
      </c>
      <c r="T16" s="4">
        <v>0.05</v>
      </c>
      <c r="U16" s="4">
        <v>0.5</v>
      </c>
      <c r="V16" s="9">
        <v>864</v>
      </c>
      <c r="W16" s="15" t="s">
        <v>32</v>
      </c>
      <c r="X16" s="15">
        <v>1</v>
      </c>
      <c r="Y16" s="15" t="s">
        <v>9</v>
      </c>
      <c r="Z16" s="15">
        <v>497</v>
      </c>
      <c r="AA16" s="30">
        <v>0.251</v>
      </c>
      <c r="AB16" s="30"/>
      <c r="AC16" s="30"/>
      <c r="AD16" s="30">
        <f t="shared" ref="AD16:AD20" si="67">180%+(X16*60%)</f>
        <v>2.4</v>
      </c>
      <c r="AE16" s="9">
        <v>15</v>
      </c>
      <c r="AF16" s="30"/>
      <c r="AG16" s="9"/>
      <c r="AH16" s="9"/>
      <c r="AI16" s="30" t="s">
        <v>107</v>
      </c>
      <c r="AJ16" s="4"/>
      <c r="AK16" s="4"/>
      <c r="AL16" s="4">
        <v>0.15</v>
      </c>
      <c r="AM16" s="4"/>
      <c r="AN16" s="4"/>
      <c r="AO16" s="4"/>
      <c r="AP16" s="4"/>
      <c r="AQ16" s="4">
        <v>0.4</v>
      </c>
      <c r="AR16">
        <v>311</v>
      </c>
      <c r="AS16" s="4">
        <f>2*46.6%</f>
        <v>0.93200000000000005</v>
      </c>
      <c r="AT16" s="4">
        <v>0.46600000000000003</v>
      </c>
      <c r="AU16" s="4"/>
      <c r="AW16" s="6"/>
      <c r="AX16" s="48" t="s">
        <v>354</v>
      </c>
      <c r="AY16" s="6"/>
      <c r="AZ16" s="4">
        <f t="shared" si="0"/>
        <v>0.67999999999999994</v>
      </c>
      <c r="BA16" s="4"/>
      <c r="BB16" s="4"/>
      <c r="BC16" s="4"/>
      <c r="BD16" s="4"/>
      <c r="BE16">
        <f t="shared" ref="BE16:BE20" si="68">C16+Z16</f>
        <v>697</v>
      </c>
      <c r="BF16" s="6">
        <f t="shared" si="42"/>
        <v>311</v>
      </c>
      <c r="BG16" s="4">
        <f t="shared" ref="BG16:BG20" si="69">AA16+AJ16+AS16+AZ16</f>
        <v>1.863</v>
      </c>
      <c r="BH16" s="6">
        <f t="shared" si="44"/>
        <v>2306.511</v>
      </c>
      <c r="BI16" s="4">
        <f t="shared" si="45"/>
        <v>0</v>
      </c>
      <c r="BJ16" s="4">
        <f t="shared" ref="BJ16:BJ20" si="70">AB16+AL16+AT16+BC16+D16</f>
        <v>0.79600000000000004</v>
      </c>
      <c r="BK16" s="4">
        <f t="shared" ref="BK16:BK20" si="71">AC16+AM16</f>
        <v>0</v>
      </c>
      <c r="BL16" s="4">
        <f t="shared" ref="BL16:BL20" si="72">T16+AF16+AN16+AU16+BA16</f>
        <v>0.05</v>
      </c>
      <c r="BM16" s="4">
        <f t="shared" ref="BM16:BM20" si="73">U16+AG16+AO16+AV16+BB16</f>
        <v>0.5</v>
      </c>
      <c r="BN16" s="6">
        <f t="shared" ref="BN16:BN20" si="74">AH16+AP16+AW16+BD16</f>
        <v>0</v>
      </c>
      <c r="BO16" s="4">
        <f t="shared" si="23"/>
        <v>0</v>
      </c>
      <c r="BP16" s="6">
        <f t="shared" ref="BP16:BP20" si="75">(100%+BI16+BK16)*BH16</f>
        <v>2306.511</v>
      </c>
      <c r="BQ16" s="6">
        <f t="shared" si="52"/>
        <v>3459.7664999999997</v>
      </c>
      <c r="BR16" s="6">
        <f t="shared" si="53"/>
        <v>2364.1737749999998</v>
      </c>
      <c r="BS16" s="6">
        <f t="shared" si="27"/>
        <v>25610.553397094405</v>
      </c>
      <c r="BT16" s="6">
        <f t="shared" si="54"/>
        <v>38415.830095641606</v>
      </c>
      <c r="BU16" s="6">
        <f t="shared" si="55"/>
        <v>26250.817232021764</v>
      </c>
      <c r="BV16" s="6">
        <f t="shared" ref="BV16:BV20" si="76">Q16*(100%+BJ16+BK16)*BH16</f>
        <v>5567.5116080640009</v>
      </c>
      <c r="BW16" s="6">
        <f t="shared" si="57"/>
        <v>8351.2674120960019</v>
      </c>
      <c r="BX16" s="6">
        <f t="shared" si="58"/>
        <v>5706.6993982656004</v>
      </c>
      <c r="BY16" s="6">
        <f t="shared" ref="BY16:BY20" si="77">AD16*(100%+BK16)*BH16</f>
        <v>5535.6264000000001</v>
      </c>
      <c r="BZ16" s="6">
        <f t="shared" ref="BZ16:BZ20" si="78">BY16/AE16</f>
        <v>369.04176000000001</v>
      </c>
      <c r="CA16" s="6">
        <f t="shared" si="61"/>
        <v>553.56263999999999</v>
      </c>
      <c r="CB16" s="6">
        <f t="shared" si="62"/>
        <v>378.26780400000001</v>
      </c>
      <c r="CC16" s="6">
        <f t="shared" ref="CC16:CC20" si="79">(100%+BO16)*V16</f>
        <v>864</v>
      </c>
      <c r="CD16" s="6">
        <f t="shared" ref="CD16:CD20" si="80">SUM(F16:I16)*BR16+2*BX16+BU16</f>
        <v>50467.399107065459</v>
      </c>
      <c r="CE16">
        <v>5</v>
      </c>
      <c r="CF16" s="25">
        <f t="shared" ref="CF16:CF20" si="81">(CD16+2*BU16)/CE16</f>
        <v>20593.806714221799</v>
      </c>
      <c r="CG16" s="8">
        <f t="shared" ref="CG16:CG20" si="82">CF16+CC16</f>
        <v>21457.806714221799</v>
      </c>
    </row>
    <row r="17" spans="2:89" x14ac:dyDescent="0.35">
      <c r="B17" t="s">
        <v>9</v>
      </c>
      <c r="C17">
        <v>200</v>
      </c>
      <c r="D17" s="1">
        <v>0.18</v>
      </c>
      <c r="E17">
        <v>8</v>
      </c>
      <c r="F17" s="4">
        <v>1.2157</v>
      </c>
      <c r="G17" s="4">
        <v>1.2113</v>
      </c>
      <c r="H17" s="4">
        <v>1.5097</v>
      </c>
      <c r="I17" s="4">
        <v>1.4787999999999999</v>
      </c>
      <c r="J17" s="4">
        <v>1.9169</v>
      </c>
      <c r="K17">
        <v>6</v>
      </c>
      <c r="L17" s="4">
        <v>1.7023999999999999</v>
      </c>
      <c r="M17" s="4">
        <v>2.2400000000000002</v>
      </c>
      <c r="N17">
        <v>7.5</v>
      </c>
      <c r="O17">
        <v>6</v>
      </c>
      <c r="P17" s="55">
        <v>1</v>
      </c>
      <c r="Q17" s="4">
        <v>1.3440000000000001</v>
      </c>
      <c r="R17">
        <v>15</v>
      </c>
      <c r="S17">
        <v>20</v>
      </c>
      <c r="T17" s="4">
        <v>0.05</v>
      </c>
      <c r="U17" s="4">
        <v>0.5</v>
      </c>
      <c r="V17" s="9">
        <v>864</v>
      </c>
      <c r="W17" s="15" t="s">
        <v>32</v>
      </c>
      <c r="X17" s="15">
        <v>1</v>
      </c>
      <c r="Y17" s="15" t="s">
        <v>9</v>
      </c>
      <c r="Z17" s="15">
        <v>497</v>
      </c>
      <c r="AA17" s="30">
        <v>0.251</v>
      </c>
      <c r="AB17" s="30"/>
      <c r="AC17" s="30"/>
      <c r="AD17" s="30">
        <f t="shared" si="67"/>
        <v>2.4</v>
      </c>
      <c r="AE17" s="9">
        <v>15</v>
      </c>
      <c r="AF17" s="30"/>
      <c r="AG17" s="9"/>
      <c r="AH17" s="9"/>
      <c r="AI17" s="30" t="s">
        <v>107</v>
      </c>
      <c r="AJ17" s="4"/>
      <c r="AK17" s="4"/>
      <c r="AL17" s="4">
        <v>0.15</v>
      </c>
      <c r="AM17" s="4"/>
      <c r="AN17" s="4"/>
      <c r="AO17" s="4"/>
      <c r="AP17" s="4"/>
      <c r="AQ17" s="4">
        <v>0.4</v>
      </c>
      <c r="AR17">
        <v>311</v>
      </c>
      <c r="AS17" s="4">
        <v>0.46600000000000003</v>
      </c>
      <c r="AT17" s="4">
        <v>0.46600000000000003</v>
      </c>
      <c r="AU17" s="4"/>
      <c r="AW17" s="6">
        <v>187</v>
      </c>
      <c r="AX17" s="48" t="s">
        <v>354</v>
      </c>
      <c r="AY17" s="6"/>
      <c r="AZ17" s="4">
        <f t="shared" si="0"/>
        <v>0.67999999999999994</v>
      </c>
      <c r="BA17" s="4"/>
      <c r="BB17" s="4"/>
      <c r="BC17" s="4"/>
      <c r="BD17" s="4"/>
      <c r="BE17">
        <f t="shared" si="68"/>
        <v>697</v>
      </c>
      <c r="BF17" s="6">
        <f t="shared" si="42"/>
        <v>311</v>
      </c>
      <c r="BG17" s="4">
        <f t="shared" si="69"/>
        <v>1.397</v>
      </c>
      <c r="BH17" s="6">
        <f t="shared" si="44"/>
        <v>1981.7090000000001</v>
      </c>
      <c r="BI17" s="4">
        <f t="shared" si="45"/>
        <v>0</v>
      </c>
      <c r="BJ17" s="4">
        <f t="shared" si="70"/>
        <v>0.79600000000000004</v>
      </c>
      <c r="BK17" s="4">
        <f t="shared" si="71"/>
        <v>0</v>
      </c>
      <c r="BL17" s="4">
        <f t="shared" si="72"/>
        <v>0.05</v>
      </c>
      <c r="BM17" s="4">
        <f t="shared" si="73"/>
        <v>0.5</v>
      </c>
      <c r="BN17" s="6">
        <f t="shared" si="74"/>
        <v>187</v>
      </c>
      <c r="BO17" s="4">
        <f t="shared" si="23"/>
        <v>0.78476370510396976</v>
      </c>
      <c r="BP17" s="6">
        <f t="shared" si="75"/>
        <v>1981.7090000000001</v>
      </c>
      <c r="BQ17" s="6">
        <f t="shared" si="52"/>
        <v>2972.5635000000002</v>
      </c>
      <c r="BR17" s="6">
        <f t="shared" si="53"/>
        <v>2031.2517250000001</v>
      </c>
      <c r="BS17" s="6">
        <f t="shared" si="27"/>
        <v>22004.085027993602</v>
      </c>
      <c r="BT17" s="6">
        <f t="shared" si="54"/>
        <v>33006.127541990405</v>
      </c>
      <c r="BU17" s="6">
        <f t="shared" si="55"/>
        <v>22554.187153693441</v>
      </c>
      <c r="BV17" s="6">
        <f t="shared" si="76"/>
        <v>4783.4967452160008</v>
      </c>
      <c r="BW17" s="6">
        <f t="shared" si="57"/>
        <v>7175.2451178240008</v>
      </c>
      <c r="BX17" s="6">
        <f t="shared" si="58"/>
        <v>4903.0841638464008</v>
      </c>
      <c r="BY17" s="6">
        <f t="shared" si="77"/>
        <v>4756.1016</v>
      </c>
      <c r="BZ17" s="6">
        <f t="shared" si="78"/>
        <v>317.07344000000001</v>
      </c>
      <c r="CA17" s="6">
        <f t="shared" si="61"/>
        <v>475.61016000000001</v>
      </c>
      <c r="CB17" s="6">
        <f t="shared" si="62"/>
        <v>325.00027599999999</v>
      </c>
      <c r="CC17" s="6">
        <f t="shared" si="79"/>
        <v>1542.0358412098299</v>
      </c>
      <c r="CD17" s="6">
        <f t="shared" si="80"/>
        <v>43360.599198123746</v>
      </c>
      <c r="CE17">
        <v>5</v>
      </c>
      <c r="CF17" s="25">
        <f t="shared" si="81"/>
        <v>17693.794701102124</v>
      </c>
      <c r="CG17" s="9">
        <f t="shared" si="82"/>
        <v>19235.830542311953</v>
      </c>
    </row>
    <row r="18" spans="2:89" x14ac:dyDescent="0.35">
      <c r="B18" t="s">
        <v>9</v>
      </c>
      <c r="C18">
        <v>200</v>
      </c>
      <c r="D18" s="1">
        <v>0.18</v>
      </c>
      <c r="E18">
        <v>8</v>
      </c>
      <c r="F18" s="4">
        <v>1.2157</v>
      </c>
      <c r="G18" s="4">
        <v>1.2113</v>
      </c>
      <c r="H18" s="4">
        <v>1.5097</v>
      </c>
      <c r="I18" s="4">
        <v>1.4787999999999999</v>
      </c>
      <c r="J18" s="4">
        <v>1.9169</v>
      </c>
      <c r="K18">
        <v>6</v>
      </c>
      <c r="L18" s="4">
        <v>1.7023999999999999</v>
      </c>
      <c r="M18" s="4">
        <v>2.2400000000000002</v>
      </c>
      <c r="N18">
        <v>7.5</v>
      </c>
      <c r="O18">
        <v>6</v>
      </c>
      <c r="P18" s="55">
        <v>1</v>
      </c>
      <c r="Q18" s="4">
        <v>1.3440000000000001</v>
      </c>
      <c r="R18">
        <v>15</v>
      </c>
      <c r="S18">
        <v>20</v>
      </c>
      <c r="T18" s="4">
        <v>0.05</v>
      </c>
      <c r="U18" s="4">
        <v>0.5</v>
      </c>
      <c r="V18" s="9">
        <v>864</v>
      </c>
      <c r="W18" s="15" t="s">
        <v>32</v>
      </c>
      <c r="X18" s="15">
        <v>1</v>
      </c>
      <c r="Y18" s="15" t="s">
        <v>9</v>
      </c>
      <c r="Z18" s="15">
        <v>497</v>
      </c>
      <c r="AA18" s="30">
        <v>0.251</v>
      </c>
      <c r="AB18" s="30"/>
      <c r="AC18" s="30"/>
      <c r="AD18" s="30">
        <f t="shared" si="67"/>
        <v>2.4</v>
      </c>
      <c r="AE18" s="9">
        <v>15</v>
      </c>
      <c r="AF18" s="30"/>
      <c r="AG18" s="9"/>
      <c r="AH18" s="9"/>
      <c r="AI18" s="30" t="s">
        <v>107</v>
      </c>
      <c r="AJ18" s="4"/>
      <c r="AK18" s="4"/>
      <c r="AL18" s="4">
        <v>0.15</v>
      </c>
      <c r="AM18" s="4"/>
      <c r="AN18" s="4"/>
      <c r="AO18" s="4"/>
      <c r="AP18" s="4"/>
      <c r="AQ18" s="4">
        <v>0.4</v>
      </c>
      <c r="AR18">
        <v>311</v>
      </c>
      <c r="AS18" s="4">
        <v>0.46600000000000003</v>
      </c>
      <c r="AT18" s="4"/>
      <c r="AU18" s="4">
        <v>0.311</v>
      </c>
      <c r="AW18" s="6">
        <v>187</v>
      </c>
      <c r="AX18" s="48" t="s">
        <v>354</v>
      </c>
      <c r="AY18" s="6"/>
      <c r="AZ18" s="4">
        <f t="shared" si="0"/>
        <v>0.67999999999999994</v>
      </c>
      <c r="BA18" s="4"/>
      <c r="BB18" s="4"/>
      <c r="BC18" s="4"/>
      <c r="BD18" s="4"/>
      <c r="BE18">
        <f t="shared" si="68"/>
        <v>697</v>
      </c>
      <c r="BF18" s="6">
        <f t="shared" si="42"/>
        <v>311</v>
      </c>
      <c r="BG18" s="4">
        <f t="shared" si="69"/>
        <v>1.397</v>
      </c>
      <c r="BH18" s="6">
        <f t="shared" si="44"/>
        <v>1981.7090000000001</v>
      </c>
      <c r="BI18" s="4">
        <f t="shared" si="45"/>
        <v>0</v>
      </c>
      <c r="BJ18" s="4">
        <f t="shared" si="70"/>
        <v>0.32999999999999996</v>
      </c>
      <c r="BK18" s="4">
        <f t="shared" si="71"/>
        <v>0</v>
      </c>
      <c r="BL18" s="4">
        <f t="shared" si="72"/>
        <v>0.36099999999999999</v>
      </c>
      <c r="BM18" s="4">
        <f t="shared" si="73"/>
        <v>0.5</v>
      </c>
      <c r="BN18" s="6">
        <f t="shared" si="74"/>
        <v>187</v>
      </c>
      <c r="BO18" s="4">
        <f t="shared" si="23"/>
        <v>0.78476370510396976</v>
      </c>
      <c r="BP18" s="6">
        <f t="shared" si="75"/>
        <v>1981.7090000000001</v>
      </c>
      <c r="BQ18" s="6">
        <f t="shared" si="52"/>
        <v>2972.5635000000002</v>
      </c>
      <c r="BR18" s="6">
        <f t="shared" si="53"/>
        <v>2339.4074744999998</v>
      </c>
      <c r="BS18" s="6">
        <f t="shared" si="27"/>
        <v>16294.784569728001</v>
      </c>
      <c r="BT18" s="6">
        <f t="shared" si="54"/>
        <v>24442.176854592002</v>
      </c>
      <c r="BU18" s="6">
        <f t="shared" si="55"/>
        <v>19235.993184563908</v>
      </c>
      <c r="BV18" s="6">
        <f t="shared" si="76"/>
        <v>3542.3444716800004</v>
      </c>
      <c r="BW18" s="6">
        <f t="shared" si="57"/>
        <v>5313.5167075200006</v>
      </c>
      <c r="BX18" s="6">
        <f t="shared" si="58"/>
        <v>4181.7376488182399</v>
      </c>
      <c r="BY18" s="6">
        <f t="shared" si="77"/>
        <v>4756.1016</v>
      </c>
      <c r="BZ18" s="6">
        <f t="shared" si="78"/>
        <v>317.07344000000001</v>
      </c>
      <c r="CA18" s="6">
        <f t="shared" si="61"/>
        <v>475.61016000000001</v>
      </c>
      <c r="CB18" s="6">
        <f t="shared" si="62"/>
        <v>374.30519592000002</v>
      </c>
      <c r="CC18" s="6">
        <f t="shared" si="79"/>
        <v>1542.0358412098299</v>
      </c>
      <c r="CD18" s="6">
        <f t="shared" si="80"/>
        <v>40268.52966035514</v>
      </c>
      <c r="CE18">
        <v>5</v>
      </c>
      <c r="CF18" s="25">
        <f t="shared" si="81"/>
        <v>15748.10320589659</v>
      </c>
      <c r="CG18" s="9">
        <f t="shared" si="82"/>
        <v>17290.139047106419</v>
      </c>
    </row>
    <row r="19" spans="2:89" x14ac:dyDescent="0.35">
      <c r="B19" t="s">
        <v>9</v>
      </c>
      <c r="C19">
        <v>200</v>
      </c>
      <c r="D19" s="1">
        <v>0.18</v>
      </c>
      <c r="E19">
        <v>8</v>
      </c>
      <c r="F19" s="4">
        <v>1.2157</v>
      </c>
      <c r="G19" s="4">
        <v>1.2113</v>
      </c>
      <c r="H19" s="4">
        <v>1.5097</v>
      </c>
      <c r="I19" s="4">
        <v>1.4787999999999999</v>
      </c>
      <c r="J19" s="4">
        <v>1.9169</v>
      </c>
      <c r="K19">
        <v>6</v>
      </c>
      <c r="L19" s="4">
        <v>1.7023999999999999</v>
      </c>
      <c r="M19" s="4">
        <v>2.2400000000000002</v>
      </c>
      <c r="N19">
        <v>7.5</v>
      </c>
      <c r="O19">
        <v>6</v>
      </c>
      <c r="P19" s="55">
        <v>1</v>
      </c>
      <c r="Q19" s="4">
        <v>1.3440000000000001</v>
      </c>
      <c r="R19">
        <v>15</v>
      </c>
      <c r="S19">
        <v>20</v>
      </c>
      <c r="T19" s="4">
        <v>0.05</v>
      </c>
      <c r="U19" s="4">
        <v>0.5</v>
      </c>
      <c r="V19" s="9">
        <v>864</v>
      </c>
      <c r="W19" s="15" t="s">
        <v>32</v>
      </c>
      <c r="X19" s="15">
        <v>1</v>
      </c>
      <c r="Y19" s="15" t="s">
        <v>9</v>
      </c>
      <c r="Z19" s="15">
        <v>497</v>
      </c>
      <c r="AA19" s="30">
        <v>0.251</v>
      </c>
      <c r="AB19" s="30"/>
      <c r="AC19" s="30"/>
      <c r="AD19" s="30">
        <f t="shared" si="67"/>
        <v>2.4</v>
      </c>
      <c r="AE19" s="9">
        <v>15</v>
      </c>
      <c r="AF19" s="30"/>
      <c r="AG19" s="9"/>
      <c r="AH19" s="9"/>
      <c r="AI19" s="30" t="s">
        <v>107</v>
      </c>
      <c r="AJ19" s="4"/>
      <c r="AK19" s="4"/>
      <c r="AL19" s="4">
        <v>0.15</v>
      </c>
      <c r="AM19" s="4"/>
      <c r="AN19" s="4"/>
      <c r="AO19" s="4"/>
      <c r="AP19" s="4"/>
      <c r="AQ19" s="4">
        <v>0.4</v>
      </c>
      <c r="AR19">
        <v>311</v>
      </c>
      <c r="AS19" s="4"/>
      <c r="AT19" s="4">
        <v>0.46600000000000003</v>
      </c>
      <c r="AU19" s="4">
        <v>0.311</v>
      </c>
      <c r="AW19" s="6">
        <v>187</v>
      </c>
      <c r="AX19" s="48" t="s">
        <v>354</v>
      </c>
      <c r="AY19" s="6"/>
      <c r="AZ19" s="4">
        <f t="shared" si="0"/>
        <v>0.67999999999999994</v>
      </c>
      <c r="BA19" s="4"/>
      <c r="BB19" s="4"/>
      <c r="BC19" s="4"/>
      <c r="BD19" s="4"/>
      <c r="BE19">
        <f t="shared" si="68"/>
        <v>697</v>
      </c>
      <c r="BF19" s="6">
        <f t="shared" si="42"/>
        <v>311</v>
      </c>
      <c r="BG19" s="4">
        <f t="shared" si="69"/>
        <v>0.93099999999999994</v>
      </c>
      <c r="BH19" s="6">
        <f t="shared" si="44"/>
        <v>1656.9069999999999</v>
      </c>
      <c r="BI19" s="4">
        <f t="shared" si="45"/>
        <v>0</v>
      </c>
      <c r="BJ19" s="4">
        <f t="shared" si="70"/>
        <v>0.79600000000000004</v>
      </c>
      <c r="BK19" s="4">
        <f t="shared" si="71"/>
        <v>0</v>
      </c>
      <c r="BL19" s="4">
        <f t="shared" si="72"/>
        <v>0.36099999999999999</v>
      </c>
      <c r="BM19" s="4">
        <f t="shared" si="73"/>
        <v>0.5</v>
      </c>
      <c r="BN19" s="6">
        <f t="shared" si="74"/>
        <v>187</v>
      </c>
      <c r="BO19" s="4">
        <f t="shared" si="23"/>
        <v>0.78476370510396976</v>
      </c>
      <c r="BP19" s="6">
        <f t="shared" si="75"/>
        <v>1656.9069999999999</v>
      </c>
      <c r="BQ19" s="6">
        <f t="shared" si="52"/>
        <v>2485.3604999999998</v>
      </c>
      <c r="BR19" s="6">
        <f t="shared" si="53"/>
        <v>1955.9787134999997</v>
      </c>
      <c r="BS19" s="6">
        <f t="shared" si="27"/>
        <v>18397.616658892803</v>
      </c>
      <c r="BT19" s="6">
        <f t="shared" si="54"/>
        <v>27596.424988339204</v>
      </c>
      <c r="BU19" s="6">
        <f t="shared" si="55"/>
        <v>21718.386465822954</v>
      </c>
      <c r="BV19" s="6">
        <f t="shared" si="76"/>
        <v>3999.4818823680007</v>
      </c>
      <c r="BW19" s="6">
        <f t="shared" si="57"/>
        <v>5999.2228235520015</v>
      </c>
      <c r="BX19" s="6">
        <f t="shared" si="58"/>
        <v>4721.3883621354253</v>
      </c>
      <c r="BY19" s="6">
        <f t="shared" si="77"/>
        <v>3976.5767999999998</v>
      </c>
      <c r="BZ19" s="6">
        <f t="shared" si="78"/>
        <v>265.10512</v>
      </c>
      <c r="CA19" s="6">
        <f t="shared" si="61"/>
        <v>397.65768000000003</v>
      </c>
      <c r="CB19" s="6">
        <f t="shared" si="62"/>
        <v>312.95659416000001</v>
      </c>
      <c r="CC19" s="6">
        <f t="shared" si="79"/>
        <v>1542.0358412098299</v>
      </c>
      <c r="CD19" s="6">
        <f t="shared" si="80"/>
        <v>41753.765913053052</v>
      </c>
      <c r="CE19">
        <v>5</v>
      </c>
      <c r="CF19" s="25">
        <f t="shared" si="81"/>
        <v>17038.10776893979</v>
      </c>
      <c r="CG19" s="9">
        <f t="shared" si="82"/>
        <v>18580.143610149618</v>
      </c>
    </row>
    <row r="20" spans="2:89" s="10" customFormat="1" x14ac:dyDescent="0.35">
      <c r="B20" s="10" t="s">
        <v>9</v>
      </c>
      <c r="C20" s="10">
        <v>200</v>
      </c>
      <c r="D20" s="11">
        <v>0.18</v>
      </c>
      <c r="E20" s="10">
        <v>8</v>
      </c>
      <c r="F20" s="12">
        <v>1.2157</v>
      </c>
      <c r="G20" s="12">
        <v>1.2113</v>
      </c>
      <c r="H20" s="12">
        <v>1.5097</v>
      </c>
      <c r="I20" s="12">
        <v>1.4787999999999999</v>
      </c>
      <c r="J20" s="12">
        <v>1.9169</v>
      </c>
      <c r="K20" s="10">
        <v>6</v>
      </c>
      <c r="L20" s="12">
        <v>1.7023999999999999</v>
      </c>
      <c r="M20" s="12">
        <v>2.2400000000000002</v>
      </c>
      <c r="N20" s="10">
        <v>7.5</v>
      </c>
      <c r="O20" s="10">
        <v>6</v>
      </c>
      <c r="P20" s="56">
        <v>1</v>
      </c>
      <c r="Q20" s="12">
        <v>1.3440000000000001</v>
      </c>
      <c r="R20" s="10">
        <v>15</v>
      </c>
      <c r="S20" s="10">
        <v>20</v>
      </c>
      <c r="T20" s="12">
        <v>0.05</v>
      </c>
      <c r="U20" s="12">
        <v>0.5</v>
      </c>
      <c r="V20" s="17">
        <v>864</v>
      </c>
      <c r="W20" s="31" t="s">
        <v>32</v>
      </c>
      <c r="X20" s="31">
        <v>1</v>
      </c>
      <c r="Y20" s="31" t="s">
        <v>9</v>
      </c>
      <c r="Z20" s="31">
        <v>497</v>
      </c>
      <c r="AA20" s="32">
        <v>0.251</v>
      </c>
      <c r="AB20" s="32"/>
      <c r="AC20" s="32"/>
      <c r="AD20" s="32">
        <f t="shared" si="67"/>
        <v>2.4</v>
      </c>
      <c r="AE20" s="17">
        <v>15</v>
      </c>
      <c r="AF20" s="32"/>
      <c r="AG20" s="17"/>
      <c r="AH20" s="17"/>
      <c r="AI20" s="32" t="s">
        <v>107</v>
      </c>
      <c r="AJ20" s="12"/>
      <c r="AK20" s="12"/>
      <c r="AL20" s="12">
        <v>0.15</v>
      </c>
      <c r="AM20" s="12"/>
      <c r="AN20" s="12"/>
      <c r="AO20" s="12"/>
      <c r="AP20" s="12"/>
      <c r="AQ20" s="12">
        <v>0.4</v>
      </c>
      <c r="AR20" s="10">
        <v>311</v>
      </c>
      <c r="AS20" s="12">
        <f>1*46.6%</f>
        <v>0.46600000000000003</v>
      </c>
      <c r="AT20" s="12">
        <f>1*46.6%</f>
        <v>0.46600000000000003</v>
      </c>
      <c r="AU20" s="12">
        <v>0.311</v>
      </c>
      <c r="AW20" s="13"/>
      <c r="AX20" s="49" t="s">
        <v>354</v>
      </c>
      <c r="AY20" s="13"/>
      <c r="AZ20" s="12">
        <f t="shared" si="0"/>
        <v>0.67999999999999994</v>
      </c>
      <c r="BA20" s="12"/>
      <c r="BB20" s="12"/>
      <c r="BC20" s="12"/>
      <c r="BD20" s="12"/>
      <c r="BE20" s="10">
        <f t="shared" si="68"/>
        <v>697</v>
      </c>
      <c r="BF20" s="13">
        <f t="shared" si="42"/>
        <v>311</v>
      </c>
      <c r="BG20" s="12">
        <f t="shared" si="69"/>
        <v>1.397</v>
      </c>
      <c r="BH20" s="13">
        <f t="shared" si="44"/>
        <v>1981.7090000000001</v>
      </c>
      <c r="BI20" s="12">
        <f t="shared" si="45"/>
        <v>0</v>
      </c>
      <c r="BJ20" s="12">
        <f t="shared" si="70"/>
        <v>0.79600000000000004</v>
      </c>
      <c r="BK20" s="12">
        <f t="shared" si="71"/>
        <v>0</v>
      </c>
      <c r="BL20" s="12">
        <f t="shared" si="72"/>
        <v>0.36099999999999999</v>
      </c>
      <c r="BM20" s="12">
        <f t="shared" si="73"/>
        <v>0.5</v>
      </c>
      <c r="BN20" s="13">
        <f t="shared" si="74"/>
        <v>0</v>
      </c>
      <c r="BO20" s="12">
        <f t="shared" si="23"/>
        <v>0</v>
      </c>
      <c r="BP20" s="13">
        <f t="shared" si="75"/>
        <v>1981.7090000000001</v>
      </c>
      <c r="BQ20" s="13">
        <f t="shared" si="52"/>
        <v>2972.5635000000002</v>
      </c>
      <c r="BR20" s="13">
        <f t="shared" si="53"/>
        <v>2339.4074744999998</v>
      </c>
      <c r="BS20" s="13">
        <f t="shared" si="27"/>
        <v>22004.085027993602</v>
      </c>
      <c r="BT20" s="13">
        <f t="shared" si="54"/>
        <v>33006.127541990405</v>
      </c>
      <c r="BU20" s="13">
        <f t="shared" si="55"/>
        <v>25975.82237554645</v>
      </c>
      <c r="BV20" s="13">
        <f t="shared" si="76"/>
        <v>4783.4967452160008</v>
      </c>
      <c r="BW20" s="13">
        <f t="shared" si="57"/>
        <v>7175.2451178240008</v>
      </c>
      <c r="BX20" s="13">
        <f t="shared" si="58"/>
        <v>5646.9179077274894</v>
      </c>
      <c r="BY20" s="13">
        <f t="shared" si="77"/>
        <v>4756.1016</v>
      </c>
      <c r="BZ20" s="13">
        <f t="shared" si="78"/>
        <v>317.07344000000001</v>
      </c>
      <c r="CA20" s="13">
        <f t="shared" si="61"/>
        <v>475.61016000000001</v>
      </c>
      <c r="CB20" s="13">
        <f t="shared" si="62"/>
        <v>374.30519592000002</v>
      </c>
      <c r="CC20" s="13">
        <f t="shared" si="79"/>
        <v>864</v>
      </c>
      <c r="CD20" s="13">
        <f t="shared" si="80"/>
        <v>49938.719369156177</v>
      </c>
      <c r="CE20" s="10">
        <v>5</v>
      </c>
      <c r="CF20" s="17">
        <f t="shared" si="81"/>
        <v>20378.072824049817</v>
      </c>
      <c r="CG20" s="17">
        <f t="shared" si="82"/>
        <v>21242.072824049817</v>
      </c>
    </row>
    <row r="21" spans="2:89" x14ac:dyDescent="0.35">
      <c r="B21" t="s">
        <v>9</v>
      </c>
      <c r="C21">
        <v>200</v>
      </c>
      <c r="D21" s="1">
        <v>0.18</v>
      </c>
      <c r="E21">
        <v>8</v>
      </c>
      <c r="F21" s="4">
        <v>1.2157</v>
      </c>
      <c r="G21" s="4">
        <v>1.2113</v>
      </c>
      <c r="H21" s="4">
        <v>1.5097</v>
      </c>
      <c r="I21" s="4">
        <v>1.4787999999999999</v>
      </c>
      <c r="J21" s="4">
        <v>1.9169</v>
      </c>
      <c r="K21">
        <v>6</v>
      </c>
      <c r="L21" s="4">
        <v>1.7023999999999999</v>
      </c>
      <c r="M21" s="4">
        <v>2.2400000000000002</v>
      </c>
      <c r="N21">
        <v>7.5</v>
      </c>
      <c r="O21">
        <v>6</v>
      </c>
      <c r="P21" s="55">
        <v>1</v>
      </c>
      <c r="Q21" s="4">
        <v>1.3440000000000001</v>
      </c>
      <c r="R21">
        <v>15</v>
      </c>
      <c r="S21">
        <v>20</v>
      </c>
      <c r="T21" s="4">
        <v>0.05</v>
      </c>
      <c r="U21" s="4">
        <v>0.5</v>
      </c>
      <c r="V21" s="9">
        <v>864</v>
      </c>
      <c r="W21" t="s">
        <v>414</v>
      </c>
      <c r="X21">
        <v>1</v>
      </c>
      <c r="Y21" t="s">
        <v>9</v>
      </c>
      <c r="Z21">
        <v>449</v>
      </c>
      <c r="AC21" s="30">
        <v>0.2</v>
      </c>
      <c r="AE21">
        <v>1</v>
      </c>
      <c r="AH21">
        <v>151</v>
      </c>
      <c r="AI21" s="30" t="s">
        <v>107</v>
      </c>
      <c r="AJ21" s="4"/>
      <c r="AK21" s="4"/>
      <c r="AL21" s="4">
        <v>0.15</v>
      </c>
      <c r="AM21" s="4"/>
      <c r="AN21" s="4"/>
      <c r="AO21" s="4"/>
      <c r="AP21" s="4"/>
      <c r="AQ21" s="4">
        <v>0.4</v>
      </c>
      <c r="AR21">
        <v>311</v>
      </c>
      <c r="AS21" s="4">
        <f>2*46.6%</f>
        <v>0.93200000000000005</v>
      </c>
      <c r="AT21" s="4"/>
      <c r="AU21" s="4">
        <v>0.311</v>
      </c>
      <c r="AW21" s="6"/>
      <c r="AX21" s="48" t="s">
        <v>354</v>
      </c>
      <c r="AY21" s="6"/>
      <c r="AZ21" s="4">
        <f t="shared" si="0"/>
        <v>0.67999999999999994</v>
      </c>
      <c r="BA21" s="4"/>
      <c r="BB21" s="4"/>
      <c r="BC21" s="4"/>
      <c r="BD21" s="4"/>
      <c r="BE21">
        <f>C21+Z21</f>
        <v>649</v>
      </c>
      <c r="BF21" s="6">
        <f t="shared" si="42"/>
        <v>311</v>
      </c>
      <c r="BG21" s="4">
        <f>AA21+AJ21+AS21+AZ21</f>
        <v>1.6120000000000001</v>
      </c>
      <c r="BH21" s="6">
        <f t="shared" si="44"/>
        <v>2006.1880000000001</v>
      </c>
      <c r="BI21" s="4">
        <f t="shared" si="45"/>
        <v>0</v>
      </c>
      <c r="BJ21" s="4">
        <f>AB21+AL21+AT21+BC21+D21</f>
        <v>0.32999999999999996</v>
      </c>
      <c r="BK21" s="4">
        <f>AC21+AM21</f>
        <v>0.2</v>
      </c>
      <c r="BL21" s="4">
        <f>T21+AF21+AN21+AU21+BA21</f>
        <v>0.36099999999999999</v>
      </c>
      <c r="BM21" s="4">
        <f>U21+AG21+AO21+AV21+BB21</f>
        <v>0.5</v>
      </c>
      <c r="BN21" s="6">
        <f>AH21+AP21+AW21+BD21</f>
        <v>151</v>
      </c>
      <c r="BO21" s="4">
        <f>6.66*BN21/(1400+BN21)</f>
        <v>0.64839458413926498</v>
      </c>
      <c r="BP21" s="6">
        <f>(100%+BI21+BK21)*BH21</f>
        <v>2407.4256</v>
      </c>
      <c r="BQ21" s="6">
        <f t="shared" si="52"/>
        <v>3611.1383999999998</v>
      </c>
      <c r="BR21" s="6">
        <f t="shared" si="53"/>
        <v>2841.9659207999998</v>
      </c>
      <c r="BS21" s="6">
        <f t="shared" si="27"/>
        <v>18976.676737536003</v>
      </c>
      <c r="BT21" s="6">
        <f t="shared" si="54"/>
        <v>28465.015106304003</v>
      </c>
      <c r="BU21" s="6">
        <f t="shared" si="55"/>
        <v>22401.966888661249</v>
      </c>
      <c r="BV21" s="6">
        <f>Q21*(100%+BJ21+BK21)*BH21</f>
        <v>4125.3645081600007</v>
      </c>
      <c r="BW21" s="6">
        <f t="shared" si="57"/>
        <v>6188.046762240001</v>
      </c>
      <c r="BX21" s="6">
        <f t="shared" si="58"/>
        <v>4869.9928018828814</v>
      </c>
      <c r="BY21" s="6">
        <f>AD21*(100%+BK21)*BH21</f>
        <v>0</v>
      </c>
      <c r="BZ21" s="6">
        <f>BY21/AE21</f>
        <v>0</v>
      </c>
      <c r="CA21" s="6">
        <f t="shared" si="61"/>
        <v>0</v>
      </c>
      <c r="CB21" s="6">
        <f t="shared" si="62"/>
        <v>0</v>
      </c>
      <c r="CC21" s="6">
        <f>(100%+BO21)*V21</f>
        <v>1424.212920696325</v>
      </c>
      <c r="CD21" s="6">
        <f>SUM(F21:I21)*BR21+2*BX21+BU21</f>
        <v>47532.618936519408</v>
      </c>
      <c r="CE21">
        <v>5</v>
      </c>
      <c r="CF21" s="25">
        <f>(CD21+2*BU21)/CE21</f>
        <v>18467.31054276838</v>
      </c>
      <c r="CG21" s="9">
        <f>CF21+CC21</f>
        <v>19891.523463464706</v>
      </c>
    </row>
    <row r="22" spans="2:89" x14ac:dyDescent="0.35">
      <c r="B22" t="s">
        <v>9</v>
      </c>
      <c r="C22">
        <v>200</v>
      </c>
      <c r="D22" s="1">
        <v>0.18</v>
      </c>
      <c r="E22">
        <v>8</v>
      </c>
      <c r="F22" s="4">
        <v>1.2157</v>
      </c>
      <c r="G22" s="4">
        <v>1.2113</v>
      </c>
      <c r="H22" s="4">
        <v>1.5097</v>
      </c>
      <c r="I22" s="4">
        <v>1.4787999999999999</v>
      </c>
      <c r="J22" s="4">
        <v>1.9169</v>
      </c>
      <c r="K22">
        <v>6</v>
      </c>
      <c r="L22" s="4">
        <v>1.7023999999999999</v>
      </c>
      <c r="M22" s="4">
        <v>2.2400000000000002</v>
      </c>
      <c r="N22">
        <v>7.5</v>
      </c>
      <c r="O22">
        <v>6</v>
      </c>
      <c r="P22" s="55">
        <v>1</v>
      </c>
      <c r="Q22" s="4">
        <v>1.3440000000000001</v>
      </c>
      <c r="R22">
        <v>15</v>
      </c>
      <c r="S22">
        <v>20</v>
      </c>
      <c r="T22" s="4">
        <v>0.05</v>
      </c>
      <c r="U22" s="4">
        <v>0.5</v>
      </c>
      <c r="V22" s="9">
        <v>864</v>
      </c>
      <c r="W22" t="s">
        <v>414</v>
      </c>
      <c r="X22">
        <v>1</v>
      </c>
      <c r="Y22" t="s">
        <v>9</v>
      </c>
      <c r="Z22">
        <v>449</v>
      </c>
      <c r="AC22" s="30">
        <v>0.2</v>
      </c>
      <c r="AE22">
        <v>1</v>
      </c>
      <c r="AH22">
        <v>151</v>
      </c>
      <c r="AI22" s="30" t="s">
        <v>107</v>
      </c>
      <c r="AJ22" s="4"/>
      <c r="AK22" s="4"/>
      <c r="AL22" s="4">
        <v>0.15</v>
      </c>
      <c r="AM22" s="4"/>
      <c r="AN22" s="4"/>
      <c r="AO22" s="4"/>
      <c r="AP22" s="4"/>
      <c r="AQ22" s="4">
        <v>0.4</v>
      </c>
      <c r="AR22">
        <v>311</v>
      </c>
      <c r="AS22" s="4">
        <f>2*46.6%</f>
        <v>0.93200000000000005</v>
      </c>
      <c r="AT22" s="4">
        <v>0.46600000000000003</v>
      </c>
      <c r="AU22" s="4"/>
      <c r="AW22" s="6"/>
      <c r="AX22" s="48" t="s">
        <v>354</v>
      </c>
      <c r="AY22" s="6"/>
      <c r="AZ22" s="4">
        <f t="shared" si="0"/>
        <v>0.67999999999999994</v>
      </c>
      <c r="BA22" s="4"/>
      <c r="BB22" s="4"/>
      <c r="BC22" s="4"/>
      <c r="BD22" s="4"/>
      <c r="BE22">
        <f t="shared" ref="BE22:BE26" si="83">C22+Z22</f>
        <v>649</v>
      </c>
      <c r="BF22" s="6">
        <f t="shared" ref="BF22:BF62" si="84">AR22+AY22</f>
        <v>311</v>
      </c>
      <c r="BG22" s="4">
        <f t="shared" ref="BG22:BG26" si="85">AA22+AJ22+AS22+AZ22</f>
        <v>1.6120000000000001</v>
      </c>
      <c r="BH22" s="6">
        <f t="shared" ref="BH22:BH62" si="86">(100%+BG22)*BE22+BF22</f>
        <v>2006.1880000000001</v>
      </c>
      <c r="BI22" s="4">
        <f t="shared" ref="BI22:BI62" si="87">AK22</f>
        <v>0</v>
      </c>
      <c r="BJ22" s="4">
        <f t="shared" ref="BJ22:BJ26" si="88">AB22+AL22+AT22+BC22+D22</f>
        <v>0.79600000000000004</v>
      </c>
      <c r="BK22" s="4">
        <f t="shared" ref="BK22:BK26" si="89">AC22+AM22</f>
        <v>0.2</v>
      </c>
      <c r="BL22" s="4">
        <f t="shared" ref="BL22:BL26" si="90">T22+AF22+AN22+AU22+BA22</f>
        <v>0.05</v>
      </c>
      <c r="BM22" s="4">
        <f t="shared" ref="BM22:BM26" si="91">U22+AG22+AO22+AV22+BB22</f>
        <v>0.5</v>
      </c>
      <c r="BN22" s="6">
        <f t="shared" ref="BN22:BN26" si="92">AH22+AP22+AW22+BD22</f>
        <v>151</v>
      </c>
      <c r="BO22" s="4">
        <f t="shared" si="23"/>
        <v>0.64839458413926498</v>
      </c>
      <c r="BP22" s="6">
        <f t="shared" ref="BP22:BP26" si="93">(100%+BI22+BK22)*BH22</f>
        <v>2407.4256</v>
      </c>
      <c r="BQ22" s="6">
        <f t="shared" ref="BQ22:BQ62" si="94">(100%+$BM22)*BP22</f>
        <v>3611.1383999999998</v>
      </c>
      <c r="BR22" s="6">
        <f t="shared" ref="BR22:BR62" si="95">MIN($BL22, 80%)*BQ22+MAX(100%-$BL22, 20%)*BP22</f>
        <v>2467.6112399999997</v>
      </c>
      <c r="BS22" s="6">
        <f t="shared" si="27"/>
        <v>24756.5011556352</v>
      </c>
      <c r="BT22" s="6">
        <f t="shared" ref="BT22:BT62" si="96">(100%+$BM22)*BS22</f>
        <v>37134.751733452802</v>
      </c>
      <c r="BU22" s="6">
        <f t="shared" ref="BU22:BU62" si="97">MIN($BL22, 80%)*BT22+MAX(100%-$BL22, 20%)*BS22</f>
        <v>25375.41368452608</v>
      </c>
      <c r="BV22" s="6">
        <f t="shared" ref="BV22:BV26" si="98">Q22*(100%+BJ22+BK22)*BH22</f>
        <v>5381.8480773120009</v>
      </c>
      <c r="BW22" s="6">
        <f t="shared" ref="BW22:BW62" si="99">(100%+$BM22)*BV22</f>
        <v>8072.7721159680013</v>
      </c>
      <c r="BX22" s="6">
        <f t="shared" ref="BX22:BX62" si="100">MIN($BL22, 80%)*BW22+MAX(100%-$BL22, 20%)*BV22</f>
        <v>5516.3942792448006</v>
      </c>
      <c r="BY22" s="6">
        <f t="shared" ref="BY22:BY26" si="101">AD22*(100%+BK22)*BH22</f>
        <v>0</v>
      </c>
      <c r="BZ22" s="6">
        <f t="shared" ref="BZ22:BZ26" si="102">BY22/AE22</f>
        <v>0</v>
      </c>
      <c r="CA22" s="6">
        <f t="shared" ref="CA22:CA62" si="103">(100%+$BM22)*BZ22</f>
        <v>0</v>
      </c>
      <c r="CB22" s="6">
        <f t="shared" ref="CB22:CB62" si="104">MIN($BL22, 80%)*CA22+MAX(100%-$BL22, 20%)*BZ22</f>
        <v>0</v>
      </c>
      <c r="CC22" s="6">
        <f t="shared" ref="CC22:CC26" si="105">(100%+BO22)*V22</f>
        <v>1424.212920696325</v>
      </c>
      <c r="CD22" s="6">
        <f t="shared" ref="CD22:CD26" si="106">SUM(F22:I22)*BR22+2*BX22+BU22</f>
        <v>49771.550913235682</v>
      </c>
      <c r="CE22">
        <v>5</v>
      </c>
      <c r="CF22" s="25">
        <f t="shared" ref="CF22:CF26" si="107">(CD22+2*BU22)/CE22</f>
        <v>20104.475656457569</v>
      </c>
      <c r="CG22" s="8">
        <f t="shared" ref="CG22:CG26" si="108">CF22+CC22</f>
        <v>21528.688577153895</v>
      </c>
    </row>
    <row r="23" spans="2:89" x14ac:dyDescent="0.35">
      <c r="B23" t="s">
        <v>9</v>
      </c>
      <c r="C23">
        <v>200</v>
      </c>
      <c r="D23" s="1">
        <v>0.18</v>
      </c>
      <c r="E23">
        <v>8</v>
      </c>
      <c r="F23" s="4">
        <v>1.2157</v>
      </c>
      <c r="G23" s="4">
        <v>1.2113</v>
      </c>
      <c r="H23" s="4">
        <v>1.5097</v>
      </c>
      <c r="I23" s="4">
        <v>1.4787999999999999</v>
      </c>
      <c r="J23" s="4">
        <v>1.9169</v>
      </c>
      <c r="K23">
        <v>6</v>
      </c>
      <c r="L23" s="4">
        <v>1.7023999999999999</v>
      </c>
      <c r="M23" s="4">
        <v>2.2400000000000002</v>
      </c>
      <c r="N23">
        <v>7.5</v>
      </c>
      <c r="O23">
        <v>6</v>
      </c>
      <c r="P23" s="55">
        <v>1</v>
      </c>
      <c r="Q23" s="4">
        <v>1.3440000000000001</v>
      </c>
      <c r="R23">
        <v>15</v>
      </c>
      <c r="S23">
        <v>20</v>
      </c>
      <c r="T23" s="4">
        <v>0.05</v>
      </c>
      <c r="U23" s="4">
        <v>0.5</v>
      </c>
      <c r="V23" s="9">
        <v>864</v>
      </c>
      <c r="W23" t="s">
        <v>414</v>
      </c>
      <c r="X23">
        <v>1</v>
      </c>
      <c r="Y23" t="s">
        <v>9</v>
      </c>
      <c r="Z23">
        <v>449</v>
      </c>
      <c r="AC23" s="30">
        <v>0.2</v>
      </c>
      <c r="AE23">
        <v>1</v>
      </c>
      <c r="AH23">
        <v>151</v>
      </c>
      <c r="AI23" s="30" t="s">
        <v>107</v>
      </c>
      <c r="AJ23" s="4"/>
      <c r="AK23" s="4"/>
      <c r="AL23" s="4">
        <v>0.15</v>
      </c>
      <c r="AM23" s="4"/>
      <c r="AN23" s="4"/>
      <c r="AO23" s="4"/>
      <c r="AP23" s="4"/>
      <c r="AQ23" s="4">
        <v>0.4</v>
      </c>
      <c r="AR23">
        <v>311</v>
      </c>
      <c r="AS23" s="4">
        <v>0.46600000000000003</v>
      </c>
      <c r="AT23" s="4">
        <v>0.46600000000000003</v>
      </c>
      <c r="AU23" s="4"/>
      <c r="AW23" s="6">
        <v>187</v>
      </c>
      <c r="AX23" s="48" t="s">
        <v>354</v>
      </c>
      <c r="AY23" s="6"/>
      <c r="AZ23" s="4">
        <f t="shared" si="0"/>
        <v>0.67999999999999994</v>
      </c>
      <c r="BA23" s="4"/>
      <c r="BB23" s="4"/>
      <c r="BC23" s="4"/>
      <c r="BD23" s="4"/>
      <c r="BE23">
        <f t="shared" si="83"/>
        <v>649</v>
      </c>
      <c r="BF23" s="6">
        <f t="shared" si="84"/>
        <v>311</v>
      </c>
      <c r="BG23" s="4">
        <f t="shared" si="85"/>
        <v>1.1459999999999999</v>
      </c>
      <c r="BH23" s="6">
        <f t="shared" si="86"/>
        <v>1703.7539999999999</v>
      </c>
      <c r="BI23" s="4">
        <f t="shared" si="87"/>
        <v>0</v>
      </c>
      <c r="BJ23" s="4">
        <f t="shared" si="88"/>
        <v>0.79600000000000004</v>
      </c>
      <c r="BK23" s="4">
        <f t="shared" si="89"/>
        <v>0.2</v>
      </c>
      <c r="BL23" s="4">
        <f t="shared" si="90"/>
        <v>0.05</v>
      </c>
      <c r="BM23" s="4">
        <f t="shared" si="91"/>
        <v>0.5</v>
      </c>
      <c r="BN23" s="6">
        <f t="shared" si="92"/>
        <v>338</v>
      </c>
      <c r="BO23" s="4">
        <f t="shared" si="23"/>
        <v>1.2952128883774452</v>
      </c>
      <c r="BP23" s="6">
        <f t="shared" si="93"/>
        <v>2044.5047999999997</v>
      </c>
      <c r="BQ23" s="6">
        <f t="shared" si="94"/>
        <v>3066.7571999999996</v>
      </c>
      <c r="BR23" s="6">
        <f t="shared" si="95"/>
        <v>2095.6174199999996</v>
      </c>
      <c r="BS23" s="6">
        <f t="shared" si="27"/>
        <v>21024.444304281598</v>
      </c>
      <c r="BT23" s="6">
        <f t="shared" si="96"/>
        <v>31536.666456422397</v>
      </c>
      <c r="BU23" s="6">
        <f t="shared" si="97"/>
        <v>21550.055411888636</v>
      </c>
      <c r="BV23" s="6">
        <f t="shared" si="98"/>
        <v>4570.5313704959999</v>
      </c>
      <c r="BW23" s="6">
        <f t="shared" si="99"/>
        <v>6855.7970557440003</v>
      </c>
      <c r="BX23" s="6">
        <f t="shared" si="100"/>
        <v>4684.7946547583997</v>
      </c>
      <c r="BY23" s="6">
        <f t="shared" si="101"/>
        <v>0</v>
      </c>
      <c r="BZ23" s="6">
        <f t="shared" si="102"/>
        <v>0</v>
      </c>
      <c r="CA23" s="6">
        <f t="shared" si="103"/>
        <v>0</v>
      </c>
      <c r="CB23" s="6">
        <f t="shared" si="104"/>
        <v>0</v>
      </c>
      <c r="CC23" s="6">
        <f t="shared" si="105"/>
        <v>1983.0639355581127</v>
      </c>
      <c r="CD23" s="6">
        <f t="shared" si="106"/>
        <v>42268.460859415434</v>
      </c>
      <c r="CE23">
        <v>5</v>
      </c>
      <c r="CF23" s="25">
        <f t="shared" si="107"/>
        <v>17073.714336638543</v>
      </c>
      <c r="CG23" s="9">
        <f t="shared" si="108"/>
        <v>19056.778272196654</v>
      </c>
    </row>
    <row r="24" spans="2:89" x14ac:dyDescent="0.35">
      <c r="B24" t="s">
        <v>9</v>
      </c>
      <c r="C24">
        <v>200</v>
      </c>
      <c r="D24" s="1">
        <v>0.18</v>
      </c>
      <c r="E24">
        <v>8</v>
      </c>
      <c r="F24" s="4">
        <v>1.2157</v>
      </c>
      <c r="G24" s="4">
        <v>1.2113</v>
      </c>
      <c r="H24" s="4">
        <v>1.5097</v>
      </c>
      <c r="I24" s="4">
        <v>1.4787999999999999</v>
      </c>
      <c r="J24" s="4">
        <v>1.9169</v>
      </c>
      <c r="K24">
        <v>6</v>
      </c>
      <c r="L24" s="4">
        <v>1.7023999999999999</v>
      </c>
      <c r="M24" s="4">
        <v>2.2400000000000002</v>
      </c>
      <c r="N24">
        <v>7.5</v>
      </c>
      <c r="O24">
        <v>6</v>
      </c>
      <c r="P24" s="55">
        <v>1</v>
      </c>
      <c r="Q24" s="4">
        <v>1.3440000000000001</v>
      </c>
      <c r="R24">
        <v>15</v>
      </c>
      <c r="S24">
        <v>20</v>
      </c>
      <c r="T24" s="4">
        <v>0.05</v>
      </c>
      <c r="U24" s="4">
        <v>0.5</v>
      </c>
      <c r="V24" s="9">
        <v>864</v>
      </c>
      <c r="W24" t="s">
        <v>414</v>
      </c>
      <c r="X24">
        <v>1</v>
      </c>
      <c r="Y24" t="s">
        <v>9</v>
      </c>
      <c r="Z24">
        <v>449</v>
      </c>
      <c r="AC24" s="30">
        <v>0.2</v>
      </c>
      <c r="AE24">
        <v>1</v>
      </c>
      <c r="AH24">
        <v>151</v>
      </c>
      <c r="AI24" s="30" t="s">
        <v>107</v>
      </c>
      <c r="AJ24" s="4"/>
      <c r="AK24" s="4"/>
      <c r="AL24" s="4">
        <v>0.15</v>
      </c>
      <c r="AM24" s="4"/>
      <c r="AN24" s="4"/>
      <c r="AO24" s="4"/>
      <c r="AP24" s="4"/>
      <c r="AQ24" s="4">
        <v>0.4</v>
      </c>
      <c r="AR24">
        <v>311</v>
      </c>
      <c r="AS24" s="4">
        <v>0.46600000000000003</v>
      </c>
      <c r="AT24" s="4"/>
      <c r="AU24" s="4">
        <v>0.311</v>
      </c>
      <c r="AW24" s="6">
        <v>187</v>
      </c>
      <c r="AX24" s="48" t="s">
        <v>354</v>
      </c>
      <c r="AY24" s="6"/>
      <c r="AZ24" s="4">
        <f t="shared" si="0"/>
        <v>0.67999999999999994</v>
      </c>
      <c r="BA24" s="4"/>
      <c r="BB24" s="4"/>
      <c r="BC24" s="4"/>
      <c r="BD24" s="4"/>
      <c r="BE24">
        <f t="shared" si="83"/>
        <v>649</v>
      </c>
      <c r="BF24" s="6">
        <f t="shared" si="84"/>
        <v>311</v>
      </c>
      <c r="BG24" s="4">
        <f t="shared" si="85"/>
        <v>1.1459999999999999</v>
      </c>
      <c r="BH24" s="6">
        <f t="shared" si="86"/>
        <v>1703.7539999999999</v>
      </c>
      <c r="BI24" s="4">
        <f t="shared" si="87"/>
        <v>0</v>
      </c>
      <c r="BJ24" s="4">
        <f t="shared" si="88"/>
        <v>0.32999999999999996</v>
      </c>
      <c r="BK24" s="4">
        <f t="shared" si="89"/>
        <v>0.2</v>
      </c>
      <c r="BL24" s="4">
        <f t="shared" si="90"/>
        <v>0.36099999999999999</v>
      </c>
      <c r="BM24" s="4">
        <f t="shared" si="91"/>
        <v>0.5</v>
      </c>
      <c r="BN24" s="6">
        <f t="shared" si="92"/>
        <v>338</v>
      </c>
      <c r="BO24" s="4">
        <f t="shared" si="23"/>
        <v>1.2952128883774452</v>
      </c>
      <c r="BP24" s="6">
        <f t="shared" si="93"/>
        <v>2044.5047999999997</v>
      </c>
      <c r="BQ24" s="6">
        <f t="shared" si="94"/>
        <v>3066.7571999999996</v>
      </c>
      <c r="BR24" s="6">
        <f t="shared" si="95"/>
        <v>2413.5379163999996</v>
      </c>
      <c r="BS24" s="6">
        <f t="shared" si="27"/>
        <v>16115.931756288001</v>
      </c>
      <c r="BT24" s="6">
        <f t="shared" si="96"/>
        <v>24173.897634432</v>
      </c>
      <c r="BU24" s="6">
        <f t="shared" si="97"/>
        <v>19024.857438297986</v>
      </c>
      <c r="BV24" s="6">
        <f t="shared" si="98"/>
        <v>3503.4634252800006</v>
      </c>
      <c r="BW24" s="6">
        <f t="shared" si="99"/>
        <v>5255.1951379200009</v>
      </c>
      <c r="BX24" s="6">
        <f t="shared" si="100"/>
        <v>4135.8385735430411</v>
      </c>
      <c r="BY24" s="6">
        <f t="shared" si="101"/>
        <v>0</v>
      </c>
      <c r="BZ24" s="6">
        <f t="shared" si="102"/>
        <v>0</v>
      </c>
      <c r="CA24" s="6">
        <f t="shared" si="103"/>
        <v>0</v>
      </c>
      <c r="CB24" s="6">
        <f t="shared" si="104"/>
        <v>0</v>
      </c>
      <c r="CC24" s="6">
        <f t="shared" si="105"/>
        <v>1983.0639355581127</v>
      </c>
      <c r="CD24" s="6">
        <f t="shared" si="106"/>
        <v>40367.049171648265</v>
      </c>
      <c r="CE24">
        <v>5</v>
      </c>
      <c r="CF24" s="25">
        <f t="shared" si="107"/>
        <v>15683.352809648848</v>
      </c>
      <c r="CG24" s="9">
        <f t="shared" si="108"/>
        <v>17666.41674520696</v>
      </c>
    </row>
    <row r="25" spans="2:89" x14ac:dyDescent="0.35">
      <c r="B25" t="s">
        <v>9</v>
      </c>
      <c r="C25">
        <v>200</v>
      </c>
      <c r="D25" s="1">
        <v>0.18</v>
      </c>
      <c r="E25">
        <v>8</v>
      </c>
      <c r="F25" s="4">
        <v>1.2157</v>
      </c>
      <c r="G25" s="4">
        <v>1.2113</v>
      </c>
      <c r="H25" s="4">
        <v>1.5097</v>
      </c>
      <c r="I25" s="4">
        <v>1.4787999999999999</v>
      </c>
      <c r="J25" s="4">
        <v>1.9169</v>
      </c>
      <c r="K25">
        <v>6</v>
      </c>
      <c r="L25" s="4">
        <v>1.7023999999999999</v>
      </c>
      <c r="M25" s="4">
        <v>2.2400000000000002</v>
      </c>
      <c r="N25">
        <v>7.5</v>
      </c>
      <c r="O25">
        <v>6</v>
      </c>
      <c r="P25" s="55">
        <v>1</v>
      </c>
      <c r="Q25" s="4">
        <v>1.3440000000000001</v>
      </c>
      <c r="R25">
        <v>15</v>
      </c>
      <c r="S25">
        <v>20</v>
      </c>
      <c r="T25" s="4">
        <v>0.05</v>
      </c>
      <c r="U25" s="4">
        <v>0.5</v>
      </c>
      <c r="V25" s="9">
        <v>864</v>
      </c>
      <c r="W25" t="s">
        <v>414</v>
      </c>
      <c r="X25">
        <v>1</v>
      </c>
      <c r="Y25" t="s">
        <v>9</v>
      </c>
      <c r="Z25">
        <v>449</v>
      </c>
      <c r="AC25" s="30">
        <v>0.2</v>
      </c>
      <c r="AE25">
        <v>1</v>
      </c>
      <c r="AH25">
        <v>151</v>
      </c>
      <c r="AI25" s="30" t="s">
        <v>107</v>
      </c>
      <c r="AJ25" s="4"/>
      <c r="AK25" s="4"/>
      <c r="AL25" s="4">
        <v>0.15</v>
      </c>
      <c r="AM25" s="4"/>
      <c r="AN25" s="4"/>
      <c r="AO25" s="4"/>
      <c r="AP25" s="4"/>
      <c r="AQ25" s="4">
        <v>0.4</v>
      </c>
      <c r="AR25">
        <v>311</v>
      </c>
      <c r="AS25" s="4"/>
      <c r="AT25" s="4">
        <v>0.46600000000000003</v>
      </c>
      <c r="AU25" s="4">
        <v>0.311</v>
      </c>
      <c r="AW25" s="6">
        <v>187</v>
      </c>
      <c r="AX25" s="48" t="s">
        <v>354</v>
      </c>
      <c r="AY25" s="6"/>
      <c r="AZ25" s="4">
        <f t="shared" si="0"/>
        <v>0.67999999999999994</v>
      </c>
      <c r="BA25" s="4"/>
      <c r="BB25" s="4"/>
      <c r="BC25" s="4"/>
      <c r="BD25" s="4"/>
      <c r="BE25">
        <f t="shared" si="83"/>
        <v>649</v>
      </c>
      <c r="BF25" s="6">
        <f t="shared" si="84"/>
        <v>311</v>
      </c>
      <c r="BG25" s="4">
        <f t="shared" si="85"/>
        <v>0.67999999999999994</v>
      </c>
      <c r="BH25" s="6">
        <f t="shared" si="86"/>
        <v>1401.32</v>
      </c>
      <c r="BI25" s="4">
        <f t="shared" si="87"/>
        <v>0</v>
      </c>
      <c r="BJ25" s="4">
        <f t="shared" si="88"/>
        <v>0.79600000000000004</v>
      </c>
      <c r="BK25" s="4">
        <f t="shared" si="89"/>
        <v>0.2</v>
      </c>
      <c r="BL25" s="4">
        <f t="shared" si="90"/>
        <v>0.36099999999999999</v>
      </c>
      <c r="BM25" s="4">
        <f t="shared" si="91"/>
        <v>0.5</v>
      </c>
      <c r="BN25" s="6">
        <f t="shared" si="92"/>
        <v>338</v>
      </c>
      <c r="BO25" s="4">
        <f t="shared" si="23"/>
        <v>1.2952128883774452</v>
      </c>
      <c r="BP25" s="6">
        <f t="shared" si="93"/>
        <v>1681.5839999999998</v>
      </c>
      <c r="BQ25" s="6">
        <f t="shared" si="94"/>
        <v>2522.3759999999997</v>
      </c>
      <c r="BR25" s="6">
        <f t="shared" si="95"/>
        <v>1985.1099119999999</v>
      </c>
      <c r="BS25" s="6">
        <f t="shared" si="27"/>
        <v>17292.387452928</v>
      </c>
      <c r="BT25" s="6">
        <f t="shared" si="96"/>
        <v>25938.581179392</v>
      </c>
      <c r="BU25" s="6">
        <f t="shared" si="97"/>
        <v>20413.663388181503</v>
      </c>
      <c r="BV25" s="6">
        <f t="shared" si="98"/>
        <v>3759.2146636799998</v>
      </c>
      <c r="BW25" s="6">
        <f t="shared" si="99"/>
        <v>5638.8219955200002</v>
      </c>
      <c r="BX25" s="6">
        <f t="shared" si="100"/>
        <v>4437.7529104742398</v>
      </c>
      <c r="BY25" s="6">
        <f t="shared" si="101"/>
        <v>0</v>
      </c>
      <c r="BZ25" s="6">
        <f t="shared" si="102"/>
        <v>0</v>
      </c>
      <c r="CA25" s="6">
        <f t="shared" si="103"/>
        <v>0</v>
      </c>
      <c r="CB25" s="6">
        <f t="shared" si="104"/>
        <v>0</v>
      </c>
      <c r="CC25" s="6">
        <f t="shared" si="105"/>
        <v>1983.0639355581127</v>
      </c>
      <c r="CD25" s="6">
        <f t="shared" si="106"/>
        <v>40039.531937565982</v>
      </c>
      <c r="CE25">
        <v>5</v>
      </c>
      <c r="CF25" s="25">
        <f t="shared" si="107"/>
        <v>16173.371742785797</v>
      </c>
      <c r="CG25" s="9">
        <f t="shared" si="108"/>
        <v>18156.435678343911</v>
      </c>
    </row>
    <row r="26" spans="2:89" s="10" customFormat="1" x14ac:dyDescent="0.35">
      <c r="B26" s="10" t="s">
        <v>9</v>
      </c>
      <c r="C26" s="10">
        <v>200</v>
      </c>
      <c r="D26" s="11">
        <v>0.18</v>
      </c>
      <c r="E26" s="10">
        <v>8</v>
      </c>
      <c r="F26" s="12">
        <v>1.2157</v>
      </c>
      <c r="G26" s="12">
        <v>1.2113</v>
      </c>
      <c r="H26" s="12">
        <v>1.5097</v>
      </c>
      <c r="I26" s="12">
        <v>1.4787999999999999</v>
      </c>
      <c r="J26" s="12">
        <v>1.9169</v>
      </c>
      <c r="K26" s="10">
        <v>6</v>
      </c>
      <c r="L26" s="12">
        <v>1.7023999999999999</v>
      </c>
      <c r="M26" s="12">
        <v>2.2400000000000002</v>
      </c>
      <c r="N26" s="10">
        <v>7.5</v>
      </c>
      <c r="O26" s="10">
        <v>6</v>
      </c>
      <c r="P26" s="56">
        <v>1</v>
      </c>
      <c r="Q26" s="12">
        <v>1.3440000000000001</v>
      </c>
      <c r="R26" s="10">
        <v>15</v>
      </c>
      <c r="S26" s="10">
        <v>20</v>
      </c>
      <c r="T26" s="12">
        <v>0.05</v>
      </c>
      <c r="U26" s="12">
        <v>0.5</v>
      </c>
      <c r="V26" s="17">
        <v>864</v>
      </c>
      <c r="W26" s="10" t="s">
        <v>414</v>
      </c>
      <c r="X26" s="10">
        <v>1</v>
      </c>
      <c r="Y26" s="10" t="s">
        <v>9</v>
      </c>
      <c r="Z26" s="10">
        <v>449</v>
      </c>
      <c r="AC26" s="32">
        <v>0.2</v>
      </c>
      <c r="AE26" s="10">
        <v>1</v>
      </c>
      <c r="AH26" s="10">
        <v>151</v>
      </c>
      <c r="AI26" s="32" t="s">
        <v>107</v>
      </c>
      <c r="AJ26" s="12"/>
      <c r="AK26" s="12"/>
      <c r="AL26" s="12">
        <v>0.15</v>
      </c>
      <c r="AM26" s="12"/>
      <c r="AN26" s="12"/>
      <c r="AO26" s="12"/>
      <c r="AP26" s="12"/>
      <c r="AQ26" s="12">
        <v>0.4</v>
      </c>
      <c r="AR26" s="10">
        <v>311</v>
      </c>
      <c r="AS26" s="12">
        <f>1*46.6%</f>
        <v>0.46600000000000003</v>
      </c>
      <c r="AT26" s="12">
        <f>1*46.6%</f>
        <v>0.46600000000000003</v>
      </c>
      <c r="AU26" s="12">
        <v>0.311</v>
      </c>
      <c r="AW26" s="13"/>
      <c r="AX26" s="49" t="s">
        <v>354</v>
      </c>
      <c r="AY26" s="13"/>
      <c r="AZ26" s="12">
        <f t="shared" si="0"/>
        <v>0.67999999999999994</v>
      </c>
      <c r="BA26" s="12"/>
      <c r="BB26" s="12"/>
      <c r="BC26" s="12"/>
      <c r="BD26" s="12"/>
      <c r="BE26" s="10">
        <f t="shared" si="83"/>
        <v>649</v>
      </c>
      <c r="BF26" s="13">
        <f t="shared" si="84"/>
        <v>311</v>
      </c>
      <c r="BG26" s="12">
        <f t="shared" si="85"/>
        <v>1.1459999999999999</v>
      </c>
      <c r="BH26" s="13">
        <f t="shared" si="86"/>
        <v>1703.7539999999999</v>
      </c>
      <c r="BI26" s="12">
        <f t="shared" si="87"/>
        <v>0</v>
      </c>
      <c r="BJ26" s="12">
        <f t="shared" si="88"/>
        <v>0.79600000000000004</v>
      </c>
      <c r="BK26" s="12">
        <f t="shared" si="89"/>
        <v>0.2</v>
      </c>
      <c r="BL26" s="12">
        <f t="shared" si="90"/>
        <v>0.36099999999999999</v>
      </c>
      <c r="BM26" s="12">
        <f t="shared" si="91"/>
        <v>0.5</v>
      </c>
      <c r="BN26" s="13">
        <f t="shared" si="92"/>
        <v>151</v>
      </c>
      <c r="BO26" s="12">
        <f t="shared" si="23"/>
        <v>0.64839458413926498</v>
      </c>
      <c r="BP26" s="13">
        <f t="shared" si="93"/>
        <v>2044.5047999999997</v>
      </c>
      <c r="BQ26" s="13">
        <f t="shared" si="94"/>
        <v>3066.7571999999996</v>
      </c>
      <c r="BR26" s="13">
        <f t="shared" si="95"/>
        <v>2413.5379163999996</v>
      </c>
      <c r="BS26" s="13">
        <f t="shared" si="27"/>
        <v>21024.444304281598</v>
      </c>
      <c r="BT26" s="13">
        <f t="shared" si="96"/>
        <v>31536.666456422397</v>
      </c>
      <c r="BU26" s="13">
        <f t="shared" si="97"/>
        <v>24819.356501204427</v>
      </c>
      <c r="BV26" s="13">
        <f t="shared" si="98"/>
        <v>4570.5313704959999</v>
      </c>
      <c r="BW26" s="13">
        <f t="shared" si="99"/>
        <v>6855.7970557440003</v>
      </c>
      <c r="BX26" s="13">
        <f t="shared" si="100"/>
        <v>5395.512282870528</v>
      </c>
      <c r="BY26" s="13">
        <f t="shared" si="101"/>
        <v>0</v>
      </c>
      <c r="BZ26" s="13">
        <f t="shared" si="102"/>
        <v>0</v>
      </c>
      <c r="CA26" s="13">
        <f t="shared" si="103"/>
        <v>0</v>
      </c>
      <c r="CB26" s="13">
        <f t="shared" si="104"/>
        <v>0</v>
      </c>
      <c r="CC26" s="13">
        <f t="shared" si="105"/>
        <v>1424.212920696325</v>
      </c>
      <c r="CD26" s="13">
        <f t="shared" si="106"/>
        <v>48680.895653209678</v>
      </c>
      <c r="CE26" s="10">
        <v>5</v>
      </c>
      <c r="CF26" s="17">
        <f t="shared" si="107"/>
        <v>19663.921731123708</v>
      </c>
      <c r="CG26" s="17">
        <f t="shared" si="108"/>
        <v>21088.134651820033</v>
      </c>
    </row>
    <row r="27" spans="2:89" x14ac:dyDescent="0.35">
      <c r="B27" t="s">
        <v>9</v>
      </c>
      <c r="C27">
        <v>200</v>
      </c>
      <c r="D27" s="1">
        <v>0.18</v>
      </c>
      <c r="E27">
        <v>6</v>
      </c>
      <c r="F27" s="4">
        <v>1.0338000000000001</v>
      </c>
      <c r="G27" s="4">
        <v>1.03</v>
      </c>
      <c r="H27" s="4">
        <v>1.2838000000000001</v>
      </c>
      <c r="I27" s="4">
        <v>1.2575000000000001</v>
      </c>
      <c r="J27" s="4">
        <v>1.63</v>
      </c>
      <c r="K27">
        <v>8</v>
      </c>
      <c r="L27" s="4">
        <v>1.9456</v>
      </c>
      <c r="M27" s="4">
        <v>2.56</v>
      </c>
      <c r="N27">
        <v>7.5</v>
      </c>
      <c r="O27">
        <v>6</v>
      </c>
      <c r="P27" s="55">
        <v>1</v>
      </c>
      <c r="Q27" s="4">
        <v>1.3440000000000001</v>
      </c>
      <c r="R27">
        <v>15</v>
      </c>
      <c r="S27">
        <v>20</v>
      </c>
      <c r="T27" s="4">
        <v>0.05</v>
      </c>
      <c r="U27" s="4">
        <v>0.5</v>
      </c>
      <c r="V27" s="9">
        <v>864</v>
      </c>
      <c r="W27" s="15" t="s">
        <v>32</v>
      </c>
      <c r="X27" s="15">
        <v>1</v>
      </c>
      <c r="Y27" s="15" t="s">
        <v>9</v>
      </c>
      <c r="Z27" s="15">
        <v>497</v>
      </c>
      <c r="AA27" s="30">
        <v>0.251</v>
      </c>
      <c r="AB27" s="30"/>
      <c r="AC27" s="30"/>
      <c r="AD27" s="30">
        <f>180%+(X27*60%)</f>
        <v>2.4</v>
      </c>
      <c r="AE27" s="9">
        <v>15</v>
      </c>
      <c r="AF27" s="30"/>
      <c r="AG27" s="9"/>
      <c r="AH27" s="9"/>
      <c r="AI27" s="30" t="s">
        <v>63</v>
      </c>
      <c r="AJ27" s="4"/>
      <c r="AK27" s="4"/>
      <c r="AL27" s="4"/>
      <c r="AM27" s="4">
        <v>0.35</v>
      </c>
      <c r="AN27" s="4"/>
      <c r="AO27" s="4"/>
      <c r="AP27" s="4"/>
      <c r="AQ27" s="4"/>
      <c r="AR27">
        <v>311</v>
      </c>
      <c r="AS27" s="4">
        <f>2*46.6%</f>
        <v>0.93200000000000005</v>
      </c>
      <c r="AT27" s="4"/>
      <c r="AU27" s="4">
        <v>0.311</v>
      </c>
      <c r="AW27" s="6"/>
      <c r="AX27" s="48" t="s">
        <v>354</v>
      </c>
      <c r="AY27" s="6"/>
      <c r="AZ27" s="4">
        <f t="shared" si="0"/>
        <v>0.67999999999999994</v>
      </c>
      <c r="BA27" s="4"/>
      <c r="BB27" s="4"/>
      <c r="BC27" s="4"/>
      <c r="BD27" s="4"/>
      <c r="BE27">
        <f>C27+Z27</f>
        <v>697</v>
      </c>
      <c r="BF27" s="6">
        <f t="shared" si="84"/>
        <v>311</v>
      </c>
      <c r="BG27" s="4">
        <f>AA27+AJ27+AS27+AZ27</f>
        <v>1.863</v>
      </c>
      <c r="BH27" s="6">
        <f t="shared" si="86"/>
        <v>2306.511</v>
      </c>
      <c r="BI27" s="4">
        <f t="shared" si="87"/>
        <v>0</v>
      </c>
      <c r="BJ27" s="4">
        <f>AB27+AL27+AT27+BC27+D27</f>
        <v>0.18</v>
      </c>
      <c r="BK27" s="4">
        <f>AC27+AM27</f>
        <v>0.35</v>
      </c>
      <c r="BL27" s="4">
        <f>T27+AF27+AN27+AU27+BA27</f>
        <v>0.36099999999999999</v>
      </c>
      <c r="BM27" s="4">
        <f>U27+AG27+AO27+AV27+BB27</f>
        <v>0.5</v>
      </c>
      <c r="BN27" s="6">
        <f>AH27+AP27+AW27+BD27</f>
        <v>0</v>
      </c>
      <c r="BO27" s="4">
        <f>6.66*BN27/(1400+BN27)</f>
        <v>0</v>
      </c>
      <c r="BP27" s="6">
        <f>(100%+BI27+BK27)*BH27</f>
        <v>3113.7898500000001</v>
      </c>
      <c r="BQ27" s="6">
        <f t="shared" si="94"/>
        <v>4670.6847749999997</v>
      </c>
      <c r="BR27" s="6">
        <f t="shared" si="95"/>
        <v>3675.8289179249996</v>
      </c>
      <c r="BS27" s="6">
        <f>(L27+2*M27)*(100%+BJ27+BK27)*BH27</f>
        <v>24934.232706047995</v>
      </c>
      <c r="BT27" s="6">
        <f t="shared" si="96"/>
        <v>37401.349059071988</v>
      </c>
      <c r="BU27" s="6">
        <f t="shared" si="97"/>
        <v>29434.861709489654</v>
      </c>
      <c r="BV27" s="6">
        <f>Q27*(100%+BJ27+BK27)*BH27</f>
        <v>4742.9246995200001</v>
      </c>
      <c r="BW27" s="6">
        <f t="shared" si="99"/>
        <v>7114.3870492799997</v>
      </c>
      <c r="BX27" s="6">
        <f t="shared" si="100"/>
        <v>5599.0226077833595</v>
      </c>
      <c r="BY27" s="6">
        <f>AD27*(100%+BK27)*BH27</f>
        <v>7473.0956400000005</v>
      </c>
      <c r="BZ27" s="6">
        <f>BY27/AE27</f>
        <v>498.20637600000003</v>
      </c>
      <c r="CA27" s="6">
        <f t="shared" si="103"/>
        <v>747.30956400000002</v>
      </c>
      <c r="CB27" s="6">
        <f t="shared" si="104"/>
        <v>588.13262686799999</v>
      </c>
      <c r="CC27" s="6">
        <f>(100%+BO27)*V27</f>
        <v>864</v>
      </c>
      <c r="CD27" s="6"/>
      <c r="CF27" s="25"/>
      <c r="CG27" s="9"/>
      <c r="CH27" s="6">
        <f t="shared" ref="CH27:CH50" si="109">SUM(F27:J27)*BR27+2*BX27+BU27</f>
        <v>63552.067811210538</v>
      </c>
      <c r="CI27">
        <v>7.5</v>
      </c>
      <c r="CJ27" s="25">
        <f t="shared" ref="CJ27:CJ50" si="110">(CH27+2*BU27)/CI27</f>
        <v>16322.905497358646</v>
      </c>
      <c r="CK27" s="9">
        <f t="shared" ref="CK27:CK50" si="111">CJ27+CC27</f>
        <v>17186.905497358646</v>
      </c>
    </row>
    <row r="28" spans="2:89" x14ac:dyDescent="0.35">
      <c r="B28" t="s">
        <v>9</v>
      </c>
      <c r="C28">
        <v>200</v>
      </c>
      <c r="D28" s="1">
        <v>0.18</v>
      </c>
      <c r="E28">
        <v>6</v>
      </c>
      <c r="F28" s="4">
        <v>1.0338000000000001</v>
      </c>
      <c r="G28" s="4">
        <v>1.03</v>
      </c>
      <c r="H28" s="4">
        <v>1.2838000000000001</v>
      </c>
      <c r="I28" s="4">
        <v>1.2575000000000001</v>
      </c>
      <c r="J28" s="4">
        <v>1.63</v>
      </c>
      <c r="K28">
        <v>8</v>
      </c>
      <c r="L28" s="4">
        <v>1.9456</v>
      </c>
      <c r="M28" s="4">
        <v>2.56</v>
      </c>
      <c r="N28">
        <v>7.5</v>
      </c>
      <c r="O28">
        <v>6</v>
      </c>
      <c r="P28" s="55">
        <v>1</v>
      </c>
      <c r="Q28" s="4">
        <v>1.3440000000000001</v>
      </c>
      <c r="R28">
        <v>15</v>
      </c>
      <c r="S28">
        <v>20</v>
      </c>
      <c r="T28" s="4">
        <v>0.05</v>
      </c>
      <c r="U28" s="4">
        <v>0.5</v>
      </c>
      <c r="V28" s="9">
        <v>864</v>
      </c>
      <c r="W28" s="15" t="s">
        <v>32</v>
      </c>
      <c r="X28" s="15">
        <v>1</v>
      </c>
      <c r="Y28" s="15" t="s">
        <v>9</v>
      </c>
      <c r="Z28" s="15">
        <v>497</v>
      </c>
      <c r="AA28" s="30">
        <v>0.251</v>
      </c>
      <c r="AB28" s="30"/>
      <c r="AC28" s="30"/>
      <c r="AD28" s="30">
        <f t="shared" ref="AD28:AD32" si="112">180%+(X28*60%)</f>
        <v>2.4</v>
      </c>
      <c r="AE28" s="9">
        <v>15</v>
      </c>
      <c r="AF28" s="30"/>
      <c r="AG28" s="9"/>
      <c r="AH28" s="9"/>
      <c r="AI28" s="30" t="s">
        <v>63</v>
      </c>
      <c r="AJ28" s="4"/>
      <c r="AK28" s="4"/>
      <c r="AL28" s="4"/>
      <c r="AM28" s="4">
        <v>0.35</v>
      </c>
      <c r="AN28" s="4"/>
      <c r="AO28" s="4"/>
      <c r="AP28" s="4"/>
      <c r="AQ28" s="4"/>
      <c r="AR28">
        <v>311</v>
      </c>
      <c r="AS28" s="4">
        <f>2*46.6%</f>
        <v>0.93200000000000005</v>
      </c>
      <c r="AT28" s="4">
        <v>0.46600000000000003</v>
      </c>
      <c r="AU28" s="4"/>
      <c r="AW28" s="6"/>
      <c r="AX28" s="48" t="s">
        <v>354</v>
      </c>
      <c r="AY28" s="6"/>
      <c r="AZ28" s="4">
        <f t="shared" si="0"/>
        <v>0.67999999999999994</v>
      </c>
      <c r="BA28" s="4"/>
      <c r="BB28" s="4"/>
      <c r="BC28" s="4"/>
      <c r="BD28" s="4"/>
      <c r="BE28">
        <f t="shared" ref="BE28:BE32" si="113">C28+Z28</f>
        <v>697</v>
      </c>
      <c r="BF28" s="6">
        <f t="shared" si="84"/>
        <v>311</v>
      </c>
      <c r="BG28" s="4">
        <f t="shared" ref="BG28:BG32" si="114">AA28+AJ28+AS28+AZ28</f>
        <v>1.863</v>
      </c>
      <c r="BH28" s="6">
        <f t="shared" si="86"/>
        <v>2306.511</v>
      </c>
      <c r="BI28" s="4">
        <f t="shared" si="87"/>
        <v>0</v>
      </c>
      <c r="BJ28" s="4">
        <f t="shared" ref="BJ28:BJ32" si="115">AB28+AL28+AT28+BC28+D28</f>
        <v>0.64600000000000002</v>
      </c>
      <c r="BK28" s="4">
        <f t="shared" ref="BK28:BK32" si="116">AC28+AM28</f>
        <v>0.35</v>
      </c>
      <c r="BL28" s="4">
        <f t="shared" ref="BL28:BL32" si="117">T28+AF28+AN28+AU28+BA28</f>
        <v>0.05</v>
      </c>
      <c r="BM28" s="4">
        <f t="shared" ref="BM28:BM32" si="118">U28+AG28+AO28+AV28+BB28</f>
        <v>0.5</v>
      </c>
      <c r="BN28" s="6">
        <f t="shared" ref="BN28:BN32" si="119">AH28+AP28+AW28+BD28</f>
        <v>0</v>
      </c>
      <c r="BO28" s="4">
        <f t="shared" si="23"/>
        <v>0</v>
      </c>
      <c r="BP28" s="6">
        <f t="shared" ref="BP28:BP32" si="120">(100%+BI28+BK28)*BH28</f>
        <v>3113.7898500000001</v>
      </c>
      <c r="BQ28" s="6">
        <f t="shared" si="94"/>
        <v>4670.6847749999997</v>
      </c>
      <c r="BR28" s="6">
        <f t="shared" si="95"/>
        <v>3191.63459625</v>
      </c>
      <c r="BS28" s="6">
        <f t="shared" ref="BS28:BS50" si="121">(L28+2*M28)*(100%+BJ28+BK28)*BH28</f>
        <v>32528.580706713597</v>
      </c>
      <c r="BT28" s="6">
        <f t="shared" si="96"/>
        <v>48792.871060070393</v>
      </c>
      <c r="BU28" s="6">
        <f t="shared" si="97"/>
        <v>33341.795224381436</v>
      </c>
      <c r="BV28" s="6">
        <f t="shared" ref="BV28:BV32" si="122">Q28*(100%+BJ28+BK28)*BH28</f>
        <v>6187.5017648640005</v>
      </c>
      <c r="BW28" s="6">
        <f t="shared" si="99"/>
        <v>9281.2526472960017</v>
      </c>
      <c r="BX28" s="6">
        <f t="shared" si="100"/>
        <v>6342.1893089856003</v>
      </c>
      <c r="BY28" s="6">
        <f t="shared" ref="BY28:BY32" si="123">AD28*(100%+BK28)*BH28</f>
        <v>7473.0956400000005</v>
      </c>
      <c r="BZ28" s="6">
        <f t="shared" ref="BZ28:BZ32" si="124">BY28/AE28</f>
        <v>498.20637600000003</v>
      </c>
      <c r="CA28" s="6">
        <f t="shared" si="103"/>
        <v>747.30956400000002</v>
      </c>
      <c r="CB28" s="6">
        <f t="shared" si="104"/>
        <v>510.66153539999999</v>
      </c>
      <c r="CC28" s="6">
        <f t="shared" ref="CC28:CC32" si="125">(100%+BO28)*V28</f>
        <v>864</v>
      </c>
      <c r="CD28" s="6"/>
      <c r="CF28" s="25"/>
      <c r="CG28" s="9"/>
      <c r="CH28" s="6">
        <f t="shared" si="109"/>
        <v>65926.334713431017</v>
      </c>
      <c r="CI28">
        <v>7.5</v>
      </c>
      <c r="CJ28" s="25">
        <f t="shared" si="110"/>
        <v>17681.323354959186</v>
      </c>
      <c r="CK28" s="8">
        <f t="shared" si="111"/>
        <v>18545.323354959186</v>
      </c>
    </row>
    <row r="29" spans="2:89" x14ac:dyDescent="0.35">
      <c r="B29" t="s">
        <v>9</v>
      </c>
      <c r="C29">
        <v>200</v>
      </c>
      <c r="D29" s="1">
        <v>0.18</v>
      </c>
      <c r="E29">
        <v>6</v>
      </c>
      <c r="F29" s="4">
        <v>1.0338000000000001</v>
      </c>
      <c r="G29" s="4">
        <v>1.03</v>
      </c>
      <c r="H29" s="4">
        <v>1.2838000000000001</v>
      </c>
      <c r="I29" s="4">
        <v>1.2575000000000001</v>
      </c>
      <c r="J29" s="4">
        <v>1.63</v>
      </c>
      <c r="K29">
        <v>8</v>
      </c>
      <c r="L29" s="4">
        <v>1.9456</v>
      </c>
      <c r="M29" s="4">
        <v>2.56</v>
      </c>
      <c r="N29">
        <v>7.5</v>
      </c>
      <c r="O29">
        <v>6</v>
      </c>
      <c r="P29" s="55">
        <v>1</v>
      </c>
      <c r="Q29" s="4">
        <v>1.3440000000000001</v>
      </c>
      <c r="R29">
        <v>15</v>
      </c>
      <c r="S29">
        <v>20</v>
      </c>
      <c r="T29" s="4">
        <v>0.05</v>
      </c>
      <c r="U29" s="4">
        <v>0.5</v>
      </c>
      <c r="V29" s="9">
        <v>864</v>
      </c>
      <c r="W29" s="15" t="s">
        <v>32</v>
      </c>
      <c r="X29" s="15">
        <v>1</v>
      </c>
      <c r="Y29" s="15" t="s">
        <v>9</v>
      </c>
      <c r="Z29" s="15">
        <v>497</v>
      </c>
      <c r="AA29" s="30">
        <v>0.251</v>
      </c>
      <c r="AB29" s="30"/>
      <c r="AC29" s="30"/>
      <c r="AD29" s="30">
        <f t="shared" si="112"/>
        <v>2.4</v>
      </c>
      <c r="AE29" s="9">
        <v>15</v>
      </c>
      <c r="AF29" s="30"/>
      <c r="AG29" s="9"/>
      <c r="AH29" s="9"/>
      <c r="AI29" s="30" t="s">
        <v>63</v>
      </c>
      <c r="AJ29" s="4"/>
      <c r="AK29" s="4"/>
      <c r="AL29" s="4"/>
      <c r="AM29" s="4">
        <v>0.35</v>
      </c>
      <c r="AN29" s="4"/>
      <c r="AO29" s="4"/>
      <c r="AP29" s="4"/>
      <c r="AQ29" s="4"/>
      <c r="AR29">
        <v>311</v>
      </c>
      <c r="AS29" s="4">
        <v>0.46600000000000003</v>
      </c>
      <c r="AT29" s="4">
        <v>0.46600000000000003</v>
      </c>
      <c r="AU29" s="4"/>
      <c r="AW29" s="6">
        <v>187</v>
      </c>
      <c r="AX29" s="48" t="s">
        <v>354</v>
      </c>
      <c r="AY29" s="6"/>
      <c r="AZ29" s="4">
        <f t="shared" si="0"/>
        <v>0.67999999999999994</v>
      </c>
      <c r="BA29" s="4"/>
      <c r="BB29" s="4"/>
      <c r="BC29" s="4"/>
      <c r="BD29" s="4"/>
      <c r="BE29">
        <f t="shared" si="113"/>
        <v>697</v>
      </c>
      <c r="BF29" s="6">
        <f t="shared" si="84"/>
        <v>311</v>
      </c>
      <c r="BG29" s="4">
        <f t="shared" si="114"/>
        <v>1.397</v>
      </c>
      <c r="BH29" s="6">
        <f t="shared" si="86"/>
        <v>1981.7090000000001</v>
      </c>
      <c r="BI29" s="4">
        <f t="shared" si="87"/>
        <v>0</v>
      </c>
      <c r="BJ29" s="4">
        <f t="shared" si="115"/>
        <v>0.64600000000000002</v>
      </c>
      <c r="BK29" s="4">
        <f t="shared" si="116"/>
        <v>0.35</v>
      </c>
      <c r="BL29" s="4">
        <f t="shared" si="117"/>
        <v>0.05</v>
      </c>
      <c r="BM29" s="4">
        <f t="shared" si="118"/>
        <v>0.5</v>
      </c>
      <c r="BN29" s="6">
        <f t="shared" si="119"/>
        <v>187</v>
      </c>
      <c r="BO29" s="4">
        <f t="shared" si="23"/>
        <v>0.78476370510396976</v>
      </c>
      <c r="BP29" s="6">
        <f t="shared" si="120"/>
        <v>2675.3071500000001</v>
      </c>
      <c r="BQ29" s="6">
        <f t="shared" si="94"/>
        <v>4012.9607249999999</v>
      </c>
      <c r="BR29" s="6">
        <f t="shared" si="95"/>
        <v>2742.1898287500003</v>
      </c>
      <c r="BS29" s="6">
        <f t="shared" si="121"/>
        <v>27947.918368358398</v>
      </c>
      <c r="BT29" s="6">
        <f t="shared" si="96"/>
        <v>41921.877552537597</v>
      </c>
      <c r="BU29" s="6">
        <f t="shared" si="97"/>
        <v>28646.616327567357</v>
      </c>
      <c r="BV29" s="6">
        <f t="shared" si="122"/>
        <v>5316.1801244160006</v>
      </c>
      <c r="BW29" s="6">
        <f t="shared" si="99"/>
        <v>7974.2701866240004</v>
      </c>
      <c r="BX29" s="6">
        <f t="shared" si="100"/>
        <v>5449.0846275264003</v>
      </c>
      <c r="BY29" s="6">
        <f t="shared" si="123"/>
        <v>6420.7371600000006</v>
      </c>
      <c r="BZ29" s="6">
        <f t="shared" si="124"/>
        <v>428.04914400000001</v>
      </c>
      <c r="CA29" s="6">
        <f t="shared" si="103"/>
        <v>642.07371599999999</v>
      </c>
      <c r="CB29" s="6">
        <f t="shared" si="104"/>
        <v>438.75037259999999</v>
      </c>
      <c r="CC29" s="6">
        <f t="shared" si="125"/>
        <v>1542.0358412098299</v>
      </c>
      <c r="CD29" s="6"/>
      <c r="CF29" s="25"/>
      <c r="CG29" s="9"/>
      <c r="CH29" s="6">
        <f t="shared" si="109"/>
        <v>56642.61338385928</v>
      </c>
      <c r="CI29">
        <v>7.5</v>
      </c>
      <c r="CJ29" s="25">
        <f t="shared" si="110"/>
        <v>15191.446138532534</v>
      </c>
      <c r="CK29" s="9">
        <f t="shared" si="111"/>
        <v>16733.481979742362</v>
      </c>
    </row>
    <row r="30" spans="2:89" x14ac:dyDescent="0.35">
      <c r="B30" t="s">
        <v>9</v>
      </c>
      <c r="C30">
        <v>200</v>
      </c>
      <c r="D30" s="1">
        <v>0.18</v>
      </c>
      <c r="E30">
        <v>6</v>
      </c>
      <c r="F30" s="4">
        <v>1.0338000000000001</v>
      </c>
      <c r="G30" s="4">
        <v>1.03</v>
      </c>
      <c r="H30" s="4">
        <v>1.2838000000000001</v>
      </c>
      <c r="I30" s="4">
        <v>1.2575000000000001</v>
      </c>
      <c r="J30" s="4">
        <v>1.63</v>
      </c>
      <c r="K30">
        <v>8</v>
      </c>
      <c r="L30" s="4">
        <v>1.9456</v>
      </c>
      <c r="M30" s="4">
        <v>2.56</v>
      </c>
      <c r="N30">
        <v>7.5</v>
      </c>
      <c r="O30">
        <v>6</v>
      </c>
      <c r="P30" s="55">
        <v>1</v>
      </c>
      <c r="Q30" s="4">
        <v>1.3440000000000001</v>
      </c>
      <c r="R30">
        <v>15</v>
      </c>
      <c r="S30">
        <v>20</v>
      </c>
      <c r="T30" s="4">
        <v>0.05</v>
      </c>
      <c r="U30" s="4">
        <v>0.5</v>
      </c>
      <c r="V30" s="9">
        <v>864</v>
      </c>
      <c r="W30" s="15" t="s">
        <v>32</v>
      </c>
      <c r="X30" s="15">
        <v>1</v>
      </c>
      <c r="Y30" s="15" t="s">
        <v>9</v>
      </c>
      <c r="Z30" s="15">
        <v>497</v>
      </c>
      <c r="AA30" s="30">
        <v>0.251</v>
      </c>
      <c r="AB30" s="30"/>
      <c r="AC30" s="30"/>
      <c r="AD30" s="30">
        <f t="shared" si="112"/>
        <v>2.4</v>
      </c>
      <c r="AE30" s="9">
        <v>15</v>
      </c>
      <c r="AF30" s="30"/>
      <c r="AG30" s="9"/>
      <c r="AH30" s="9"/>
      <c r="AI30" s="30" t="s">
        <v>63</v>
      </c>
      <c r="AJ30" s="4"/>
      <c r="AK30" s="4"/>
      <c r="AL30" s="4"/>
      <c r="AM30" s="4">
        <v>0.35</v>
      </c>
      <c r="AN30" s="4"/>
      <c r="AO30" s="4"/>
      <c r="AP30" s="4"/>
      <c r="AQ30" s="4"/>
      <c r="AR30">
        <v>311</v>
      </c>
      <c r="AS30" s="4">
        <v>0.46600000000000003</v>
      </c>
      <c r="AT30" s="4"/>
      <c r="AU30" s="4">
        <v>0.311</v>
      </c>
      <c r="AW30" s="6">
        <v>187</v>
      </c>
      <c r="AX30" s="48" t="s">
        <v>354</v>
      </c>
      <c r="AY30" s="6"/>
      <c r="AZ30" s="4">
        <f t="shared" si="0"/>
        <v>0.67999999999999994</v>
      </c>
      <c r="BA30" s="4"/>
      <c r="BB30" s="4"/>
      <c r="BC30" s="4"/>
      <c r="BD30" s="4"/>
      <c r="BE30">
        <f t="shared" si="113"/>
        <v>697</v>
      </c>
      <c r="BF30" s="6">
        <f t="shared" si="84"/>
        <v>311</v>
      </c>
      <c r="BG30" s="4">
        <f t="shared" si="114"/>
        <v>1.397</v>
      </c>
      <c r="BH30" s="6">
        <f t="shared" si="86"/>
        <v>1981.7090000000001</v>
      </c>
      <c r="BI30" s="4">
        <f t="shared" si="87"/>
        <v>0</v>
      </c>
      <c r="BJ30" s="4">
        <f t="shared" si="115"/>
        <v>0.18</v>
      </c>
      <c r="BK30" s="4">
        <f t="shared" si="116"/>
        <v>0.35</v>
      </c>
      <c r="BL30" s="4">
        <f t="shared" si="117"/>
        <v>0.36099999999999999</v>
      </c>
      <c r="BM30" s="4">
        <f t="shared" si="118"/>
        <v>0.5</v>
      </c>
      <c r="BN30" s="6">
        <f t="shared" si="119"/>
        <v>187</v>
      </c>
      <c r="BO30" s="4">
        <f t="shared" si="23"/>
        <v>0.78476370510396976</v>
      </c>
      <c r="BP30" s="6">
        <f t="shared" si="120"/>
        <v>2675.3071500000001</v>
      </c>
      <c r="BQ30" s="6">
        <f t="shared" si="94"/>
        <v>4012.9607249999999</v>
      </c>
      <c r="BR30" s="6">
        <f t="shared" si="95"/>
        <v>3158.2000905750001</v>
      </c>
      <c r="BS30" s="6">
        <f t="shared" si="121"/>
        <v>21423.003558911998</v>
      </c>
      <c r="BT30" s="6">
        <f t="shared" si="96"/>
        <v>32134.505338367999</v>
      </c>
      <c r="BU30" s="6">
        <f t="shared" si="97"/>
        <v>25289.855701295615</v>
      </c>
      <c r="BV30" s="6">
        <f t="shared" si="122"/>
        <v>4075.0278508800002</v>
      </c>
      <c r="BW30" s="6">
        <f t="shared" si="99"/>
        <v>6112.5417763200003</v>
      </c>
      <c r="BX30" s="6">
        <f t="shared" si="100"/>
        <v>4810.5703779638407</v>
      </c>
      <c r="BY30" s="6">
        <f t="shared" si="123"/>
        <v>6420.7371600000006</v>
      </c>
      <c r="BZ30" s="6">
        <f t="shared" si="124"/>
        <v>428.04914400000001</v>
      </c>
      <c r="CA30" s="6">
        <f t="shared" si="103"/>
        <v>642.07371599999999</v>
      </c>
      <c r="CB30" s="6">
        <f t="shared" si="104"/>
        <v>505.312014492</v>
      </c>
      <c r="CC30" s="6">
        <f t="shared" si="125"/>
        <v>1542.0358412098299</v>
      </c>
      <c r="CD30" s="6"/>
      <c r="CF30" s="25"/>
      <c r="CG30" s="9"/>
      <c r="CH30" s="6">
        <f t="shared" si="109"/>
        <v>54602.689841967484</v>
      </c>
      <c r="CI30">
        <v>7.5</v>
      </c>
      <c r="CJ30" s="25">
        <f t="shared" si="110"/>
        <v>14024.320165941162</v>
      </c>
      <c r="CK30" s="9">
        <f t="shared" si="111"/>
        <v>15566.356007150993</v>
      </c>
    </row>
    <row r="31" spans="2:89" x14ac:dyDescent="0.35">
      <c r="B31" t="s">
        <v>9</v>
      </c>
      <c r="C31">
        <v>200</v>
      </c>
      <c r="D31" s="1">
        <v>0.18</v>
      </c>
      <c r="E31">
        <v>6</v>
      </c>
      <c r="F31" s="4">
        <v>1.0338000000000001</v>
      </c>
      <c r="G31" s="4">
        <v>1.03</v>
      </c>
      <c r="H31" s="4">
        <v>1.2838000000000001</v>
      </c>
      <c r="I31" s="4">
        <v>1.2575000000000001</v>
      </c>
      <c r="J31" s="4">
        <v>1.63</v>
      </c>
      <c r="K31">
        <v>8</v>
      </c>
      <c r="L31" s="4">
        <v>1.9456</v>
      </c>
      <c r="M31" s="4">
        <v>2.56</v>
      </c>
      <c r="N31">
        <v>7.5</v>
      </c>
      <c r="O31">
        <v>6</v>
      </c>
      <c r="P31" s="55">
        <v>1</v>
      </c>
      <c r="Q31" s="4">
        <v>1.3440000000000001</v>
      </c>
      <c r="R31">
        <v>15</v>
      </c>
      <c r="S31">
        <v>20</v>
      </c>
      <c r="T31" s="4">
        <v>0.05</v>
      </c>
      <c r="U31" s="4">
        <v>0.5</v>
      </c>
      <c r="V31" s="9">
        <v>864</v>
      </c>
      <c r="W31" s="15" t="s">
        <v>32</v>
      </c>
      <c r="X31" s="15">
        <v>1</v>
      </c>
      <c r="Y31" s="15" t="s">
        <v>9</v>
      </c>
      <c r="Z31" s="15">
        <v>497</v>
      </c>
      <c r="AA31" s="30">
        <v>0.251</v>
      </c>
      <c r="AB31" s="30"/>
      <c r="AC31" s="30"/>
      <c r="AD31" s="30">
        <f t="shared" si="112"/>
        <v>2.4</v>
      </c>
      <c r="AE31" s="9">
        <v>15</v>
      </c>
      <c r="AF31" s="30"/>
      <c r="AG31" s="9"/>
      <c r="AH31" s="9"/>
      <c r="AI31" s="30" t="s">
        <v>63</v>
      </c>
      <c r="AJ31" s="4"/>
      <c r="AK31" s="4"/>
      <c r="AL31" s="4"/>
      <c r="AM31" s="4">
        <v>0.35</v>
      </c>
      <c r="AN31" s="4"/>
      <c r="AO31" s="4"/>
      <c r="AP31" s="4"/>
      <c r="AQ31" s="4"/>
      <c r="AR31">
        <v>311</v>
      </c>
      <c r="AS31" s="4"/>
      <c r="AT31" s="4">
        <v>0.46600000000000003</v>
      </c>
      <c r="AU31" s="4">
        <v>0.311</v>
      </c>
      <c r="AW31" s="6">
        <v>187</v>
      </c>
      <c r="AX31" s="48" t="s">
        <v>354</v>
      </c>
      <c r="AY31" s="6"/>
      <c r="AZ31" s="4">
        <f t="shared" si="0"/>
        <v>0.67999999999999994</v>
      </c>
      <c r="BA31" s="4"/>
      <c r="BB31" s="4"/>
      <c r="BC31" s="4"/>
      <c r="BD31" s="4"/>
      <c r="BE31">
        <f t="shared" si="113"/>
        <v>697</v>
      </c>
      <c r="BF31" s="6">
        <f t="shared" si="84"/>
        <v>311</v>
      </c>
      <c r="BG31" s="4">
        <f t="shared" si="114"/>
        <v>0.93099999999999994</v>
      </c>
      <c r="BH31" s="6">
        <f t="shared" si="86"/>
        <v>1656.9069999999999</v>
      </c>
      <c r="BI31" s="4">
        <f t="shared" si="87"/>
        <v>0</v>
      </c>
      <c r="BJ31" s="4">
        <f t="shared" si="115"/>
        <v>0.64600000000000002</v>
      </c>
      <c r="BK31" s="4">
        <f t="shared" si="116"/>
        <v>0.35</v>
      </c>
      <c r="BL31" s="4">
        <f t="shared" si="117"/>
        <v>0.36099999999999999</v>
      </c>
      <c r="BM31" s="4">
        <f t="shared" si="118"/>
        <v>0.5</v>
      </c>
      <c r="BN31" s="6">
        <f t="shared" si="119"/>
        <v>187</v>
      </c>
      <c r="BO31" s="4">
        <f t="shared" si="23"/>
        <v>0.78476370510396976</v>
      </c>
      <c r="BP31" s="6">
        <f t="shared" si="120"/>
        <v>2236.8244500000001</v>
      </c>
      <c r="BQ31" s="6">
        <f t="shared" si="94"/>
        <v>3355.2366750000001</v>
      </c>
      <c r="BR31" s="6">
        <f t="shared" si="95"/>
        <v>2640.5712632250002</v>
      </c>
      <c r="BS31" s="6">
        <f t="shared" si="121"/>
        <v>23367.256030003198</v>
      </c>
      <c r="BT31" s="6">
        <f t="shared" si="96"/>
        <v>35050.884045004801</v>
      </c>
      <c r="BU31" s="6">
        <f t="shared" si="97"/>
        <v>27585.045743418777</v>
      </c>
      <c r="BV31" s="6">
        <f t="shared" si="122"/>
        <v>4444.8584839679997</v>
      </c>
      <c r="BW31" s="6">
        <f t="shared" si="99"/>
        <v>6667.2877259519992</v>
      </c>
      <c r="BX31" s="6">
        <f t="shared" si="100"/>
        <v>5247.1554403242235</v>
      </c>
      <c r="BY31" s="6">
        <f t="shared" si="123"/>
        <v>5368.3786799999998</v>
      </c>
      <c r="BZ31" s="6">
        <f t="shared" si="124"/>
        <v>357.89191199999999</v>
      </c>
      <c r="CA31" s="6">
        <f t="shared" si="103"/>
        <v>536.83786799999996</v>
      </c>
      <c r="CB31" s="6">
        <f t="shared" si="104"/>
        <v>422.49140211599996</v>
      </c>
      <c r="CC31" s="6">
        <f t="shared" si="125"/>
        <v>1542.0358412098299</v>
      </c>
      <c r="CD31" s="6"/>
      <c r="CF31" s="25"/>
      <c r="CG31" s="9"/>
      <c r="CH31" s="6">
        <f t="shared" si="109"/>
        <v>54543.582507401421</v>
      </c>
      <c r="CI31">
        <v>7.5</v>
      </c>
      <c r="CJ31" s="25">
        <f t="shared" si="110"/>
        <v>14628.489865898531</v>
      </c>
      <c r="CK31" s="9">
        <f t="shared" si="111"/>
        <v>16170.525707108362</v>
      </c>
    </row>
    <row r="32" spans="2:89" s="10" customFormat="1" x14ac:dyDescent="0.35">
      <c r="B32" s="10" t="s">
        <v>9</v>
      </c>
      <c r="C32" s="10">
        <v>200</v>
      </c>
      <c r="D32" s="11">
        <v>0.18</v>
      </c>
      <c r="E32" s="10">
        <v>6</v>
      </c>
      <c r="F32" s="12">
        <v>1.0338000000000001</v>
      </c>
      <c r="G32" s="12">
        <v>1.03</v>
      </c>
      <c r="H32" s="12">
        <v>1.2838000000000001</v>
      </c>
      <c r="I32" s="12">
        <v>1.2575000000000001</v>
      </c>
      <c r="J32" s="12">
        <v>1.63</v>
      </c>
      <c r="K32" s="10">
        <v>8</v>
      </c>
      <c r="L32" s="12">
        <v>1.9456</v>
      </c>
      <c r="M32" s="12">
        <v>2.56</v>
      </c>
      <c r="N32" s="10">
        <v>7.5</v>
      </c>
      <c r="O32" s="10">
        <v>6</v>
      </c>
      <c r="P32" s="56">
        <v>1</v>
      </c>
      <c r="Q32" s="12">
        <v>1.3440000000000001</v>
      </c>
      <c r="R32" s="10">
        <v>15</v>
      </c>
      <c r="S32" s="10">
        <v>20</v>
      </c>
      <c r="T32" s="12">
        <v>0.05</v>
      </c>
      <c r="U32" s="12">
        <v>0.5</v>
      </c>
      <c r="V32" s="17">
        <v>864</v>
      </c>
      <c r="W32" s="31" t="s">
        <v>32</v>
      </c>
      <c r="X32" s="31">
        <v>1</v>
      </c>
      <c r="Y32" s="31" t="s">
        <v>9</v>
      </c>
      <c r="Z32" s="31">
        <v>497</v>
      </c>
      <c r="AA32" s="32">
        <v>0.251</v>
      </c>
      <c r="AB32" s="32"/>
      <c r="AC32" s="32"/>
      <c r="AD32" s="32">
        <f t="shared" si="112"/>
        <v>2.4</v>
      </c>
      <c r="AE32" s="17">
        <v>15</v>
      </c>
      <c r="AF32" s="32"/>
      <c r="AG32" s="17"/>
      <c r="AH32" s="17"/>
      <c r="AI32" s="30" t="s">
        <v>63</v>
      </c>
      <c r="AJ32" s="4"/>
      <c r="AK32" s="4"/>
      <c r="AL32" s="4"/>
      <c r="AM32" s="4">
        <v>0.35</v>
      </c>
      <c r="AN32" s="4"/>
      <c r="AO32" s="4"/>
      <c r="AP32" s="4"/>
      <c r="AQ32" s="4"/>
      <c r="AR32" s="10">
        <v>311</v>
      </c>
      <c r="AS32" s="12">
        <f>1*46.6%</f>
        <v>0.46600000000000003</v>
      </c>
      <c r="AT32" s="12">
        <f>1*46.6%</f>
        <v>0.46600000000000003</v>
      </c>
      <c r="AU32" s="12">
        <v>0.311</v>
      </c>
      <c r="AW32" s="13"/>
      <c r="AX32" s="49" t="s">
        <v>354</v>
      </c>
      <c r="AY32" s="13"/>
      <c r="AZ32" s="12">
        <f t="shared" si="0"/>
        <v>0.67999999999999994</v>
      </c>
      <c r="BA32" s="12"/>
      <c r="BB32" s="12"/>
      <c r="BC32" s="12"/>
      <c r="BD32" s="12"/>
      <c r="BE32" s="10">
        <f t="shared" si="113"/>
        <v>697</v>
      </c>
      <c r="BF32" s="13">
        <f t="shared" si="84"/>
        <v>311</v>
      </c>
      <c r="BG32" s="12">
        <f t="shared" si="114"/>
        <v>1.397</v>
      </c>
      <c r="BH32" s="13">
        <f t="shared" si="86"/>
        <v>1981.7090000000001</v>
      </c>
      <c r="BI32" s="12">
        <f t="shared" si="87"/>
        <v>0</v>
      </c>
      <c r="BJ32" s="12">
        <f t="shared" si="115"/>
        <v>0.64600000000000002</v>
      </c>
      <c r="BK32" s="12">
        <f t="shared" si="116"/>
        <v>0.35</v>
      </c>
      <c r="BL32" s="12">
        <f t="shared" si="117"/>
        <v>0.36099999999999999</v>
      </c>
      <c r="BM32" s="12">
        <f t="shared" si="118"/>
        <v>0.5</v>
      </c>
      <c r="BN32" s="13">
        <f t="shared" si="119"/>
        <v>0</v>
      </c>
      <c r="BO32" s="12">
        <f t="shared" si="23"/>
        <v>0</v>
      </c>
      <c r="BP32" s="13">
        <f t="shared" si="120"/>
        <v>2675.3071500000001</v>
      </c>
      <c r="BQ32" s="13">
        <f t="shared" si="94"/>
        <v>4012.9607249999999</v>
      </c>
      <c r="BR32" s="13">
        <f t="shared" si="95"/>
        <v>3158.2000905750001</v>
      </c>
      <c r="BS32" s="13">
        <f t="shared" si="121"/>
        <v>27947.918368358398</v>
      </c>
      <c r="BT32" s="13">
        <f t="shared" si="96"/>
        <v>41921.877552537597</v>
      </c>
      <c r="BU32" s="13">
        <f t="shared" si="97"/>
        <v>32992.517633847092</v>
      </c>
      <c r="BV32" s="13">
        <f t="shared" si="122"/>
        <v>5316.1801244160006</v>
      </c>
      <c r="BW32" s="13">
        <f t="shared" si="99"/>
        <v>7974.2701866240004</v>
      </c>
      <c r="BX32" s="13">
        <f t="shared" si="100"/>
        <v>6275.7506368730883</v>
      </c>
      <c r="BY32" s="13">
        <f t="shared" si="123"/>
        <v>6420.7371600000006</v>
      </c>
      <c r="BZ32" s="13">
        <f t="shared" si="124"/>
        <v>428.04914400000001</v>
      </c>
      <c r="CA32" s="13">
        <f t="shared" si="103"/>
        <v>642.07371599999999</v>
      </c>
      <c r="CB32" s="13">
        <f t="shared" si="104"/>
        <v>505.312014492</v>
      </c>
      <c r="CC32" s="13">
        <f t="shared" si="125"/>
        <v>864</v>
      </c>
      <c r="CD32" s="13"/>
      <c r="CF32" s="17"/>
      <c r="CG32" s="17"/>
      <c r="CH32" s="13">
        <f t="shared" si="109"/>
        <v>65235.712292337455</v>
      </c>
      <c r="CI32" s="10">
        <v>7.5</v>
      </c>
      <c r="CJ32" s="17">
        <f t="shared" si="110"/>
        <v>17496.099674670888</v>
      </c>
      <c r="CK32" s="17">
        <f t="shared" si="111"/>
        <v>18360.099674670888</v>
      </c>
    </row>
    <row r="33" spans="2:89" x14ac:dyDescent="0.35">
      <c r="B33" t="s">
        <v>9</v>
      </c>
      <c r="C33">
        <v>200</v>
      </c>
      <c r="D33" s="1">
        <v>0.18</v>
      </c>
      <c r="E33">
        <v>6</v>
      </c>
      <c r="F33" s="4">
        <v>1.0338000000000001</v>
      </c>
      <c r="G33" s="4">
        <v>1.03</v>
      </c>
      <c r="H33" s="4">
        <v>1.2838000000000001</v>
      </c>
      <c r="I33" s="4">
        <v>1.2575000000000001</v>
      </c>
      <c r="J33" s="4">
        <v>1.63</v>
      </c>
      <c r="K33">
        <v>8</v>
      </c>
      <c r="L33" s="4">
        <v>1.9456</v>
      </c>
      <c r="M33" s="4">
        <v>2.56</v>
      </c>
      <c r="N33">
        <v>7.5</v>
      </c>
      <c r="O33">
        <v>6</v>
      </c>
      <c r="P33" s="55">
        <v>1</v>
      </c>
      <c r="Q33" s="4">
        <v>1.3440000000000001</v>
      </c>
      <c r="R33">
        <v>15</v>
      </c>
      <c r="S33">
        <v>20</v>
      </c>
      <c r="T33" s="4">
        <v>0.05</v>
      </c>
      <c r="U33" s="4">
        <v>0.5</v>
      </c>
      <c r="V33" s="9">
        <v>864</v>
      </c>
      <c r="W33" t="s">
        <v>414</v>
      </c>
      <c r="X33">
        <v>1</v>
      </c>
      <c r="Y33" t="s">
        <v>9</v>
      </c>
      <c r="Z33">
        <v>449</v>
      </c>
      <c r="AC33" s="30">
        <v>0.2</v>
      </c>
      <c r="AE33">
        <v>1</v>
      </c>
      <c r="AH33">
        <v>151</v>
      </c>
      <c r="AI33" s="30" t="s">
        <v>63</v>
      </c>
      <c r="AJ33" s="4"/>
      <c r="AK33" s="4"/>
      <c r="AL33" s="4"/>
      <c r="AM33" s="4">
        <v>0.35</v>
      </c>
      <c r="AN33" s="4"/>
      <c r="AO33" s="4"/>
      <c r="AP33" s="4"/>
      <c r="AQ33" s="4"/>
      <c r="AR33">
        <v>311</v>
      </c>
      <c r="AS33" s="4">
        <f>2*46.6%</f>
        <v>0.93200000000000005</v>
      </c>
      <c r="AT33" s="4"/>
      <c r="AU33" s="4">
        <v>0.311</v>
      </c>
      <c r="AW33" s="6"/>
      <c r="AX33" s="48" t="s">
        <v>354</v>
      </c>
      <c r="AY33" s="6"/>
      <c r="AZ33" s="4">
        <f t="shared" si="0"/>
        <v>0.67999999999999994</v>
      </c>
      <c r="BA33" s="4"/>
      <c r="BB33" s="4"/>
      <c r="BC33" s="4"/>
      <c r="BD33" s="4"/>
      <c r="BE33">
        <f>C33+Z33</f>
        <v>649</v>
      </c>
      <c r="BF33" s="6">
        <f t="shared" si="84"/>
        <v>311</v>
      </c>
      <c r="BG33" s="4">
        <f>AA33+AJ33+AS33+AZ33</f>
        <v>1.6120000000000001</v>
      </c>
      <c r="BH33" s="6">
        <f t="shared" si="86"/>
        <v>2006.1880000000001</v>
      </c>
      <c r="BI33" s="4">
        <f t="shared" si="87"/>
        <v>0</v>
      </c>
      <c r="BJ33" s="4">
        <f>AB33+AL33+AT33+BC33+D33</f>
        <v>0.18</v>
      </c>
      <c r="BK33" s="4">
        <f>AC33+AM33</f>
        <v>0.55000000000000004</v>
      </c>
      <c r="BL33" s="4">
        <f>T33+AF33+AN33+AU33+BA33</f>
        <v>0.36099999999999999</v>
      </c>
      <c r="BM33" s="4">
        <f>U33+AG33+AO33+AV33+BB33</f>
        <v>0.5</v>
      </c>
      <c r="BN33" s="6">
        <f>AH33+AP33+AW33+BD33</f>
        <v>151</v>
      </c>
      <c r="BO33" s="4">
        <f>6.66*BN33/(1400+BN33)</f>
        <v>0.64839458413926498</v>
      </c>
      <c r="BP33" s="6">
        <f>(100%+BI33+BK33)*BH33</f>
        <v>3109.5914000000002</v>
      </c>
      <c r="BQ33" s="6">
        <f t="shared" si="94"/>
        <v>4664.3870999999999</v>
      </c>
      <c r="BR33" s="6">
        <f t="shared" si="95"/>
        <v>3670.8726477</v>
      </c>
      <c r="BS33" s="6">
        <f t="shared" si="121"/>
        <v>24522.614943744</v>
      </c>
      <c r="BT33" s="6">
        <f t="shared" si="96"/>
        <v>36783.922415615998</v>
      </c>
      <c r="BU33" s="6">
        <f t="shared" si="97"/>
        <v>28948.946941089791</v>
      </c>
      <c r="BV33" s="6">
        <f>Q33*(100%+BJ33+BK33)*BH33</f>
        <v>4664.6278425600003</v>
      </c>
      <c r="BW33" s="6">
        <f t="shared" si="99"/>
        <v>6996.9417638400009</v>
      </c>
      <c r="BX33" s="6">
        <f t="shared" si="100"/>
        <v>5506.5931681420807</v>
      </c>
      <c r="BY33" s="6">
        <f>AD33*(100%+BK33)*BH33</f>
        <v>0</v>
      </c>
      <c r="BZ33" s="6">
        <f>BY33/AE33</f>
        <v>0</v>
      </c>
      <c r="CA33" s="6">
        <f t="shared" si="103"/>
        <v>0</v>
      </c>
      <c r="CB33" s="6">
        <f t="shared" si="104"/>
        <v>0</v>
      </c>
      <c r="CC33" s="6">
        <f>(100%+BO33)*V33</f>
        <v>1424.212920696325</v>
      </c>
      <c r="CD33" s="6"/>
      <c r="CF33" s="25"/>
      <c r="CG33" s="9"/>
      <c r="CH33" s="6">
        <f t="shared" si="109"/>
        <v>62850.391323048214</v>
      </c>
      <c r="CI33">
        <v>7.5</v>
      </c>
      <c r="CJ33" s="25">
        <f t="shared" si="110"/>
        <v>16099.771360697039</v>
      </c>
      <c r="CK33" s="9">
        <f t="shared" si="111"/>
        <v>17523.984281393365</v>
      </c>
    </row>
    <row r="34" spans="2:89" x14ac:dyDescent="0.35">
      <c r="B34" t="s">
        <v>9</v>
      </c>
      <c r="C34">
        <v>200</v>
      </c>
      <c r="D34" s="1">
        <v>0.18</v>
      </c>
      <c r="E34">
        <v>6</v>
      </c>
      <c r="F34" s="4">
        <v>1.0338000000000001</v>
      </c>
      <c r="G34" s="4">
        <v>1.03</v>
      </c>
      <c r="H34" s="4">
        <v>1.2838000000000001</v>
      </c>
      <c r="I34" s="4">
        <v>1.2575000000000001</v>
      </c>
      <c r="J34" s="4">
        <v>1.63</v>
      </c>
      <c r="K34">
        <v>8</v>
      </c>
      <c r="L34" s="4">
        <v>1.9456</v>
      </c>
      <c r="M34" s="4">
        <v>2.56</v>
      </c>
      <c r="N34">
        <v>7.5</v>
      </c>
      <c r="O34">
        <v>6</v>
      </c>
      <c r="P34" s="55">
        <v>1</v>
      </c>
      <c r="Q34" s="4">
        <v>1.3440000000000001</v>
      </c>
      <c r="R34">
        <v>15</v>
      </c>
      <c r="S34">
        <v>20</v>
      </c>
      <c r="T34" s="4">
        <v>0.05</v>
      </c>
      <c r="U34" s="4">
        <v>0.5</v>
      </c>
      <c r="V34" s="9">
        <v>864</v>
      </c>
      <c r="W34" t="s">
        <v>414</v>
      </c>
      <c r="X34">
        <v>1</v>
      </c>
      <c r="Y34" t="s">
        <v>9</v>
      </c>
      <c r="Z34">
        <v>449</v>
      </c>
      <c r="AC34" s="30">
        <v>0.2</v>
      </c>
      <c r="AE34">
        <v>1</v>
      </c>
      <c r="AH34">
        <v>151</v>
      </c>
      <c r="AI34" s="30" t="s">
        <v>63</v>
      </c>
      <c r="AJ34" s="4"/>
      <c r="AK34" s="4"/>
      <c r="AL34" s="4"/>
      <c r="AM34" s="4">
        <v>0.35</v>
      </c>
      <c r="AN34" s="4"/>
      <c r="AO34" s="4"/>
      <c r="AP34" s="4"/>
      <c r="AQ34" s="4"/>
      <c r="AR34">
        <v>311</v>
      </c>
      <c r="AS34" s="4">
        <f>2*46.6%</f>
        <v>0.93200000000000005</v>
      </c>
      <c r="AT34" s="4">
        <v>0.46600000000000003</v>
      </c>
      <c r="AU34" s="4"/>
      <c r="AW34" s="6"/>
      <c r="AX34" s="48" t="s">
        <v>354</v>
      </c>
      <c r="AY34" s="6"/>
      <c r="AZ34" s="4">
        <f t="shared" si="0"/>
        <v>0.67999999999999994</v>
      </c>
      <c r="BA34" s="4"/>
      <c r="BB34" s="4"/>
      <c r="BC34" s="4"/>
      <c r="BD34" s="4"/>
      <c r="BE34">
        <f t="shared" ref="BE34:BE38" si="126">C34+Z34</f>
        <v>649</v>
      </c>
      <c r="BF34" s="6">
        <f t="shared" si="84"/>
        <v>311</v>
      </c>
      <c r="BG34" s="4">
        <f t="shared" ref="BG34:BG38" si="127">AA34+AJ34+AS34+AZ34</f>
        <v>1.6120000000000001</v>
      </c>
      <c r="BH34" s="6">
        <f t="shared" si="86"/>
        <v>2006.1880000000001</v>
      </c>
      <c r="BI34" s="4">
        <f t="shared" si="87"/>
        <v>0</v>
      </c>
      <c r="BJ34" s="4">
        <f t="shared" ref="BJ34:BJ38" si="128">AB34+AL34+AT34+BC34+D34</f>
        <v>0.64600000000000002</v>
      </c>
      <c r="BK34" s="4">
        <f t="shared" ref="BK34:BK38" si="129">AC34+AM34</f>
        <v>0.55000000000000004</v>
      </c>
      <c r="BL34" s="4">
        <f t="shared" ref="BL34:BL38" si="130">T34+AF34+AN34+AU34+BA34</f>
        <v>0.05</v>
      </c>
      <c r="BM34" s="4">
        <f t="shared" ref="BM34:BM38" si="131">U34+AG34+AO34+AV34+BB34</f>
        <v>0.5</v>
      </c>
      <c r="BN34" s="6">
        <f t="shared" ref="BN34:BN38" si="132">AH34+AP34+AW34+BD34</f>
        <v>151</v>
      </c>
      <c r="BO34" s="4">
        <f t="shared" si="23"/>
        <v>0.64839458413926498</v>
      </c>
      <c r="BP34" s="6">
        <f t="shared" ref="BP34:BP38" si="133">(100%+BI34+BK34)*BH34</f>
        <v>3109.5914000000002</v>
      </c>
      <c r="BQ34" s="6">
        <f t="shared" si="94"/>
        <v>4664.3870999999999</v>
      </c>
      <c r="BR34" s="6">
        <f t="shared" si="95"/>
        <v>3187.3311850000005</v>
      </c>
      <c r="BS34" s="6">
        <f t="shared" si="121"/>
        <v>31128.128564428796</v>
      </c>
      <c r="BT34" s="6">
        <f t="shared" si="96"/>
        <v>46692.192846643193</v>
      </c>
      <c r="BU34" s="6">
        <f t="shared" si="97"/>
        <v>31906.331778539512</v>
      </c>
      <c r="BV34" s="6">
        <f t="shared" ref="BV34:BV38" si="134">Q34*(100%+BJ34+BK34)*BH34</f>
        <v>5921.1114117119996</v>
      </c>
      <c r="BW34" s="6">
        <f t="shared" si="99"/>
        <v>8881.6671175679985</v>
      </c>
      <c r="BX34" s="6">
        <f t="shared" si="100"/>
        <v>6069.1391970047989</v>
      </c>
      <c r="BY34" s="6">
        <f t="shared" ref="BY34:BY38" si="135">AD34*(100%+BK34)*BH34</f>
        <v>0</v>
      </c>
      <c r="BZ34" s="6">
        <f t="shared" ref="BZ34:BZ38" si="136">BY34/AE34</f>
        <v>0</v>
      </c>
      <c r="CA34" s="6">
        <f t="shared" si="103"/>
        <v>0</v>
      </c>
      <c r="CB34" s="6">
        <f t="shared" si="104"/>
        <v>0</v>
      </c>
      <c r="CC34" s="6">
        <f t="shared" ref="CC34:CC38" si="137">(100%+BO34)*V34</f>
        <v>1424.212920696325</v>
      </c>
      <c r="CD34" s="6"/>
      <c r="CF34" s="25"/>
      <c r="CG34" s="9"/>
      <c r="CH34" s="6">
        <f t="shared" si="109"/>
        <v>63917.938844142613</v>
      </c>
      <c r="CI34">
        <v>7.5</v>
      </c>
      <c r="CJ34" s="25">
        <f t="shared" si="110"/>
        <v>17030.746986829552</v>
      </c>
      <c r="CK34" s="8">
        <f t="shared" si="111"/>
        <v>18454.959907525877</v>
      </c>
    </row>
    <row r="35" spans="2:89" x14ac:dyDescent="0.35">
      <c r="B35" t="s">
        <v>9</v>
      </c>
      <c r="C35">
        <v>200</v>
      </c>
      <c r="D35" s="1">
        <v>0.18</v>
      </c>
      <c r="E35">
        <v>6</v>
      </c>
      <c r="F35" s="4">
        <v>1.0338000000000001</v>
      </c>
      <c r="G35" s="4">
        <v>1.03</v>
      </c>
      <c r="H35" s="4">
        <v>1.2838000000000001</v>
      </c>
      <c r="I35" s="4">
        <v>1.2575000000000001</v>
      </c>
      <c r="J35" s="4">
        <v>1.63</v>
      </c>
      <c r="K35">
        <v>8</v>
      </c>
      <c r="L35" s="4">
        <v>1.9456</v>
      </c>
      <c r="M35" s="4">
        <v>2.56</v>
      </c>
      <c r="N35">
        <v>7.5</v>
      </c>
      <c r="O35">
        <v>6</v>
      </c>
      <c r="P35" s="55">
        <v>1</v>
      </c>
      <c r="Q35" s="4">
        <v>1.3440000000000001</v>
      </c>
      <c r="R35">
        <v>15</v>
      </c>
      <c r="S35">
        <v>20</v>
      </c>
      <c r="T35" s="4">
        <v>0.05</v>
      </c>
      <c r="U35" s="4">
        <v>0.5</v>
      </c>
      <c r="V35" s="9">
        <v>864</v>
      </c>
      <c r="W35" t="s">
        <v>414</v>
      </c>
      <c r="X35">
        <v>1</v>
      </c>
      <c r="Y35" t="s">
        <v>9</v>
      </c>
      <c r="Z35">
        <v>449</v>
      </c>
      <c r="AC35" s="30">
        <v>0.2</v>
      </c>
      <c r="AE35">
        <v>1</v>
      </c>
      <c r="AH35">
        <v>151</v>
      </c>
      <c r="AI35" s="30" t="s">
        <v>63</v>
      </c>
      <c r="AJ35" s="4"/>
      <c r="AK35" s="4"/>
      <c r="AL35" s="4"/>
      <c r="AM35" s="4">
        <v>0.35</v>
      </c>
      <c r="AN35" s="4"/>
      <c r="AO35" s="4"/>
      <c r="AP35" s="4"/>
      <c r="AQ35" s="4"/>
      <c r="AR35">
        <v>311</v>
      </c>
      <c r="AS35" s="4">
        <v>0.46600000000000003</v>
      </c>
      <c r="AT35" s="4">
        <v>0.46600000000000003</v>
      </c>
      <c r="AU35" s="4"/>
      <c r="AW35" s="6">
        <v>187</v>
      </c>
      <c r="AX35" s="48" t="s">
        <v>354</v>
      </c>
      <c r="AY35" s="6"/>
      <c r="AZ35" s="4">
        <f t="shared" si="0"/>
        <v>0.67999999999999994</v>
      </c>
      <c r="BA35" s="4"/>
      <c r="BB35" s="4"/>
      <c r="BC35" s="4"/>
      <c r="BD35" s="4"/>
      <c r="BE35">
        <f t="shared" si="126"/>
        <v>649</v>
      </c>
      <c r="BF35" s="6">
        <f t="shared" si="84"/>
        <v>311</v>
      </c>
      <c r="BG35" s="4">
        <f t="shared" si="127"/>
        <v>1.1459999999999999</v>
      </c>
      <c r="BH35" s="6">
        <f t="shared" si="86"/>
        <v>1703.7539999999999</v>
      </c>
      <c r="BI35" s="4">
        <f t="shared" si="87"/>
        <v>0</v>
      </c>
      <c r="BJ35" s="4">
        <f t="shared" si="128"/>
        <v>0.64600000000000002</v>
      </c>
      <c r="BK35" s="4">
        <f t="shared" si="129"/>
        <v>0.55000000000000004</v>
      </c>
      <c r="BL35" s="4">
        <f t="shared" si="130"/>
        <v>0.05</v>
      </c>
      <c r="BM35" s="4">
        <f t="shared" si="131"/>
        <v>0.5</v>
      </c>
      <c r="BN35" s="6">
        <f t="shared" si="132"/>
        <v>338</v>
      </c>
      <c r="BO35" s="4">
        <f t="shared" si="23"/>
        <v>1.2952128883774452</v>
      </c>
      <c r="BP35" s="6">
        <f t="shared" si="133"/>
        <v>2640.8186999999998</v>
      </c>
      <c r="BQ35" s="6">
        <f t="shared" si="94"/>
        <v>3961.2280499999997</v>
      </c>
      <c r="BR35" s="6">
        <f t="shared" si="95"/>
        <v>2706.8391674999998</v>
      </c>
      <c r="BS35" s="6">
        <f t="shared" si="121"/>
        <v>26435.545200230394</v>
      </c>
      <c r="BT35" s="6">
        <f t="shared" si="96"/>
        <v>39653.317800345591</v>
      </c>
      <c r="BU35" s="6">
        <f t="shared" si="97"/>
        <v>27096.433830236154</v>
      </c>
      <c r="BV35" s="6">
        <f t="shared" si="134"/>
        <v>5028.5004456959996</v>
      </c>
      <c r="BW35" s="6">
        <f t="shared" si="99"/>
        <v>7542.7506685439994</v>
      </c>
      <c r="BX35" s="6">
        <f t="shared" si="100"/>
        <v>5154.2129568383989</v>
      </c>
      <c r="BY35" s="6">
        <f t="shared" si="135"/>
        <v>0</v>
      </c>
      <c r="BZ35" s="6">
        <f t="shared" si="136"/>
        <v>0</v>
      </c>
      <c r="CA35" s="6">
        <f t="shared" si="103"/>
        <v>0</v>
      </c>
      <c r="CB35" s="6">
        <f t="shared" si="104"/>
        <v>0</v>
      </c>
      <c r="CC35" s="6">
        <f t="shared" si="137"/>
        <v>1983.0639355581127</v>
      </c>
      <c r="CD35" s="6"/>
      <c r="CF35" s="25"/>
      <c r="CG35" s="9"/>
      <c r="CH35" s="6">
        <f t="shared" si="109"/>
        <v>54282.272637192204</v>
      </c>
      <c r="CI35">
        <v>7.5</v>
      </c>
      <c r="CJ35" s="25">
        <f t="shared" si="110"/>
        <v>14463.3520396886</v>
      </c>
      <c r="CK35" s="9">
        <f t="shared" si="111"/>
        <v>16446.415975246713</v>
      </c>
    </row>
    <row r="36" spans="2:89" x14ac:dyDescent="0.35">
      <c r="B36" t="s">
        <v>9</v>
      </c>
      <c r="C36">
        <v>200</v>
      </c>
      <c r="D36" s="1">
        <v>0.18</v>
      </c>
      <c r="E36">
        <v>6</v>
      </c>
      <c r="F36" s="4">
        <v>1.0338000000000001</v>
      </c>
      <c r="G36" s="4">
        <v>1.03</v>
      </c>
      <c r="H36" s="4">
        <v>1.2838000000000001</v>
      </c>
      <c r="I36" s="4">
        <v>1.2575000000000001</v>
      </c>
      <c r="J36" s="4">
        <v>1.63</v>
      </c>
      <c r="K36">
        <v>8</v>
      </c>
      <c r="L36" s="4">
        <v>1.9456</v>
      </c>
      <c r="M36" s="4">
        <v>2.56</v>
      </c>
      <c r="N36">
        <v>7.5</v>
      </c>
      <c r="O36">
        <v>6</v>
      </c>
      <c r="P36" s="55">
        <v>1</v>
      </c>
      <c r="Q36" s="4">
        <v>1.3440000000000001</v>
      </c>
      <c r="R36">
        <v>15</v>
      </c>
      <c r="S36">
        <v>20</v>
      </c>
      <c r="T36" s="4">
        <v>0.05</v>
      </c>
      <c r="U36" s="4">
        <v>0.5</v>
      </c>
      <c r="V36" s="9">
        <v>864</v>
      </c>
      <c r="W36" t="s">
        <v>414</v>
      </c>
      <c r="X36">
        <v>1</v>
      </c>
      <c r="Y36" t="s">
        <v>9</v>
      </c>
      <c r="Z36">
        <v>449</v>
      </c>
      <c r="AC36" s="30">
        <v>0.2</v>
      </c>
      <c r="AE36">
        <v>1</v>
      </c>
      <c r="AH36">
        <v>151</v>
      </c>
      <c r="AI36" s="30" t="s">
        <v>63</v>
      </c>
      <c r="AJ36" s="4"/>
      <c r="AK36" s="4"/>
      <c r="AL36" s="4"/>
      <c r="AM36" s="4">
        <v>0.35</v>
      </c>
      <c r="AN36" s="4"/>
      <c r="AO36" s="4"/>
      <c r="AP36" s="4"/>
      <c r="AQ36" s="4"/>
      <c r="AR36">
        <v>311</v>
      </c>
      <c r="AS36" s="4">
        <v>0.46600000000000003</v>
      </c>
      <c r="AT36" s="4"/>
      <c r="AU36" s="4">
        <v>0.311</v>
      </c>
      <c r="AW36" s="6">
        <v>187</v>
      </c>
      <c r="AX36" s="48" t="s">
        <v>354</v>
      </c>
      <c r="AY36" s="6"/>
      <c r="AZ36" s="4">
        <f t="shared" si="0"/>
        <v>0.67999999999999994</v>
      </c>
      <c r="BA36" s="4"/>
      <c r="BB36" s="4"/>
      <c r="BC36" s="4"/>
      <c r="BD36" s="4"/>
      <c r="BE36">
        <f t="shared" si="126"/>
        <v>649</v>
      </c>
      <c r="BF36" s="6">
        <f t="shared" si="84"/>
        <v>311</v>
      </c>
      <c r="BG36" s="4">
        <f t="shared" si="127"/>
        <v>1.1459999999999999</v>
      </c>
      <c r="BH36" s="6">
        <f t="shared" si="86"/>
        <v>1703.7539999999999</v>
      </c>
      <c r="BI36" s="4">
        <f t="shared" si="87"/>
        <v>0</v>
      </c>
      <c r="BJ36" s="4">
        <f t="shared" si="128"/>
        <v>0.18</v>
      </c>
      <c r="BK36" s="4">
        <f t="shared" si="129"/>
        <v>0.55000000000000004</v>
      </c>
      <c r="BL36" s="4">
        <f t="shared" si="130"/>
        <v>0.36099999999999999</v>
      </c>
      <c r="BM36" s="4">
        <f t="shared" si="131"/>
        <v>0.5</v>
      </c>
      <c r="BN36" s="6">
        <f t="shared" si="132"/>
        <v>338</v>
      </c>
      <c r="BO36" s="4">
        <f t="shared" si="23"/>
        <v>1.2952128883774452</v>
      </c>
      <c r="BP36" s="6">
        <f t="shared" si="133"/>
        <v>2640.8186999999998</v>
      </c>
      <c r="BQ36" s="6">
        <f t="shared" si="94"/>
        <v>3961.2280499999997</v>
      </c>
      <c r="BR36" s="6">
        <f t="shared" si="95"/>
        <v>3117.4864753499996</v>
      </c>
      <c r="BS36" s="6">
        <f t="shared" si="121"/>
        <v>20825.816573951997</v>
      </c>
      <c r="BT36" s="6">
        <f t="shared" si="96"/>
        <v>31238.724860927996</v>
      </c>
      <c r="BU36" s="6">
        <f t="shared" si="97"/>
        <v>24584.876465550333</v>
      </c>
      <c r="BV36" s="6">
        <f t="shared" si="134"/>
        <v>3961.4325004799998</v>
      </c>
      <c r="BW36" s="6">
        <f t="shared" si="99"/>
        <v>5942.14875072</v>
      </c>
      <c r="BX36" s="6">
        <f t="shared" si="100"/>
        <v>4676.4710668166399</v>
      </c>
      <c r="BY36" s="6">
        <f t="shared" si="135"/>
        <v>0</v>
      </c>
      <c r="BZ36" s="6">
        <f t="shared" si="136"/>
        <v>0</v>
      </c>
      <c r="CA36" s="6">
        <f t="shared" si="103"/>
        <v>0</v>
      </c>
      <c r="CB36" s="6">
        <f t="shared" si="104"/>
        <v>0</v>
      </c>
      <c r="CC36" s="6">
        <f t="shared" si="137"/>
        <v>1983.0639355581127</v>
      </c>
      <c r="CD36" s="6"/>
      <c r="CF36" s="25"/>
      <c r="CG36" s="9"/>
      <c r="CH36" s="6">
        <f t="shared" si="109"/>
        <v>53375.658521638397</v>
      </c>
      <c r="CI36">
        <v>7.5</v>
      </c>
      <c r="CJ36" s="25">
        <f t="shared" si="110"/>
        <v>13672.721527031876</v>
      </c>
      <c r="CK36" s="9">
        <f t="shared" si="111"/>
        <v>15655.785462589989</v>
      </c>
    </row>
    <row r="37" spans="2:89" x14ac:dyDescent="0.35">
      <c r="B37" t="s">
        <v>9</v>
      </c>
      <c r="C37">
        <v>200</v>
      </c>
      <c r="D37" s="1">
        <v>0.18</v>
      </c>
      <c r="E37">
        <v>6</v>
      </c>
      <c r="F37" s="4">
        <v>1.0338000000000001</v>
      </c>
      <c r="G37" s="4">
        <v>1.03</v>
      </c>
      <c r="H37" s="4">
        <v>1.2838000000000001</v>
      </c>
      <c r="I37" s="4">
        <v>1.2575000000000001</v>
      </c>
      <c r="J37" s="4">
        <v>1.63</v>
      </c>
      <c r="K37">
        <v>8</v>
      </c>
      <c r="L37" s="4">
        <v>1.9456</v>
      </c>
      <c r="M37" s="4">
        <v>2.56</v>
      </c>
      <c r="N37">
        <v>7.5</v>
      </c>
      <c r="O37">
        <v>6</v>
      </c>
      <c r="P37" s="55">
        <v>1</v>
      </c>
      <c r="Q37" s="4">
        <v>1.3440000000000001</v>
      </c>
      <c r="R37">
        <v>15</v>
      </c>
      <c r="S37">
        <v>20</v>
      </c>
      <c r="T37" s="4">
        <v>0.05</v>
      </c>
      <c r="U37" s="4">
        <v>0.5</v>
      </c>
      <c r="V37" s="9">
        <v>864</v>
      </c>
      <c r="W37" t="s">
        <v>414</v>
      </c>
      <c r="X37">
        <v>1</v>
      </c>
      <c r="Y37" t="s">
        <v>9</v>
      </c>
      <c r="Z37">
        <v>449</v>
      </c>
      <c r="AC37" s="30">
        <v>0.2</v>
      </c>
      <c r="AE37">
        <v>1</v>
      </c>
      <c r="AH37">
        <v>151</v>
      </c>
      <c r="AI37" s="30" t="s">
        <v>63</v>
      </c>
      <c r="AJ37" s="4"/>
      <c r="AK37" s="4"/>
      <c r="AL37" s="4"/>
      <c r="AM37" s="4">
        <v>0.35</v>
      </c>
      <c r="AN37" s="4"/>
      <c r="AO37" s="4"/>
      <c r="AP37" s="4"/>
      <c r="AQ37" s="4"/>
      <c r="AR37">
        <v>311</v>
      </c>
      <c r="AS37" s="4"/>
      <c r="AT37" s="4">
        <v>0.46600000000000003</v>
      </c>
      <c r="AU37" s="4">
        <v>0.311</v>
      </c>
      <c r="AW37" s="6">
        <v>187</v>
      </c>
      <c r="AX37" s="48" t="s">
        <v>354</v>
      </c>
      <c r="AY37" s="6"/>
      <c r="AZ37" s="4">
        <f t="shared" si="0"/>
        <v>0.67999999999999994</v>
      </c>
      <c r="BA37" s="4"/>
      <c r="BB37" s="4"/>
      <c r="BC37" s="4"/>
      <c r="BD37" s="4"/>
      <c r="BE37">
        <f t="shared" si="126"/>
        <v>649</v>
      </c>
      <c r="BF37" s="6">
        <f t="shared" si="84"/>
        <v>311</v>
      </c>
      <c r="BG37" s="4">
        <f t="shared" si="127"/>
        <v>0.67999999999999994</v>
      </c>
      <c r="BH37" s="6">
        <f t="shared" si="86"/>
        <v>1401.32</v>
      </c>
      <c r="BI37" s="4">
        <f t="shared" si="87"/>
        <v>0</v>
      </c>
      <c r="BJ37" s="4">
        <f t="shared" si="128"/>
        <v>0.64600000000000002</v>
      </c>
      <c r="BK37" s="4">
        <f t="shared" si="129"/>
        <v>0.55000000000000004</v>
      </c>
      <c r="BL37" s="4">
        <f t="shared" si="130"/>
        <v>0.36099999999999999</v>
      </c>
      <c r="BM37" s="4">
        <f t="shared" si="131"/>
        <v>0.5</v>
      </c>
      <c r="BN37" s="6">
        <f t="shared" si="132"/>
        <v>338</v>
      </c>
      <c r="BO37" s="4">
        <f t="shared" si="23"/>
        <v>1.2952128883774452</v>
      </c>
      <c r="BP37" s="6">
        <f t="shared" si="133"/>
        <v>2172.0459999999998</v>
      </c>
      <c r="BQ37" s="6">
        <f t="shared" si="94"/>
        <v>3258.0689999999995</v>
      </c>
      <c r="BR37" s="6">
        <f t="shared" si="95"/>
        <v>2564.1003029999993</v>
      </c>
      <c r="BS37" s="6">
        <f t="shared" si="121"/>
        <v>21742.961836031995</v>
      </c>
      <c r="BT37" s="6">
        <f t="shared" si="96"/>
        <v>32614.442754047992</v>
      </c>
      <c r="BU37" s="6">
        <f t="shared" si="97"/>
        <v>25667.566447435769</v>
      </c>
      <c r="BV37" s="6">
        <f t="shared" si="134"/>
        <v>4135.8894796799996</v>
      </c>
      <c r="BW37" s="6">
        <f t="shared" si="99"/>
        <v>6203.8342195199994</v>
      </c>
      <c r="BX37" s="6">
        <f t="shared" si="100"/>
        <v>4882.417530762239</v>
      </c>
      <c r="BY37" s="6">
        <f t="shared" si="135"/>
        <v>0</v>
      </c>
      <c r="BZ37" s="6">
        <f t="shared" si="136"/>
        <v>0</v>
      </c>
      <c r="CA37" s="6">
        <f t="shared" si="103"/>
        <v>0</v>
      </c>
      <c r="CB37" s="6">
        <f t="shared" si="104"/>
        <v>0</v>
      </c>
      <c r="CC37" s="6">
        <f t="shared" si="137"/>
        <v>1983.0639355581127</v>
      </c>
      <c r="CD37" s="6"/>
      <c r="CF37" s="25"/>
      <c r="CG37" s="9"/>
      <c r="CH37" s="6">
        <f t="shared" si="109"/>
        <v>51419.82330819554</v>
      </c>
      <c r="CI37">
        <v>7.5</v>
      </c>
      <c r="CJ37" s="25">
        <f t="shared" si="110"/>
        <v>13700.66082707561</v>
      </c>
      <c r="CK37" s="9">
        <f t="shared" si="111"/>
        <v>15683.724762633723</v>
      </c>
    </row>
    <row r="38" spans="2:89" s="10" customFormat="1" x14ac:dyDescent="0.35">
      <c r="B38" s="10" t="s">
        <v>9</v>
      </c>
      <c r="C38" s="10">
        <v>200</v>
      </c>
      <c r="D38" s="11">
        <v>0.18</v>
      </c>
      <c r="E38" s="10">
        <v>6</v>
      </c>
      <c r="F38" s="12">
        <v>1.0338000000000001</v>
      </c>
      <c r="G38" s="12">
        <v>1.03</v>
      </c>
      <c r="H38" s="12">
        <v>1.2838000000000001</v>
      </c>
      <c r="I38" s="12">
        <v>1.2575000000000001</v>
      </c>
      <c r="J38" s="12">
        <v>1.63</v>
      </c>
      <c r="K38" s="10">
        <v>8</v>
      </c>
      <c r="L38" s="12">
        <v>1.9456</v>
      </c>
      <c r="M38" s="12">
        <v>2.56</v>
      </c>
      <c r="N38" s="10">
        <v>7.5</v>
      </c>
      <c r="O38" s="10">
        <v>6</v>
      </c>
      <c r="P38" s="56">
        <v>1</v>
      </c>
      <c r="Q38" s="12">
        <v>1.3440000000000001</v>
      </c>
      <c r="R38" s="10">
        <v>15</v>
      </c>
      <c r="S38" s="10">
        <v>20</v>
      </c>
      <c r="T38" s="12">
        <v>0.05</v>
      </c>
      <c r="U38" s="12">
        <v>0.5</v>
      </c>
      <c r="V38" s="17">
        <v>864</v>
      </c>
      <c r="W38" s="10" t="s">
        <v>414</v>
      </c>
      <c r="X38" s="10">
        <v>1</v>
      </c>
      <c r="Y38" s="10" t="s">
        <v>9</v>
      </c>
      <c r="Z38" s="10">
        <v>449</v>
      </c>
      <c r="AC38" s="32">
        <v>0.2</v>
      </c>
      <c r="AE38" s="10">
        <v>1</v>
      </c>
      <c r="AH38" s="10">
        <v>151</v>
      </c>
      <c r="AI38" s="30" t="s">
        <v>63</v>
      </c>
      <c r="AJ38" s="4"/>
      <c r="AK38" s="4"/>
      <c r="AL38" s="4"/>
      <c r="AM38" s="4">
        <v>0.35</v>
      </c>
      <c r="AN38" s="4"/>
      <c r="AO38" s="4"/>
      <c r="AP38" s="4"/>
      <c r="AQ38" s="4"/>
      <c r="AR38" s="10">
        <v>311</v>
      </c>
      <c r="AS38" s="12">
        <f>1*46.6%</f>
        <v>0.46600000000000003</v>
      </c>
      <c r="AT38" s="12">
        <f>1*46.6%</f>
        <v>0.46600000000000003</v>
      </c>
      <c r="AU38" s="12">
        <v>0.311</v>
      </c>
      <c r="AW38" s="13"/>
      <c r="AX38" s="49" t="s">
        <v>354</v>
      </c>
      <c r="AY38" s="13"/>
      <c r="AZ38" s="12">
        <f t="shared" si="0"/>
        <v>0.67999999999999994</v>
      </c>
      <c r="BA38" s="12"/>
      <c r="BB38" s="12"/>
      <c r="BC38" s="12"/>
      <c r="BD38" s="12"/>
      <c r="BE38" s="10">
        <f t="shared" si="126"/>
        <v>649</v>
      </c>
      <c r="BF38" s="13">
        <f t="shared" si="84"/>
        <v>311</v>
      </c>
      <c r="BG38" s="12">
        <f t="shared" si="127"/>
        <v>1.1459999999999999</v>
      </c>
      <c r="BH38" s="13">
        <f t="shared" si="86"/>
        <v>1703.7539999999999</v>
      </c>
      <c r="BI38" s="12">
        <f t="shared" si="87"/>
        <v>0</v>
      </c>
      <c r="BJ38" s="12">
        <f t="shared" si="128"/>
        <v>0.64600000000000002</v>
      </c>
      <c r="BK38" s="12">
        <f t="shared" si="129"/>
        <v>0.55000000000000004</v>
      </c>
      <c r="BL38" s="12">
        <f t="shared" si="130"/>
        <v>0.36099999999999999</v>
      </c>
      <c r="BM38" s="12">
        <f t="shared" si="131"/>
        <v>0.5</v>
      </c>
      <c r="BN38" s="13">
        <f t="shared" si="132"/>
        <v>151</v>
      </c>
      <c r="BO38" s="12">
        <f t="shared" si="23"/>
        <v>0.64839458413926498</v>
      </c>
      <c r="BP38" s="13">
        <f t="shared" si="133"/>
        <v>2640.8186999999998</v>
      </c>
      <c r="BQ38" s="13">
        <f t="shared" si="94"/>
        <v>3961.2280499999997</v>
      </c>
      <c r="BR38" s="13">
        <f t="shared" si="95"/>
        <v>3117.4864753499996</v>
      </c>
      <c r="BS38" s="13">
        <f t="shared" si="121"/>
        <v>26435.545200230394</v>
      </c>
      <c r="BT38" s="13">
        <f t="shared" si="96"/>
        <v>39653.317800345591</v>
      </c>
      <c r="BU38" s="13">
        <f t="shared" si="97"/>
        <v>31207.16110887198</v>
      </c>
      <c r="BV38" s="13">
        <f t="shared" si="134"/>
        <v>5028.5004456959996</v>
      </c>
      <c r="BW38" s="13">
        <f t="shared" si="99"/>
        <v>7542.7506685439994</v>
      </c>
      <c r="BX38" s="13">
        <f t="shared" si="100"/>
        <v>5936.1447761441268</v>
      </c>
      <c r="BY38" s="13">
        <f t="shared" si="135"/>
        <v>0</v>
      </c>
      <c r="BZ38" s="13">
        <f t="shared" si="136"/>
        <v>0</v>
      </c>
      <c r="CA38" s="13">
        <f t="shared" si="103"/>
        <v>0</v>
      </c>
      <c r="CB38" s="13">
        <f t="shared" si="104"/>
        <v>0</v>
      </c>
      <c r="CC38" s="13">
        <f t="shared" si="137"/>
        <v>1424.212920696325</v>
      </c>
      <c r="CD38" s="13"/>
      <c r="CF38" s="17"/>
      <c r="CG38" s="17"/>
      <c r="CH38" s="13">
        <f t="shared" si="109"/>
        <v>62517.290583615017</v>
      </c>
      <c r="CI38" s="10">
        <v>7.5</v>
      </c>
      <c r="CJ38" s="17">
        <f t="shared" si="110"/>
        <v>16657.548373514532</v>
      </c>
      <c r="CK38" s="17">
        <f t="shared" si="111"/>
        <v>18081.761294210857</v>
      </c>
    </row>
    <row r="39" spans="2:89" x14ac:dyDescent="0.35">
      <c r="B39" t="s">
        <v>9</v>
      </c>
      <c r="C39">
        <v>200</v>
      </c>
      <c r="D39" s="1">
        <v>0.18</v>
      </c>
      <c r="E39">
        <v>8</v>
      </c>
      <c r="F39" s="4">
        <v>1.2157</v>
      </c>
      <c r="G39" s="4">
        <v>1.2113</v>
      </c>
      <c r="H39" s="4">
        <v>1.5097</v>
      </c>
      <c r="I39" s="4">
        <v>1.4787999999999999</v>
      </c>
      <c r="J39" s="4">
        <v>1.9169</v>
      </c>
      <c r="K39">
        <v>6</v>
      </c>
      <c r="L39" s="4">
        <v>1.7023999999999999</v>
      </c>
      <c r="M39" s="4">
        <v>2.2400000000000002</v>
      </c>
      <c r="N39">
        <v>7.5</v>
      </c>
      <c r="O39">
        <v>6</v>
      </c>
      <c r="P39" s="55">
        <v>1</v>
      </c>
      <c r="Q39" s="4">
        <v>1.3440000000000001</v>
      </c>
      <c r="R39">
        <v>15</v>
      </c>
      <c r="S39">
        <v>20</v>
      </c>
      <c r="T39" s="4">
        <v>0.05</v>
      </c>
      <c r="U39" s="4">
        <v>0.5</v>
      </c>
      <c r="V39" s="9">
        <v>864</v>
      </c>
      <c r="W39" s="15" t="s">
        <v>32</v>
      </c>
      <c r="X39" s="15">
        <v>1</v>
      </c>
      <c r="Y39" s="15" t="s">
        <v>9</v>
      </c>
      <c r="Z39" s="15">
        <v>497</v>
      </c>
      <c r="AA39" s="30">
        <v>0.251</v>
      </c>
      <c r="AB39" s="30"/>
      <c r="AC39" s="30"/>
      <c r="AD39" s="30">
        <f>180%+(X39*60%)</f>
        <v>2.4</v>
      </c>
      <c r="AE39" s="9">
        <v>15</v>
      </c>
      <c r="AF39" s="30"/>
      <c r="AG39" s="9"/>
      <c r="AH39" s="9"/>
      <c r="AI39" s="30" t="s">
        <v>63</v>
      </c>
      <c r="AJ39" s="4"/>
      <c r="AK39" s="4"/>
      <c r="AL39" s="4"/>
      <c r="AM39" s="4">
        <v>0.35</v>
      </c>
      <c r="AN39" s="4"/>
      <c r="AO39" s="4"/>
      <c r="AP39" s="4"/>
      <c r="AQ39" s="4"/>
      <c r="AR39">
        <v>311</v>
      </c>
      <c r="AS39" s="4">
        <f>2*46.6%</f>
        <v>0.93200000000000005</v>
      </c>
      <c r="AT39" s="4"/>
      <c r="AU39" s="4">
        <v>0.311</v>
      </c>
      <c r="AW39" s="6"/>
      <c r="AX39" s="48" t="s">
        <v>354</v>
      </c>
      <c r="AY39" s="6"/>
      <c r="AZ39" s="4">
        <f t="shared" si="0"/>
        <v>0.67999999999999994</v>
      </c>
      <c r="BA39" s="4"/>
      <c r="BB39" s="4"/>
      <c r="BC39" s="4"/>
      <c r="BD39" s="4"/>
      <c r="BE39">
        <f>C39+Z39</f>
        <v>697</v>
      </c>
      <c r="BF39" s="6">
        <f t="shared" si="84"/>
        <v>311</v>
      </c>
      <c r="BG39" s="4">
        <f>AA39+AJ39+AS39+AZ39</f>
        <v>1.863</v>
      </c>
      <c r="BH39" s="6">
        <f t="shared" si="86"/>
        <v>2306.511</v>
      </c>
      <c r="BI39" s="4">
        <f t="shared" si="87"/>
        <v>0</v>
      </c>
      <c r="BJ39" s="4">
        <f>AB39+AL39+AT39+BC39+D39</f>
        <v>0.18</v>
      </c>
      <c r="BK39" s="4">
        <f>AC39+AM39</f>
        <v>0.35</v>
      </c>
      <c r="BL39" s="4">
        <f>T39+AF39+AN39+AU39+BA39</f>
        <v>0.36099999999999999</v>
      </c>
      <c r="BM39" s="4">
        <f>U39+AG39+AO39+AV39+BB39</f>
        <v>0.5</v>
      </c>
      <c r="BN39" s="6">
        <f>AH39+AP39+AW39+BD39</f>
        <v>0</v>
      </c>
      <c r="BO39" s="4">
        <f>6.66*BN39/(1400+BN39)</f>
        <v>0</v>
      </c>
      <c r="BP39" s="6">
        <f>(100%+BI39+BK39)*BH39</f>
        <v>3113.7898500000001</v>
      </c>
      <c r="BQ39" s="6">
        <f t="shared" si="94"/>
        <v>4670.6847749999997</v>
      </c>
      <c r="BR39" s="6">
        <f t="shared" si="95"/>
        <v>3675.8289179249996</v>
      </c>
      <c r="BS39" s="6">
        <f t="shared" si="121"/>
        <v>21817.453617791998</v>
      </c>
      <c r="BT39" s="6">
        <f t="shared" si="96"/>
        <v>32726.180426687999</v>
      </c>
      <c r="BU39" s="6">
        <f t="shared" si="97"/>
        <v>25755.503995803454</v>
      </c>
      <c r="BV39" s="6">
        <f>Q39*(100%+BJ39+BK39)*BH39</f>
        <v>4742.9246995200001</v>
      </c>
      <c r="BW39" s="6">
        <f t="shared" si="99"/>
        <v>7114.3870492799997</v>
      </c>
      <c r="BX39" s="6">
        <f t="shared" si="100"/>
        <v>5599.0226077833595</v>
      </c>
      <c r="BY39" s="6">
        <f>AD39*(100%+BK39)*BH39</f>
        <v>7473.0956400000005</v>
      </c>
      <c r="BZ39" s="6">
        <f>BY39/AE39</f>
        <v>498.20637600000003</v>
      </c>
      <c r="CA39" s="6">
        <f t="shared" si="103"/>
        <v>747.30956400000002</v>
      </c>
      <c r="CB39" s="6">
        <f t="shared" si="104"/>
        <v>588.13262686799999</v>
      </c>
      <c r="CC39" s="6">
        <f>(100%+BO39)*V39</f>
        <v>864</v>
      </c>
      <c r="CD39" s="6"/>
      <c r="CF39" s="25"/>
      <c r="CG39" s="9"/>
      <c r="CH39" s="6">
        <f t="shared" si="109"/>
        <v>63906.197169163439</v>
      </c>
      <c r="CI39">
        <v>7.5</v>
      </c>
      <c r="CJ39" s="25">
        <f t="shared" si="110"/>
        <v>15388.960688102712</v>
      </c>
      <c r="CK39" s="9">
        <f t="shared" si="111"/>
        <v>16252.960688102712</v>
      </c>
    </row>
    <row r="40" spans="2:89" x14ac:dyDescent="0.35">
      <c r="B40" t="s">
        <v>9</v>
      </c>
      <c r="C40">
        <v>200</v>
      </c>
      <c r="D40" s="1">
        <v>0.18</v>
      </c>
      <c r="E40">
        <v>8</v>
      </c>
      <c r="F40" s="4">
        <v>1.2157</v>
      </c>
      <c r="G40" s="4">
        <v>1.2113</v>
      </c>
      <c r="H40" s="4">
        <v>1.5097</v>
      </c>
      <c r="I40" s="4">
        <v>1.4787999999999999</v>
      </c>
      <c r="J40" s="4">
        <v>1.9169</v>
      </c>
      <c r="K40">
        <v>6</v>
      </c>
      <c r="L40" s="4">
        <v>1.7023999999999999</v>
      </c>
      <c r="M40" s="4">
        <v>2.2400000000000002</v>
      </c>
      <c r="N40">
        <v>7.5</v>
      </c>
      <c r="O40">
        <v>6</v>
      </c>
      <c r="P40" s="55">
        <v>1</v>
      </c>
      <c r="Q40" s="4">
        <v>1.3440000000000001</v>
      </c>
      <c r="R40">
        <v>15</v>
      </c>
      <c r="S40">
        <v>20</v>
      </c>
      <c r="T40" s="4">
        <v>0.05</v>
      </c>
      <c r="U40" s="4">
        <v>0.5</v>
      </c>
      <c r="V40" s="9">
        <v>864</v>
      </c>
      <c r="W40" s="15" t="s">
        <v>32</v>
      </c>
      <c r="X40" s="15">
        <v>1</v>
      </c>
      <c r="Y40" s="15" t="s">
        <v>9</v>
      </c>
      <c r="Z40" s="15">
        <v>497</v>
      </c>
      <c r="AA40" s="30">
        <v>0.251</v>
      </c>
      <c r="AB40" s="30"/>
      <c r="AC40" s="30"/>
      <c r="AD40" s="30">
        <f t="shared" ref="AD40:AD44" si="138">180%+(X40*60%)</f>
        <v>2.4</v>
      </c>
      <c r="AE40" s="9">
        <v>15</v>
      </c>
      <c r="AF40" s="30"/>
      <c r="AG40" s="9"/>
      <c r="AH40" s="9"/>
      <c r="AI40" s="30" t="s">
        <v>63</v>
      </c>
      <c r="AJ40" s="4"/>
      <c r="AK40" s="4"/>
      <c r="AL40" s="4"/>
      <c r="AM40" s="4">
        <v>0.35</v>
      </c>
      <c r="AN40" s="4"/>
      <c r="AO40" s="4"/>
      <c r="AP40" s="4"/>
      <c r="AQ40" s="4"/>
      <c r="AR40">
        <v>311</v>
      </c>
      <c r="AS40" s="4">
        <f>2*46.6%</f>
        <v>0.93200000000000005</v>
      </c>
      <c r="AT40" s="4">
        <v>0.46600000000000003</v>
      </c>
      <c r="AU40" s="4"/>
      <c r="AW40" s="6"/>
      <c r="AX40" s="48" t="s">
        <v>354</v>
      </c>
      <c r="AY40" s="6"/>
      <c r="AZ40" s="4">
        <f t="shared" si="0"/>
        <v>0.67999999999999994</v>
      </c>
      <c r="BA40" s="4"/>
      <c r="BB40" s="4"/>
      <c r="BC40" s="4"/>
      <c r="BD40" s="4"/>
      <c r="BE40">
        <f t="shared" ref="BE40:BE44" si="139">C40+Z40</f>
        <v>697</v>
      </c>
      <c r="BF40" s="6">
        <f t="shared" si="84"/>
        <v>311</v>
      </c>
      <c r="BG40" s="4">
        <f t="shared" ref="BG40:BG44" si="140">AA40+AJ40+AS40+AZ40</f>
        <v>1.863</v>
      </c>
      <c r="BH40" s="6">
        <f t="shared" si="86"/>
        <v>2306.511</v>
      </c>
      <c r="BI40" s="4">
        <f t="shared" si="87"/>
        <v>0</v>
      </c>
      <c r="BJ40" s="4">
        <f t="shared" ref="BJ40:BJ44" si="141">AB40+AL40+AT40+BC40+D40</f>
        <v>0.64600000000000002</v>
      </c>
      <c r="BK40" s="4">
        <f t="shared" ref="BK40:BK44" si="142">AC40+AM40</f>
        <v>0.35</v>
      </c>
      <c r="BL40" s="4">
        <f t="shared" ref="BL40:BL44" si="143">T40+AF40+AN40+AU40+BA40</f>
        <v>0.05</v>
      </c>
      <c r="BM40" s="4">
        <f t="shared" ref="BM40:BM44" si="144">U40+AG40+AO40+AV40+BB40</f>
        <v>0.5</v>
      </c>
      <c r="BN40" s="6">
        <f t="shared" ref="BN40:BN44" si="145">AH40+AP40+AW40+BD40</f>
        <v>0</v>
      </c>
      <c r="BO40" s="4">
        <f t="shared" si="23"/>
        <v>0</v>
      </c>
      <c r="BP40" s="6">
        <f t="shared" ref="BP40:BP44" si="146">(100%+BI40+BK40)*BH40</f>
        <v>3113.7898500000001</v>
      </c>
      <c r="BQ40" s="6">
        <f t="shared" si="94"/>
        <v>4670.6847749999997</v>
      </c>
      <c r="BR40" s="6">
        <f t="shared" si="95"/>
        <v>3191.63459625</v>
      </c>
      <c r="BS40" s="6">
        <f t="shared" si="121"/>
        <v>28462.508118374401</v>
      </c>
      <c r="BT40" s="6">
        <f t="shared" si="96"/>
        <v>42693.762177561599</v>
      </c>
      <c r="BU40" s="6">
        <f t="shared" si="97"/>
        <v>29174.07082133376</v>
      </c>
      <c r="BV40" s="6">
        <f t="shared" ref="BV40:BV44" si="147">Q40*(100%+BJ40+BK40)*BH40</f>
        <v>6187.5017648640005</v>
      </c>
      <c r="BW40" s="6">
        <f t="shared" si="99"/>
        <v>9281.2526472960017</v>
      </c>
      <c r="BX40" s="6">
        <f t="shared" si="100"/>
        <v>6342.1893089856003</v>
      </c>
      <c r="BY40" s="6">
        <f t="shared" ref="BY40:BY44" si="148">AD40*(100%+BK40)*BH40</f>
        <v>7473.0956400000005</v>
      </c>
      <c r="BZ40" s="6">
        <f t="shared" ref="BZ40:BZ44" si="149">BY40/AE40</f>
        <v>498.20637600000003</v>
      </c>
      <c r="CA40" s="6">
        <f t="shared" si="103"/>
        <v>747.30956400000002</v>
      </c>
      <c r="CB40" s="6">
        <f t="shared" si="104"/>
        <v>510.66153539999999</v>
      </c>
      <c r="CC40" s="6">
        <f t="shared" ref="CC40:CC44" si="150">(100%+BO40)*V40</f>
        <v>864</v>
      </c>
      <c r="CD40" s="6"/>
      <c r="CF40" s="25"/>
      <c r="CG40" s="9"/>
      <c r="CH40" s="6">
        <f t="shared" si="109"/>
        <v>65260.79095284846</v>
      </c>
      <c r="CI40">
        <v>7.5</v>
      </c>
      <c r="CJ40" s="25">
        <f t="shared" si="110"/>
        <v>16481.191012735464</v>
      </c>
      <c r="CK40" s="8">
        <f t="shared" si="111"/>
        <v>17345.191012735464</v>
      </c>
    </row>
    <row r="41" spans="2:89" x14ac:dyDescent="0.35">
      <c r="B41" t="s">
        <v>9</v>
      </c>
      <c r="C41">
        <v>200</v>
      </c>
      <c r="D41" s="1">
        <v>0.18</v>
      </c>
      <c r="E41">
        <v>8</v>
      </c>
      <c r="F41" s="4">
        <v>1.2157</v>
      </c>
      <c r="G41" s="4">
        <v>1.2113</v>
      </c>
      <c r="H41" s="4">
        <v>1.5097</v>
      </c>
      <c r="I41" s="4">
        <v>1.4787999999999999</v>
      </c>
      <c r="J41" s="4">
        <v>1.9169</v>
      </c>
      <c r="K41">
        <v>6</v>
      </c>
      <c r="L41" s="4">
        <v>1.7023999999999999</v>
      </c>
      <c r="M41" s="4">
        <v>2.2400000000000002</v>
      </c>
      <c r="N41">
        <v>7.5</v>
      </c>
      <c r="O41">
        <v>6</v>
      </c>
      <c r="P41" s="55">
        <v>1</v>
      </c>
      <c r="Q41" s="4">
        <v>1.3440000000000001</v>
      </c>
      <c r="R41">
        <v>15</v>
      </c>
      <c r="S41">
        <v>20</v>
      </c>
      <c r="T41" s="4">
        <v>0.05</v>
      </c>
      <c r="U41" s="4">
        <v>0.5</v>
      </c>
      <c r="V41" s="9">
        <v>864</v>
      </c>
      <c r="W41" s="15" t="s">
        <v>32</v>
      </c>
      <c r="X41" s="15">
        <v>1</v>
      </c>
      <c r="Y41" s="15" t="s">
        <v>9</v>
      </c>
      <c r="Z41" s="15">
        <v>497</v>
      </c>
      <c r="AA41" s="30">
        <v>0.251</v>
      </c>
      <c r="AB41" s="30"/>
      <c r="AC41" s="30"/>
      <c r="AD41" s="30">
        <f t="shared" si="138"/>
        <v>2.4</v>
      </c>
      <c r="AE41" s="9">
        <v>15</v>
      </c>
      <c r="AF41" s="30"/>
      <c r="AG41" s="9"/>
      <c r="AH41" s="9"/>
      <c r="AI41" s="30" t="s">
        <v>63</v>
      </c>
      <c r="AJ41" s="4"/>
      <c r="AK41" s="4"/>
      <c r="AL41" s="4"/>
      <c r="AM41" s="4">
        <v>0.35</v>
      </c>
      <c r="AN41" s="4"/>
      <c r="AO41" s="4"/>
      <c r="AP41" s="4"/>
      <c r="AQ41" s="4"/>
      <c r="AR41">
        <v>311</v>
      </c>
      <c r="AS41" s="4">
        <v>0.46600000000000003</v>
      </c>
      <c r="AT41" s="4">
        <v>0.46600000000000003</v>
      </c>
      <c r="AU41" s="4"/>
      <c r="AW41" s="6">
        <v>187</v>
      </c>
      <c r="AX41" s="48" t="s">
        <v>354</v>
      </c>
      <c r="AY41" s="6"/>
      <c r="AZ41" s="4">
        <f t="shared" si="0"/>
        <v>0.67999999999999994</v>
      </c>
      <c r="BA41" s="4"/>
      <c r="BB41" s="4"/>
      <c r="BC41" s="4"/>
      <c r="BD41" s="4"/>
      <c r="BE41">
        <f t="shared" si="139"/>
        <v>697</v>
      </c>
      <c r="BF41" s="6">
        <f t="shared" si="84"/>
        <v>311</v>
      </c>
      <c r="BG41" s="4">
        <f t="shared" si="140"/>
        <v>1.397</v>
      </c>
      <c r="BH41" s="6">
        <f t="shared" si="86"/>
        <v>1981.7090000000001</v>
      </c>
      <c r="BI41" s="4">
        <f t="shared" si="87"/>
        <v>0</v>
      </c>
      <c r="BJ41" s="4">
        <f t="shared" si="141"/>
        <v>0.64600000000000002</v>
      </c>
      <c r="BK41" s="4">
        <f t="shared" si="142"/>
        <v>0.35</v>
      </c>
      <c r="BL41" s="4">
        <f t="shared" si="143"/>
        <v>0.05</v>
      </c>
      <c r="BM41" s="4">
        <f t="shared" si="144"/>
        <v>0.5</v>
      </c>
      <c r="BN41" s="6">
        <f t="shared" si="145"/>
        <v>187</v>
      </c>
      <c r="BO41" s="4">
        <f t="shared" si="23"/>
        <v>0.78476370510396976</v>
      </c>
      <c r="BP41" s="6">
        <f t="shared" si="146"/>
        <v>2675.3071500000001</v>
      </c>
      <c r="BQ41" s="6">
        <f t="shared" si="94"/>
        <v>4012.9607249999999</v>
      </c>
      <c r="BR41" s="6">
        <f t="shared" si="95"/>
        <v>2742.1898287500003</v>
      </c>
      <c r="BS41" s="6">
        <f t="shared" si="121"/>
        <v>24454.428572313602</v>
      </c>
      <c r="BT41" s="6">
        <f t="shared" si="96"/>
        <v>36681.642858470404</v>
      </c>
      <c r="BU41" s="6">
        <f t="shared" si="97"/>
        <v>25065.789286621439</v>
      </c>
      <c r="BV41" s="6">
        <f t="shared" si="147"/>
        <v>5316.1801244160006</v>
      </c>
      <c r="BW41" s="6">
        <f t="shared" si="99"/>
        <v>7974.2701866240004</v>
      </c>
      <c r="BX41" s="6">
        <f t="shared" si="100"/>
        <v>5449.0846275264003</v>
      </c>
      <c r="BY41" s="6">
        <f t="shared" si="148"/>
        <v>6420.7371600000006</v>
      </c>
      <c r="BZ41" s="6">
        <f t="shared" si="149"/>
        <v>428.04914400000001</v>
      </c>
      <c r="CA41" s="6">
        <f t="shared" si="103"/>
        <v>642.07371599999999</v>
      </c>
      <c r="CB41" s="6">
        <f t="shared" si="104"/>
        <v>438.75037259999999</v>
      </c>
      <c r="CC41" s="6">
        <f t="shared" si="150"/>
        <v>1542.0358412098299</v>
      </c>
      <c r="CD41" s="6"/>
      <c r="CF41" s="25"/>
      <c r="CG41" s="9"/>
      <c r="CH41" s="6">
        <f t="shared" si="109"/>
        <v>56070.791242000741</v>
      </c>
      <c r="CI41">
        <v>7.5</v>
      </c>
      <c r="CJ41" s="25">
        <f t="shared" si="110"/>
        <v>14160.315975365815</v>
      </c>
      <c r="CK41" s="9">
        <f t="shared" si="111"/>
        <v>15702.351816575645</v>
      </c>
    </row>
    <row r="42" spans="2:89" x14ac:dyDescent="0.35">
      <c r="B42" t="s">
        <v>9</v>
      </c>
      <c r="C42">
        <v>200</v>
      </c>
      <c r="D42" s="1">
        <v>0.18</v>
      </c>
      <c r="E42">
        <v>8</v>
      </c>
      <c r="F42" s="4">
        <v>1.2157</v>
      </c>
      <c r="G42" s="4">
        <v>1.2113</v>
      </c>
      <c r="H42" s="4">
        <v>1.5097</v>
      </c>
      <c r="I42" s="4">
        <v>1.4787999999999999</v>
      </c>
      <c r="J42" s="4">
        <v>1.9169</v>
      </c>
      <c r="K42">
        <v>6</v>
      </c>
      <c r="L42" s="4">
        <v>1.7023999999999999</v>
      </c>
      <c r="M42" s="4">
        <v>2.2400000000000002</v>
      </c>
      <c r="N42">
        <v>7.5</v>
      </c>
      <c r="O42">
        <v>6</v>
      </c>
      <c r="P42" s="55">
        <v>1</v>
      </c>
      <c r="Q42" s="4">
        <v>1.3440000000000001</v>
      </c>
      <c r="R42">
        <v>15</v>
      </c>
      <c r="S42">
        <v>20</v>
      </c>
      <c r="T42" s="4">
        <v>0.05</v>
      </c>
      <c r="U42" s="4">
        <v>0.5</v>
      </c>
      <c r="V42" s="9">
        <v>864</v>
      </c>
      <c r="W42" s="15" t="s">
        <v>32</v>
      </c>
      <c r="X42" s="15">
        <v>1</v>
      </c>
      <c r="Y42" s="15" t="s">
        <v>9</v>
      </c>
      <c r="Z42" s="15">
        <v>497</v>
      </c>
      <c r="AA42" s="30">
        <v>0.251</v>
      </c>
      <c r="AB42" s="30"/>
      <c r="AC42" s="30"/>
      <c r="AD42" s="30">
        <f t="shared" si="138"/>
        <v>2.4</v>
      </c>
      <c r="AE42" s="9">
        <v>15</v>
      </c>
      <c r="AF42" s="30"/>
      <c r="AG42" s="9"/>
      <c r="AH42" s="9"/>
      <c r="AI42" s="30" t="s">
        <v>63</v>
      </c>
      <c r="AJ42" s="4"/>
      <c r="AK42" s="4"/>
      <c r="AL42" s="4"/>
      <c r="AM42" s="4">
        <v>0.35</v>
      </c>
      <c r="AN42" s="4"/>
      <c r="AO42" s="4"/>
      <c r="AP42" s="4"/>
      <c r="AQ42" s="4"/>
      <c r="AR42">
        <v>311</v>
      </c>
      <c r="AS42" s="4">
        <v>0.46600000000000003</v>
      </c>
      <c r="AT42" s="4"/>
      <c r="AU42" s="4">
        <v>0.311</v>
      </c>
      <c r="AW42" s="6">
        <v>187</v>
      </c>
      <c r="AX42" s="48" t="s">
        <v>354</v>
      </c>
      <c r="AY42" s="6"/>
      <c r="AZ42" s="4">
        <f t="shared" si="0"/>
        <v>0.67999999999999994</v>
      </c>
      <c r="BA42" s="4"/>
      <c r="BB42" s="4"/>
      <c r="BC42" s="4"/>
      <c r="BD42" s="4"/>
      <c r="BE42">
        <f t="shared" si="139"/>
        <v>697</v>
      </c>
      <c r="BF42" s="6">
        <f t="shared" si="84"/>
        <v>311</v>
      </c>
      <c r="BG42" s="4">
        <f t="shared" si="140"/>
        <v>1.397</v>
      </c>
      <c r="BH42" s="6">
        <f t="shared" si="86"/>
        <v>1981.7090000000001</v>
      </c>
      <c r="BI42" s="4">
        <f t="shared" si="87"/>
        <v>0</v>
      </c>
      <c r="BJ42" s="4">
        <f t="shared" si="141"/>
        <v>0.18</v>
      </c>
      <c r="BK42" s="4">
        <f t="shared" si="142"/>
        <v>0.35</v>
      </c>
      <c r="BL42" s="4">
        <f t="shared" si="143"/>
        <v>0.36099999999999999</v>
      </c>
      <c r="BM42" s="4">
        <f t="shared" si="144"/>
        <v>0.5</v>
      </c>
      <c r="BN42" s="6">
        <f t="shared" si="145"/>
        <v>187</v>
      </c>
      <c r="BO42" s="4">
        <f t="shared" si="23"/>
        <v>0.78476370510396976</v>
      </c>
      <c r="BP42" s="6">
        <f t="shared" si="146"/>
        <v>2675.3071500000001</v>
      </c>
      <c r="BQ42" s="6">
        <f t="shared" si="94"/>
        <v>4012.9607249999999</v>
      </c>
      <c r="BR42" s="6">
        <f t="shared" si="95"/>
        <v>3158.2000905750001</v>
      </c>
      <c r="BS42" s="6">
        <f t="shared" si="121"/>
        <v>18745.128114047999</v>
      </c>
      <c r="BT42" s="6">
        <f t="shared" si="96"/>
        <v>28117.692171071998</v>
      </c>
      <c r="BU42" s="6">
        <f t="shared" si="97"/>
        <v>22128.623738633662</v>
      </c>
      <c r="BV42" s="6">
        <f t="shared" si="147"/>
        <v>4075.0278508800002</v>
      </c>
      <c r="BW42" s="6">
        <f t="shared" si="99"/>
        <v>6112.5417763200003</v>
      </c>
      <c r="BX42" s="6">
        <f t="shared" si="100"/>
        <v>4810.5703779638407</v>
      </c>
      <c r="BY42" s="6">
        <f t="shared" si="148"/>
        <v>6420.7371600000006</v>
      </c>
      <c r="BZ42" s="6">
        <f t="shared" si="149"/>
        <v>428.04914400000001</v>
      </c>
      <c r="CA42" s="6">
        <f t="shared" si="103"/>
        <v>642.07371599999999</v>
      </c>
      <c r="CB42" s="6">
        <f t="shared" si="104"/>
        <v>505.312014492</v>
      </c>
      <c r="CC42" s="6">
        <f t="shared" si="150"/>
        <v>1542.0358412098299</v>
      </c>
      <c r="CD42" s="6"/>
      <c r="CF42" s="25"/>
      <c r="CG42" s="9"/>
      <c r="CH42" s="6">
        <f t="shared" si="109"/>
        <v>54906.950838693476</v>
      </c>
      <c r="CI42">
        <v>7.5</v>
      </c>
      <c r="CJ42" s="25">
        <f t="shared" si="110"/>
        <v>13221.893108794773</v>
      </c>
      <c r="CK42" s="9">
        <f t="shared" si="111"/>
        <v>14763.928950004603</v>
      </c>
    </row>
    <row r="43" spans="2:89" x14ac:dyDescent="0.35">
      <c r="B43" t="s">
        <v>9</v>
      </c>
      <c r="C43">
        <v>200</v>
      </c>
      <c r="D43" s="1">
        <v>0.18</v>
      </c>
      <c r="E43">
        <v>8</v>
      </c>
      <c r="F43" s="4">
        <v>1.2157</v>
      </c>
      <c r="G43" s="4">
        <v>1.2113</v>
      </c>
      <c r="H43" s="4">
        <v>1.5097</v>
      </c>
      <c r="I43" s="4">
        <v>1.4787999999999999</v>
      </c>
      <c r="J43" s="4">
        <v>1.9169</v>
      </c>
      <c r="K43">
        <v>6</v>
      </c>
      <c r="L43" s="4">
        <v>1.7023999999999999</v>
      </c>
      <c r="M43" s="4">
        <v>2.2400000000000002</v>
      </c>
      <c r="N43">
        <v>7.5</v>
      </c>
      <c r="O43">
        <v>6</v>
      </c>
      <c r="P43" s="55">
        <v>1</v>
      </c>
      <c r="Q43" s="4">
        <v>1.3440000000000001</v>
      </c>
      <c r="R43">
        <v>15</v>
      </c>
      <c r="S43">
        <v>20</v>
      </c>
      <c r="T43" s="4">
        <v>0.05</v>
      </c>
      <c r="U43" s="4">
        <v>0.5</v>
      </c>
      <c r="V43" s="9">
        <v>864</v>
      </c>
      <c r="W43" s="15" t="s">
        <v>32</v>
      </c>
      <c r="X43" s="15">
        <v>1</v>
      </c>
      <c r="Y43" s="15" t="s">
        <v>9</v>
      </c>
      <c r="Z43" s="15">
        <v>497</v>
      </c>
      <c r="AA43" s="30">
        <v>0.251</v>
      </c>
      <c r="AB43" s="30"/>
      <c r="AC43" s="30"/>
      <c r="AD43" s="30">
        <f t="shared" si="138"/>
        <v>2.4</v>
      </c>
      <c r="AE43" s="9">
        <v>15</v>
      </c>
      <c r="AF43" s="30"/>
      <c r="AG43" s="9"/>
      <c r="AH43" s="9"/>
      <c r="AI43" s="30" t="s">
        <v>63</v>
      </c>
      <c r="AJ43" s="4"/>
      <c r="AK43" s="4"/>
      <c r="AL43" s="4"/>
      <c r="AM43" s="4">
        <v>0.35</v>
      </c>
      <c r="AN43" s="4"/>
      <c r="AO43" s="4"/>
      <c r="AP43" s="4"/>
      <c r="AQ43" s="4"/>
      <c r="AR43">
        <v>311</v>
      </c>
      <c r="AS43" s="4"/>
      <c r="AT43" s="4">
        <v>0.46600000000000003</v>
      </c>
      <c r="AU43" s="4">
        <v>0.311</v>
      </c>
      <c r="AW43" s="6">
        <v>187</v>
      </c>
      <c r="AX43" s="48" t="s">
        <v>354</v>
      </c>
      <c r="AY43" s="6"/>
      <c r="AZ43" s="4">
        <f t="shared" si="0"/>
        <v>0.67999999999999994</v>
      </c>
      <c r="BA43" s="4"/>
      <c r="BB43" s="4"/>
      <c r="BC43" s="4"/>
      <c r="BD43" s="4"/>
      <c r="BE43">
        <f t="shared" si="139"/>
        <v>697</v>
      </c>
      <c r="BF43" s="6">
        <f t="shared" si="84"/>
        <v>311</v>
      </c>
      <c r="BG43" s="4">
        <f t="shared" si="140"/>
        <v>0.93099999999999994</v>
      </c>
      <c r="BH43" s="6">
        <f t="shared" si="86"/>
        <v>1656.9069999999999</v>
      </c>
      <c r="BI43" s="4">
        <f t="shared" si="87"/>
        <v>0</v>
      </c>
      <c r="BJ43" s="4">
        <f t="shared" si="141"/>
        <v>0.64600000000000002</v>
      </c>
      <c r="BK43" s="4">
        <f t="shared" si="142"/>
        <v>0.35</v>
      </c>
      <c r="BL43" s="4">
        <f t="shared" si="143"/>
        <v>0.36099999999999999</v>
      </c>
      <c r="BM43" s="4">
        <f t="shared" si="144"/>
        <v>0.5</v>
      </c>
      <c r="BN43" s="6">
        <f t="shared" si="145"/>
        <v>187</v>
      </c>
      <c r="BO43" s="4">
        <f t="shared" si="23"/>
        <v>0.78476370510396976</v>
      </c>
      <c r="BP43" s="6">
        <f t="shared" si="146"/>
        <v>2236.8244500000001</v>
      </c>
      <c r="BQ43" s="6">
        <f t="shared" si="94"/>
        <v>3355.2366750000001</v>
      </c>
      <c r="BR43" s="6">
        <f t="shared" si="95"/>
        <v>2640.5712632250002</v>
      </c>
      <c r="BS43" s="6">
        <f t="shared" si="121"/>
        <v>20446.349026252799</v>
      </c>
      <c r="BT43" s="6">
        <f t="shared" si="96"/>
        <v>30669.523539379199</v>
      </c>
      <c r="BU43" s="6">
        <f t="shared" si="97"/>
        <v>24136.915025491428</v>
      </c>
      <c r="BV43" s="6">
        <f t="shared" si="147"/>
        <v>4444.8584839679997</v>
      </c>
      <c r="BW43" s="6">
        <f t="shared" si="99"/>
        <v>6667.2877259519992</v>
      </c>
      <c r="BX43" s="6">
        <f t="shared" si="100"/>
        <v>5247.1554403242235</v>
      </c>
      <c r="BY43" s="6">
        <f t="shared" si="148"/>
        <v>5368.3786799999998</v>
      </c>
      <c r="BZ43" s="6">
        <f t="shared" si="149"/>
        <v>357.89191199999999</v>
      </c>
      <c r="CA43" s="6">
        <f t="shared" si="103"/>
        <v>536.83786799999996</v>
      </c>
      <c r="CB43" s="6">
        <f t="shared" si="104"/>
        <v>422.49140211599996</v>
      </c>
      <c r="CC43" s="6">
        <f t="shared" si="150"/>
        <v>1542.0358412098299</v>
      </c>
      <c r="CD43" s="6"/>
      <c r="CF43" s="25"/>
      <c r="CG43" s="9"/>
      <c r="CH43" s="6">
        <f t="shared" si="109"/>
        <v>53992.950636610862</v>
      </c>
      <c r="CI43">
        <v>7.5</v>
      </c>
      <c r="CJ43" s="25">
        <f t="shared" si="110"/>
        <v>13635.570758345828</v>
      </c>
      <c r="CK43" s="9">
        <f t="shared" si="111"/>
        <v>15177.606599555658</v>
      </c>
    </row>
    <row r="44" spans="2:89" s="10" customFormat="1" x14ac:dyDescent="0.35">
      <c r="B44" s="10" t="s">
        <v>9</v>
      </c>
      <c r="C44" s="10">
        <v>200</v>
      </c>
      <c r="D44" s="11">
        <v>0.18</v>
      </c>
      <c r="E44" s="10">
        <v>8</v>
      </c>
      <c r="F44" s="12">
        <v>1.2157</v>
      </c>
      <c r="G44" s="12">
        <v>1.2113</v>
      </c>
      <c r="H44" s="12">
        <v>1.5097</v>
      </c>
      <c r="I44" s="12">
        <v>1.4787999999999999</v>
      </c>
      <c r="J44" s="12">
        <v>1.9169</v>
      </c>
      <c r="K44" s="10">
        <v>6</v>
      </c>
      <c r="L44" s="12">
        <v>1.7023999999999999</v>
      </c>
      <c r="M44" s="12">
        <v>2.2400000000000002</v>
      </c>
      <c r="N44" s="10">
        <v>7.5</v>
      </c>
      <c r="O44" s="10">
        <v>6</v>
      </c>
      <c r="P44" s="56">
        <v>1</v>
      </c>
      <c r="Q44" s="12">
        <v>1.3440000000000001</v>
      </c>
      <c r="R44" s="10">
        <v>15</v>
      </c>
      <c r="S44" s="10">
        <v>20</v>
      </c>
      <c r="T44" s="12">
        <v>0.05</v>
      </c>
      <c r="U44" s="12">
        <v>0.5</v>
      </c>
      <c r="V44" s="17">
        <v>864</v>
      </c>
      <c r="W44" s="31" t="s">
        <v>32</v>
      </c>
      <c r="X44" s="31">
        <v>1</v>
      </c>
      <c r="Y44" s="31" t="s">
        <v>9</v>
      </c>
      <c r="Z44" s="31">
        <v>497</v>
      </c>
      <c r="AA44" s="32">
        <v>0.251</v>
      </c>
      <c r="AB44" s="32"/>
      <c r="AC44" s="32"/>
      <c r="AD44" s="32">
        <f t="shared" si="138"/>
        <v>2.4</v>
      </c>
      <c r="AE44" s="17">
        <v>15</v>
      </c>
      <c r="AF44" s="32"/>
      <c r="AG44" s="17"/>
      <c r="AH44" s="17"/>
      <c r="AI44" s="30" t="s">
        <v>63</v>
      </c>
      <c r="AJ44" s="4"/>
      <c r="AK44" s="4"/>
      <c r="AL44" s="4"/>
      <c r="AM44" s="4">
        <v>0.35</v>
      </c>
      <c r="AN44" s="4"/>
      <c r="AO44" s="4"/>
      <c r="AP44" s="4"/>
      <c r="AQ44" s="4"/>
      <c r="AR44" s="10">
        <v>311</v>
      </c>
      <c r="AS44" s="12">
        <f>1*46.6%</f>
        <v>0.46600000000000003</v>
      </c>
      <c r="AT44" s="12">
        <f>1*46.6%</f>
        <v>0.46600000000000003</v>
      </c>
      <c r="AU44" s="12">
        <v>0.311</v>
      </c>
      <c r="AW44" s="13"/>
      <c r="AX44" s="49" t="s">
        <v>354</v>
      </c>
      <c r="AY44" s="13"/>
      <c r="AZ44" s="12">
        <f t="shared" si="0"/>
        <v>0.67999999999999994</v>
      </c>
      <c r="BA44" s="12"/>
      <c r="BB44" s="12"/>
      <c r="BC44" s="12"/>
      <c r="BD44" s="12"/>
      <c r="BE44" s="10">
        <f t="shared" si="139"/>
        <v>697</v>
      </c>
      <c r="BF44" s="13">
        <f t="shared" si="84"/>
        <v>311</v>
      </c>
      <c r="BG44" s="12">
        <f t="shared" si="140"/>
        <v>1.397</v>
      </c>
      <c r="BH44" s="13">
        <f t="shared" si="86"/>
        <v>1981.7090000000001</v>
      </c>
      <c r="BI44" s="12">
        <f t="shared" si="87"/>
        <v>0</v>
      </c>
      <c r="BJ44" s="12">
        <f t="shared" si="141"/>
        <v>0.64600000000000002</v>
      </c>
      <c r="BK44" s="12">
        <f t="shared" si="142"/>
        <v>0.35</v>
      </c>
      <c r="BL44" s="12">
        <f t="shared" si="143"/>
        <v>0.36099999999999999</v>
      </c>
      <c r="BM44" s="12">
        <f t="shared" si="144"/>
        <v>0.5</v>
      </c>
      <c r="BN44" s="13">
        <f t="shared" si="145"/>
        <v>0</v>
      </c>
      <c r="BO44" s="12">
        <f t="shared" si="23"/>
        <v>0</v>
      </c>
      <c r="BP44" s="13">
        <f t="shared" si="146"/>
        <v>2675.3071500000001</v>
      </c>
      <c r="BQ44" s="13">
        <f t="shared" si="94"/>
        <v>4012.9607249999999</v>
      </c>
      <c r="BR44" s="13">
        <f t="shared" si="95"/>
        <v>3158.2000905750001</v>
      </c>
      <c r="BS44" s="13">
        <f t="shared" si="121"/>
        <v>24454.428572313602</v>
      </c>
      <c r="BT44" s="13">
        <f t="shared" si="96"/>
        <v>36681.642858470404</v>
      </c>
      <c r="BU44" s="13">
        <f t="shared" si="97"/>
        <v>28868.452929616207</v>
      </c>
      <c r="BV44" s="13">
        <f t="shared" si="147"/>
        <v>5316.1801244160006</v>
      </c>
      <c r="BW44" s="13">
        <f t="shared" si="99"/>
        <v>7974.2701866240004</v>
      </c>
      <c r="BX44" s="13">
        <f t="shared" si="100"/>
        <v>6275.7506368730883</v>
      </c>
      <c r="BY44" s="13">
        <f t="shared" si="148"/>
        <v>6420.7371600000006</v>
      </c>
      <c r="BZ44" s="13">
        <f t="shared" si="149"/>
        <v>428.04914400000001</v>
      </c>
      <c r="CA44" s="13">
        <f t="shared" si="103"/>
        <v>642.07371599999999</v>
      </c>
      <c r="CB44" s="13">
        <f t="shared" si="104"/>
        <v>505.312014492</v>
      </c>
      <c r="CC44" s="13">
        <f t="shared" si="150"/>
        <v>864</v>
      </c>
      <c r="CD44" s="13"/>
      <c r="CF44" s="17"/>
      <c r="CG44" s="17"/>
      <c r="CH44" s="13">
        <f t="shared" si="109"/>
        <v>64577.140547494513</v>
      </c>
      <c r="CI44" s="10">
        <v>7.5</v>
      </c>
      <c r="CJ44" s="17">
        <f t="shared" si="110"/>
        <v>16308.539520896924</v>
      </c>
      <c r="CK44" s="17">
        <f t="shared" si="111"/>
        <v>17172.539520896924</v>
      </c>
    </row>
    <row r="45" spans="2:89" x14ac:dyDescent="0.35">
      <c r="B45" t="s">
        <v>9</v>
      </c>
      <c r="C45">
        <v>200</v>
      </c>
      <c r="D45" s="1">
        <v>0.18</v>
      </c>
      <c r="E45">
        <v>8</v>
      </c>
      <c r="F45" s="4">
        <v>1.2157</v>
      </c>
      <c r="G45" s="4">
        <v>1.2113</v>
      </c>
      <c r="H45" s="4">
        <v>1.5097</v>
      </c>
      <c r="I45" s="4">
        <v>1.4787999999999999</v>
      </c>
      <c r="J45" s="4">
        <v>1.9169</v>
      </c>
      <c r="K45">
        <v>6</v>
      </c>
      <c r="L45" s="4">
        <v>1.7023999999999999</v>
      </c>
      <c r="M45" s="4">
        <v>2.2400000000000002</v>
      </c>
      <c r="N45">
        <v>7.5</v>
      </c>
      <c r="O45">
        <v>6</v>
      </c>
      <c r="P45" s="55">
        <v>1</v>
      </c>
      <c r="Q45" s="4">
        <v>1.3440000000000001</v>
      </c>
      <c r="R45">
        <v>15</v>
      </c>
      <c r="S45">
        <v>20</v>
      </c>
      <c r="T45" s="4">
        <v>0.05</v>
      </c>
      <c r="U45" s="4">
        <v>0.5</v>
      </c>
      <c r="V45" s="9">
        <v>864</v>
      </c>
      <c r="W45" t="s">
        <v>414</v>
      </c>
      <c r="X45">
        <v>1</v>
      </c>
      <c r="Y45" t="s">
        <v>9</v>
      </c>
      <c r="Z45">
        <v>449</v>
      </c>
      <c r="AC45" s="30">
        <v>0.2</v>
      </c>
      <c r="AE45">
        <v>1</v>
      </c>
      <c r="AH45">
        <v>151</v>
      </c>
      <c r="AI45" s="30" t="s">
        <v>63</v>
      </c>
      <c r="AJ45" s="4"/>
      <c r="AK45" s="4"/>
      <c r="AL45" s="4"/>
      <c r="AM45" s="4">
        <v>0.35</v>
      </c>
      <c r="AN45" s="4"/>
      <c r="AO45" s="4"/>
      <c r="AP45" s="4"/>
      <c r="AQ45" s="4"/>
      <c r="AR45">
        <v>311</v>
      </c>
      <c r="AS45" s="4">
        <f>2*46.6%</f>
        <v>0.93200000000000005</v>
      </c>
      <c r="AT45" s="4"/>
      <c r="AU45" s="4">
        <v>0.311</v>
      </c>
      <c r="AW45" s="6"/>
      <c r="AX45" s="48" t="s">
        <v>354</v>
      </c>
      <c r="AY45" s="6"/>
      <c r="AZ45" s="4">
        <f t="shared" si="0"/>
        <v>0.67999999999999994</v>
      </c>
      <c r="BA45" s="4"/>
      <c r="BB45" s="4"/>
      <c r="BC45" s="4"/>
      <c r="BD45" s="4"/>
      <c r="BE45">
        <f>C45+Z45</f>
        <v>649</v>
      </c>
      <c r="BF45" s="6">
        <f t="shared" si="84"/>
        <v>311</v>
      </c>
      <c r="BG45" s="4">
        <f>AA45+AJ45+AS45+AZ45</f>
        <v>1.6120000000000001</v>
      </c>
      <c r="BH45" s="6">
        <f t="shared" si="86"/>
        <v>2006.1880000000001</v>
      </c>
      <c r="BI45" s="4">
        <f t="shared" si="87"/>
        <v>0</v>
      </c>
      <c r="BJ45" s="4">
        <f>AB45+AL45+AT45+BC45+D45</f>
        <v>0.18</v>
      </c>
      <c r="BK45" s="4">
        <f>AC45+AM45</f>
        <v>0.55000000000000004</v>
      </c>
      <c r="BL45" s="4">
        <f>T45+AF45+AN45+AU45+BA45</f>
        <v>0.36099999999999999</v>
      </c>
      <c r="BM45" s="4">
        <f>U45+AG45+AO45+AV45+BB45</f>
        <v>0.5</v>
      </c>
      <c r="BN45" s="6">
        <f>AH45+AP45+AW45+BD45</f>
        <v>151</v>
      </c>
      <c r="BO45" s="4">
        <f>6.66*BN45/(1400+BN45)</f>
        <v>0.64839458413926498</v>
      </c>
      <c r="BP45" s="6">
        <f>(100%+BI45+BK45)*BH45</f>
        <v>3109.5914000000002</v>
      </c>
      <c r="BQ45" s="6">
        <f t="shared" si="94"/>
        <v>4664.3870999999999</v>
      </c>
      <c r="BR45" s="6">
        <f t="shared" si="95"/>
        <v>3670.8726477</v>
      </c>
      <c r="BS45" s="6">
        <f t="shared" si="121"/>
        <v>21457.288075776003</v>
      </c>
      <c r="BT45" s="6">
        <f t="shared" si="96"/>
        <v>32185.932113664006</v>
      </c>
      <c r="BU45" s="6">
        <f t="shared" si="97"/>
        <v>25330.328573453575</v>
      </c>
      <c r="BV45" s="6">
        <f>Q45*(100%+BJ45+BK45)*BH45</f>
        <v>4664.6278425600003</v>
      </c>
      <c r="BW45" s="6">
        <f t="shared" si="99"/>
        <v>6996.9417638400009</v>
      </c>
      <c r="BX45" s="6">
        <f t="shared" si="100"/>
        <v>5506.5931681420807</v>
      </c>
      <c r="BY45" s="6">
        <f>AD45*(100%+BK45)*BH45</f>
        <v>0</v>
      </c>
      <c r="BZ45" s="6">
        <f>BY45/AE45</f>
        <v>0</v>
      </c>
      <c r="CA45" s="6">
        <f t="shared" si="103"/>
        <v>0</v>
      </c>
      <c r="CB45" s="6">
        <f t="shared" si="104"/>
        <v>0</v>
      </c>
      <c r="CC45" s="6">
        <f>(100%+BO45)*V45</f>
        <v>1424.212920696325</v>
      </c>
      <c r="CD45" s="6"/>
      <c r="CF45" s="25"/>
      <c r="CG45" s="9"/>
      <c r="CH45" s="6">
        <f t="shared" si="109"/>
        <v>63259.821511733215</v>
      </c>
      <c r="CI45">
        <v>7.5</v>
      </c>
      <c r="CJ45" s="25">
        <f t="shared" si="110"/>
        <v>15189.397154485381</v>
      </c>
      <c r="CK45" s="9">
        <f t="shared" si="111"/>
        <v>16613.610075181707</v>
      </c>
    </row>
    <row r="46" spans="2:89" x14ac:dyDescent="0.35">
      <c r="B46" t="s">
        <v>9</v>
      </c>
      <c r="C46">
        <v>200</v>
      </c>
      <c r="D46" s="1">
        <v>0.18</v>
      </c>
      <c r="E46">
        <v>8</v>
      </c>
      <c r="F46" s="4">
        <v>1.2157</v>
      </c>
      <c r="G46" s="4">
        <v>1.2113</v>
      </c>
      <c r="H46" s="4">
        <v>1.5097</v>
      </c>
      <c r="I46" s="4">
        <v>1.4787999999999999</v>
      </c>
      <c r="J46" s="4">
        <v>1.9169</v>
      </c>
      <c r="K46">
        <v>6</v>
      </c>
      <c r="L46" s="4">
        <v>1.7023999999999999</v>
      </c>
      <c r="M46" s="4">
        <v>2.2400000000000002</v>
      </c>
      <c r="N46">
        <v>7.5</v>
      </c>
      <c r="O46">
        <v>6</v>
      </c>
      <c r="P46" s="55">
        <v>1</v>
      </c>
      <c r="Q46" s="4">
        <v>1.3440000000000001</v>
      </c>
      <c r="R46">
        <v>15</v>
      </c>
      <c r="S46">
        <v>20</v>
      </c>
      <c r="T46" s="4">
        <v>0.05</v>
      </c>
      <c r="U46" s="4">
        <v>0.5</v>
      </c>
      <c r="V46" s="9">
        <v>864</v>
      </c>
      <c r="W46" t="s">
        <v>414</v>
      </c>
      <c r="X46">
        <v>1</v>
      </c>
      <c r="Y46" t="s">
        <v>9</v>
      </c>
      <c r="Z46">
        <v>449</v>
      </c>
      <c r="AC46" s="30">
        <v>0.2</v>
      </c>
      <c r="AE46">
        <v>1</v>
      </c>
      <c r="AH46">
        <v>151</v>
      </c>
      <c r="AI46" s="30" t="s">
        <v>63</v>
      </c>
      <c r="AJ46" s="4"/>
      <c r="AK46" s="4"/>
      <c r="AL46" s="4"/>
      <c r="AM46" s="4">
        <v>0.35</v>
      </c>
      <c r="AN46" s="4"/>
      <c r="AO46" s="4"/>
      <c r="AP46" s="4"/>
      <c r="AQ46" s="4"/>
      <c r="AR46">
        <v>311</v>
      </c>
      <c r="AS46" s="4">
        <f>2*46.6%</f>
        <v>0.93200000000000005</v>
      </c>
      <c r="AT46" s="4">
        <v>0.46600000000000003</v>
      </c>
      <c r="AU46" s="4"/>
      <c r="AW46" s="6"/>
      <c r="AX46" s="48" t="s">
        <v>354</v>
      </c>
      <c r="AY46" s="6"/>
      <c r="AZ46" s="4">
        <f t="shared" si="0"/>
        <v>0.67999999999999994</v>
      </c>
      <c r="BA46" s="4"/>
      <c r="BB46" s="4"/>
      <c r="BC46" s="4"/>
      <c r="BD46" s="4"/>
      <c r="BE46">
        <f t="shared" ref="BE46:BE50" si="151">C46+Z46</f>
        <v>649</v>
      </c>
      <c r="BF46" s="6">
        <f t="shared" ref="BF46:BF50" si="152">AR46+AY46</f>
        <v>311</v>
      </c>
      <c r="BG46" s="4">
        <f t="shared" ref="BG46:BG50" si="153">AA46+AJ46+AS46+AZ46</f>
        <v>1.6120000000000001</v>
      </c>
      <c r="BH46" s="6">
        <f t="shared" ref="BH46:BH50" si="154">(100%+BG46)*BE46+BF46</f>
        <v>2006.1880000000001</v>
      </c>
      <c r="BI46" s="4">
        <f t="shared" ref="BI46:BI50" si="155">AK46</f>
        <v>0</v>
      </c>
      <c r="BJ46" s="4">
        <f t="shared" ref="BJ46:BJ50" si="156">AB46+AL46+AT46+BC46+D46</f>
        <v>0.64600000000000002</v>
      </c>
      <c r="BK46" s="4">
        <f t="shared" ref="BK46:BK50" si="157">AC46+AM46</f>
        <v>0.55000000000000004</v>
      </c>
      <c r="BL46" s="4">
        <f t="shared" ref="BL46:BL50" si="158">T46+AF46+AN46+AU46+BA46</f>
        <v>0.05</v>
      </c>
      <c r="BM46" s="4">
        <f t="shared" ref="BM46:BM50" si="159">U46+AG46+AO46+AV46+BB46</f>
        <v>0.5</v>
      </c>
      <c r="BN46" s="6">
        <f t="shared" ref="BN46:BN50" si="160">AH46+AP46+AW46+BD46</f>
        <v>151</v>
      </c>
      <c r="BO46" s="4">
        <f t="shared" si="23"/>
        <v>0.64839458413926498</v>
      </c>
      <c r="BP46" s="6">
        <f t="shared" ref="BP46:BP50" si="161">(100%+BI46+BK46)*BH46</f>
        <v>3109.5914000000002</v>
      </c>
      <c r="BQ46" s="6">
        <f t="shared" ref="BQ46:BQ50" si="162">(100%+$BM46)*BP46</f>
        <v>4664.3870999999999</v>
      </c>
      <c r="BR46" s="6">
        <f t="shared" ref="BR46:BR50" si="163">MIN($BL46, 80%)*BQ46+MAX(100%-$BL46, 20%)*BP46</f>
        <v>3187.3311850000005</v>
      </c>
      <c r="BS46" s="6">
        <f t="shared" si="121"/>
        <v>27237.1124938752</v>
      </c>
      <c r="BT46" s="6">
        <f t="shared" ref="BT46:BT50" si="164">(100%+$BM46)*BS46</f>
        <v>40855.668740812798</v>
      </c>
      <c r="BU46" s="6">
        <f t="shared" ref="BU46:BU50" si="165">MIN($BL46, 80%)*BT46+MAX(100%-$BL46, 20%)*BS46</f>
        <v>27918.040306222079</v>
      </c>
      <c r="BV46" s="6">
        <f t="shared" ref="BV46:BV50" si="166">Q46*(100%+BJ46+BK46)*BH46</f>
        <v>5921.1114117119996</v>
      </c>
      <c r="BW46" s="6">
        <f t="shared" ref="BW46:BW50" si="167">(100%+$BM46)*BV46</f>
        <v>8881.6671175679985</v>
      </c>
      <c r="BX46" s="6">
        <f t="shared" ref="BX46:BX50" si="168">MIN($BL46, 80%)*BW46+MAX(100%-$BL46, 20%)*BV46</f>
        <v>6069.1391970047989</v>
      </c>
      <c r="BY46" s="6">
        <f t="shared" ref="BY46:BY50" si="169">AD46*(100%+BK46)*BH46</f>
        <v>0</v>
      </c>
      <c r="BZ46" s="6">
        <f t="shared" ref="BZ46:BZ50" si="170">BY46/AE46</f>
        <v>0</v>
      </c>
      <c r="CA46" s="6">
        <f t="shared" ref="CA46:CA50" si="171">(100%+$BM46)*BZ46</f>
        <v>0</v>
      </c>
      <c r="CB46" s="6">
        <f t="shared" ref="CB46:CB50" si="172">MIN($BL46, 80%)*CA46+MAX(100%-$BL46, 20%)*BZ46</f>
        <v>0</v>
      </c>
      <c r="CC46" s="6">
        <f t="shared" ref="CC46:CC50" si="173">(100%+BO46)*V46</f>
        <v>1424.212920696325</v>
      </c>
      <c r="CD46" s="6"/>
      <c r="CF46" s="25"/>
      <c r="CG46" s="9"/>
      <c r="CH46" s="6">
        <f t="shared" si="109"/>
        <v>63427.105881125681</v>
      </c>
      <c r="CI46">
        <v>7.5</v>
      </c>
      <c r="CJ46" s="25">
        <f t="shared" si="110"/>
        <v>15901.758199142645</v>
      </c>
      <c r="CK46" s="8">
        <f t="shared" si="111"/>
        <v>17325.97111983897</v>
      </c>
    </row>
    <row r="47" spans="2:89" x14ac:dyDescent="0.35">
      <c r="B47" t="s">
        <v>9</v>
      </c>
      <c r="C47">
        <v>200</v>
      </c>
      <c r="D47" s="1">
        <v>0.18</v>
      </c>
      <c r="E47">
        <v>8</v>
      </c>
      <c r="F47" s="4">
        <v>1.2157</v>
      </c>
      <c r="G47" s="4">
        <v>1.2113</v>
      </c>
      <c r="H47" s="4">
        <v>1.5097</v>
      </c>
      <c r="I47" s="4">
        <v>1.4787999999999999</v>
      </c>
      <c r="J47" s="4">
        <v>1.9169</v>
      </c>
      <c r="K47">
        <v>6</v>
      </c>
      <c r="L47" s="4">
        <v>1.7023999999999999</v>
      </c>
      <c r="M47" s="4">
        <v>2.2400000000000002</v>
      </c>
      <c r="N47">
        <v>7.5</v>
      </c>
      <c r="O47">
        <v>6</v>
      </c>
      <c r="P47" s="55">
        <v>1</v>
      </c>
      <c r="Q47" s="4">
        <v>1.3440000000000001</v>
      </c>
      <c r="R47">
        <v>15</v>
      </c>
      <c r="S47">
        <v>20</v>
      </c>
      <c r="T47" s="4">
        <v>0.05</v>
      </c>
      <c r="U47" s="4">
        <v>0.5</v>
      </c>
      <c r="V47" s="9">
        <v>864</v>
      </c>
      <c r="W47" t="s">
        <v>414</v>
      </c>
      <c r="X47">
        <v>1</v>
      </c>
      <c r="Y47" t="s">
        <v>9</v>
      </c>
      <c r="Z47">
        <v>449</v>
      </c>
      <c r="AC47" s="30">
        <v>0.2</v>
      </c>
      <c r="AE47">
        <v>1</v>
      </c>
      <c r="AH47">
        <v>151</v>
      </c>
      <c r="AI47" s="30" t="s">
        <v>63</v>
      </c>
      <c r="AJ47" s="4"/>
      <c r="AK47" s="4"/>
      <c r="AL47" s="4"/>
      <c r="AM47" s="4">
        <v>0.35</v>
      </c>
      <c r="AN47" s="4"/>
      <c r="AO47" s="4"/>
      <c r="AP47" s="4"/>
      <c r="AQ47" s="4"/>
      <c r="AR47">
        <v>311</v>
      </c>
      <c r="AS47" s="4">
        <v>0.46600000000000003</v>
      </c>
      <c r="AT47" s="4">
        <v>0.46600000000000003</v>
      </c>
      <c r="AU47" s="4"/>
      <c r="AW47" s="6">
        <v>187</v>
      </c>
      <c r="AX47" s="48" t="s">
        <v>354</v>
      </c>
      <c r="AY47" s="6"/>
      <c r="AZ47" s="4">
        <f t="shared" si="0"/>
        <v>0.67999999999999994</v>
      </c>
      <c r="BA47" s="4"/>
      <c r="BB47" s="4"/>
      <c r="BC47" s="4"/>
      <c r="BD47" s="4"/>
      <c r="BE47">
        <f t="shared" si="151"/>
        <v>649</v>
      </c>
      <c r="BF47" s="6">
        <f t="shared" si="152"/>
        <v>311</v>
      </c>
      <c r="BG47" s="4">
        <f t="shared" si="153"/>
        <v>1.1459999999999999</v>
      </c>
      <c r="BH47" s="6">
        <f t="shared" si="154"/>
        <v>1703.7539999999999</v>
      </c>
      <c r="BI47" s="4">
        <f t="shared" si="155"/>
        <v>0</v>
      </c>
      <c r="BJ47" s="4">
        <f t="shared" si="156"/>
        <v>0.64600000000000002</v>
      </c>
      <c r="BK47" s="4">
        <f t="shared" si="157"/>
        <v>0.55000000000000004</v>
      </c>
      <c r="BL47" s="4">
        <f t="shared" si="158"/>
        <v>0.05</v>
      </c>
      <c r="BM47" s="4">
        <f t="shared" si="159"/>
        <v>0.5</v>
      </c>
      <c r="BN47" s="6">
        <f t="shared" si="160"/>
        <v>338</v>
      </c>
      <c r="BO47" s="4">
        <f t="shared" si="23"/>
        <v>1.2952128883774452</v>
      </c>
      <c r="BP47" s="6">
        <f t="shared" si="161"/>
        <v>2640.8186999999998</v>
      </c>
      <c r="BQ47" s="6">
        <f t="shared" si="162"/>
        <v>3961.2280499999997</v>
      </c>
      <c r="BR47" s="6">
        <f t="shared" si="163"/>
        <v>2706.8391674999998</v>
      </c>
      <c r="BS47" s="6">
        <f t="shared" si="121"/>
        <v>23131.102050201596</v>
      </c>
      <c r="BT47" s="6">
        <f t="shared" si="164"/>
        <v>34696.653075302398</v>
      </c>
      <c r="BU47" s="6">
        <f t="shared" si="165"/>
        <v>23709.379601456636</v>
      </c>
      <c r="BV47" s="6">
        <f t="shared" si="166"/>
        <v>5028.5004456959996</v>
      </c>
      <c r="BW47" s="6">
        <f t="shared" si="167"/>
        <v>7542.7506685439994</v>
      </c>
      <c r="BX47" s="6">
        <f t="shared" si="168"/>
        <v>5154.2129568383989</v>
      </c>
      <c r="BY47" s="6">
        <f t="shared" si="169"/>
        <v>0</v>
      </c>
      <c r="BZ47" s="6">
        <f t="shared" si="170"/>
        <v>0</v>
      </c>
      <c r="CA47" s="6">
        <f t="shared" si="171"/>
        <v>0</v>
      </c>
      <c r="CB47" s="6">
        <f t="shared" si="172"/>
        <v>0</v>
      </c>
      <c r="CC47" s="6">
        <f t="shared" si="173"/>
        <v>1983.0639355581127</v>
      </c>
      <c r="CD47" s="6"/>
      <c r="CF47" s="25"/>
      <c r="CG47" s="9"/>
      <c r="CH47" s="6">
        <f t="shared" si="109"/>
        <v>53865.433026910432</v>
      </c>
      <c r="CI47">
        <v>7.5</v>
      </c>
      <c r="CJ47" s="25">
        <f t="shared" si="110"/>
        <v>13504.558963976493</v>
      </c>
      <c r="CK47" s="9">
        <f t="shared" si="111"/>
        <v>15487.622899534606</v>
      </c>
    </row>
    <row r="48" spans="2:89" x14ac:dyDescent="0.35">
      <c r="B48" t="s">
        <v>9</v>
      </c>
      <c r="C48">
        <v>200</v>
      </c>
      <c r="D48" s="1">
        <v>0.18</v>
      </c>
      <c r="E48">
        <v>8</v>
      </c>
      <c r="F48" s="4">
        <v>1.2157</v>
      </c>
      <c r="G48" s="4">
        <v>1.2113</v>
      </c>
      <c r="H48" s="4">
        <v>1.5097</v>
      </c>
      <c r="I48" s="4">
        <v>1.4787999999999999</v>
      </c>
      <c r="J48" s="4">
        <v>1.9169</v>
      </c>
      <c r="K48">
        <v>6</v>
      </c>
      <c r="L48" s="4">
        <v>1.7023999999999999</v>
      </c>
      <c r="M48" s="4">
        <v>2.2400000000000002</v>
      </c>
      <c r="N48">
        <v>7.5</v>
      </c>
      <c r="O48">
        <v>6</v>
      </c>
      <c r="P48" s="55">
        <v>1</v>
      </c>
      <c r="Q48" s="4">
        <v>1.3440000000000001</v>
      </c>
      <c r="R48">
        <v>15</v>
      </c>
      <c r="S48">
        <v>20</v>
      </c>
      <c r="T48" s="4">
        <v>0.05</v>
      </c>
      <c r="U48" s="4">
        <v>0.5</v>
      </c>
      <c r="V48" s="9">
        <v>864</v>
      </c>
      <c r="W48" t="s">
        <v>414</v>
      </c>
      <c r="X48">
        <v>1</v>
      </c>
      <c r="Y48" t="s">
        <v>9</v>
      </c>
      <c r="Z48">
        <v>449</v>
      </c>
      <c r="AC48" s="30">
        <v>0.2</v>
      </c>
      <c r="AE48">
        <v>1</v>
      </c>
      <c r="AH48">
        <v>151</v>
      </c>
      <c r="AI48" s="30" t="s">
        <v>63</v>
      </c>
      <c r="AJ48" s="4"/>
      <c r="AK48" s="4"/>
      <c r="AL48" s="4"/>
      <c r="AM48" s="4">
        <v>0.35</v>
      </c>
      <c r="AN48" s="4"/>
      <c r="AO48" s="4"/>
      <c r="AP48" s="4"/>
      <c r="AQ48" s="4"/>
      <c r="AR48">
        <v>311</v>
      </c>
      <c r="AS48" s="4">
        <v>0.46600000000000003</v>
      </c>
      <c r="AT48" s="4"/>
      <c r="AU48" s="4">
        <v>0.311</v>
      </c>
      <c r="AW48" s="6">
        <v>187</v>
      </c>
      <c r="AX48" s="48" t="s">
        <v>354</v>
      </c>
      <c r="AY48" s="6"/>
      <c r="AZ48" s="4">
        <f t="shared" si="0"/>
        <v>0.67999999999999994</v>
      </c>
      <c r="BA48" s="4"/>
      <c r="BB48" s="4"/>
      <c r="BC48" s="4"/>
      <c r="BD48" s="4"/>
      <c r="BE48">
        <f t="shared" si="151"/>
        <v>649</v>
      </c>
      <c r="BF48" s="6">
        <f t="shared" si="152"/>
        <v>311</v>
      </c>
      <c r="BG48" s="4">
        <f t="shared" si="153"/>
        <v>1.1459999999999999</v>
      </c>
      <c r="BH48" s="6">
        <f t="shared" si="154"/>
        <v>1703.7539999999999</v>
      </c>
      <c r="BI48" s="4">
        <f t="shared" si="155"/>
        <v>0</v>
      </c>
      <c r="BJ48" s="4">
        <f t="shared" si="156"/>
        <v>0.18</v>
      </c>
      <c r="BK48" s="4">
        <f t="shared" si="157"/>
        <v>0.55000000000000004</v>
      </c>
      <c r="BL48" s="4">
        <f t="shared" si="158"/>
        <v>0.36099999999999999</v>
      </c>
      <c r="BM48" s="4">
        <f t="shared" si="159"/>
        <v>0.5</v>
      </c>
      <c r="BN48" s="6">
        <f t="shared" si="160"/>
        <v>338</v>
      </c>
      <c r="BO48" s="4">
        <f t="shared" si="23"/>
        <v>1.2952128883774452</v>
      </c>
      <c r="BP48" s="6">
        <f t="shared" si="161"/>
        <v>2640.8186999999998</v>
      </c>
      <c r="BQ48" s="6">
        <f t="shared" si="162"/>
        <v>3961.2280499999997</v>
      </c>
      <c r="BR48" s="6">
        <f t="shared" si="163"/>
        <v>3117.4864753499996</v>
      </c>
      <c r="BS48" s="6">
        <f t="shared" si="121"/>
        <v>18222.589502208</v>
      </c>
      <c r="BT48" s="6">
        <f t="shared" si="164"/>
        <v>27333.884253312001</v>
      </c>
      <c r="BU48" s="6">
        <f t="shared" si="165"/>
        <v>21511.766907356545</v>
      </c>
      <c r="BV48" s="6">
        <f t="shared" si="166"/>
        <v>3961.4325004799998</v>
      </c>
      <c r="BW48" s="6">
        <f t="shared" si="167"/>
        <v>5942.14875072</v>
      </c>
      <c r="BX48" s="6">
        <f t="shared" si="168"/>
        <v>4676.4710668166399</v>
      </c>
      <c r="BY48" s="6">
        <f t="shared" si="169"/>
        <v>0</v>
      </c>
      <c r="BZ48" s="6">
        <f t="shared" si="170"/>
        <v>0</v>
      </c>
      <c r="CA48" s="6">
        <f t="shared" si="171"/>
        <v>0</v>
      </c>
      <c r="CB48" s="6">
        <f t="shared" si="172"/>
        <v>0</v>
      </c>
      <c r="CC48" s="6">
        <f t="shared" si="173"/>
        <v>1983.0639355581127</v>
      </c>
      <c r="CD48" s="6"/>
      <c r="CF48" s="25"/>
      <c r="CG48" s="9"/>
      <c r="CH48" s="6">
        <f t="shared" si="109"/>
        <v>53723.366872846163</v>
      </c>
      <c r="CI48">
        <v>7.5</v>
      </c>
      <c r="CJ48" s="25">
        <f t="shared" si="110"/>
        <v>12899.586758341233</v>
      </c>
      <c r="CK48" s="9">
        <f t="shared" si="111"/>
        <v>14882.650693899346</v>
      </c>
    </row>
    <row r="49" spans="2:89" x14ac:dyDescent="0.35">
      <c r="B49" t="s">
        <v>9</v>
      </c>
      <c r="C49">
        <v>200</v>
      </c>
      <c r="D49" s="1">
        <v>0.18</v>
      </c>
      <c r="E49">
        <v>8</v>
      </c>
      <c r="F49" s="4">
        <v>1.2157</v>
      </c>
      <c r="G49" s="4">
        <v>1.2113</v>
      </c>
      <c r="H49" s="4">
        <v>1.5097</v>
      </c>
      <c r="I49" s="4">
        <v>1.4787999999999999</v>
      </c>
      <c r="J49" s="4">
        <v>1.9169</v>
      </c>
      <c r="K49">
        <v>6</v>
      </c>
      <c r="L49" s="4">
        <v>1.7023999999999999</v>
      </c>
      <c r="M49" s="4">
        <v>2.2400000000000002</v>
      </c>
      <c r="N49">
        <v>7.5</v>
      </c>
      <c r="O49">
        <v>6</v>
      </c>
      <c r="P49" s="55">
        <v>1</v>
      </c>
      <c r="Q49" s="4">
        <v>1.3440000000000001</v>
      </c>
      <c r="R49">
        <v>15</v>
      </c>
      <c r="S49">
        <v>20</v>
      </c>
      <c r="T49" s="4">
        <v>0.05</v>
      </c>
      <c r="U49" s="4">
        <v>0.5</v>
      </c>
      <c r="V49" s="9">
        <v>864</v>
      </c>
      <c r="W49" t="s">
        <v>414</v>
      </c>
      <c r="X49">
        <v>1</v>
      </c>
      <c r="Y49" t="s">
        <v>9</v>
      </c>
      <c r="Z49">
        <v>449</v>
      </c>
      <c r="AC49" s="30">
        <v>0.2</v>
      </c>
      <c r="AE49">
        <v>1</v>
      </c>
      <c r="AH49">
        <v>151</v>
      </c>
      <c r="AI49" s="30" t="s">
        <v>63</v>
      </c>
      <c r="AJ49" s="4"/>
      <c r="AK49" s="4"/>
      <c r="AL49" s="4"/>
      <c r="AM49" s="4">
        <v>0.35</v>
      </c>
      <c r="AN49" s="4"/>
      <c r="AO49" s="4"/>
      <c r="AP49" s="4"/>
      <c r="AQ49" s="4"/>
      <c r="AR49">
        <v>311</v>
      </c>
      <c r="AS49" s="4"/>
      <c r="AT49" s="4">
        <v>0.46600000000000003</v>
      </c>
      <c r="AU49" s="4">
        <v>0.311</v>
      </c>
      <c r="AW49" s="6">
        <v>187</v>
      </c>
      <c r="AX49" s="48" t="s">
        <v>354</v>
      </c>
      <c r="AY49" s="6"/>
      <c r="AZ49" s="4">
        <f t="shared" si="0"/>
        <v>0.67999999999999994</v>
      </c>
      <c r="BA49" s="4"/>
      <c r="BB49" s="4"/>
      <c r="BC49" s="4"/>
      <c r="BD49" s="4"/>
      <c r="BE49">
        <f t="shared" si="151"/>
        <v>649</v>
      </c>
      <c r="BF49" s="6">
        <f t="shared" si="152"/>
        <v>311</v>
      </c>
      <c r="BG49" s="4">
        <f t="shared" si="153"/>
        <v>0.67999999999999994</v>
      </c>
      <c r="BH49" s="6">
        <f t="shared" si="154"/>
        <v>1401.32</v>
      </c>
      <c r="BI49" s="4">
        <f t="shared" si="155"/>
        <v>0</v>
      </c>
      <c r="BJ49" s="4">
        <f t="shared" si="156"/>
        <v>0.64600000000000002</v>
      </c>
      <c r="BK49" s="4">
        <f t="shared" si="157"/>
        <v>0.55000000000000004</v>
      </c>
      <c r="BL49" s="4">
        <f t="shared" si="158"/>
        <v>0.36099999999999999</v>
      </c>
      <c r="BM49" s="4">
        <f t="shared" si="159"/>
        <v>0.5</v>
      </c>
      <c r="BN49" s="6">
        <f t="shared" si="160"/>
        <v>338</v>
      </c>
      <c r="BO49" s="4">
        <f t="shared" si="23"/>
        <v>1.2952128883774452</v>
      </c>
      <c r="BP49" s="6">
        <f t="shared" si="161"/>
        <v>2172.0459999999998</v>
      </c>
      <c r="BQ49" s="6">
        <f t="shared" si="162"/>
        <v>3258.0689999999995</v>
      </c>
      <c r="BR49" s="6">
        <f t="shared" si="163"/>
        <v>2564.1003029999993</v>
      </c>
      <c r="BS49" s="6">
        <f t="shared" si="121"/>
        <v>19025.091606527996</v>
      </c>
      <c r="BT49" s="6">
        <f t="shared" si="164"/>
        <v>28537.637409791994</v>
      </c>
      <c r="BU49" s="6">
        <f t="shared" si="165"/>
        <v>22459.120641506299</v>
      </c>
      <c r="BV49" s="6">
        <f t="shared" si="166"/>
        <v>4135.8894796799996</v>
      </c>
      <c r="BW49" s="6">
        <f t="shared" si="167"/>
        <v>6203.8342195199994</v>
      </c>
      <c r="BX49" s="6">
        <f t="shared" si="168"/>
        <v>4882.417530762239</v>
      </c>
      <c r="BY49" s="6">
        <f t="shared" si="169"/>
        <v>0</v>
      </c>
      <c r="BZ49" s="6">
        <f t="shared" si="170"/>
        <v>0</v>
      </c>
      <c r="CA49" s="6">
        <f t="shared" si="171"/>
        <v>0</v>
      </c>
      <c r="CB49" s="6">
        <f t="shared" si="172"/>
        <v>0</v>
      </c>
      <c r="CC49" s="6">
        <f t="shared" si="173"/>
        <v>1983.0639355581127</v>
      </c>
      <c r="CD49" s="6"/>
      <c r="CF49" s="25"/>
      <c r="CG49" s="9"/>
      <c r="CH49" s="6">
        <f t="shared" si="109"/>
        <v>51024.964764747972</v>
      </c>
      <c r="CI49">
        <v>7.5</v>
      </c>
      <c r="CJ49" s="25">
        <f t="shared" si="110"/>
        <v>12792.427473034742</v>
      </c>
      <c r="CK49" s="9">
        <f t="shared" si="111"/>
        <v>14775.491408592856</v>
      </c>
    </row>
    <row r="50" spans="2:89" s="10" customFormat="1" x14ac:dyDescent="0.35">
      <c r="B50" s="10" t="s">
        <v>9</v>
      </c>
      <c r="C50" s="10">
        <v>200</v>
      </c>
      <c r="D50" s="11">
        <v>0.18</v>
      </c>
      <c r="E50" s="10">
        <v>8</v>
      </c>
      <c r="F50" s="12">
        <v>1.2157</v>
      </c>
      <c r="G50" s="12">
        <v>1.2113</v>
      </c>
      <c r="H50" s="12">
        <v>1.5097</v>
      </c>
      <c r="I50" s="12">
        <v>1.4787999999999999</v>
      </c>
      <c r="J50" s="12">
        <v>1.9169</v>
      </c>
      <c r="K50" s="10">
        <v>6</v>
      </c>
      <c r="L50" s="12">
        <v>1.7023999999999999</v>
      </c>
      <c r="M50" s="12">
        <v>2.2400000000000002</v>
      </c>
      <c r="N50" s="10">
        <v>7.5</v>
      </c>
      <c r="O50" s="10">
        <v>6</v>
      </c>
      <c r="P50" s="56">
        <v>1</v>
      </c>
      <c r="Q50" s="12">
        <v>1.3440000000000001</v>
      </c>
      <c r="R50" s="10">
        <v>15</v>
      </c>
      <c r="S50" s="10">
        <v>20</v>
      </c>
      <c r="T50" s="12">
        <v>0.05</v>
      </c>
      <c r="U50" s="12">
        <v>0.5</v>
      </c>
      <c r="V50" s="17">
        <v>864</v>
      </c>
      <c r="W50" s="10" t="s">
        <v>414</v>
      </c>
      <c r="X50" s="10">
        <v>1</v>
      </c>
      <c r="Y50" s="10" t="s">
        <v>9</v>
      </c>
      <c r="Z50" s="10">
        <v>449</v>
      </c>
      <c r="AC50" s="32">
        <v>0.2</v>
      </c>
      <c r="AE50" s="10">
        <v>1</v>
      </c>
      <c r="AH50" s="10">
        <v>151</v>
      </c>
      <c r="AI50" s="30" t="s">
        <v>63</v>
      </c>
      <c r="AJ50" s="4"/>
      <c r="AK50" s="4"/>
      <c r="AL50" s="4"/>
      <c r="AM50" s="4">
        <v>0.35</v>
      </c>
      <c r="AN50" s="4"/>
      <c r="AO50" s="4"/>
      <c r="AP50" s="4"/>
      <c r="AQ50" s="4"/>
      <c r="AR50" s="10">
        <v>311</v>
      </c>
      <c r="AS50" s="12">
        <f>1*46.6%</f>
        <v>0.46600000000000003</v>
      </c>
      <c r="AT50" s="12">
        <f>1*46.6%</f>
        <v>0.46600000000000003</v>
      </c>
      <c r="AU50" s="12">
        <v>0.311</v>
      </c>
      <c r="AW50" s="13"/>
      <c r="AX50" s="49" t="s">
        <v>354</v>
      </c>
      <c r="AY50" s="13"/>
      <c r="AZ50" s="12">
        <f t="shared" si="0"/>
        <v>0.67999999999999994</v>
      </c>
      <c r="BA50" s="12"/>
      <c r="BB50" s="12"/>
      <c r="BC50" s="12"/>
      <c r="BD50" s="12"/>
      <c r="BE50" s="10">
        <f t="shared" si="151"/>
        <v>649</v>
      </c>
      <c r="BF50" s="13">
        <f t="shared" si="152"/>
        <v>311</v>
      </c>
      <c r="BG50" s="12">
        <f t="shared" si="153"/>
        <v>1.1459999999999999</v>
      </c>
      <c r="BH50" s="13">
        <f t="shared" si="154"/>
        <v>1703.7539999999999</v>
      </c>
      <c r="BI50" s="12">
        <f t="shared" si="155"/>
        <v>0</v>
      </c>
      <c r="BJ50" s="12">
        <f t="shared" si="156"/>
        <v>0.64600000000000002</v>
      </c>
      <c r="BK50" s="12">
        <f t="shared" si="157"/>
        <v>0.55000000000000004</v>
      </c>
      <c r="BL50" s="12">
        <f t="shared" si="158"/>
        <v>0.36099999999999999</v>
      </c>
      <c r="BM50" s="12">
        <f t="shared" si="159"/>
        <v>0.5</v>
      </c>
      <c r="BN50" s="13">
        <f t="shared" si="160"/>
        <v>151</v>
      </c>
      <c r="BO50" s="12">
        <f t="shared" si="23"/>
        <v>0.64839458413926498</v>
      </c>
      <c r="BP50" s="13">
        <f t="shared" si="161"/>
        <v>2640.8186999999998</v>
      </c>
      <c r="BQ50" s="13">
        <f t="shared" si="162"/>
        <v>3961.2280499999997</v>
      </c>
      <c r="BR50" s="13">
        <f t="shared" si="163"/>
        <v>3117.4864753499996</v>
      </c>
      <c r="BS50" s="13">
        <f t="shared" si="121"/>
        <v>23131.102050201596</v>
      </c>
      <c r="BT50" s="13">
        <f t="shared" si="164"/>
        <v>34696.653075302398</v>
      </c>
      <c r="BU50" s="13">
        <f t="shared" si="165"/>
        <v>27306.265970262983</v>
      </c>
      <c r="BV50" s="13">
        <f t="shared" si="166"/>
        <v>5028.5004456959996</v>
      </c>
      <c r="BW50" s="13">
        <f t="shared" si="167"/>
        <v>7542.7506685439994</v>
      </c>
      <c r="BX50" s="13">
        <f t="shared" si="168"/>
        <v>5936.1447761441268</v>
      </c>
      <c r="BY50" s="13">
        <f t="shared" si="169"/>
        <v>0</v>
      </c>
      <c r="BZ50" s="13">
        <f t="shared" si="170"/>
        <v>0</v>
      </c>
      <c r="CA50" s="13">
        <f t="shared" si="171"/>
        <v>0</v>
      </c>
      <c r="CB50" s="13">
        <f t="shared" si="172"/>
        <v>0</v>
      </c>
      <c r="CC50" s="13">
        <f t="shared" si="173"/>
        <v>1424.212920696325</v>
      </c>
      <c r="CD50" s="13"/>
      <c r="CF50" s="17"/>
      <c r="CG50" s="17"/>
      <c r="CH50" s="13">
        <f t="shared" si="109"/>
        <v>62037.21335440757</v>
      </c>
      <c r="CI50" s="10">
        <v>7.5</v>
      </c>
      <c r="CJ50" s="17">
        <f t="shared" si="110"/>
        <v>15553.299372657804</v>
      </c>
      <c r="CK50" s="17">
        <f t="shared" si="111"/>
        <v>16977.512293354128</v>
      </c>
    </row>
    <row r="51" spans="2:89" x14ac:dyDescent="0.35">
      <c r="B51" t="s">
        <v>9</v>
      </c>
      <c r="C51">
        <v>200</v>
      </c>
      <c r="D51" s="1">
        <v>0.18</v>
      </c>
      <c r="E51">
        <v>6</v>
      </c>
      <c r="F51" s="4">
        <v>1.0338000000000001</v>
      </c>
      <c r="G51" s="4">
        <v>1.03</v>
      </c>
      <c r="H51" s="4">
        <v>1.2838000000000001</v>
      </c>
      <c r="I51" s="4">
        <v>1.2575000000000001</v>
      </c>
      <c r="J51" s="4">
        <v>1.63</v>
      </c>
      <c r="K51">
        <v>8</v>
      </c>
      <c r="L51" s="4">
        <v>1.9456</v>
      </c>
      <c r="M51" s="4">
        <v>2.56</v>
      </c>
      <c r="N51">
        <v>7.5</v>
      </c>
      <c r="O51">
        <v>6</v>
      </c>
      <c r="P51" s="55">
        <v>1</v>
      </c>
      <c r="Q51" s="4">
        <v>1.3440000000000001</v>
      </c>
      <c r="R51">
        <v>15</v>
      </c>
      <c r="S51">
        <v>20</v>
      </c>
      <c r="T51" s="4">
        <v>0.05</v>
      </c>
      <c r="U51" s="4">
        <v>0.5</v>
      </c>
      <c r="V51" s="9">
        <v>864</v>
      </c>
      <c r="W51" s="15" t="s">
        <v>32</v>
      </c>
      <c r="X51" s="15">
        <v>1</v>
      </c>
      <c r="Y51" s="15" t="s">
        <v>9</v>
      </c>
      <c r="Z51" s="15">
        <v>497</v>
      </c>
      <c r="AA51" s="30">
        <v>0.251</v>
      </c>
      <c r="AB51" s="30"/>
      <c r="AC51" s="30"/>
      <c r="AD51" s="30">
        <f>180%+(X51*60%)</f>
        <v>2.4</v>
      </c>
      <c r="AE51" s="9">
        <v>15</v>
      </c>
      <c r="AF51" s="30"/>
      <c r="AG51" s="9"/>
      <c r="AH51" s="9"/>
      <c r="AI51" s="30" t="s">
        <v>107</v>
      </c>
      <c r="AJ51" s="4"/>
      <c r="AK51" s="4"/>
      <c r="AL51" s="4">
        <v>0.15</v>
      </c>
      <c r="AM51" s="4"/>
      <c r="AN51" s="4"/>
      <c r="AO51" s="4"/>
      <c r="AP51" s="4"/>
      <c r="AQ51" s="4">
        <v>0.4</v>
      </c>
      <c r="AR51">
        <v>311</v>
      </c>
      <c r="AS51" s="4">
        <f>2*46.6%</f>
        <v>0.93200000000000005</v>
      </c>
      <c r="AT51" s="4"/>
      <c r="AU51" s="4">
        <v>0.311</v>
      </c>
      <c r="AW51" s="6"/>
      <c r="AX51" s="48" t="s">
        <v>423</v>
      </c>
      <c r="AY51" s="6">
        <v>595</v>
      </c>
      <c r="AZ51" s="4">
        <f t="shared" si="0"/>
        <v>0.67999999999999994</v>
      </c>
      <c r="BA51" s="4"/>
      <c r="BB51" s="4"/>
      <c r="BC51" s="4"/>
      <c r="BD51" s="4"/>
      <c r="BE51">
        <f>C51+Z51</f>
        <v>697</v>
      </c>
      <c r="BF51" s="6">
        <f t="shared" si="84"/>
        <v>906</v>
      </c>
      <c r="BG51" s="4">
        <f>AA51+AJ51+AS51+AZ51</f>
        <v>1.863</v>
      </c>
      <c r="BH51" s="6">
        <f t="shared" si="86"/>
        <v>2901.511</v>
      </c>
      <c r="BI51" s="4">
        <f t="shared" si="87"/>
        <v>0</v>
      </c>
      <c r="BJ51" s="4">
        <f>AB51+AL51+AT51+BC51+D51</f>
        <v>0.32999999999999996</v>
      </c>
      <c r="BK51" s="4">
        <f>AC51+AM51</f>
        <v>0</v>
      </c>
      <c r="BL51" s="4">
        <f>T51+AF51+AN51+AU51+BA51</f>
        <v>0.36099999999999999</v>
      </c>
      <c r="BM51" s="4">
        <f>U51+AG51+AO51+AV51+BB51</f>
        <v>0.5</v>
      </c>
      <c r="BN51" s="6">
        <f>AH51+AP51+AW51+BD51</f>
        <v>0</v>
      </c>
      <c r="BO51" s="4">
        <f>6.66*BN51/(1400+BN51)</f>
        <v>0</v>
      </c>
      <c r="BP51" s="6">
        <f>(100%+BI51+BK51)*BH51</f>
        <v>2901.511</v>
      </c>
      <c r="BQ51" s="6">
        <f t="shared" si="94"/>
        <v>4352.2664999999997</v>
      </c>
      <c r="BR51" s="6">
        <f t="shared" si="95"/>
        <v>3425.2337355</v>
      </c>
      <c r="BS51" s="6">
        <f>(L51+2*M51)*(100%+BJ51+BK51)*BH51</f>
        <v>27266.218441728004</v>
      </c>
      <c r="BT51" s="6">
        <f t="shared" si="96"/>
        <v>40899.327662592004</v>
      </c>
      <c r="BU51" s="6">
        <f t="shared" si="97"/>
        <v>32187.77087045991</v>
      </c>
      <c r="BV51" s="6">
        <f>Q51*(100%+BJ51+BK51)*BH51</f>
        <v>5186.508942720001</v>
      </c>
      <c r="BW51" s="6">
        <f t="shared" si="99"/>
        <v>7779.7634140800019</v>
      </c>
      <c r="BX51" s="6">
        <f t="shared" si="100"/>
        <v>6122.6738068809609</v>
      </c>
      <c r="BY51" s="6">
        <f>AD51*(100%+BK51)*BH51</f>
        <v>6963.6264000000001</v>
      </c>
      <c r="BZ51" s="6">
        <f>BY51/AE51</f>
        <v>464.24176</v>
      </c>
      <c r="CA51" s="6">
        <f t="shared" si="103"/>
        <v>696.36264000000006</v>
      </c>
      <c r="CB51" s="6">
        <f t="shared" si="104"/>
        <v>548.03739768000003</v>
      </c>
      <c r="CC51" s="6">
        <f>(100%+BO51)*V51</f>
        <v>864</v>
      </c>
      <c r="CD51" s="6">
        <f>SUM(F51:I51)*BR51+2*BX51+BU51</f>
        <v>60206.662359572882</v>
      </c>
      <c r="CE51">
        <v>5</v>
      </c>
      <c r="CF51" s="25">
        <f>(CD51+2*BU51)/CE51</f>
        <v>24916.440820098542</v>
      </c>
      <c r="CG51" s="9">
        <f>CF51+CC51</f>
        <v>25780.440820098542</v>
      </c>
      <c r="CH51" s="6">
        <f>SUM(F51:J51)*BR51+2*BX51+BU51</f>
        <v>65789.793348437874</v>
      </c>
      <c r="CI51">
        <v>7.5</v>
      </c>
      <c r="CJ51" s="25">
        <f t="shared" ref="CJ51:CJ86" si="174">(CH51+2*BU51)/CI51</f>
        <v>17355.378011914359</v>
      </c>
      <c r="CK51" s="9">
        <f t="shared" ref="CK51:CK86" si="175">CJ51+CC51</f>
        <v>18219.378011914359</v>
      </c>
    </row>
    <row r="52" spans="2:89" x14ac:dyDescent="0.35">
      <c r="B52" t="s">
        <v>9</v>
      </c>
      <c r="C52">
        <v>200</v>
      </c>
      <c r="D52" s="1">
        <v>0.18</v>
      </c>
      <c r="E52">
        <v>6</v>
      </c>
      <c r="F52" s="4">
        <v>1.0338000000000001</v>
      </c>
      <c r="G52" s="4">
        <v>1.03</v>
      </c>
      <c r="H52" s="4">
        <v>1.2838000000000001</v>
      </c>
      <c r="I52" s="4">
        <v>1.2575000000000001</v>
      </c>
      <c r="J52" s="4">
        <v>1.63</v>
      </c>
      <c r="K52">
        <v>8</v>
      </c>
      <c r="L52" s="4">
        <v>1.9456</v>
      </c>
      <c r="M52" s="4">
        <v>2.56</v>
      </c>
      <c r="N52">
        <v>7.5</v>
      </c>
      <c r="O52">
        <v>6</v>
      </c>
      <c r="P52" s="55">
        <v>1</v>
      </c>
      <c r="Q52" s="4">
        <v>1.3440000000000001</v>
      </c>
      <c r="R52">
        <v>15</v>
      </c>
      <c r="S52">
        <v>20</v>
      </c>
      <c r="T52" s="4">
        <v>0.05</v>
      </c>
      <c r="U52" s="4">
        <v>0.5</v>
      </c>
      <c r="V52" s="9">
        <v>864</v>
      </c>
      <c r="W52" s="15" t="s">
        <v>32</v>
      </c>
      <c r="X52" s="15">
        <v>1</v>
      </c>
      <c r="Y52" s="15" t="s">
        <v>9</v>
      </c>
      <c r="Z52" s="15">
        <v>497</v>
      </c>
      <c r="AA52" s="30">
        <v>0.251</v>
      </c>
      <c r="AB52" s="30"/>
      <c r="AC52" s="30"/>
      <c r="AD52" s="30">
        <f t="shared" ref="AD52:AD56" si="176">180%+(X52*60%)</f>
        <v>2.4</v>
      </c>
      <c r="AE52" s="9">
        <v>15</v>
      </c>
      <c r="AF52" s="30"/>
      <c r="AG52" s="9"/>
      <c r="AH52" s="9"/>
      <c r="AI52" s="30" t="s">
        <v>107</v>
      </c>
      <c r="AJ52" s="4"/>
      <c r="AK52" s="4"/>
      <c r="AL52" s="4">
        <v>0.15</v>
      </c>
      <c r="AM52" s="4"/>
      <c r="AN52" s="4"/>
      <c r="AO52" s="4"/>
      <c r="AP52" s="4"/>
      <c r="AQ52" s="4">
        <v>0.4</v>
      </c>
      <c r="AR52">
        <v>311</v>
      </c>
      <c r="AS52" s="4">
        <f>2*46.6%</f>
        <v>0.93200000000000005</v>
      </c>
      <c r="AT52" s="4">
        <v>0.46600000000000003</v>
      </c>
      <c r="AU52" s="4"/>
      <c r="AW52" s="6"/>
      <c r="AX52" s="48" t="s">
        <v>423</v>
      </c>
      <c r="AY52" s="6">
        <v>595</v>
      </c>
      <c r="AZ52" s="4">
        <f t="shared" si="0"/>
        <v>0.67999999999999994</v>
      </c>
      <c r="BA52" s="4"/>
      <c r="BB52" s="4"/>
      <c r="BC52" s="4"/>
      <c r="BD52" s="4"/>
      <c r="BE52">
        <f t="shared" ref="BE52:BE56" si="177">C52+Z52</f>
        <v>697</v>
      </c>
      <c r="BF52" s="6">
        <f t="shared" si="84"/>
        <v>906</v>
      </c>
      <c r="BG52" s="4">
        <f t="shared" ref="BG52:BG56" si="178">AA52+AJ52+AS52+AZ52</f>
        <v>1.863</v>
      </c>
      <c r="BH52" s="6">
        <f t="shared" si="86"/>
        <v>2901.511</v>
      </c>
      <c r="BI52" s="4">
        <f t="shared" si="87"/>
        <v>0</v>
      </c>
      <c r="BJ52" s="4">
        <f t="shared" ref="BJ52:BJ56" si="179">AB52+AL52+AT52+BC52+D52</f>
        <v>0.79600000000000004</v>
      </c>
      <c r="BK52" s="4">
        <f t="shared" ref="BK52:BK56" si="180">AC52+AM52</f>
        <v>0</v>
      </c>
      <c r="BL52" s="4">
        <f t="shared" ref="BL52:BL56" si="181">T52+AF52+AN52+AU52+BA52</f>
        <v>0.05</v>
      </c>
      <c r="BM52" s="4">
        <f t="shared" ref="BM52:BM56" si="182">U52+AG52+AO52+AV52+BB52</f>
        <v>0.5</v>
      </c>
      <c r="BN52" s="6">
        <f t="shared" ref="BN52:BN56" si="183">AH52+AP52+AW52+BD52</f>
        <v>0</v>
      </c>
      <c r="BO52" s="4">
        <f t="shared" si="23"/>
        <v>0</v>
      </c>
      <c r="BP52" s="6">
        <f t="shared" ref="BP52:BP56" si="184">(100%+BI52+BK52)*BH52</f>
        <v>2901.511</v>
      </c>
      <c r="BQ52" s="6">
        <f t="shared" si="94"/>
        <v>4352.2664999999997</v>
      </c>
      <c r="BR52" s="6">
        <f t="shared" si="95"/>
        <v>2974.0487749999998</v>
      </c>
      <c r="BS52" s="6">
        <f t="shared" ref="BS52:BS62" si="185">(L52+2*M52)*(100%+BJ52+BK52)*BH52</f>
        <v>36819.6453543936</v>
      </c>
      <c r="BT52" s="6">
        <f t="shared" si="96"/>
        <v>55229.468031590397</v>
      </c>
      <c r="BU52" s="6">
        <f t="shared" si="97"/>
        <v>37740.13648825344</v>
      </c>
      <c r="BV52" s="6">
        <f t="shared" ref="BV52:BV56" si="186">Q52*(100%+BJ52+BK52)*BH52</f>
        <v>7003.7368880640015</v>
      </c>
      <c r="BW52" s="6">
        <f t="shared" si="99"/>
        <v>10505.605332096002</v>
      </c>
      <c r="BX52" s="6">
        <f t="shared" si="100"/>
        <v>7178.8303102656009</v>
      </c>
      <c r="BY52" s="6">
        <f t="shared" ref="BY52:BY56" si="187">AD52*(100%+BK52)*BH52</f>
        <v>6963.6264000000001</v>
      </c>
      <c r="BZ52" s="6">
        <f t="shared" ref="BZ52:BZ56" si="188">BY52/AE52</f>
        <v>464.24176</v>
      </c>
      <c r="CA52" s="6">
        <f t="shared" si="103"/>
        <v>696.36264000000006</v>
      </c>
      <c r="CB52" s="6">
        <f t="shared" si="104"/>
        <v>475.847804</v>
      </c>
      <c r="CC52" s="6">
        <f t="shared" ref="CC52:CC56" si="189">(100%+BO52)*V52</f>
        <v>864</v>
      </c>
      <c r="CD52" s="6">
        <f t="shared" ref="CD52:CD56" si="190">SUM(F52:I52)*BR52+2*BX52+BU52</f>
        <v>65793.589122537145</v>
      </c>
      <c r="CE52">
        <v>5</v>
      </c>
      <c r="CF52" s="25">
        <f t="shared" ref="CF52:CF56" si="191">(CD52+2*BU52)/CE52</f>
        <v>28254.772419808804</v>
      </c>
      <c r="CG52" s="8">
        <f t="shared" ref="CG52:CG56" si="192">CF52+CC52</f>
        <v>29118.772419808804</v>
      </c>
      <c r="CH52" s="6">
        <f t="shared" ref="CH52:CH62" si="193">SUM(F52:J52)*BR52+2*BX52+BU52</f>
        <v>70641.288625787143</v>
      </c>
      <c r="CI52">
        <v>7.5</v>
      </c>
      <c r="CJ52" s="25">
        <f t="shared" si="174"/>
        <v>19482.874880305873</v>
      </c>
      <c r="CK52" s="8">
        <f t="shared" si="175"/>
        <v>20346.874880305873</v>
      </c>
    </row>
    <row r="53" spans="2:89" x14ac:dyDescent="0.35">
      <c r="B53" t="s">
        <v>9</v>
      </c>
      <c r="C53">
        <v>200</v>
      </c>
      <c r="D53" s="1">
        <v>0.18</v>
      </c>
      <c r="E53">
        <v>6</v>
      </c>
      <c r="F53" s="4">
        <v>1.0338000000000001</v>
      </c>
      <c r="G53" s="4">
        <v>1.03</v>
      </c>
      <c r="H53" s="4">
        <v>1.2838000000000001</v>
      </c>
      <c r="I53" s="4">
        <v>1.2575000000000001</v>
      </c>
      <c r="J53" s="4">
        <v>1.63</v>
      </c>
      <c r="K53">
        <v>8</v>
      </c>
      <c r="L53" s="4">
        <v>1.9456</v>
      </c>
      <c r="M53" s="4">
        <v>2.56</v>
      </c>
      <c r="N53">
        <v>7.5</v>
      </c>
      <c r="O53">
        <v>6</v>
      </c>
      <c r="P53" s="55">
        <v>1</v>
      </c>
      <c r="Q53" s="4">
        <v>1.3440000000000001</v>
      </c>
      <c r="R53">
        <v>15</v>
      </c>
      <c r="S53">
        <v>20</v>
      </c>
      <c r="T53" s="4">
        <v>0.05</v>
      </c>
      <c r="U53" s="4">
        <v>0.5</v>
      </c>
      <c r="V53" s="9">
        <v>864</v>
      </c>
      <c r="W53" s="15" t="s">
        <v>32</v>
      </c>
      <c r="X53" s="15">
        <v>1</v>
      </c>
      <c r="Y53" s="15" t="s">
        <v>9</v>
      </c>
      <c r="Z53" s="15">
        <v>497</v>
      </c>
      <c r="AA53" s="30">
        <v>0.251</v>
      </c>
      <c r="AB53" s="30"/>
      <c r="AC53" s="30"/>
      <c r="AD53" s="30">
        <f t="shared" si="176"/>
        <v>2.4</v>
      </c>
      <c r="AE53" s="9">
        <v>15</v>
      </c>
      <c r="AF53" s="30"/>
      <c r="AG53" s="9"/>
      <c r="AH53" s="9"/>
      <c r="AI53" s="30" t="s">
        <v>107</v>
      </c>
      <c r="AJ53" s="4"/>
      <c r="AK53" s="4"/>
      <c r="AL53" s="4">
        <v>0.15</v>
      </c>
      <c r="AM53" s="4"/>
      <c r="AN53" s="4"/>
      <c r="AO53" s="4"/>
      <c r="AP53" s="4"/>
      <c r="AQ53" s="4">
        <v>0.4</v>
      </c>
      <c r="AR53">
        <v>311</v>
      </c>
      <c r="AS53" s="4">
        <v>0.46600000000000003</v>
      </c>
      <c r="AT53" s="4">
        <v>0.46600000000000003</v>
      </c>
      <c r="AU53" s="4"/>
      <c r="AW53" s="6">
        <v>187</v>
      </c>
      <c r="AX53" s="48" t="s">
        <v>423</v>
      </c>
      <c r="AY53" s="6">
        <v>595</v>
      </c>
      <c r="AZ53" s="4">
        <f t="shared" si="0"/>
        <v>0.67999999999999994</v>
      </c>
      <c r="BA53" s="4"/>
      <c r="BB53" s="4"/>
      <c r="BC53" s="4"/>
      <c r="BD53" s="4"/>
      <c r="BE53">
        <f t="shared" si="177"/>
        <v>697</v>
      </c>
      <c r="BF53" s="6">
        <f t="shared" si="84"/>
        <v>906</v>
      </c>
      <c r="BG53" s="4">
        <f t="shared" si="178"/>
        <v>1.397</v>
      </c>
      <c r="BH53" s="6">
        <f t="shared" si="86"/>
        <v>2576.7089999999998</v>
      </c>
      <c r="BI53" s="4">
        <f t="shared" si="87"/>
        <v>0</v>
      </c>
      <c r="BJ53" s="4">
        <f t="shared" si="179"/>
        <v>0.79600000000000004</v>
      </c>
      <c r="BK53" s="4">
        <f t="shared" si="180"/>
        <v>0</v>
      </c>
      <c r="BL53" s="4">
        <f t="shared" si="181"/>
        <v>0.05</v>
      </c>
      <c r="BM53" s="4">
        <f t="shared" si="182"/>
        <v>0.5</v>
      </c>
      <c r="BN53" s="6">
        <f t="shared" si="183"/>
        <v>187</v>
      </c>
      <c r="BO53" s="4">
        <f t="shared" si="23"/>
        <v>0.78476370510396976</v>
      </c>
      <c r="BP53" s="6">
        <f t="shared" si="184"/>
        <v>2576.7089999999998</v>
      </c>
      <c r="BQ53" s="6">
        <f t="shared" si="94"/>
        <v>3865.0634999999997</v>
      </c>
      <c r="BR53" s="6">
        <f t="shared" si="95"/>
        <v>2641.1267249999996</v>
      </c>
      <c r="BS53" s="6">
        <f t="shared" si="185"/>
        <v>32697.967218278398</v>
      </c>
      <c r="BT53" s="6">
        <f t="shared" si="96"/>
        <v>49046.950827417597</v>
      </c>
      <c r="BU53" s="6">
        <f t="shared" si="97"/>
        <v>33515.416398735353</v>
      </c>
      <c r="BV53" s="6">
        <f t="shared" si="186"/>
        <v>6219.7220252160005</v>
      </c>
      <c r="BW53" s="6">
        <f t="shared" si="99"/>
        <v>9329.5830378240007</v>
      </c>
      <c r="BX53" s="6">
        <f t="shared" si="100"/>
        <v>6375.2150758463995</v>
      </c>
      <c r="BY53" s="6">
        <f t="shared" si="187"/>
        <v>6184.1015999999991</v>
      </c>
      <c r="BZ53" s="6">
        <f t="shared" si="188"/>
        <v>412.27343999999994</v>
      </c>
      <c r="CA53" s="6">
        <f t="shared" si="103"/>
        <v>618.41015999999991</v>
      </c>
      <c r="CB53" s="6">
        <f t="shared" si="104"/>
        <v>422.58027599999991</v>
      </c>
      <c r="CC53" s="6">
        <f t="shared" si="189"/>
        <v>1542.0358412098299</v>
      </c>
      <c r="CD53" s="6">
        <f t="shared" si="190"/>
        <v>58428.499231725655</v>
      </c>
      <c r="CE53">
        <v>5</v>
      </c>
      <c r="CF53" s="25">
        <f t="shared" si="191"/>
        <v>25091.866405839271</v>
      </c>
      <c r="CG53" s="9">
        <f t="shared" si="192"/>
        <v>26633.9022470491</v>
      </c>
      <c r="CH53" s="6">
        <f t="shared" si="193"/>
        <v>62733.535793475647</v>
      </c>
      <c r="CI53">
        <v>7.5</v>
      </c>
      <c r="CJ53" s="25">
        <f t="shared" si="174"/>
        <v>17301.915812126179</v>
      </c>
      <c r="CK53" s="9">
        <f t="shared" si="175"/>
        <v>18843.951653336007</v>
      </c>
    </row>
    <row r="54" spans="2:89" x14ac:dyDescent="0.35">
      <c r="B54" t="s">
        <v>9</v>
      </c>
      <c r="C54">
        <v>200</v>
      </c>
      <c r="D54" s="1">
        <v>0.18</v>
      </c>
      <c r="E54">
        <v>6</v>
      </c>
      <c r="F54" s="4">
        <v>1.0338000000000001</v>
      </c>
      <c r="G54" s="4">
        <v>1.03</v>
      </c>
      <c r="H54" s="4">
        <v>1.2838000000000001</v>
      </c>
      <c r="I54" s="4">
        <v>1.2575000000000001</v>
      </c>
      <c r="J54" s="4">
        <v>1.63</v>
      </c>
      <c r="K54">
        <v>8</v>
      </c>
      <c r="L54" s="4">
        <v>1.9456</v>
      </c>
      <c r="M54" s="4">
        <v>2.56</v>
      </c>
      <c r="N54">
        <v>7.5</v>
      </c>
      <c r="O54">
        <v>6</v>
      </c>
      <c r="P54" s="55">
        <v>1</v>
      </c>
      <c r="Q54" s="4">
        <v>1.3440000000000001</v>
      </c>
      <c r="R54">
        <v>15</v>
      </c>
      <c r="S54">
        <v>20</v>
      </c>
      <c r="T54" s="4">
        <v>0.05</v>
      </c>
      <c r="U54" s="4">
        <v>0.5</v>
      </c>
      <c r="V54" s="9">
        <v>864</v>
      </c>
      <c r="W54" s="15" t="s">
        <v>32</v>
      </c>
      <c r="X54" s="15">
        <v>1</v>
      </c>
      <c r="Y54" s="15" t="s">
        <v>9</v>
      </c>
      <c r="Z54" s="15">
        <v>497</v>
      </c>
      <c r="AA54" s="30">
        <v>0.251</v>
      </c>
      <c r="AB54" s="30"/>
      <c r="AC54" s="30"/>
      <c r="AD54" s="30">
        <f t="shared" si="176"/>
        <v>2.4</v>
      </c>
      <c r="AE54" s="9">
        <v>15</v>
      </c>
      <c r="AF54" s="30"/>
      <c r="AG54" s="9"/>
      <c r="AH54" s="9"/>
      <c r="AI54" s="30" t="s">
        <v>107</v>
      </c>
      <c r="AJ54" s="4"/>
      <c r="AK54" s="4"/>
      <c r="AL54" s="4">
        <v>0.15</v>
      </c>
      <c r="AM54" s="4"/>
      <c r="AN54" s="4"/>
      <c r="AO54" s="4"/>
      <c r="AP54" s="4"/>
      <c r="AQ54" s="4">
        <v>0.4</v>
      </c>
      <c r="AR54">
        <v>311</v>
      </c>
      <c r="AS54" s="4">
        <v>0.46600000000000003</v>
      </c>
      <c r="AT54" s="4"/>
      <c r="AU54" s="4">
        <v>0.311</v>
      </c>
      <c r="AW54" s="6">
        <v>187</v>
      </c>
      <c r="AX54" s="48" t="s">
        <v>423</v>
      </c>
      <c r="AY54" s="6">
        <v>595</v>
      </c>
      <c r="AZ54" s="4">
        <f t="shared" si="0"/>
        <v>0.67999999999999994</v>
      </c>
      <c r="BA54" s="4"/>
      <c r="BB54" s="4"/>
      <c r="BC54" s="4"/>
      <c r="BD54" s="4"/>
      <c r="BE54">
        <f t="shared" si="177"/>
        <v>697</v>
      </c>
      <c r="BF54" s="6">
        <f t="shared" si="84"/>
        <v>906</v>
      </c>
      <c r="BG54" s="4">
        <f t="shared" si="178"/>
        <v>1.397</v>
      </c>
      <c r="BH54" s="6">
        <f t="shared" si="86"/>
        <v>2576.7089999999998</v>
      </c>
      <c r="BI54" s="4">
        <f t="shared" si="87"/>
        <v>0</v>
      </c>
      <c r="BJ54" s="4">
        <f t="shared" si="179"/>
        <v>0.32999999999999996</v>
      </c>
      <c r="BK54" s="4">
        <f t="shared" si="180"/>
        <v>0</v>
      </c>
      <c r="BL54" s="4">
        <f t="shared" si="181"/>
        <v>0.36099999999999999</v>
      </c>
      <c r="BM54" s="4">
        <f t="shared" si="182"/>
        <v>0.5</v>
      </c>
      <c r="BN54" s="6">
        <f t="shared" si="183"/>
        <v>187</v>
      </c>
      <c r="BO54" s="4">
        <f t="shared" si="23"/>
        <v>0.78476370510396976</v>
      </c>
      <c r="BP54" s="6">
        <f t="shared" si="184"/>
        <v>2576.7089999999998</v>
      </c>
      <c r="BQ54" s="6">
        <f t="shared" si="94"/>
        <v>3865.0634999999997</v>
      </c>
      <c r="BR54" s="6">
        <f t="shared" si="95"/>
        <v>3041.8049744999998</v>
      </c>
      <c r="BS54" s="6">
        <f t="shared" si="185"/>
        <v>24213.973496832001</v>
      </c>
      <c r="BT54" s="6">
        <f t="shared" si="96"/>
        <v>36320.960245248003</v>
      </c>
      <c r="BU54" s="6">
        <f t="shared" si="97"/>
        <v>28584.595713010178</v>
      </c>
      <c r="BV54" s="6">
        <f t="shared" si="186"/>
        <v>4605.9188716799999</v>
      </c>
      <c r="BW54" s="6">
        <f t="shared" si="99"/>
        <v>6908.8783075199999</v>
      </c>
      <c r="BX54" s="6">
        <f t="shared" si="100"/>
        <v>5437.2872280182401</v>
      </c>
      <c r="BY54" s="6">
        <f t="shared" si="187"/>
        <v>6184.1015999999991</v>
      </c>
      <c r="BZ54" s="6">
        <f t="shared" si="188"/>
        <v>412.27343999999994</v>
      </c>
      <c r="CA54" s="6">
        <f t="shared" si="103"/>
        <v>618.41015999999991</v>
      </c>
      <c r="CB54" s="6">
        <f t="shared" si="104"/>
        <v>486.6887959199999</v>
      </c>
      <c r="CC54" s="6">
        <f t="shared" si="189"/>
        <v>1542.0358412098299</v>
      </c>
      <c r="CD54" s="6">
        <f t="shared" si="190"/>
        <v>53466.986257116609</v>
      </c>
      <c r="CE54">
        <v>5</v>
      </c>
      <c r="CF54" s="25">
        <f t="shared" si="191"/>
        <v>22127.235536627391</v>
      </c>
      <c r="CG54" s="9">
        <f t="shared" si="192"/>
        <v>23669.27137783722</v>
      </c>
      <c r="CH54" s="6">
        <f t="shared" si="193"/>
        <v>58425.128365551609</v>
      </c>
      <c r="CI54">
        <v>7.5</v>
      </c>
      <c r="CJ54" s="25">
        <f t="shared" si="174"/>
        <v>15412.575972209595</v>
      </c>
      <c r="CK54" s="9">
        <f t="shared" si="175"/>
        <v>16954.611813419426</v>
      </c>
    </row>
    <row r="55" spans="2:89" x14ac:dyDescent="0.35">
      <c r="B55" t="s">
        <v>9</v>
      </c>
      <c r="C55">
        <v>200</v>
      </c>
      <c r="D55" s="1">
        <v>0.18</v>
      </c>
      <c r="E55">
        <v>6</v>
      </c>
      <c r="F55" s="4">
        <v>1.0338000000000001</v>
      </c>
      <c r="G55" s="4">
        <v>1.03</v>
      </c>
      <c r="H55" s="4">
        <v>1.2838000000000001</v>
      </c>
      <c r="I55" s="4">
        <v>1.2575000000000001</v>
      </c>
      <c r="J55" s="4">
        <v>1.63</v>
      </c>
      <c r="K55">
        <v>8</v>
      </c>
      <c r="L55" s="4">
        <v>1.9456</v>
      </c>
      <c r="M55" s="4">
        <v>2.56</v>
      </c>
      <c r="N55">
        <v>7.5</v>
      </c>
      <c r="O55">
        <v>6</v>
      </c>
      <c r="P55" s="55">
        <v>1</v>
      </c>
      <c r="Q55" s="4">
        <v>1.3440000000000001</v>
      </c>
      <c r="R55">
        <v>15</v>
      </c>
      <c r="S55">
        <v>20</v>
      </c>
      <c r="T55" s="4">
        <v>0.05</v>
      </c>
      <c r="U55" s="4">
        <v>0.5</v>
      </c>
      <c r="V55" s="9">
        <v>864</v>
      </c>
      <c r="W55" s="15" t="s">
        <v>32</v>
      </c>
      <c r="X55" s="15">
        <v>1</v>
      </c>
      <c r="Y55" s="15" t="s">
        <v>9</v>
      </c>
      <c r="Z55" s="15">
        <v>497</v>
      </c>
      <c r="AA55" s="30">
        <v>0.251</v>
      </c>
      <c r="AB55" s="30"/>
      <c r="AC55" s="30"/>
      <c r="AD55" s="30">
        <f t="shared" si="176"/>
        <v>2.4</v>
      </c>
      <c r="AE55" s="9">
        <v>15</v>
      </c>
      <c r="AF55" s="30"/>
      <c r="AG55" s="9"/>
      <c r="AH55" s="9"/>
      <c r="AI55" s="30" t="s">
        <v>107</v>
      </c>
      <c r="AJ55" s="4"/>
      <c r="AK55" s="4"/>
      <c r="AL55" s="4">
        <v>0.15</v>
      </c>
      <c r="AM55" s="4"/>
      <c r="AN55" s="4"/>
      <c r="AO55" s="4"/>
      <c r="AP55" s="4"/>
      <c r="AQ55" s="4">
        <v>0.4</v>
      </c>
      <c r="AR55">
        <v>311</v>
      </c>
      <c r="AS55" s="4"/>
      <c r="AT55" s="4">
        <v>0.46600000000000003</v>
      </c>
      <c r="AU55" s="4">
        <v>0.311</v>
      </c>
      <c r="AW55" s="6">
        <v>187</v>
      </c>
      <c r="AX55" s="48" t="s">
        <v>423</v>
      </c>
      <c r="AY55" s="6">
        <v>595</v>
      </c>
      <c r="AZ55" s="4">
        <f t="shared" si="0"/>
        <v>0.67999999999999994</v>
      </c>
      <c r="BA55" s="4"/>
      <c r="BB55" s="4"/>
      <c r="BC55" s="4"/>
      <c r="BD55" s="4"/>
      <c r="BE55">
        <f t="shared" si="177"/>
        <v>697</v>
      </c>
      <c r="BF55" s="6">
        <f t="shared" si="84"/>
        <v>906</v>
      </c>
      <c r="BG55" s="4">
        <f t="shared" si="178"/>
        <v>0.93099999999999994</v>
      </c>
      <c r="BH55" s="6">
        <f t="shared" si="86"/>
        <v>2251.9070000000002</v>
      </c>
      <c r="BI55" s="4">
        <f t="shared" si="87"/>
        <v>0</v>
      </c>
      <c r="BJ55" s="4">
        <f t="shared" si="179"/>
        <v>0.79600000000000004</v>
      </c>
      <c r="BK55" s="4">
        <f t="shared" si="180"/>
        <v>0</v>
      </c>
      <c r="BL55" s="4">
        <f t="shared" si="181"/>
        <v>0.36099999999999999</v>
      </c>
      <c r="BM55" s="4">
        <f t="shared" si="182"/>
        <v>0.5</v>
      </c>
      <c r="BN55" s="6">
        <f t="shared" si="183"/>
        <v>187</v>
      </c>
      <c r="BO55" s="4">
        <f t="shared" si="23"/>
        <v>0.78476370510396976</v>
      </c>
      <c r="BP55" s="6">
        <f t="shared" si="184"/>
        <v>2251.9070000000002</v>
      </c>
      <c r="BQ55" s="6">
        <f t="shared" si="94"/>
        <v>3377.8605000000002</v>
      </c>
      <c r="BR55" s="6">
        <f t="shared" si="95"/>
        <v>2658.3762135000002</v>
      </c>
      <c r="BS55" s="6">
        <f t="shared" si="185"/>
        <v>28576.289082163203</v>
      </c>
      <c r="BT55" s="6">
        <f t="shared" si="96"/>
        <v>42864.433623244804</v>
      </c>
      <c r="BU55" s="6">
        <f t="shared" si="97"/>
        <v>33734.309261493661</v>
      </c>
      <c r="BV55" s="6">
        <f t="shared" si="186"/>
        <v>5435.7071623680013</v>
      </c>
      <c r="BW55" s="6">
        <f t="shared" si="99"/>
        <v>8153.5607435520014</v>
      </c>
      <c r="BX55" s="6">
        <f t="shared" si="100"/>
        <v>6416.8523051754255</v>
      </c>
      <c r="BY55" s="6">
        <f t="shared" si="187"/>
        <v>5404.5767999999998</v>
      </c>
      <c r="BZ55" s="6">
        <f t="shared" si="188"/>
        <v>360.30511999999999</v>
      </c>
      <c r="CA55" s="6">
        <f t="shared" si="103"/>
        <v>540.45767999999998</v>
      </c>
      <c r="CB55" s="6">
        <f t="shared" si="104"/>
        <v>425.34019416000001</v>
      </c>
      <c r="CC55" s="6">
        <f t="shared" si="189"/>
        <v>1542.0358412098299</v>
      </c>
      <c r="CD55" s="6">
        <f t="shared" si="190"/>
        <v>58810.102172633364</v>
      </c>
      <c r="CE55">
        <v>5</v>
      </c>
      <c r="CF55" s="25">
        <f t="shared" si="191"/>
        <v>25255.744139124137</v>
      </c>
      <c r="CG55" s="9">
        <f t="shared" si="192"/>
        <v>26797.779980333966</v>
      </c>
      <c r="CH55" s="6">
        <f t="shared" si="193"/>
        <v>63143.255400638365</v>
      </c>
      <c r="CI55">
        <v>7.5</v>
      </c>
      <c r="CJ55" s="25">
        <f t="shared" si="174"/>
        <v>17414.916523150092</v>
      </c>
      <c r="CK55" s="9">
        <f t="shared" si="175"/>
        <v>18956.95236435992</v>
      </c>
    </row>
    <row r="56" spans="2:89" s="10" customFormat="1" x14ac:dyDescent="0.35">
      <c r="B56" s="10" t="s">
        <v>9</v>
      </c>
      <c r="C56" s="10">
        <v>200</v>
      </c>
      <c r="D56" s="11">
        <v>0.18</v>
      </c>
      <c r="E56" s="10">
        <v>6</v>
      </c>
      <c r="F56" s="12">
        <v>1.0338000000000001</v>
      </c>
      <c r="G56" s="12">
        <v>1.03</v>
      </c>
      <c r="H56" s="12">
        <v>1.2838000000000001</v>
      </c>
      <c r="I56" s="12">
        <v>1.2575000000000001</v>
      </c>
      <c r="J56" s="12">
        <v>1.63</v>
      </c>
      <c r="K56" s="10">
        <v>8</v>
      </c>
      <c r="L56" s="12">
        <v>1.9456</v>
      </c>
      <c r="M56" s="12">
        <v>2.56</v>
      </c>
      <c r="N56" s="10">
        <v>7.5</v>
      </c>
      <c r="O56" s="10">
        <v>6</v>
      </c>
      <c r="P56" s="56">
        <v>1</v>
      </c>
      <c r="Q56" s="12">
        <v>1.3440000000000001</v>
      </c>
      <c r="R56" s="10">
        <v>15</v>
      </c>
      <c r="S56" s="10">
        <v>20</v>
      </c>
      <c r="T56" s="12">
        <v>0.05</v>
      </c>
      <c r="U56" s="12">
        <v>0.5</v>
      </c>
      <c r="V56" s="17">
        <v>864</v>
      </c>
      <c r="W56" s="31" t="s">
        <v>32</v>
      </c>
      <c r="X56" s="31">
        <v>1</v>
      </c>
      <c r="Y56" s="31" t="s">
        <v>9</v>
      </c>
      <c r="Z56" s="31">
        <v>497</v>
      </c>
      <c r="AA56" s="32">
        <v>0.251</v>
      </c>
      <c r="AB56" s="32"/>
      <c r="AC56" s="32"/>
      <c r="AD56" s="32">
        <f t="shared" si="176"/>
        <v>2.4</v>
      </c>
      <c r="AE56" s="17">
        <v>15</v>
      </c>
      <c r="AF56" s="32"/>
      <c r="AG56" s="17"/>
      <c r="AH56" s="17"/>
      <c r="AI56" s="32" t="s">
        <v>107</v>
      </c>
      <c r="AJ56" s="12"/>
      <c r="AK56" s="12"/>
      <c r="AL56" s="12">
        <v>0.15</v>
      </c>
      <c r="AM56" s="12"/>
      <c r="AN56" s="12"/>
      <c r="AO56" s="12"/>
      <c r="AP56" s="12"/>
      <c r="AQ56" s="12">
        <v>0.4</v>
      </c>
      <c r="AR56" s="10">
        <v>311</v>
      </c>
      <c r="AS56" s="12">
        <f>1*46.6%</f>
        <v>0.46600000000000003</v>
      </c>
      <c r="AT56" s="12">
        <f>1*46.6%</f>
        <v>0.46600000000000003</v>
      </c>
      <c r="AU56" s="12">
        <v>0.311</v>
      </c>
      <c r="AW56" s="13"/>
      <c r="AX56" s="49" t="s">
        <v>423</v>
      </c>
      <c r="AY56" s="13">
        <v>595</v>
      </c>
      <c r="AZ56" s="12">
        <f t="shared" si="0"/>
        <v>0.67999999999999994</v>
      </c>
      <c r="BA56" s="12"/>
      <c r="BB56" s="12"/>
      <c r="BC56" s="12"/>
      <c r="BD56" s="12"/>
      <c r="BE56" s="10">
        <f t="shared" si="177"/>
        <v>697</v>
      </c>
      <c r="BF56" s="13">
        <f t="shared" si="84"/>
        <v>906</v>
      </c>
      <c r="BG56" s="12">
        <f t="shared" si="178"/>
        <v>1.397</v>
      </c>
      <c r="BH56" s="13">
        <f t="shared" si="86"/>
        <v>2576.7089999999998</v>
      </c>
      <c r="BI56" s="12">
        <f t="shared" si="87"/>
        <v>0</v>
      </c>
      <c r="BJ56" s="12">
        <f t="shared" si="179"/>
        <v>0.79600000000000004</v>
      </c>
      <c r="BK56" s="12">
        <f t="shared" si="180"/>
        <v>0</v>
      </c>
      <c r="BL56" s="12">
        <f t="shared" si="181"/>
        <v>0.36099999999999999</v>
      </c>
      <c r="BM56" s="12">
        <f t="shared" si="182"/>
        <v>0.5</v>
      </c>
      <c r="BN56" s="13">
        <f t="shared" si="183"/>
        <v>0</v>
      </c>
      <c r="BO56" s="12">
        <f t="shared" si="23"/>
        <v>0</v>
      </c>
      <c r="BP56" s="13">
        <f t="shared" si="184"/>
        <v>2576.7089999999998</v>
      </c>
      <c r="BQ56" s="13">
        <f t="shared" si="94"/>
        <v>3865.0634999999997</v>
      </c>
      <c r="BR56" s="13">
        <f t="shared" si="95"/>
        <v>3041.8049744999998</v>
      </c>
      <c r="BS56" s="13">
        <f t="shared" si="185"/>
        <v>32697.967218278398</v>
      </c>
      <c r="BT56" s="13">
        <f t="shared" si="96"/>
        <v>49046.950827417597</v>
      </c>
      <c r="BU56" s="13">
        <f t="shared" si="97"/>
        <v>38599.950301177647</v>
      </c>
      <c r="BV56" s="13">
        <f t="shared" si="186"/>
        <v>6219.7220252160005</v>
      </c>
      <c r="BW56" s="13">
        <f t="shared" si="99"/>
        <v>9329.5830378240007</v>
      </c>
      <c r="BX56" s="13">
        <f t="shared" si="100"/>
        <v>7342.3818507674887</v>
      </c>
      <c r="BY56" s="13">
        <f t="shared" si="187"/>
        <v>6184.1015999999991</v>
      </c>
      <c r="BZ56" s="13">
        <f t="shared" si="188"/>
        <v>412.27343999999994</v>
      </c>
      <c r="CA56" s="13">
        <f t="shared" si="103"/>
        <v>618.41015999999991</v>
      </c>
      <c r="CB56" s="13">
        <f t="shared" si="104"/>
        <v>486.6887959199999</v>
      </c>
      <c r="CC56" s="13">
        <f t="shared" si="189"/>
        <v>864</v>
      </c>
      <c r="CD56" s="13">
        <f t="shared" si="190"/>
        <v>67292.530090782573</v>
      </c>
      <c r="CE56" s="10">
        <v>5</v>
      </c>
      <c r="CF56" s="17">
        <f t="shared" si="191"/>
        <v>28898.486138627573</v>
      </c>
      <c r="CG56" s="17">
        <f t="shared" si="192"/>
        <v>29762.486138627573</v>
      </c>
      <c r="CH56" s="13">
        <f t="shared" si="193"/>
        <v>72250.672199217574</v>
      </c>
      <c r="CI56" s="10">
        <v>7.5</v>
      </c>
      <c r="CJ56" s="17">
        <f t="shared" si="174"/>
        <v>19926.743040209712</v>
      </c>
      <c r="CK56" s="17">
        <f t="shared" si="175"/>
        <v>20790.743040209712</v>
      </c>
    </row>
    <row r="57" spans="2:89" x14ac:dyDescent="0.35">
      <c r="B57" t="s">
        <v>9</v>
      </c>
      <c r="C57">
        <v>200</v>
      </c>
      <c r="D57" s="1">
        <v>0.18</v>
      </c>
      <c r="E57">
        <v>6</v>
      </c>
      <c r="F57" s="4">
        <v>1.0338000000000001</v>
      </c>
      <c r="G57" s="4">
        <v>1.03</v>
      </c>
      <c r="H57" s="4">
        <v>1.2838000000000001</v>
      </c>
      <c r="I57" s="4">
        <v>1.2575000000000001</v>
      </c>
      <c r="J57" s="4">
        <v>1.63</v>
      </c>
      <c r="K57">
        <v>8</v>
      </c>
      <c r="L57" s="4">
        <v>1.9456</v>
      </c>
      <c r="M57" s="4">
        <v>2.56</v>
      </c>
      <c r="N57">
        <v>7.5</v>
      </c>
      <c r="O57">
        <v>6</v>
      </c>
      <c r="P57" s="55">
        <v>1</v>
      </c>
      <c r="Q57" s="4">
        <v>1.3440000000000001</v>
      </c>
      <c r="R57">
        <v>15</v>
      </c>
      <c r="S57">
        <v>20</v>
      </c>
      <c r="T57" s="4">
        <v>0.05</v>
      </c>
      <c r="U57" s="4">
        <v>0.5</v>
      </c>
      <c r="V57" s="9">
        <v>864</v>
      </c>
      <c r="W57" t="s">
        <v>414</v>
      </c>
      <c r="X57">
        <v>1</v>
      </c>
      <c r="Y57" t="s">
        <v>9</v>
      </c>
      <c r="Z57">
        <v>449</v>
      </c>
      <c r="AC57" s="30">
        <v>0.2</v>
      </c>
      <c r="AE57">
        <v>1</v>
      </c>
      <c r="AH57">
        <v>151</v>
      </c>
      <c r="AI57" s="30" t="s">
        <v>107</v>
      </c>
      <c r="AJ57" s="4"/>
      <c r="AK57" s="4"/>
      <c r="AL57" s="4">
        <v>0.15</v>
      </c>
      <c r="AM57" s="4"/>
      <c r="AN57" s="4"/>
      <c r="AO57" s="4"/>
      <c r="AP57" s="4"/>
      <c r="AQ57" s="4">
        <v>0.4</v>
      </c>
      <c r="AR57">
        <v>311</v>
      </c>
      <c r="AS57" s="4">
        <f>2*46.6%</f>
        <v>0.93200000000000005</v>
      </c>
      <c r="AT57" s="4"/>
      <c r="AU57" s="4">
        <v>0.311</v>
      </c>
      <c r="AW57" s="6"/>
      <c r="AX57" s="48" t="s">
        <v>423</v>
      </c>
      <c r="AY57" s="6">
        <v>595</v>
      </c>
      <c r="AZ57" s="4">
        <f t="shared" si="0"/>
        <v>0.67999999999999994</v>
      </c>
      <c r="BA57" s="4"/>
      <c r="BB57" s="4"/>
      <c r="BC57" s="4"/>
      <c r="BD57" s="4"/>
      <c r="BE57">
        <f>C57+Z57</f>
        <v>649</v>
      </c>
      <c r="BF57" s="6">
        <f t="shared" si="84"/>
        <v>906</v>
      </c>
      <c r="BG57" s="4">
        <f>AA57+AJ57+AS57+AZ57</f>
        <v>1.6120000000000001</v>
      </c>
      <c r="BH57" s="6">
        <f t="shared" si="86"/>
        <v>2601.1880000000001</v>
      </c>
      <c r="BI57" s="4">
        <f t="shared" si="87"/>
        <v>0</v>
      </c>
      <c r="BJ57" s="4">
        <f>AB57+AL57+AT57+BC57+D57</f>
        <v>0.32999999999999996</v>
      </c>
      <c r="BK57" s="4">
        <f>AC57+AM57</f>
        <v>0.2</v>
      </c>
      <c r="BL57" s="4">
        <f>T57+AF57+AN57+AU57+BA57</f>
        <v>0.36099999999999999</v>
      </c>
      <c r="BM57" s="4">
        <f>U57+AG57+AO57+AV57+BB57</f>
        <v>0.5</v>
      </c>
      <c r="BN57" s="6">
        <f>AH57+AP57+AW57+BD57</f>
        <v>151</v>
      </c>
      <c r="BO57" s="4">
        <f>6.66*BN57/(1400+BN57)</f>
        <v>0.64839458413926498</v>
      </c>
      <c r="BP57" s="6">
        <f>(100%+BI57+BK57)*BH57</f>
        <v>3121.4256</v>
      </c>
      <c r="BQ57" s="6">
        <f t="shared" si="94"/>
        <v>4682.1383999999998</v>
      </c>
      <c r="BR57" s="6">
        <f t="shared" si="95"/>
        <v>3684.8429207999998</v>
      </c>
      <c r="BS57" s="6">
        <f t="shared" si="185"/>
        <v>28119.799517184001</v>
      </c>
      <c r="BT57" s="6">
        <f t="shared" si="96"/>
        <v>42179.699275776002</v>
      </c>
      <c r="BU57" s="6">
        <f t="shared" si="97"/>
        <v>33195.423330035715</v>
      </c>
      <c r="BV57" s="6">
        <f>Q57*(100%+BJ57+BK57)*BH57</f>
        <v>5348.8749081600008</v>
      </c>
      <c r="BW57" s="6">
        <f t="shared" si="99"/>
        <v>8023.3123622400017</v>
      </c>
      <c r="BX57" s="6">
        <f t="shared" si="100"/>
        <v>6314.3468290828805</v>
      </c>
      <c r="BY57" s="6">
        <f>AD57*(100%+BK57)*BH57</f>
        <v>0</v>
      </c>
      <c r="BZ57" s="6">
        <f>BY57/AE57</f>
        <v>0</v>
      </c>
      <c r="CA57" s="6">
        <f t="shared" si="103"/>
        <v>0</v>
      </c>
      <c r="CB57" s="6">
        <f t="shared" si="104"/>
        <v>0</v>
      </c>
      <c r="CC57" s="6">
        <f>(100%+BO57)*V57</f>
        <v>1424.212920696325</v>
      </c>
      <c r="CD57" s="6">
        <f>SUM(F57:I57)*BR57+2*BX57+BU57</f>
        <v>62793.187122777555</v>
      </c>
      <c r="CE57">
        <v>5</v>
      </c>
      <c r="CF57" s="25">
        <f>(CD57+2*BU57)/CE57</f>
        <v>25836.806756569797</v>
      </c>
      <c r="CG57" s="9">
        <f>CF57+CC57</f>
        <v>27261.019677266122</v>
      </c>
      <c r="CH57" s="6">
        <f t="shared" si="193"/>
        <v>68799.48108368156</v>
      </c>
      <c r="CI57">
        <v>7.5</v>
      </c>
      <c r="CJ57" s="25">
        <f t="shared" si="174"/>
        <v>18025.377032500397</v>
      </c>
      <c r="CK57" s="9">
        <f t="shared" si="175"/>
        <v>19449.589953196722</v>
      </c>
    </row>
    <row r="58" spans="2:89" x14ac:dyDescent="0.35">
      <c r="B58" t="s">
        <v>9</v>
      </c>
      <c r="C58">
        <v>200</v>
      </c>
      <c r="D58" s="1">
        <v>0.18</v>
      </c>
      <c r="E58">
        <v>6</v>
      </c>
      <c r="F58" s="4">
        <v>1.0338000000000001</v>
      </c>
      <c r="G58" s="4">
        <v>1.03</v>
      </c>
      <c r="H58" s="4">
        <v>1.2838000000000001</v>
      </c>
      <c r="I58" s="4">
        <v>1.2575000000000001</v>
      </c>
      <c r="J58" s="4">
        <v>1.63</v>
      </c>
      <c r="K58">
        <v>8</v>
      </c>
      <c r="L58" s="4">
        <v>1.9456</v>
      </c>
      <c r="M58" s="4">
        <v>2.56</v>
      </c>
      <c r="N58">
        <v>7.5</v>
      </c>
      <c r="O58">
        <v>6</v>
      </c>
      <c r="P58" s="55">
        <v>1</v>
      </c>
      <c r="Q58" s="4">
        <v>1.3440000000000001</v>
      </c>
      <c r="R58">
        <v>15</v>
      </c>
      <c r="S58">
        <v>20</v>
      </c>
      <c r="T58" s="4">
        <v>0.05</v>
      </c>
      <c r="U58" s="4">
        <v>0.5</v>
      </c>
      <c r="V58" s="9">
        <v>864</v>
      </c>
      <c r="W58" t="s">
        <v>414</v>
      </c>
      <c r="X58">
        <v>1</v>
      </c>
      <c r="Y58" t="s">
        <v>9</v>
      </c>
      <c r="Z58">
        <v>449</v>
      </c>
      <c r="AC58" s="30">
        <v>0.2</v>
      </c>
      <c r="AE58">
        <v>1</v>
      </c>
      <c r="AH58">
        <v>151</v>
      </c>
      <c r="AI58" s="30" t="s">
        <v>107</v>
      </c>
      <c r="AJ58" s="4"/>
      <c r="AK58" s="4"/>
      <c r="AL58" s="4">
        <v>0.15</v>
      </c>
      <c r="AM58" s="4"/>
      <c r="AN58" s="4"/>
      <c r="AO58" s="4"/>
      <c r="AP58" s="4"/>
      <c r="AQ58" s="4">
        <v>0.4</v>
      </c>
      <c r="AR58">
        <v>311</v>
      </c>
      <c r="AS58" s="4">
        <f>2*46.6%</f>
        <v>0.93200000000000005</v>
      </c>
      <c r="AT58" s="4">
        <v>0.46600000000000003</v>
      </c>
      <c r="AU58" s="4"/>
      <c r="AW58" s="6"/>
      <c r="AX58" s="48" t="s">
        <v>423</v>
      </c>
      <c r="AY58" s="6">
        <v>595</v>
      </c>
      <c r="AZ58" s="4">
        <f t="shared" si="0"/>
        <v>0.67999999999999994</v>
      </c>
      <c r="BA58" s="4"/>
      <c r="BB58" s="4"/>
      <c r="BC58" s="4"/>
      <c r="BD58" s="4"/>
      <c r="BE58">
        <f t="shared" ref="BE58:BE62" si="194">C58+Z58</f>
        <v>649</v>
      </c>
      <c r="BF58" s="6">
        <f t="shared" si="84"/>
        <v>906</v>
      </c>
      <c r="BG58" s="4">
        <f t="shared" ref="BG58:BG62" si="195">AA58+AJ58+AS58+AZ58</f>
        <v>1.6120000000000001</v>
      </c>
      <c r="BH58" s="6">
        <f t="shared" si="86"/>
        <v>2601.1880000000001</v>
      </c>
      <c r="BI58" s="4">
        <f t="shared" si="87"/>
        <v>0</v>
      </c>
      <c r="BJ58" s="4">
        <f t="shared" ref="BJ58:BJ62" si="196">AB58+AL58+AT58+BC58+D58</f>
        <v>0.79600000000000004</v>
      </c>
      <c r="BK58" s="4">
        <f t="shared" ref="BK58:BK62" si="197">AC58+AM58</f>
        <v>0.2</v>
      </c>
      <c r="BL58" s="4">
        <f t="shared" ref="BL58:BL62" si="198">T58+AF58+AN58+AU58+BA58</f>
        <v>0.05</v>
      </c>
      <c r="BM58" s="4">
        <f t="shared" ref="BM58:BM62" si="199">U58+AG58+AO58+AV58+BB58</f>
        <v>0.5</v>
      </c>
      <c r="BN58" s="6">
        <f t="shared" ref="BN58:BN62" si="200">AH58+AP58+AW58+BD58</f>
        <v>151</v>
      </c>
      <c r="BO58" s="4">
        <f t="shared" si="23"/>
        <v>0.64839458413926498</v>
      </c>
      <c r="BP58" s="6">
        <f t="shared" ref="BP58:BP62" si="201">(100%+BI58+BK58)*BH58</f>
        <v>3121.4256</v>
      </c>
      <c r="BQ58" s="6">
        <f t="shared" si="94"/>
        <v>4682.1383999999998</v>
      </c>
      <c r="BR58" s="6">
        <f t="shared" si="95"/>
        <v>3199.4612400000001</v>
      </c>
      <c r="BS58" s="6">
        <f t="shared" si="185"/>
        <v>36684.392049868795</v>
      </c>
      <c r="BT58" s="6">
        <f t="shared" si="96"/>
        <v>55026.588074803192</v>
      </c>
      <c r="BU58" s="6">
        <f t="shared" si="97"/>
        <v>37601.501851115514</v>
      </c>
      <c r="BV58" s="6">
        <f t="shared" ref="BV58:BV62" si="202">Q58*(100%+BJ58+BK58)*BH58</f>
        <v>6978.0093573120002</v>
      </c>
      <c r="BW58" s="6">
        <f t="shared" si="99"/>
        <v>10467.014035968001</v>
      </c>
      <c r="BX58" s="6">
        <f t="shared" si="100"/>
        <v>7152.4595912448003</v>
      </c>
      <c r="BY58" s="6">
        <f t="shared" ref="BY58:BY62" si="203">AD58*(100%+BK58)*BH58</f>
        <v>0</v>
      </c>
      <c r="BZ58" s="6">
        <f t="shared" ref="BZ58:BZ62" si="204">BY58/AE58</f>
        <v>0</v>
      </c>
      <c r="CA58" s="6">
        <f t="shared" si="103"/>
        <v>0</v>
      </c>
      <c r="CB58" s="6">
        <f t="shared" si="104"/>
        <v>0</v>
      </c>
      <c r="CC58" s="6">
        <f t="shared" ref="CC58:CC62" si="205">(100%+BO58)*V58</f>
        <v>1424.212920696325</v>
      </c>
      <c r="CD58" s="6">
        <f t="shared" ref="CD58:CD62" si="206">SUM(F58:I58)*BR58+2*BX58+BU58</f>
        <v>66640.259989929124</v>
      </c>
      <c r="CE58">
        <v>5</v>
      </c>
      <c r="CF58" s="25">
        <f t="shared" ref="CF58:CF62" si="207">(CD58+2*BU58)/CE58</f>
        <v>28368.652738432029</v>
      </c>
      <c r="CG58" s="8">
        <f t="shared" ref="CG58:CG62" si="208">CF58+CC58</f>
        <v>29792.865659128354</v>
      </c>
      <c r="CH58" s="6">
        <f t="shared" si="193"/>
        <v>71855.381811129104</v>
      </c>
      <c r="CI58">
        <v>7.5</v>
      </c>
      <c r="CJ58" s="25">
        <f t="shared" si="174"/>
        <v>19607.784735114685</v>
      </c>
      <c r="CK58" s="8">
        <f t="shared" si="175"/>
        <v>21031.99765581101</v>
      </c>
    </row>
    <row r="59" spans="2:89" x14ac:dyDescent="0.35">
      <c r="B59" t="s">
        <v>9</v>
      </c>
      <c r="C59">
        <v>200</v>
      </c>
      <c r="D59" s="1">
        <v>0.18</v>
      </c>
      <c r="E59">
        <v>6</v>
      </c>
      <c r="F59" s="4">
        <v>1.0338000000000001</v>
      </c>
      <c r="G59" s="4">
        <v>1.03</v>
      </c>
      <c r="H59" s="4">
        <v>1.2838000000000001</v>
      </c>
      <c r="I59" s="4">
        <v>1.2575000000000001</v>
      </c>
      <c r="J59" s="4">
        <v>1.63</v>
      </c>
      <c r="K59">
        <v>8</v>
      </c>
      <c r="L59" s="4">
        <v>1.9456</v>
      </c>
      <c r="M59" s="4">
        <v>2.56</v>
      </c>
      <c r="N59">
        <v>7.5</v>
      </c>
      <c r="O59">
        <v>6</v>
      </c>
      <c r="P59" s="55">
        <v>1</v>
      </c>
      <c r="Q59" s="4">
        <v>1.3440000000000001</v>
      </c>
      <c r="R59">
        <v>15</v>
      </c>
      <c r="S59">
        <v>20</v>
      </c>
      <c r="T59" s="4">
        <v>0.05</v>
      </c>
      <c r="U59" s="4">
        <v>0.5</v>
      </c>
      <c r="V59" s="9">
        <v>864</v>
      </c>
      <c r="W59" t="s">
        <v>414</v>
      </c>
      <c r="X59">
        <v>1</v>
      </c>
      <c r="Y59" t="s">
        <v>9</v>
      </c>
      <c r="Z59">
        <v>449</v>
      </c>
      <c r="AC59" s="30">
        <v>0.2</v>
      </c>
      <c r="AE59">
        <v>1</v>
      </c>
      <c r="AH59">
        <v>151</v>
      </c>
      <c r="AI59" s="30" t="s">
        <v>107</v>
      </c>
      <c r="AJ59" s="4"/>
      <c r="AK59" s="4"/>
      <c r="AL59" s="4">
        <v>0.15</v>
      </c>
      <c r="AM59" s="4"/>
      <c r="AN59" s="4"/>
      <c r="AO59" s="4"/>
      <c r="AP59" s="4"/>
      <c r="AQ59" s="4">
        <v>0.4</v>
      </c>
      <c r="AR59">
        <v>311</v>
      </c>
      <c r="AS59" s="4">
        <v>0.46600000000000003</v>
      </c>
      <c r="AT59" s="4">
        <v>0.46600000000000003</v>
      </c>
      <c r="AU59" s="4"/>
      <c r="AW59" s="6">
        <v>187</v>
      </c>
      <c r="AX59" s="48" t="s">
        <v>423</v>
      </c>
      <c r="AY59" s="6">
        <v>595</v>
      </c>
      <c r="AZ59" s="4">
        <f t="shared" si="0"/>
        <v>0.67999999999999994</v>
      </c>
      <c r="BA59" s="4"/>
      <c r="BB59" s="4"/>
      <c r="BC59" s="4"/>
      <c r="BD59" s="4"/>
      <c r="BE59">
        <f t="shared" si="194"/>
        <v>649</v>
      </c>
      <c r="BF59" s="6">
        <f t="shared" si="84"/>
        <v>906</v>
      </c>
      <c r="BG59" s="4">
        <f t="shared" si="195"/>
        <v>1.1459999999999999</v>
      </c>
      <c r="BH59" s="6">
        <f t="shared" si="86"/>
        <v>2298.7539999999999</v>
      </c>
      <c r="BI59" s="4">
        <f t="shared" si="87"/>
        <v>0</v>
      </c>
      <c r="BJ59" s="4">
        <f t="shared" si="196"/>
        <v>0.79600000000000004</v>
      </c>
      <c r="BK59" s="4">
        <f t="shared" si="197"/>
        <v>0.2</v>
      </c>
      <c r="BL59" s="4">
        <f t="shared" si="198"/>
        <v>0.05</v>
      </c>
      <c r="BM59" s="4">
        <f t="shared" si="199"/>
        <v>0.5</v>
      </c>
      <c r="BN59" s="6">
        <f t="shared" si="200"/>
        <v>338</v>
      </c>
      <c r="BO59" s="4">
        <f t="shared" si="23"/>
        <v>1.2952128883774452</v>
      </c>
      <c r="BP59" s="6">
        <f t="shared" si="201"/>
        <v>2758.5047999999997</v>
      </c>
      <c r="BQ59" s="6">
        <f t="shared" si="94"/>
        <v>4137.7572</v>
      </c>
      <c r="BR59" s="6">
        <f t="shared" si="95"/>
        <v>2827.4674199999995</v>
      </c>
      <c r="BS59" s="6">
        <f t="shared" si="185"/>
        <v>32419.184219750397</v>
      </c>
      <c r="BT59" s="6">
        <f t="shared" si="96"/>
        <v>48628.776329625594</v>
      </c>
      <c r="BU59" s="6">
        <f t="shared" si="97"/>
        <v>33229.663825244155</v>
      </c>
      <c r="BV59" s="6">
        <f t="shared" si="202"/>
        <v>6166.6926504960002</v>
      </c>
      <c r="BW59" s="6">
        <f t="shared" si="99"/>
        <v>9250.0389757440007</v>
      </c>
      <c r="BX59" s="6">
        <f t="shared" si="100"/>
        <v>6320.8599667584003</v>
      </c>
      <c r="BY59" s="6">
        <f t="shared" si="203"/>
        <v>0</v>
      </c>
      <c r="BZ59" s="6">
        <f t="shared" si="204"/>
        <v>0</v>
      </c>
      <c r="CA59" s="6">
        <f t="shared" si="103"/>
        <v>0</v>
      </c>
      <c r="CB59" s="6">
        <f t="shared" si="104"/>
        <v>0</v>
      </c>
      <c r="CC59" s="6">
        <f t="shared" si="205"/>
        <v>1983.0639355581127</v>
      </c>
      <c r="CD59" s="6">
        <f t="shared" si="206"/>
        <v>58892.153974602952</v>
      </c>
      <c r="CE59">
        <v>5</v>
      </c>
      <c r="CF59" s="25">
        <f t="shared" si="207"/>
        <v>25070.296325018251</v>
      </c>
      <c r="CG59" s="9">
        <f t="shared" si="208"/>
        <v>27053.360260576363</v>
      </c>
      <c r="CH59" s="6">
        <f t="shared" si="193"/>
        <v>63500.925869202954</v>
      </c>
      <c r="CI59">
        <v>7.5</v>
      </c>
      <c r="CJ59" s="25">
        <f t="shared" si="174"/>
        <v>17328.033802625501</v>
      </c>
      <c r="CK59" s="9">
        <f t="shared" si="175"/>
        <v>19311.097738183613</v>
      </c>
    </row>
    <row r="60" spans="2:89" x14ac:dyDescent="0.35">
      <c r="B60" t="s">
        <v>9</v>
      </c>
      <c r="C60">
        <v>200</v>
      </c>
      <c r="D60" s="1">
        <v>0.18</v>
      </c>
      <c r="E60">
        <v>6</v>
      </c>
      <c r="F60" s="4">
        <v>1.0338000000000001</v>
      </c>
      <c r="G60" s="4">
        <v>1.03</v>
      </c>
      <c r="H60" s="4">
        <v>1.2838000000000001</v>
      </c>
      <c r="I60" s="4">
        <v>1.2575000000000001</v>
      </c>
      <c r="J60" s="4">
        <v>1.63</v>
      </c>
      <c r="K60">
        <v>8</v>
      </c>
      <c r="L60" s="4">
        <v>1.9456</v>
      </c>
      <c r="M60" s="4">
        <v>2.56</v>
      </c>
      <c r="N60">
        <v>7.5</v>
      </c>
      <c r="O60">
        <v>6</v>
      </c>
      <c r="P60" s="55">
        <v>1</v>
      </c>
      <c r="Q60" s="4">
        <v>1.3440000000000001</v>
      </c>
      <c r="R60">
        <v>15</v>
      </c>
      <c r="S60">
        <v>20</v>
      </c>
      <c r="T60" s="4">
        <v>0.05</v>
      </c>
      <c r="U60" s="4">
        <v>0.5</v>
      </c>
      <c r="V60" s="9">
        <v>864</v>
      </c>
      <c r="W60" t="s">
        <v>414</v>
      </c>
      <c r="X60">
        <v>1</v>
      </c>
      <c r="Y60" t="s">
        <v>9</v>
      </c>
      <c r="Z60">
        <v>449</v>
      </c>
      <c r="AC60" s="30">
        <v>0.2</v>
      </c>
      <c r="AE60">
        <v>1</v>
      </c>
      <c r="AH60">
        <v>151</v>
      </c>
      <c r="AI60" s="30" t="s">
        <v>107</v>
      </c>
      <c r="AJ60" s="4"/>
      <c r="AK60" s="4"/>
      <c r="AL60" s="4">
        <v>0.15</v>
      </c>
      <c r="AM60" s="4"/>
      <c r="AN60" s="4"/>
      <c r="AO60" s="4"/>
      <c r="AP60" s="4"/>
      <c r="AQ60" s="4">
        <v>0.4</v>
      </c>
      <c r="AR60">
        <v>311</v>
      </c>
      <c r="AS60" s="4">
        <v>0.46600000000000003</v>
      </c>
      <c r="AT60" s="4"/>
      <c r="AU60" s="4">
        <v>0.311</v>
      </c>
      <c r="AW60" s="6">
        <v>187</v>
      </c>
      <c r="AX60" s="48" t="s">
        <v>423</v>
      </c>
      <c r="AY60" s="6">
        <v>595</v>
      </c>
      <c r="AZ60" s="4">
        <f t="shared" si="0"/>
        <v>0.67999999999999994</v>
      </c>
      <c r="BA60" s="4"/>
      <c r="BB60" s="4"/>
      <c r="BC60" s="4"/>
      <c r="BD60" s="4"/>
      <c r="BE60">
        <f t="shared" si="194"/>
        <v>649</v>
      </c>
      <c r="BF60" s="6">
        <f t="shared" si="84"/>
        <v>906</v>
      </c>
      <c r="BG60" s="4">
        <f t="shared" si="195"/>
        <v>1.1459999999999999</v>
      </c>
      <c r="BH60" s="6">
        <f t="shared" si="86"/>
        <v>2298.7539999999999</v>
      </c>
      <c r="BI60" s="4">
        <f t="shared" si="87"/>
        <v>0</v>
      </c>
      <c r="BJ60" s="4">
        <f t="shared" si="196"/>
        <v>0.32999999999999996</v>
      </c>
      <c r="BK60" s="4">
        <f t="shared" si="197"/>
        <v>0.2</v>
      </c>
      <c r="BL60" s="4">
        <f t="shared" si="198"/>
        <v>0.36099999999999999</v>
      </c>
      <c r="BM60" s="4">
        <f t="shared" si="199"/>
        <v>0.5</v>
      </c>
      <c r="BN60" s="6">
        <f t="shared" si="200"/>
        <v>338</v>
      </c>
      <c r="BO60" s="4">
        <f t="shared" si="23"/>
        <v>1.2952128883774452</v>
      </c>
      <c r="BP60" s="6">
        <f t="shared" si="201"/>
        <v>2758.5047999999997</v>
      </c>
      <c r="BQ60" s="6">
        <f t="shared" si="94"/>
        <v>4137.7572</v>
      </c>
      <c r="BR60" s="6">
        <f t="shared" si="95"/>
        <v>3256.4149164</v>
      </c>
      <c r="BS60" s="6">
        <f t="shared" si="185"/>
        <v>24850.376681472</v>
      </c>
      <c r="BT60" s="6">
        <f t="shared" si="96"/>
        <v>37275.565022208</v>
      </c>
      <c r="BU60" s="6">
        <f t="shared" si="97"/>
        <v>29335.869672477696</v>
      </c>
      <c r="BV60" s="6">
        <f t="shared" si="202"/>
        <v>4726.9738252800007</v>
      </c>
      <c r="BW60" s="6">
        <f t="shared" si="99"/>
        <v>7090.4607379200006</v>
      </c>
      <c r="BX60" s="6">
        <f t="shared" si="100"/>
        <v>5580.1926007430411</v>
      </c>
      <c r="BY60" s="6">
        <f t="shared" si="203"/>
        <v>0</v>
      </c>
      <c r="BZ60" s="6">
        <f t="shared" si="204"/>
        <v>0</v>
      </c>
      <c r="CA60" s="6">
        <f t="shared" si="103"/>
        <v>0</v>
      </c>
      <c r="CB60" s="6">
        <f t="shared" si="104"/>
        <v>0</v>
      </c>
      <c r="CC60" s="6">
        <f t="shared" si="205"/>
        <v>1983.0639355581127</v>
      </c>
      <c r="CD60" s="6">
        <f t="shared" si="206"/>
        <v>55492.371205477422</v>
      </c>
      <c r="CE60">
        <v>5</v>
      </c>
      <c r="CF60" s="25">
        <f t="shared" si="207"/>
        <v>22832.822110086563</v>
      </c>
      <c r="CG60" s="9">
        <f t="shared" si="208"/>
        <v>24815.886045644675</v>
      </c>
      <c r="CH60" s="6">
        <f t="shared" si="193"/>
        <v>60800.327519209415</v>
      </c>
      <c r="CI60">
        <v>7.5</v>
      </c>
      <c r="CJ60" s="25">
        <f t="shared" si="174"/>
        <v>15929.608915221974</v>
      </c>
      <c r="CK60" s="9">
        <f t="shared" si="175"/>
        <v>17912.672850780087</v>
      </c>
    </row>
    <row r="61" spans="2:89" x14ac:dyDescent="0.35">
      <c r="B61" t="s">
        <v>9</v>
      </c>
      <c r="C61">
        <v>200</v>
      </c>
      <c r="D61" s="1">
        <v>0.18</v>
      </c>
      <c r="E61">
        <v>6</v>
      </c>
      <c r="F61" s="4">
        <v>1.0338000000000001</v>
      </c>
      <c r="G61" s="4">
        <v>1.03</v>
      </c>
      <c r="H61" s="4">
        <v>1.2838000000000001</v>
      </c>
      <c r="I61" s="4">
        <v>1.2575000000000001</v>
      </c>
      <c r="J61" s="4">
        <v>1.63</v>
      </c>
      <c r="K61">
        <v>8</v>
      </c>
      <c r="L61" s="4">
        <v>1.9456</v>
      </c>
      <c r="M61" s="4">
        <v>2.56</v>
      </c>
      <c r="N61">
        <v>7.5</v>
      </c>
      <c r="O61">
        <v>6</v>
      </c>
      <c r="P61" s="55">
        <v>1</v>
      </c>
      <c r="Q61" s="4">
        <v>1.3440000000000001</v>
      </c>
      <c r="R61">
        <v>15</v>
      </c>
      <c r="S61">
        <v>20</v>
      </c>
      <c r="T61" s="4">
        <v>0.05</v>
      </c>
      <c r="U61" s="4">
        <v>0.5</v>
      </c>
      <c r="V61" s="9">
        <v>864</v>
      </c>
      <c r="W61" t="s">
        <v>414</v>
      </c>
      <c r="X61">
        <v>1</v>
      </c>
      <c r="Y61" t="s">
        <v>9</v>
      </c>
      <c r="Z61">
        <v>449</v>
      </c>
      <c r="AC61" s="30">
        <v>0.2</v>
      </c>
      <c r="AE61">
        <v>1</v>
      </c>
      <c r="AH61">
        <v>151</v>
      </c>
      <c r="AI61" s="30" t="s">
        <v>107</v>
      </c>
      <c r="AJ61" s="4"/>
      <c r="AK61" s="4"/>
      <c r="AL61" s="4">
        <v>0.15</v>
      </c>
      <c r="AM61" s="4"/>
      <c r="AN61" s="4"/>
      <c r="AO61" s="4"/>
      <c r="AP61" s="4"/>
      <c r="AQ61" s="4">
        <v>0.4</v>
      </c>
      <c r="AR61">
        <v>311</v>
      </c>
      <c r="AS61" s="4"/>
      <c r="AT61" s="4">
        <v>0.46600000000000003</v>
      </c>
      <c r="AU61" s="4">
        <v>0.311</v>
      </c>
      <c r="AW61" s="6">
        <v>187</v>
      </c>
      <c r="AX61" s="48" t="s">
        <v>423</v>
      </c>
      <c r="AY61" s="6">
        <v>595</v>
      </c>
      <c r="AZ61" s="4">
        <f t="shared" si="0"/>
        <v>0.67999999999999994</v>
      </c>
      <c r="BA61" s="4"/>
      <c r="BB61" s="4"/>
      <c r="BC61" s="4"/>
      <c r="BD61" s="4"/>
      <c r="BE61">
        <f t="shared" si="194"/>
        <v>649</v>
      </c>
      <c r="BF61" s="6">
        <f t="shared" si="84"/>
        <v>906</v>
      </c>
      <c r="BG61" s="4">
        <f t="shared" si="195"/>
        <v>0.67999999999999994</v>
      </c>
      <c r="BH61" s="6">
        <f t="shared" si="86"/>
        <v>1996.32</v>
      </c>
      <c r="BI61" s="4">
        <f t="shared" si="87"/>
        <v>0</v>
      </c>
      <c r="BJ61" s="4">
        <f t="shared" si="196"/>
        <v>0.79600000000000004</v>
      </c>
      <c r="BK61" s="4">
        <f t="shared" si="197"/>
        <v>0.2</v>
      </c>
      <c r="BL61" s="4">
        <f t="shared" si="198"/>
        <v>0.36099999999999999</v>
      </c>
      <c r="BM61" s="4">
        <f t="shared" si="199"/>
        <v>0.5</v>
      </c>
      <c r="BN61" s="6">
        <f t="shared" si="200"/>
        <v>338</v>
      </c>
      <c r="BO61" s="4">
        <f t="shared" si="23"/>
        <v>1.2952128883774452</v>
      </c>
      <c r="BP61" s="6">
        <f t="shared" si="201"/>
        <v>2395.5839999999998</v>
      </c>
      <c r="BQ61" s="6">
        <f t="shared" si="94"/>
        <v>3593.3759999999997</v>
      </c>
      <c r="BR61" s="6">
        <f t="shared" si="95"/>
        <v>2827.9869119999998</v>
      </c>
      <c r="BS61" s="6">
        <f t="shared" si="185"/>
        <v>28153.976389631996</v>
      </c>
      <c r="BT61" s="6">
        <f t="shared" si="96"/>
        <v>42230.964584447996</v>
      </c>
      <c r="BU61" s="6">
        <f t="shared" si="97"/>
        <v>33235.769127960571</v>
      </c>
      <c r="BV61" s="6">
        <f t="shared" si="202"/>
        <v>5355.3759436800001</v>
      </c>
      <c r="BW61" s="6">
        <f t="shared" si="99"/>
        <v>8033.0639155200006</v>
      </c>
      <c r="BX61" s="6">
        <f t="shared" si="100"/>
        <v>6322.0213015142399</v>
      </c>
      <c r="BY61" s="6">
        <f t="shared" si="203"/>
        <v>0</v>
      </c>
      <c r="BZ61" s="6">
        <f t="shared" si="204"/>
        <v>0</v>
      </c>
      <c r="CA61" s="6">
        <f t="shared" si="103"/>
        <v>0</v>
      </c>
      <c r="CB61" s="6">
        <f t="shared" si="104"/>
        <v>0</v>
      </c>
      <c r="CC61" s="6">
        <f t="shared" si="205"/>
        <v>1983.0639355581127</v>
      </c>
      <c r="CD61" s="6">
        <f t="shared" si="206"/>
        <v>58902.974259440249</v>
      </c>
      <c r="CE61">
        <v>5</v>
      </c>
      <c r="CF61" s="25">
        <f t="shared" si="207"/>
        <v>25074.902503072277</v>
      </c>
      <c r="CG61" s="9">
        <f t="shared" si="208"/>
        <v>27057.966438630388</v>
      </c>
      <c r="CH61" s="6">
        <f t="shared" si="193"/>
        <v>63512.592926000252</v>
      </c>
      <c r="CI61">
        <v>7.5</v>
      </c>
      <c r="CJ61" s="25">
        <f t="shared" si="174"/>
        <v>17331.217490922852</v>
      </c>
      <c r="CK61" s="9">
        <f t="shared" si="175"/>
        <v>19314.281426480964</v>
      </c>
    </row>
    <row r="62" spans="2:89" s="10" customFormat="1" x14ac:dyDescent="0.35">
      <c r="B62" s="10" t="s">
        <v>9</v>
      </c>
      <c r="C62" s="10">
        <v>200</v>
      </c>
      <c r="D62" s="11">
        <v>0.18</v>
      </c>
      <c r="E62" s="10">
        <v>6</v>
      </c>
      <c r="F62" s="12">
        <v>1.0338000000000001</v>
      </c>
      <c r="G62" s="12">
        <v>1.03</v>
      </c>
      <c r="H62" s="12">
        <v>1.2838000000000001</v>
      </c>
      <c r="I62" s="12">
        <v>1.2575000000000001</v>
      </c>
      <c r="J62" s="12">
        <v>1.63</v>
      </c>
      <c r="K62" s="10">
        <v>8</v>
      </c>
      <c r="L62" s="12">
        <v>1.9456</v>
      </c>
      <c r="M62" s="12">
        <v>2.56</v>
      </c>
      <c r="N62" s="10">
        <v>7.5</v>
      </c>
      <c r="O62" s="10">
        <v>6</v>
      </c>
      <c r="P62" s="56">
        <v>1</v>
      </c>
      <c r="Q62" s="12">
        <v>1.3440000000000001</v>
      </c>
      <c r="R62" s="10">
        <v>15</v>
      </c>
      <c r="S62" s="10">
        <v>20</v>
      </c>
      <c r="T62" s="12">
        <v>0.05</v>
      </c>
      <c r="U62" s="12">
        <v>0.5</v>
      </c>
      <c r="V62" s="17">
        <v>864</v>
      </c>
      <c r="W62" s="10" t="s">
        <v>414</v>
      </c>
      <c r="X62" s="10">
        <v>1</v>
      </c>
      <c r="Y62" s="10" t="s">
        <v>9</v>
      </c>
      <c r="Z62" s="10">
        <v>449</v>
      </c>
      <c r="AC62" s="32">
        <v>0.2</v>
      </c>
      <c r="AE62" s="10">
        <v>1</v>
      </c>
      <c r="AH62" s="10">
        <v>151</v>
      </c>
      <c r="AI62" s="32" t="s">
        <v>107</v>
      </c>
      <c r="AJ62" s="12"/>
      <c r="AK62" s="12"/>
      <c r="AL62" s="12">
        <v>0.15</v>
      </c>
      <c r="AM62" s="12"/>
      <c r="AN62" s="12"/>
      <c r="AO62" s="12"/>
      <c r="AP62" s="12"/>
      <c r="AQ62" s="12">
        <v>0.4</v>
      </c>
      <c r="AR62" s="10">
        <v>311</v>
      </c>
      <c r="AS62" s="12">
        <f>1*46.6%</f>
        <v>0.46600000000000003</v>
      </c>
      <c r="AT62" s="12">
        <f>1*46.6%</f>
        <v>0.46600000000000003</v>
      </c>
      <c r="AU62" s="12">
        <v>0.311</v>
      </c>
      <c r="AW62" s="13"/>
      <c r="AX62" s="49" t="s">
        <v>423</v>
      </c>
      <c r="AY62" s="13">
        <v>595</v>
      </c>
      <c r="AZ62" s="12">
        <f t="shared" si="0"/>
        <v>0.67999999999999994</v>
      </c>
      <c r="BA62" s="12"/>
      <c r="BB62" s="12"/>
      <c r="BC62" s="12"/>
      <c r="BD62" s="12"/>
      <c r="BE62" s="10">
        <f t="shared" si="194"/>
        <v>649</v>
      </c>
      <c r="BF62" s="13">
        <f t="shared" si="84"/>
        <v>906</v>
      </c>
      <c r="BG62" s="12">
        <f t="shared" si="195"/>
        <v>1.1459999999999999</v>
      </c>
      <c r="BH62" s="13">
        <f t="shared" si="86"/>
        <v>2298.7539999999999</v>
      </c>
      <c r="BI62" s="12">
        <f t="shared" si="87"/>
        <v>0</v>
      </c>
      <c r="BJ62" s="12">
        <f t="shared" si="196"/>
        <v>0.79600000000000004</v>
      </c>
      <c r="BK62" s="12">
        <f t="shared" si="197"/>
        <v>0.2</v>
      </c>
      <c r="BL62" s="12">
        <f t="shared" si="198"/>
        <v>0.36099999999999999</v>
      </c>
      <c r="BM62" s="12">
        <f t="shared" si="199"/>
        <v>0.5</v>
      </c>
      <c r="BN62" s="13">
        <f t="shared" si="200"/>
        <v>151</v>
      </c>
      <c r="BO62" s="12">
        <f t="shared" si="23"/>
        <v>0.64839458413926498</v>
      </c>
      <c r="BP62" s="13">
        <f t="shared" si="201"/>
        <v>2758.5047999999997</v>
      </c>
      <c r="BQ62" s="13">
        <f t="shared" si="94"/>
        <v>4137.7572</v>
      </c>
      <c r="BR62" s="13">
        <f t="shared" si="95"/>
        <v>3256.4149164</v>
      </c>
      <c r="BS62" s="13">
        <f t="shared" si="185"/>
        <v>32419.184219750397</v>
      </c>
      <c r="BT62" s="13">
        <f t="shared" si="96"/>
        <v>48628.776329625594</v>
      </c>
      <c r="BU62" s="13">
        <f t="shared" si="97"/>
        <v>38270.846971415347</v>
      </c>
      <c r="BV62" s="13">
        <f t="shared" si="202"/>
        <v>6166.6926504960002</v>
      </c>
      <c r="BW62" s="13">
        <f t="shared" si="99"/>
        <v>9250.0389757440007</v>
      </c>
      <c r="BX62" s="13">
        <f t="shared" si="100"/>
        <v>7279.780673910529</v>
      </c>
      <c r="BY62" s="13">
        <f t="shared" si="203"/>
        <v>0</v>
      </c>
      <c r="BZ62" s="13">
        <f t="shared" si="204"/>
        <v>0</v>
      </c>
      <c r="CA62" s="13">
        <f t="shared" si="103"/>
        <v>0</v>
      </c>
      <c r="CB62" s="13">
        <f t="shared" si="104"/>
        <v>0</v>
      </c>
      <c r="CC62" s="13">
        <f t="shared" si="205"/>
        <v>1424.212920696325</v>
      </c>
      <c r="CD62" s="13">
        <f t="shared" si="206"/>
        <v>67826.524650750041</v>
      </c>
      <c r="CE62" s="10">
        <v>5</v>
      </c>
      <c r="CF62" s="17">
        <f t="shared" si="207"/>
        <v>28873.643718716146</v>
      </c>
      <c r="CG62" s="17">
        <f t="shared" si="208"/>
        <v>30297.856639412472</v>
      </c>
      <c r="CH62" s="13">
        <f t="shared" si="193"/>
        <v>73134.480964482049</v>
      </c>
      <c r="CI62" s="10">
        <v>7.5</v>
      </c>
      <c r="CJ62" s="17">
        <f t="shared" si="174"/>
        <v>19956.823320975029</v>
      </c>
      <c r="CK62" s="17">
        <f t="shared" si="175"/>
        <v>21381.036241671354</v>
      </c>
    </row>
    <row r="63" spans="2:89" x14ac:dyDescent="0.35">
      <c r="B63" t="s">
        <v>9</v>
      </c>
      <c r="C63">
        <v>200</v>
      </c>
      <c r="D63" s="1">
        <v>0.18</v>
      </c>
      <c r="E63">
        <v>6</v>
      </c>
      <c r="F63" s="4">
        <v>1.0338000000000001</v>
      </c>
      <c r="G63" s="4">
        <v>1.03</v>
      </c>
      <c r="H63" s="4">
        <v>1.2838000000000001</v>
      </c>
      <c r="I63" s="4">
        <v>1.2575000000000001</v>
      </c>
      <c r="J63" s="4">
        <v>1.63</v>
      </c>
      <c r="K63">
        <v>8</v>
      </c>
      <c r="L63" s="4">
        <v>1.9456</v>
      </c>
      <c r="M63" s="4">
        <v>2.56</v>
      </c>
      <c r="N63">
        <v>7.5</v>
      </c>
      <c r="O63">
        <v>6</v>
      </c>
      <c r="P63" s="55">
        <v>1</v>
      </c>
      <c r="Q63" s="4">
        <v>1.3440000000000001</v>
      </c>
      <c r="R63">
        <v>15</v>
      </c>
      <c r="S63">
        <v>20</v>
      </c>
      <c r="T63" s="4">
        <v>0.05</v>
      </c>
      <c r="U63" s="4">
        <v>0.5</v>
      </c>
      <c r="V63" s="9">
        <v>864</v>
      </c>
      <c r="W63" s="15" t="s">
        <v>32</v>
      </c>
      <c r="X63" s="15">
        <v>1</v>
      </c>
      <c r="Y63" s="15" t="s">
        <v>9</v>
      </c>
      <c r="Z63" s="15">
        <v>497</v>
      </c>
      <c r="AA63" s="30">
        <v>0.251</v>
      </c>
      <c r="AB63" s="30"/>
      <c r="AC63" s="30"/>
      <c r="AD63" s="30">
        <f>180%+(X63*60%)</f>
        <v>2.4</v>
      </c>
      <c r="AE63" s="9">
        <v>15</v>
      </c>
      <c r="AF63" s="30"/>
      <c r="AG63" s="9"/>
      <c r="AH63" s="9"/>
      <c r="AI63" s="30" t="s">
        <v>107</v>
      </c>
      <c r="AJ63" s="4"/>
      <c r="AK63" s="4"/>
      <c r="AL63" s="4">
        <v>0.15</v>
      </c>
      <c r="AM63" s="4"/>
      <c r="AN63" s="4"/>
      <c r="AO63" s="4"/>
      <c r="AP63" s="4"/>
      <c r="AQ63" s="4">
        <v>0.4</v>
      </c>
      <c r="AR63">
        <v>311</v>
      </c>
      <c r="AS63" s="4">
        <f>2*46.6%</f>
        <v>0.93200000000000005</v>
      </c>
      <c r="AT63" s="4"/>
      <c r="AU63" s="4">
        <v>0.311</v>
      </c>
      <c r="AW63" s="6"/>
      <c r="AX63" s="48" t="s">
        <v>425</v>
      </c>
      <c r="AY63" s="6">
        <v>595</v>
      </c>
      <c r="AZ63" s="4">
        <f>25%+20%</f>
        <v>0.45</v>
      </c>
      <c r="BA63" s="4"/>
      <c r="BB63" s="4"/>
      <c r="BC63" s="4"/>
      <c r="BD63" s="4"/>
      <c r="BE63">
        <f>C63+Z63</f>
        <v>697</v>
      </c>
      <c r="BF63" s="6">
        <f t="shared" ref="BF63:BF86" si="209">AR63+AY63</f>
        <v>906</v>
      </c>
      <c r="BG63" s="4">
        <f>AA63+AJ63+AS63+AZ63</f>
        <v>1.633</v>
      </c>
      <c r="BH63" s="6">
        <f t="shared" ref="BH63:BH86" si="210">(100%+BG63)*BE63+BF63</f>
        <v>2741.201</v>
      </c>
      <c r="BI63" s="4">
        <f t="shared" ref="BI63:BI86" si="211">AK63</f>
        <v>0</v>
      </c>
      <c r="BJ63" s="4">
        <f>AB63+AL63+AT63+BC63+D63</f>
        <v>0.32999999999999996</v>
      </c>
      <c r="BK63" s="4">
        <f>AC63+AM63</f>
        <v>0</v>
      </c>
      <c r="BL63" s="4">
        <f>T63+AF63+AN63+AU63+BA63</f>
        <v>0.36099999999999999</v>
      </c>
      <c r="BM63" s="4">
        <f>U63+AG63+AO63+AV63+BB63</f>
        <v>0.5</v>
      </c>
      <c r="BN63" s="6">
        <f>AH63+AP63+AW63+BD63</f>
        <v>0</v>
      </c>
      <c r="BO63" s="4">
        <f>6.66*BN63/(1400+BN63)</f>
        <v>0</v>
      </c>
      <c r="BP63" s="6">
        <f>(100%+BI63+BK63)*BH63</f>
        <v>2741.201</v>
      </c>
      <c r="BQ63" s="6">
        <f t="shared" ref="BQ63:BQ86" si="212">(100%+$BM63)*BP63</f>
        <v>4111.8014999999996</v>
      </c>
      <c r="BR63" s="6">
        <f t="shared" ref="BR63:BR86" si="213">MIN($BL63, 80%)*BQ63+MAX(100%-$BL63, 20%)*BP63</f>
        <v>3235.9877804999996</v>
      </c>
      <c r="BS63" s="6">
        <f>(L63+2*M63)*(100%+BJ63+BK63)*BH63</f>
        <v>25759.745614848005</v>
      </c>
      <c r="BT63" s="6">
        <f t="shared" ref="BT63:BT86" si="214">(100%+$BM63)*BS63</f>
        <v>38639.618422272004</v>
      </c>
      <c r="BU63" s="6">
        <f t="shared" ref="BU63:BU86" si="215">MIN($BL63, 80%)*BT63+MAX(100%-$BL63, 20%)*BS63</f>
        <v>30409.37969832807</v>
      </c>
      <c r="BV63" s="6">
        <f>Q63*(100%+BJ63+BK63)*BH63</f>
        <v>4899.9516115200004</v>
      </c>
      <c r="BW63" s="6">
        <f t="shared" ref="BW63:BW86" si="216">(100%+$BM63)*BV63</f>
        <v>7349.9274172800006</v>
      </c>
      <c r="BX63" s="6">
        <f t="shared" ref="BX63:BX86" si="217">MIN($BL63, 80%)*BW63+MAX(100%-$BL63, 20%)*BV63</f>
        <v>5784.3928773993603</v>
      </c>
      <c r="BY63" s="6">
        <f>AD63*(100%+BK63)*BH63</f>
        <v>6578.8823999999995</v>
      </c>
      <c r="BZ63" s="6">
        <f>BY63/AE63</f>
        <v>438.59215999999998</v>
      </c>
      <c r="CA63" s="6">
        <f t="shared" ref="CA63:CA86" si="218">(100%+$BM63)*BZ63</f>
        <v>657.88824</v>
      </c>
      <c r="CB63" s="6">
        <f t="shared" ref="CB63:CB86" si="219">MIN($BL63, 80%)*CA63+MAX(100%-$BL63, 20%)*BZ63</f>
        <v>517.75804487999994</v>
      </c>
      <c r="CC63" s="6">
        <f>(100%+BO63)*V63</f>
        <v>864</v>
      </c>
      <c r="CD63" s="6"/>
      <c r="CF63" s="25"/>
      <c r="CG63" s="9"/>
      <c r="CH63" s="6">
        <f>SUM(F63:J63)*BR63+2*BX63+BU63</f>
        <v>62154.872863322336</v>
      </c>
      <c r="CI63">
        <v>7.5</v>
      </c>
      <c r="CJ63" s="25">
        <f t="shared" si="174"/>
        <v>16396.484301330463</v>
      </c>
      <c r="CK63" s="9">
        <f t="shared" si="175"/>
        <v>17260.484301330463</v>
      </c>
    </row>
    <row r="64" spans="2:89" x14ac:dyDescent="0.35">
      <c r="B64" t="s">
        <v>9</v>
      </c>
      <c r="C64">
        <v>200</v>
      </c>
      <c r="D64" s="1">
        <v>0.18</v>
      </c>
      <c r="E64">
        <v>6</v>
      </c>
      <c r="F64" s="4">
        <v>1.0338000000000001</v>
      </c>
      <c r="G64" s="4">
        <v>1.03</v>
      </c>
      <c r="H64" s="4">
        <v>1.2838000000000001</v>
      </c>
      <c r="I64" s="4">
        <v>1.2575000000000001</v>
      </c>
      <c r="J64" s="4">
        <v>1.63</v>
      </c>
      <c r="K64">
        <v>8</v>
      </c>
      <c r="L64" s="4">
        <v>1.9456</v>
      </c>
      <c r="M64" s="4">
        <v>2.56</v>
      </c>
      <c r="N64">
        <v>7.5</v>
      </c>
      <c r="O64">
        <v>6</v>
      </c>
      <c r="P64" s="55">
        <v>1</v>
      </c>
      <c r="Q64" s="4">
        <v>1.3440000000000001</v>
      </c>
      <c r="R64">
        <v>15</v>
      </c>
      <c r="S64">
        <v>20</v>
      </c>
      <c r="T64" s="4">
        <v>0.05</v>
      </c>
      <c r="U64" s="4">
        <v>0.5</v>
      </c>
      <c r="V64" s="9">
        <v>864</v>
      </c>
      <c r="W64" s="15" t="s">
        <v>32</v>
      </c>
      <c r="X64" s="15">
        <v>1</v>
      </c>
      <c r="Y64" s="15" t="s">
        <v>9</v>
      </c>
      <c r="Z64" s="15">
        <v>497</v>
      </c>
      <c r="AA64" s="30">
        <v>0.251</v>
      </c>
      <c r="AB64" s="30"/>
      <c r="AC64" s="30"/>
      <c r="AD64" s="30">
        <f t="shared" ref="AD64:AD68" si="220">180%+(X64*60%)</f>
        <v>2.4</v>
      </c>
      <c r="AE64" s="9">
        <v>15</v>
      </c>
      <c r="AF64" s="30"/>
      <c r="AG64" s="9"/>
      <c r="AH64" s="9"/>
      <c r="AI64" s="30" t="s">
        <v>107</v>
      </c>
      <c r="AJ64" s="4"/>
      <c r="AK64" s="4"/>
      <c r="AL64" s="4">
        <v>0.15</v>
      </c>
      <c r="AM64" s="4"/>
      <c r="AN64" s="4"/>
      <c r="AO64" s="4"/>
      <c r="AP64" s="4"/>
      <c r="AQ64" s="4">
        <v>0.4</v>
      </c>
      <c r="AR64">
        <v>311</v>
      </c>
      <c r="AS64" s="4">
        <f>2*46.6%</f>
        <v>0.93200000000000005</v>
      </c>
      <c r="AT64" s="4">
        <v>0.46600000000000003</v>
      </c>
      <c r="AU64" s="4"/>
      <c r="AW64" s="6"/>
      <c r="AX64" s="48" t="s">
        <v>425</v>
      </c>
      <c r="AY64" s="6">
        <v>595</v>
      </c>
      <c r="AZ64" s="4">
        <f t="shared" ref="AZ64:AZ74" si="221">25%+20%</f>
        <v>0.45</v>
      </c>
      <c r="BA64" s="4"/>
      <c r="BB64" s="4"/>
      <c r="BC64" s="4"/>
      <c r="BD64" s="4"/>
      <c r="BE64">
        <f t="shared" ref="BE64:BE68" si="222">C64+Z64</f>
        <v>697</v>
      </c>
      <c r="BF64" s="6">
        <f t="shared" si="209"/>
        <v>906</v>
      </c>
      <c r="BG64" s="4">
        <f t="shared" ref="BG64:BG68" si="223">AA64+AJ64+AS64+AZ64</f>
        <v>1.633</v>
      </c>
      <c r="BH64" s="6">
        <f t="shared" si="210"/>
        <v>2741.201</v>
      </c>
      <c r="BI64" s="4">
        <f t="shared" si="211"/>
        <v>0</v>
      </c>
      <c r="BJ64" s="4">
        <f t="shared" ref="BJ64:BJ68" si="224">AB64+AL64+AT64+BC64+D64</f>
        <v>0.79600000000000004</v>
      </c>
      <c r="BK64" s="4">
        <f t="shared" ref="BK64:BK68" si="225">AC64+AM64</f>
        <v>0</v>
      </c>
      <c r="BL64" s="4">
        <f t="shared" ref="BL64:BL68" si="226">T64+AF64+AN64+AU64+BA64</f>
        <v>0.05</v>
      </c>
      <c r="BM64" s="4">
        <f t="shared" ref="BM64:BM68" si="227">U64+AG64+AO64+AV64+BB64</f>
        <v>0.5</v>
      </c>
      <c r="BN64" s="6">
        <f t="shared" ref="BN64:BN68" si="228">AH64+AP64+AW64+BD64</f>
        <v>0</v>
      </c>
      <c r="BO64" s="4">
        <f t="shared" si="23"/>
        <v>0</v>
      </c>
      <c r="BP64" s="6">
        <f t="shared" ref="BP64:BP68" si="229">(100%+BI64+BK64)*BH64</f>
        <v>2741.201</v>
      </c>
      <c r="BQ64" s="6">
        <f t="shared" si="212"/>
        <v>4111.8014999999996</v>
      </c>
      <c r="BR64" s="6">
        <f t="shared" si="213"/>
        <v>2809.731025</v>
      </c>
      <c r="BS64" s="6">
        <f t="shared" ref="BS64:BS74" si="230">(L64+2*M64)*(100%+BJ64+BK64)*BH64</f>
        <v>34785.3406949376</v>
      </c>
      <c r="BT64" s="6">
        <f t="shared" si="214"/>
        <v>52178.011042406404</v>
      </c>
      <c r="BU64" s="6">
        <f t="shared" si="215"/>
        <v>35654.974212311041</v>
      </c>
      <c r="BV64" s="6">
        <f t="shared" ref="BV64:BV68" si="231">Q64*(100%+BJ64+BK64)*BH64</f>
        <v>6616.7767626240011</v>
      </c>
      <c r="BW64" s="6">
        <f t="shared" si="216"/>
        <v>9925.1651439360012</v>
      </c>
      <c r="BX64" s="6">
        <f t="shared" si="217"/>
        <v>6782.1961816896001</v>
      </c>
      <c r="BY64" s="6">
        <f t="shared" ref="BY64:BY68" si="232">AD64*(100%+BK64)*BH64</f>
        <v>6578.8823999999995</v>
      </c>
      <c r="BZ64" s="6">
        <f t="shared" ref="BZ64:BZ68" si="233">BY64/AE64</f>
        <v>438.59215999999998</v>
      </c>
      <c r="CA64" s="6">
        <f t="shared" si="218"/>
        <v>657.88824</v>
      </c>
      <c r="CB64" s="6">
        <f t="shared" si="219"/>
        <v>449.55696399999994</v>
      </c>
      <c r="CC64" s="6">
        <f t="shared" ref="CC64:CC68" si="234">(100%+BO64)*V64</f>
        <v>864</v>
      </c>
      <c r="CD64" s="6"/>
      <c r="CF64" s="25"/>
      <c r="CG64" s="9"/>
      <c r="CH64" s="6">
        <f t="shared" ref="CH64:CH74" si="235">SUM(F64:J64)*BR64+2*BX64+BU64</f>
        <v>66738.320489667734</v>
      </c>
      <c r="CI64">
        <v>7.5</v>
      </c>
      <c r="CJ64" s="25">
        <f t="shared" si="174"/>
        <v>18406.435855238644</v>
      </c>
      <c r="CK64" s="8">
        <f t="shared" si="175"/>
        <v>19270.435855238644</v>
      </c>
    </row>
    <row r="65" spans="2:89" x14ac:dyDescent="0.35">
      <c r="B65" t="s">
        <v>9</v>
      </c>
      <c r="C65">
        <v>200</v>
      </c>
      <c r="D65" s="1">
        <v>0.18</v>
      </c>
      <c r="E65">
        <v>6</v>
      </c>
      <c r="F65" s="4">
        <v>1.0338000000000001</v>
      </c>
      <c r="G65" s="4">
        <v>1.03</v>
      </c>
      <c r="H65" s="4">
        <v>1.2838000000000001</v>
      </c>
      <c r="I65" s="4">
        <v>1.2575000000000001</v>
      </c>
      <c r="J65" s="4">
        <v>1.63</v>
      </c>
      <c r="K65">
        <v>8</v>
      </c>
      <c r="L65" s="4">
        <v>1.9456</v>
      </c>
      <c r="M65" s="4">
        <v>2.56</v>
      </c>
      <c r="N65">
        <v>7.5</v>
      </c>
      <c r="O65">
        <v>6</v>
      </c>
      <c r="P65" s="55">
        <v>1</v>
      </c>
      <c r="Q65" s="4">
        <v>1.3440000000000001</v>
      </c>
      <c r="R65">
        <v>15</v>
      </c>
      <c r="S65">
        <v>20</v>
      </c>
      <c r="T65" s="4">
        <v>0.05</v>
      </c>
      <c r="U65" s="4">
        <v>0.5</v>
      </c>
      <c r="V65" s="9">
        <v>864</v>
      </c>
      <c r="W65" s="15" t="s">
        <v>32</v>
      </c>
      <c r="X65" s="15">
        <v>1</v>
      </c>
      <c r="Y65" s="15" t="s">
        <v>9</v>
      </c>
      <c r="Z65" s="15">
        <v>497</v>
      </c>
      <c r="AA65" s="30">
        <v>0.251</v>
      </c>
      <c r="AB65" s="30"/>
      <c r="AC65" s="30"/>
      <c r="AD65" s="30">
        <f t="shared" si="220"/>
        <v>2.4</v>
      </c>
      <c r="AE65" s="9">
        <v>15</v>
      </c>
      <c r="AF65" s="30"/>
      <c r="AG65" s="9"/>
      <c r="AH65" s="9"/>
      <c r="AI65" s="30" t="s">
        <v>107</v>
      </c>
      <c r="AJ65" s="4"/>
      <c r="AK65" s="4"/>
      <c r="AL65" s="4">
        <v>0.15</v>
      </c>
      <c r="AM65" s="4"/>
      <c r="AN65" s="4"/>
      <c r="AO65" s="4"/>
      <c r="AP65" s="4"/>
      <c r="AQ65" s="4">
        <v>0.4</v>
      </c>
      <c r="AR65">
        <v>311</v>
      </c>
      <c r="AS65" s="4">
        <v>0.46600000000000003</v>
      </c>
      <c r="AT65" s="4">
        <v>0.46600000000000003</v>
      </c>
      <c r="AU65" s="4"/>
      <c r="AW65" s="6">
        <v>187</v>
      </c>
      <c r="AX65" s="48" t="s">
        <v>425</v>
      </c>
      <c r="AY65" s="6">
        <v>595</v>
      </c>
      <c r="AZ65" s="4">
        <f t="shared" si="221"/>
        <v>0.45</v>
      </c>
      <c r="BA65" s="4"/>
      <c r="BB65" s="4"/>
      <c r="BC65" s="4"/>
      <c r="BD65" s="4"/>
      <c r="BE65">
        <f t="shared" si="222"/>
        <v>697</v>
      </c>
      <c r="BF65" s="6">
        <f t="shared" si="209"/>
        <v>906</v>
      </c>
      <c r="BG65" s="4">
        <f t="shared" si="223"/>
        <v>1.167</v>
      </c>
      <c r="BH65" s="6">
        <f t="shared" si="210"/>
        <v>2416.3989999999999</v>
      </c>
      <c r="BI65" s="4">
        <f t="shared" si="211"/>
        <v>0</v>
      </c>
      <c r="BJ65" s="4">
        <f t="shared" si="224"/>
        <v>0.79600000000000004</v>
      </c>
      <c r="BK65" s="4">
        <f t="shared" si="225"/>
        <v>0</v>
      </c>
      <c r="BL65" s="4">
        <f t="shared" si="226"/>
        <v>0.05</v>
      </c>
      <c r="BM65" s="4">
        <f t="shared" si="227"/>
        <v>0.5</v>
      </c>
      <c r="BN65" s="6">
        <f t="shared" si="228"/>
        <v>187</v>
      </c>
      <c r="BO65" s="4">
        <f t="shared" si="23"/>
        <v>0.78476370510396976</v>
      </c>
      <c r="BP65" s="6">
        <f t="shared" si="229"/>
        <v>2416.3989999999999</v>
      </c>
      <c r="BQ65" s="6">
        <f t="shared" si="212"/>
        <v>3624.5985000000001</v>
      </c>
      <c r="BR65" s="6">
        <f t="shared" si="213"/>
        <v>2476.8089749999999</v>
      </c>
      <c r="BS65" s="6">
        <f t="shared" si="230"/>
        <v>30663.662558822398</v>
      </c>
      <c r="BT65" s="6">
        <f t="shared" si="214"/>
        <v>45995.493838233597</v>
      </c>
      <c r="BU65" s="6">
        <f t="shared" si="215"/>
        <v>31430.254122792958</v>
      </c>
      <c r="BV65" s="6">
        <f t="shared" si="231"/>
        <v>5832.761899776001</v>
      </c>
      <c r="BW65" s="6">
        <f t="shared" si="216"/>
        <v>8749.1428496640019</v>
      </c>
      <c r="BX65" s="6">
        <f t="shared" si="217"/>
        <v>5978.5809472704004</v>
      </c>
      <c r="BY65" s="6">
        <f t="shared" si="232"/>
        <v>5799.3575999999994</v>
      </c>
      <c r="BZ65" s="6">
        <f t="shared" si="233"/>
        <v>386.62383999999997</v>
      </c>
      <c r="CA65" s="6">
        <f t="shared" si="218"/>
        <v>579.93575999999996</v>
      </c>
      <c r="CB65" s="6">
        <f t="shared" si="219"/>
        <v>396.28943599999991</v>
      </c>
      <c r="CC65" s="6">
        <f t="shared" si="234"/>
        <v>1542.0358412098299</v>
      </c>
      <c r="CD65" s="6"/>
      <c r="CF65" s="25"/>
      <c r="CG65" s="9"/>
      <c r="CH65" s="6">
        <f t="shared" si="235"/>
        <v>58830.567657356252</v>
      </c>
      <c r="CI65">
        <v>7.5</v>
      </c>
      <c r="CJ65" s="25">
        <f t="shared" si="174"/>
        <v>16225.476787058955</v>
      </c>
      <c r="CK65" s="9">
        <f t="shared" si="175"/>
        <v>17767.512628268785</v>
      </c>
    </row>
    <row r="66" spans="2:89" x14ac:dyDescent="0.35">
      <c r="B66" t="s">
        <v>9</v>
      </c>
      <c r="C66">
        <v>200</v>
      </c>
      <c r="D66" s="1">
        <v>0.18</v>
      </c>
      <c r="E66">
        <v>6</v>
      </c>
      <c r="F66" s="4">
        <v>1.0338000000000001</v>
      </c>
      <c r="G66" s="4">
        <v>1.03</v>
      </c>
      <c r="H66" s="4">
        <v>1.2838000000000001</v>
      </c>
      <c r="I66" s="4">
        <v>1.2575000000000001</v>
      </c>
      <c r="J66" s="4">
        <v>1.63</v>
      </c>
      <c r="K66">
        <v>8</v>
      </c>
      <c r="L66" s="4">
        <v>1.9456</v>
      </c>
      <c r="M66" s="4">
        <v>2.56</v>
      </c>
      <c r="N66">
        <v>7.5</v>
      </c>
      <c r="O66">
        <v>6</v>
      </c>
      <c r="P66" s="55">
        <v>1</v>
      </c>
      <c r="Q66" s="4">
        <v>1.3440000000000001</v>
      </c>
      <c r="R66">
        <v>15</v>
      </c>
      <c r="S66">
        <v>20</v>
      </c>
      <c r="T66" s="4">
        <v>0.05</v>
      </c>
      <c r="U66" s="4">
        <v>0.5</v>
      </c>
      <c r="V66" s="9">
        <v>864</v>
      </c>
      <c r="W66" s="15" t="s">
        <v>32</v>
      </c>
      <c r="X66" s="15">
        <v>1</v>
      </c>
      <c r="Y66" s="15" t="s">
        <v>9</v>
      </c>
      <c r="Z66" s="15">
        <v>497</v>
      </c>
      <c r="AA66" s="30">
        <v>0.251</v>
      </c>
      <c r="AB66" s="30"/>
      <c r="AC66" s="30"/>
      <c r="AD66" s="30">
        <f t="shared" si="220"/>
        <v>2.4</v>
      </c>
      <c r="AE66" s="9">
        <v>15</v>
      </c>
      <c r="AF66" s="30"/>
      <c r="AG66" s="9"/>
      <c r="AH66" s="9"/>
      <c r="AI66" s="30" t="s">
        <v>107</v>
      </c>
      <c r="AJ66" s="4"/>
      <c r="AK66" s="4"/>
      <c r="AL66" s="4">
        <v>0.15</v>
      </c>
      <c r="AM66" s="4"/>
      <c r="AN66" s="4"/>
      <c r="AO66" s="4"/>
      <c r="AP66" s="4"/>
      <c r="AQ66" s="4">
        <v>0.4</v>
      </c>
      <c r="AR66">
        <v>311</v>
      </c>
      <c r="AS66" s="4">
        <v>0.46600000000000003</v>
      </c>
      <c r="AT66" s="4"/>
      <c r="AU66" s="4">
        <v>0.311</v>
      </c>
      <c r="AW66" s="6">
        <v>187</v>
      </c>
      <c r="AX66" s="48" t="s">
        <v>425</v>
      </c>
      <c r="AY66" s="6">
        <v>595</v>
      </c>
      <c r="AZ66" s="4">
        <f t="shared" si="221"/>
        <v>0.45</v>
      </c>
      <c r="BA66" s="4"/>
      <c r="BB66" s="4"/>
      <c r="BC66" s="4"/>
      <c r="BD66" s="4"/>
      <c r="BE66">
        <f t="shared" si="222"/>
        <v>697</v>
      </c>
      <c r="BF66" s="6">
        <f t="shared" si="209"/>
        <v>906</v>
      </c>
      <c r="BG66" s="4">
        <f t="shared" si="223"/>
        <v>1.167</v>
      </c>
      <c r="BH66" s="6">
        <f t="shared" si="210"/>
        <v>2416.3989999999999</v>
      </c>
      <c r="BI66" s="4">
        <f t="shared" si="211"/>
        <v>0</v>
      </c>
      <c r="BJ66" s="4">
        <f t="shared" si="224"/>
        <v>0.32999999999999996</v>
      </c>
      <c r="BK66" s="4">
        <f t="shared" si="225"/>
        <v>0</v>
      </c>
      <c r="BL66" s="4">
        <f t="shared" si="226"/>
        <v>0.36099999999999999</v>
      </c>
      <c r="BM66" s="4">
        <f t="shared" si="227"/>
        <v>0.5</v>
      </c>
      <c r="BN66" s="6">
        <f t="shared" si="228"/>
        <v>187</v>
      </c>
      <c r="BO66" s="4">
        <f t="shared" si="23"/>
        <v>0.78476370510396976</v>
      </c>
      <c r="BP66" s="6">
        <f t="shared" si="229"/>
        <v>2416.3989999999999</v>
      </c>
      <c r="BQ66" s="6">
        <f t="shared" si="212"/>
        <v>3624.5985000000001</v>
      </c>
      <c r="BR66" s="6">
        <f t="shared" si="213"/>
        <v>2852.5590195</v>
      </c>
      <c r="BS66" s="6">
        <f t="shared" si="230"/>
        <v>22707.500669952002</v>
      </c>
      <c r="BT66" s="6">
        <f t="shared" si="214"/>
        <v>34061.251004928003</v>
      </c>
      <c r="BU66" s="6">
        <f t="shared" si="215"/>
        <v>26806.204540878338</v>
      </c>
      <c r="BV66" s="6">
        <f t="shared" si="231"/>
        <v>4319.3615404800003</v>
      </c>
      <c r="BW66" s="6">
        <f t="shared" si="216"/>
        <v>6479.0423107200004</v>
      </c>
      <c r="BX66" s="6">
        <f t="shared" si="217"/>
        <v>5099.0062985366403</v>
      </c>
      <c r="BY66" s="6">
        <f t="shared" si="232"/>
        <v>5799.3575999999994</v>
      </c>
      <c r="BZ66" s="6">
        <f t="shared" si="233"/>
        <v>386.62383999999997</v>
      </c>
      <c r="CA66" s="6">
        <f t="shared" si="218"/>
        <v>579.93575999999996</v>
      </c>
      <c r="CB66" s="6">
        <f t="shared" si="219"/>
        <v>456.40944311999999</v>
      </c>
      <c r="CC66" s="6">
        <f t="shared" si="234"/>
        <v>1542.0358412098299</v>
      </c>
      <c r="CD66" s="6"/>
      <c r="CF66" s="25"/>
      <c r="CG66" s="9"/>
      <c r="CH66" s="6">
        <f t="shared" si="235"/>
        <v>54790.207880436064</v>
      </c>
      <c r="CI66">
        <v>7.5</v>
      </c>
      <c r="CJ66" s="25">
        <f t="shared" si="174"/>
        <v>14453.6822616257</v>
      </c>
      <c r="CK66" s="9">
        <f t="shared" si="175"/>
        <v>15995.71810283553</v>
      </c>
    </row>
    <row r="67" spans="2:89" x14ac:dyDescent="0.35">
      <c r="B67" t="s">
        <v>9</v>
      </c>
      <c r="C67">
        <v>200</v>
      </c>
      <c r="D67" s="1">
        <v>0.18</v>
      </c>
      <c r="E67">
        <v>6</v>
      </c>
      <c r="F67" s="4">
        <v>1.0338000000000001</v>
      </c>
      <c r="G67" s="4">
        <v>1.03</v>
      </c>
      <c r="H67" s="4">
        <v>1.2838000000000001</v>
      </c>
      <c r="I67" s="4">
        <v>1.2575000000000001</v>
      </c>
      <c r="J67" s="4">
        <v>1.63</v>
      </c>
      <c r="K67">
        <v>8</v>
      </c>
      <c r="L67" s="4">
        <v>1.9456</v>
      </c>
      <c r="M67" s="4">
        <v>2.56</v>
      </c>
      <c r="N67">
        <v>7.5</v>
      </c>
      <c r="O67">
        <v>6</v>
      </c>
      <c r="P67" s="55">
        <v>1</v>
      </c>
      <c r="Q67" s="4">
        <v>1.3440000000000001</v>
      </c>
      <c r="R67">
        <v>15</v>
      </c>
      <c r="S67">
        <v>20</v>
      </c>
      <c r="T67" s="4">
        <v>0.05</v>
      </c>
      <c r="U67" s="4">
        <v>0.5</v>
      </c>
      <c r="V67" s="9">
        <v>864</v>
      </c>
      <c r="W67" s="15" t="s">
        <v>32</v>
      </c>
      <c r="X67" s="15">
        <v>1</v>
      </c>
      <c r="Y67" s="15" t="s">
        <v>9</v>
      </c>
      <c r="Z67" s="15">
        <v>497</v>
      </c>
      <c r="AA67" s="30">
        <v>0.251</v>
      </c>
      <c r="AB67" s="30"/>
      <c r="AC67" s="30"/>
      <c r="AD67" s="30">
        <f t="shared" si="220"/>
        <v>2.4</v>
      </c>
      <c r="AE67" s="9">
        <v>15</v>
      </c>
      <c r="AF67" s="30"/>
      <c r="AG67" s="9"/>
      <c r="AH67" s="9"/>
      <c r="AI67" s="30" t="s">
        <v>107</v>
      </c>
      <c r="AJ67" s="4"/>
      <c r="AK67" s="4"/>
      <c r="AL67" s="4">
        <v>0.15</v>
      </c>
      <c r="AM67" s="4"/>
      <c r="AN67" s="4"/>
      <c r="AO67" s="4"/>
      <c r="AP67" s="4"/>
      <c r="AQ67" s="4">
        <v>0.4</v>
      </c>
      <c r="AR67">
        <v>311</v>
      </c>
      <c r="AS67" s="4"/>
      <c r="AT67" s="4">
        <v>0.46600000000000003</v>
      </c>
      <c r="AU67" s="4">
        <v>0.311</v>
      </c>
      <c r="AW67" s="6">
        <v>187</v>
      </c>
      <c r="AX67" s="48" t="s">
        <v>425</v>
      </c>
      <c r="AY67" s="6">
        <v>595</v>
      </c>
      <c r="AZ67" s="4">
        <f t="shared" si="221"/>
        <v>0.45</v>
      </c>
      <c r="BA67" s="4"/>
      <c r="BB67" s="4"/>
      <c r="BC67" s="4"/>
      <c r="BD67" s="4"/>
      <c r="BE67">
        <f t="shared" si="222"/>
        <v>697</v>
      </c>
      <c r="BF67" s="6">
        <f t="shared" si="209"/>
        <v>906</v>
      </c>
      <c r="BG67" s="4">
        <f t="shared" si="223"/>
        <v>0.70100000000000007</v>
      </c>
      <c r="BH67" s="6">
        <f t="shared" si="210"/>
        <v>2091.5969999999998</v>
      </c>
      <c r="BI67" s="4">
        <f t="shared" si="211"/>
        <v>0</v>
      </c>
      <c r="BJ67" s="4">
        <f t="shared" si="224"/>
        <v>0.79600000000000004</v>
      </c>
      <c r="BK67" s="4">
        <f t="shared" si="225"/>
        <v>0</v>
      </c>
      <c r="BL67" s="4">
        <f t="shared" si="226"/>
        <v>0.36099999999999999</v>
      </c>
      <c r="BM67" s="4">
        <f t="shared" si="227"/>
        <v>0.5</v>
      </c>
      <c r="BN67" s="6">
        <f t="shared" si="228"/>
        <v>187</v>
      </c>
      <c r="BO67" s="4">
        <f t="shared" si="23"/>
        <v>0.78476370510396976</v>
      </c>
      <c r="BP67" s="6">
        <f t="shared" si="229"/>
        <v>2091.5969999999998</v>
      </c>
      <c r="BQ67" s="6">
        <f t="shared" si="212"/>
        <v>3137.3954999999996</v>
      </c>
      <c r="BR67" s="6">
        <f t="shared" si="213"/>
        <v>2469.1302584999994</v>
      </c>
      <c r="BS67" s="6">
        <f t="shared" si="230"/>
        <v>26541.984422707195</v>
      </c>
      <c r="BT67" s="6">
        <f t="shared" si="214"/>
        <v>39812.976634060789</v>
      </c>
      <c r="BU67" s="6">
        <f t="shared" si="215"/>
        <v>31332.812611005844</v>
      </c>
      <c r="BV67" s="6">
        <f t="shared" si="231"/>
        <v>5048.7470369279999</v>
      </c>
      <c r="BW67" s="6">
        <f t="shared" si="216"/>
        <v>7573.1205553919999</v>
      </c>
      <c r="BX67" s="6">
        <f t="shared" si="217"/>
        <v>5960.0458770935038</v>
      </c>
      <c r="BY67" s="6">
        <f t="shared" si="232"/>
        <v>5019.8327999999992</v>
      </c>
      <c r="BZ67" s="6">
        <f t="shared" si="233"/>
        <v>334.65551999999997</v>
      </c>
      <c r="CA67" s="6">
        <f t="shared" si="218"/>
        <v>501.98327999999992</v>
      </c>
      <c r="CB67" s="6">
        <f t="shared" si="219"/>
        <v>395.06084135999993</v>
      </c>
      <c r="CC67" s="6">
        <f t="shared" si="234"/>
        <v>1542.0358412098299</v>
      </c>
      <c r="CD67" s="6"/>
      <c r="CF67" s="25"/>
      <c r="CG67" s="9"/>
      <c r="CH67" s="6">
        <f t="shared" si="235"/>
        <v>58648.178439966199</v>
      </c>
      <c r="CI67">
        <v>7.5</v>
      </c>
      <c r="CJ67" s="25">
        <f t="shared" si="174"/>
        <v>16175.173821597051</v>
      </c>
      <c r="CK67" s="9">
        <f t="shared" si="175"/>
        <v>17717.209662806879</v>
      </c>
    </row>
    <row r="68" spans="2:89" s="10" customFormat="1" x14ac:dyDescent="0.35">
      <c r="B68" s="10" t="s">
        <v>9</v>
      </c>
      <c r="C68" s="10">
        <v>200</v>
      </c>
      <c r="D68" s="11">
        <v>0.18</v>
      </c>
      <c r="E68" s="10">
        <v>6</v>
      </c>
      <c r="F68" s="12">
        <v>1.0338000000000001</v>
      </c>
      <c r="G68" s="12">
        <v>1.03</v>
      </c>
      <c r="H68" s="12">
        <v>1.2838000000000001</v>
      </c>
      <c r="I68" s="12">
        <v>1.2575000000000001</v>
      </c>
      <c r="J68" s="12">
        <v>1.63</v>
      </c>
      <c r="K68" s="10">
        <v>8</v>
      </c>
      <c r="L68" s="12">
        <v>1.9456</v>
      </c>
      <c r="M68" s="12">
        <v>2.56</v>
      </c>
      <c r="N68" s="10">
        <v>7.5</v>
      </c>
      <c r="O68" s="10">
        <v>6</v>
      </c>
      <c r="P68" s="56">
        <v>1</v>
      </c>
      <c r="Q68" s="12">
        <v>1.3440000000000001</v>
      </c>
      <c r="R68" s="10">
        <v>15</v>
      </c>
      <c r="S68" s="10">
        <v>20</v>
      </c>
      <c r="T68" s="12">
        <v>0.05</v>
      </c>
      <c r="U68" s="12">
        <v>0.5</v>
      </c>
      <c r="V68" s="17">
        <v>864</v>
      </c>
      <c r="W68" s="31" t="s">
        <v>32</v>
      </c>
      <c r="X68" s="31">
        <v>1</v>
      </c>
      <c r="Y68" s="31" t="s">
        <v>9</v>
      </c>
      <c r="Z68" s="31">
        <v>497</v>
      </c>
      <c r="AA68" s="32">
        <v>0.251</v>
      </c>
      <c r="AB68" s="32"/>
      <c r="AC68" s="32"/>
      <c r="AD68" s="32">
        <f t="shared" si="220"/>
        <v>2.4</v>
      </c>
      <c r="AE68" s="17">
        <v>15</v>
      </c>
      <c r="AF68" s="32"/>
      <c r="AG68" s="17"/>
      <c r="AH68" s="17"/>
      <c r="AI68" s="32" t="s">
        <v>107</v>
      </c>
      <c r="AJ68" s="12"/>
      <c r="AK68" s="12"/>
      <c r="AL68" s="12">
        <v>0.15</v>
      </c>
      <c r="AM68" s="12"/>
      <c r="AN68" s="12"/>
      <c r="AO68" s="12"/>
      <c r="AP68" s="12"/>
      <c r="AQ68" s="12">
        <v>0.4</v>
      </c>
      <c r="AR68" s="10">
        <v>311</v>
      </c>
      <c r="AS68" s="12">
        <f>1*46.6%</f>
        <v>0.46600000000000003</v>
      </c>
      <c r="AT68" s="12">
        <f>1*46.6%</f>
        <v>0.46600000000000003</v>
      </c>
      <c r="AU68" s="12">
        <v>0.311</v>
      </c>
      <c r="AW68" s="13"/>
      <c r="AX68" s="49" t="s">
        <v>425</v>
      </c>
      <c r="AY68" s="13">
        <v>595</v>
      </c>
      <c r="AZ68" s="12">
        <f t="shared" si="221"/>
        <v>0.45</v>
      </c>
      <c r="BA68" s="12"/>
      <c r="BB68" s="12"/>
      <c r="BC68" s="12"/>
      <c r="BD68" s="12"/>
      <c r="BE68" s="10">
        <f t="shared" si="222"/>
        <v>697</v>
      </c>
      <c r="BF68" s="13">
        <f t="shared" si="209"/>
        <v>906</v>
      </c>
      <c r="BG68" s="12">
        <f t="shared" si="223"/>
        <v>1.167</v>
      </c>
      <c r="BH68" s="13">
        <f t="shared" si="210"/>
        <v>2416.3989999999999</v>
      </c>
      <c r="BI68" s="12">
        <f t="shared" si="211"/>
        <v>0</v>
      </c>
      <c r="BJ68" s="12">
        <f t="shared" si="224"/>
        <v>0.79600000000000004</v>
      </c>
      <c r="BK68" s="12">
        <f t="shared" si="225"/>
        <v>0</v>
      </c>
      <c r="BL68" s="12">
        <f t="shared" si="226"/>
        <v>0.36099999999999999</v>
      </c>
      <c r="BM68" s="12">
        <f t="shared" si="227"/>
        <v>0.5</v>
      </c>
      <c r="BN68" s="13">
        <f t="shared" si="228"/>
        <v>0</v>
      </c>
      <c r="BO68" s="12">
        <f t="shared" si="23"/>
        <v>0</v>
      </c>
      <c r="BP68" s="13">
        <f t="shared" si="229"/>
        <v>2416.3989999999999</v>
      </c>
      <c r="BQ68" s="13">
        <f t="shared" si="212"/>
        <v>3624.5985000000001</v>
      </c>
      <c r="BR68" s="13">
        <f t="shared" si="213"/>
        <v>2852.5590195</v>
      </c>
      <c r="BS68" s="13">
        <f t="shared" si="230"/>
        <v>30663.662558822398</v>
      </c>
      <c r="BT68" s="13">
        <f t="shared" si="214"/>
        <v>45995.493838233597</v>
      </c>
      <c r="BU68" s="13">
        <f t="shared" si="215"/>
        <v>36198.453650689844</v>
      </c>
      <c r="BV68" s="13">
        <f t="shared" si="231"/>
        <v>5832.761899776001</v>
      </c>
      <c r="BW68" s="13">
        <f t="shared" si="216"/>
        <v>8749.1428496640019</v>
      </c>
      <c r="BX68" s="13">
        <f t="shared" si="217"/>
        <v>6885.5754226855697</v>
      </c>
      <c r="BY68" s="13">
        <f t="shared" si="232"/>
        <v>5799.3575999999994</v>
      </c>
      <c r="BZ68" s="13">
        <f t="shared" si="233"/>
        <v>386.62383999999997</v>
      </c>
      <c r="CA68" s="13">
        <f t="shared" si="218"/>
        <v>579.93575999999996</v>
      </c>
      <c r="CB68" s="13">
        <f t="shared" si="219"/>
        <v>456.40944311999999</v>
      </c>
      <c r="CC68" s="13">
        <f t="shared" si="234"/>
        <v>864</v>
      </c>
      <c r="CD68" s="13"/>
      <c r="CF68" s="17"/>
      <c r="CG68" s="17"/>
      <c r="CH68" s="13">
        <f t="shared" si="235"/>
        <v>67755.595238545429</v>
      </c>
      <c r="CI68" s="10">
        <v>7.5</v>
      </c>
      <c r="CJ68" s="17">
        <f t="shared" si="174"/>
        <v>18687.000338656679</v>
      </c>
      <c r="CK68" s="17">
        <f t="shared" si="175"/>
        <v>19551.000338656679</v>
      </c>
    </row>
    <row r="69" spans="2:89" x14ac:dyDescent="0.35">
      <c r="B69" t="s">
        <v>9</v>
      </c>
      <c r="C69">
        <v>200</v>
      </c>
      <c r="D69" s="1">
        <v>0.18</v>
      </c>
      <c r="E69">
        <v>6</v>
      </c>
      <c r="F69" s="4">
        <v>1.0338000000000001</v>
      </c>
      <c r="G69" s="4">
        <v>1.03</v>
      </c>
      <c r="H69" s="4">
        <v>1.2838000000000001</v>
      </c>
      <c r="I69" s="4">
        <v>1.2575000000000001</v>
      </c>
      <c r="J69" s="4">
        <v>1.63</v>
      </c>
      <c r="K69">
        <v>8</v>
      </c>
      <c r="L69" s="4">
        <v>1.9456</v>
      </c>
      <c r="M69" s="4">
        <v>2.56</v>
      </c>
      <c r="N69">
        <v>7.5</v>
      </c>
      <c r="O69">
        <v>6</v>
      </c>
      <c r="P69" s="55">
        <v>1</v>
      </c>
      <c r="Q69" s="4">
        <v>1.3440000000000001</v>
      </c>
      <c r="R69">
        <v>15</v>
      </c>
      <c r="S69">
        <v>20</v>
      </c>
      <c r="T69" s="4">
        <v>0.05</v>
      </c>
      <c r="U69" s="4">
        <v>0.5</v>
      </c>
      <c r="V69" s="9">
        <v>864</v>
      </c>
      <c r="W69" t="s">
        <v>414</v>
      </c>
      <c r="X69">
        <v>1</v>
      </c>
      <c r="Y69" t="s">
        <v>9</v>
      </c>
      <c r="Z69">
        <v>449</v>
      </c>
      <c r="AC69" s="30">
        <v>0.2</v>
      </c>
      <c r="AE69">
        <v>1</v>
      </c>
      <c r="AH69">
        <v>151</v>
      </c>
      <c r="AI69" s="30" t="s">
        <v>107</v>
      </c>
      <c r="AJ69" s="4"/>
      <c r="AK69" s="4"/>
      <c r="AL69" s="4">
        <v>0.15</v>
      </c>
      <c r="AM69" s="4"/>
      <c r="AN69" s="4"/>
      <c r="AO69" s="4"/>
      <c r="AP69" s="4"/>
      <c r="AQ69" s="4">
        <v>0.4</v>
      </c>
      <c r="AR69">
        <v>311</v>
      </c>
      <c r="AS69" s="4">
        <f>2*46.6%</f>
        <v>0.93200000000000005</v>
      </c>
      <c r="AT69" s="4"/>
      <c r="AU69" s="4">
        <v>0.311</v>
      </c>
      <c r="AW69" s="6"/>
      <c r="AX69" s="48" t="s">
        <v>425</v>
      </c>
      <c r="AY69" s="6">
        <v>595</v>
      </c>
      <c r="AZ69" s="4">
        <f t="shared" si="221"/>
        <v>0.45</v>
      </c>
      <c r="BA69" s="4"/>
      <c r="BB69" s="4"/>
      <c r="BC69" s="4"/>
      <c r="BD69" s="4"/>
      <c r="BE69">
        <f>C69+Z69</f>
        <v>649</v>
      </c>
      <c r="BF69" s="6">
        <f t="shared" si="209"/>
        <v>906</v>
      </c>
      <c r="BG69" s="4">
        <f>AA69+AJ69+AS69+AZ69</f>
        <v>1.3820000000000001</v>
      </c>
      <c r="BH69" s="6">
        <f t="shared" si="210"/>
        <v>2451.9180000000001</v>
      </c>
      <c r="BI69" s="4">
        <f t="shared" si="211"/>
        <v>0</v>
      </c>
      <c r="BJ69" s="4">
        <f>AB69+AL69+AT69+BC69+D69</f>
        <v>0.32999999999999996</v>
      </c>
      <c r="BK69" s="4">
        <f>AC69+AM69</f>
        <v>0.2</v>
      </c>
      <c r="BL69" s="4">
        <f>T69+AF69+AN69+AU69+BA69</f>
        <v>0.36099999999999999</v>
      </c>
      <c r="BM69" s="4">
        <f>U69+AG69+AO69+AV69+BB69</f>
        <v>0.5</v>
      </c>
      <c r="BN69" s="6">
        <f>AH69+AP69+AW69+BD69</f>
        <v>151</v>
      </c>
      <c r="BO69" s="4">
        <f>6.66*BN69/(1400+BN69)</f>
        <v>0.64839458413926498</v>
      </c>
      <c r="BP69" s="6">
        <f>(100%+BI69+BK69)*BH69</f>
        <v>2942.3016000000002</v>
      </c>
      <c r="BQ69" s="6">
        <f t="shared" si="212"/>
        <v>4413.4524000000001</v>
      </c>
      <c r="BR69" s="6">
        <f t="shared" si="213"/>
        <v>3473.3870388000005</v>
      </c>
      <c r="BS69" s="6">
        <f t="shared" si="230"/>
        <v>26506.135885824002</v>
      </c>
      <c r="BT69" s="6">
        <f t="shared" si="214"/>
        <v>39759.203828736005</v>
      </c>
      <c r="BU69" s="6">
        <f t="shared" si="215"/>
        <v>31290.493413215234</v>
      </c>
      <c r="BV69" s="6">
        <f>Q69*(100%+BJ69+BK69)*BH69</f>
        <v>5041.9280217600008</v>
      </c>
      <c r="BW69" s="6">
        <f t="shared" si="216"/>
        <v>7562.8920326400012</v>
      </c>
      <c r="BX69" s="6">
        <f t="shared" si="217"/>
        <v>5951.9960296876807</v>
      </c>
      <c r="BY69" s="6">
        <f>AD69*(100%+BK69)*BH69</f>
        <v>0</v>
      </c>
      <c r="BZ69" s="6">
        <f>BY69/AE69</f>
        <v>0</v>
      </c>
      <c r="CA69" s="6">
        <f t="shared" si="218"/>
        <v>0</v>
      </c>
      <c r="CB69" s="6">
        <f t="shared" si="219"/>
        <v>0</v>
      </c>
      <c r="CC69" s="6">
        <f>(100%+BO69)*V69</f>
        <v>1424.212920696325</v>
      </c>
      <c r="CD69" s="6"/>
      <c r="CF69" s="25"/>
      <c r="CG69" s="9"/>
      <c r="CH69" s="6">
        <f t="shared" si="235"/>
        <v>64851.400998212477</v>
      </c>
      <c r="CI69">
        <v>7.5</v>
      </c>
      <c r="CJ69" s="25">
        <f t="shared" si="174"/>
        <v>16990.985043285724</v>
      </c>
      <c r="CK69" s="9">
        <f t="shared" si="175"/>
        <v>18415.197963982049</v>
      </c>
    </row>
    <row r="70" spans="2:89" x14ac:dyDescent="0.35">
      <c r="B70" t="s">
        <v>9</v>
      </c>
      <c r="C70">
        <v>200</v>
      </c>
      <c r="D70" s="1">
        <v>0.18</v>
      </c>
      <c r="E70">
        <v>6</v>
      </c>
      <c r="F70" s="4">
        <v>1.0338000000000001</v>
      </c>
      <c r="G70" s="4">
        <v>1.03</v>
      </c>
      <c r="H70" s="4">
        <v>1.2838000000000001</v>
      </c>
      <c r="I70" s="4">
        <v>1.2575000000000001</v>
      </c>
      <c r="J70" s="4">
        <v>1.63</v>
      </c>
      <c r="K70">
        <v>8</v>
      </c>
      <c r="L70" s="4">
        <v>1.9456</v>
      </c>
      <c r="M70" s="4">
        <v>2.56</v>
      </c>
      <c r="N70">
        <v>7.5</v>
      </c>
      <c r="O70">
        <v>6</v>
      </c>
      <c r="P70" s="55">
        <v>1</v>
      </c>
      <c r="Q70" s="4">
        <v>1.3440000000000001</v>
      </c>
      <c r="R70">
        <v>15</v>
      </c>
      <c r="S70">
        <v>20</v>
      </c>
      <c r="T70" s="4">
        <v>0.05</v>
      </c>
      <c r="U70" s="4">
        <v>0.5</v>
      </c>
      <c r="V70" s="9">
        <v>864</v>
      </c>
      <c r="W70" t="s">
        <v>414</v>
      </c>
      <c r="X70">
        <v>1</v>
      </c>
      <c r="Y70" t="s">
        <v>9</v>
      </c>
      <c r="Z70">
        <v>449</v>
      </c>
      <c r="AC70" s="30">
        <v>0.2</v>
      </c>
      <c r="AE70">
        <v>1</v>
      </c>
      <c r="AH70">
        <v>151</v>
      </c>
      <c r="AI70" s="30" t="s">
        <v>107</v>
      </c>
      <c r="AJ70" s="4"/>
      <c r="AK70" s="4"/>
      <c r="AL70" s="4">
        <v>0.15</v>
      </c>
      <c r="AM70" s="4"/>
      <c r="AN70" s="4"/>
      <c r="AO70" s="4"/>
      <c r="AP70" s="4"/>
      <c r="AQ70" s="4">
        <v>0.4</v>
      </c>
      <c r="AR70">
        <v>311</v>
      </c>
      <c r="AS70" s="4">
        <f>2*46.6%</f>
        <v>0.93200000000000005</v>
      </c>
      <c r="AT70" s="4">
        <v>0.46600000000000003</v>
      </c>
      <c r="AU70" s="4"/>
      <c r="AW70" s="6"/>
      <c r="AX70" s="48" t="s">
        <v>425</v>
      </c>
      <c r="AY70" s="6">
        <v>595</v>
      </c>
      <c r="AZ70" s="4">
        <f t="shared" si="221"/>
        <v>0.45</v>
      </c>
      <c r="BA70" s="4"/>
      <c r="BB70" s="4"/>
      <c r="BC70" s="4"/>
      <c r="BD70" s="4"/>
      <c r="BE70">
        <f t="shared" ref="BE70:BE74" si="236">C70+Z70</f>
        <v>649</v>
      </c>
      <c r="BF70" s="6">
        <f t="shared" si="209"/>
        <v>906</v>
      </c>
      <c r="BG70" s="4">
        <f t="shared" ref="BG70:BG74" si="237">AA70+AJ70+AS70+AZ70</f>
        <v>1.3820000000000001</v>
      </c>
      <c r="BH70" s="6">
        <f t="shared" si="210"/>
        <v>2451.9180000000001</v>
      </c>
      <c r="BI70" s="4">
        <f t="shared" si="211"/>
        <v>0</v>
      </c>
      <c r="BJ70" s="4">
        <f t="shared" ref="BJ70:BJ74" si="238">AB70+AL70+AT70+BC70+D70</f>
        <v>0.79600000000000004</v>
      </c>
      <c r="BK70" s="4">
        <f t="shared" ref="BK70:BK74" si="239">AC70+AM70</f>
        <v>0.2</v>
      </c>
      <c r="BL70" s="4">
        <f t="shared" ref="BL70:BL74" si="240">T70+AF70+AN70+AU70+BA70</f>
        <v>0.05</v>
      </c>
      <c r="BM70" s="4">
        <f t="shared" ref="BM70:BM74" si="241">U70+AG70+AO70+AV70+BB70</f>
        <v>0.5</v>
      </c>
      <c r="BN70" s="6">
        <f t="shared" ref="BN70:BN74" si="242">AH70+AP70+AW70+BD70</f>
        <v>151</v>
      </c>
      <c r="BO70" s="4">
        <f t="shared" si="23"/>
        <v>0.64839458413926498</v>
      </c>
      <c r="BP70" s="6">
        <f t="shared" ref="BP70:BP74" si="243">(100%+BI70+BK70)*BH70</f>
        <v>2942.3016000000002</v>
      </c>
      <c r="BQ70" s="6">
        <f t="shared" si="212"/>
        <v>4413.4524000000001</v>
      </c>
      <c r="BR70" s="6">
        <f t="shared" si="213"/>
        <v>3015.85914</v>
      </c>
      <c r="BS70" s="6">
        <f t="shared" si="230"/>
        <v>34579.2465543168</v>
      </c>
      <c r="BT70" s="6">
        <f t="shared" si="214"/>
        <v>51868.869831475196</v>
      </c>
      <c r="BU70" s="6">
        <f t="shared" si="215"/>
        <v>35443.727718174719</v>
      </c>
      <c r="BV70" s="6">
        <f t="shared" ref="BV70:BV74" si="244">Q70*(100%+BJ70+BK70)*BH70</f>
        <v>6577.5740728320006</v>
      </c>
      <c r="BW70" s="6">
        <f t="shared" si="216"/>
        <v>9866.3611092480005</v>
      </c>
      <c r="BX70" s="6">
        <f t="shared" si="217"/>
        <v>6742.0134246527996</v>
      </c>
      <c r="BY70" s="6">
        <f t="shared" ref="BY70:BY74" si="245">AD70*(100%+BK70)*BH70</f>
        <v>0</v>
      </c>
      <c r="BZ70" s="6">
        <f t="shared" ref="BZ70:BZ74" si="246">BY70/AE70</f>
        <v>0</v>
      </c>
      <c r="CA70" s="6">
        <f t="shared" si="218"/>
        <v>0</v>
      </c>
      <c r="CB70" s="6">
        <f t="shared" si="219"/>
        <v>0</v>
      </c>
      <c r="CC70" s="6">
        <f t="shared" ref="CC70:CC74" si="247">(100%+BO70)*V70</f>
        <v>1424.212920696325</v>
      </c>
      <c r="CD70" s="6"/>
      <c r="CF70" s="25"/>
      <c r="CG70" s="9"/>
      <c r="CH70" s="6">
        <f t="shared" si="235"/>
        <v>67731.937891294321</v>
      </c>
      <c r="CI70">
        <v>7.5</v>
      </c>
      <c r="CJ70" s="25">
        <f t="shared" si="174"/>
        <v>18482.585777019165</v>
      </c>
      <c r="CK70" s="8">
        <f t="shared" si="175"/>
        <v>19906.798697715491</v>
      </c>
    </row>
    <row r="71" spans="2:89" x14ac:dyDescent="0.35">
      <c r="B71" t="s">
        <v>9</v>
      </c>
      <c r="C71">
        <v>200</v>
      </c>
      <c r="D71" s="1">
        <v>0.18</v>
      </c>
      <c r="E71">
        <v>6</v>
      </c>
      <c r="F71" s="4">
        <v>1.0338000000000001</v>
      </c>
      <c r="G71" s="4">
        <v>1.03</v>
      </c>
      <c r="H71" s="4">
        <v>1.2838000000000001</v>
      </c>
      <c r="I71" s="4">
        <v>1.2575000000000001</v>
      </c>
      <c r="J71" s="4">
        <v>1.63</v>
      </c>
      <c r="K71">
        <v>8</v>
      </c>
      <c r="L71" s="4">
        <v>1.9456</v>
      </c>
      <c r="M71" s="4">
        <v>2.56</v>
      </c>
      <c r="N71">
        <v>7.5</v>
      </c>
      <c r="O71">
        <v>6</v>
      </c>
      <c r="P71" s="55">
        <v>1</v>
      </c>
      <c r="Q71" s="4">
        <v>1.3440000000000001</v>
      </c>
      <c r="R71">
        <v>15</v>
      </c>
      <c r="S71">
        <v>20</v>
      </c>
      <c r="T71" s="4">
        <v>0.05</v>
      </c>
      <c r="U71" s="4">
        <v>0.5</v>
      </c>
      <c r="V71" s="9">
        <v>864</v>
      </c>
      <c r="W71" t="s">
        <v>414</v>
      </c>
      <c r="X71">
        <v>1</v>
      </c>
      <c r="Y71" t="s">
        <v>9</v>
      </c>
      <c r="Z71">
        <v>449</v>
      </c>
      <c r="AC71" s="30">
        <v>0.2</v>
      </c>
      <c r="AE71">
        <v>1</v>
      </c>
      <c r="AH71">
        <v>151</v>
      </c>
      <c r="AI71" s="30" t="s">
        <v>107</v>
      </c>
      <c r="AJ71" s="4"/>
      <c r="AK71" s="4"/>
      <c r="AL71" s="4">
        <v>0.15</v>
      </c>
      <c r="AM71" s="4"/>
      <c r="AN71" s="4"/>
      <c r="AO71" s="4"/>
      <c r="AP71" s="4"/>
      <c r="AQ71" s="4">
        <v>0.4</v>
      </c>
      <c r="AR71">
        <v>311</v>
      </c>
      <c r="AS71" s="4">
        <v>0.46600000000000003</v>
      </c>
      <c r="AT71" s="4">
        <v>0.46600000000000003</v>
      </c>
      <c r="AU71" s="4"/>
      <c r="AW71" s="6">
        <v>187</v>
      </c>
      <c r="AX71" s="48" t="s">
        <v>425</v>
      </c>
      <c r="AY71" s="6">
        <v>595</v>
      </c>
      <c r="AZ71" s="4">
        <f t="shared" si="221"/>
        <v>0.45</v>
      </c>
      <c r="BA71" s="4"/>
      <c r="BB71" s="4"/>
      <c r="BC71" s="4"/>
      <c r="BD71" s="4"/>
      <c r="BE71">
        <f t="shared" si="236"/>
        <v>649</v>
      </c>
      <c r="BF71" s="6">
        <f t="shared" si="209"/>
        <v>906</v>
      </c>
      <c r="BG71" s="4">
        <f t="shared" si="237"/>
        <v>0.91600000000000004</v>
      </c>
      <c r="BH71" s="6">
        <f t="shared" si="210"/>
        <v>2149.4839999999999</v>
      </c>
      <c r="BI71" s="4">
        <f t="shared" si="211"/>
        <v>0</v>
      </c>
      <c r="BJ71" s="4">
        <f t="shared" si="238"/>
        <v>0.79600000000000004</v>
      </c>
      <c r="BK71" s="4">
        <f t="shared" si="239"/>
        <v>0.2</v>
      </c>
      <c r="BL71" s="4">
        <f t="shared" si="240"/>
        <v>0.05</v>
      </c>
      <c r="BM71" s="4">
        <f t="shared" si="241"/>
        <v>0.5</v>
      </c>
      <c r="BN71" s="6">
        <f t="shared" si="242"/>
        <v>338</v>
      </c>
      <c r="BO71" s="4">
        <f t="shared" si="23"/>
        <v>1.2952128883774452</v>
      </c>
      <c r="BP71" s="6">
        <f t="shared" si="243"/>
        <v>2579.3807999999999</v>
      </c>
      <c r="BQ71" s="6">
        <f t="shared" si="212"/>
        <v>3869.0711999999999</v>
      </c>
      <c r="BR71" s="6">
        <f t="shared" si="213"/>
        <v>2643.8653199999999</v>
      </c>
      <c r="BS71" s="6">
        <f t="shared" si="230"/>
        <v>30314.038724198395</v>
      </c>
      <c r="BT71" s="6">
        <f t="shared" si="214"/>
        <v>45471.058086297591</v>
      </c>
      <c r="BU71" s="6">
        <f t="shared" si="215"/>
        <v>31071.889692303354</v>
      </c>
      <c r="BV71" s="6">
        <f t="shared" si="244"/>
        <v>5766.2573660159997</v>
      </c>
      <c r="BW71" s="6">
        <f t="shared" si="216"/>
        <v>8649.3860490240004</v>
      </c>
      <c r="BX71" s="6">
        <f t="shared" si="217"/>
        <v>5910.4138001663996</v>
      </c>
      <c r="BY71" s="6">
        <f t="shared" si="245"/>
        <v>0</v>
      </c>
      <c r="BZ71" s="6">
        <f t="shared" si="246"/>
        <v>0</v>
      </c>
      <c r="CA71" s="6">
        <f t="shared" si="218"/>
        <v>0</v>
      </c>
      <c r="CB71" s="6">
        <f t="shared" si="219"/>
        <v>0</v>
      </c>
      <c r="CC71" s="6">
        <f t="shared" si="247"/>
        <v>1983.0639355581127</v>
      </c>
      <c r="CD71" s="6"/>
      <c r="CF71" s="25"/>
      <c r="CG71" s="9"/>
      <c r="CH71" s="6">
        <f t="shared" si="235"/>
        <v>59377.481949368157</v>
      </c>
      <c r="CI71">
        <v>7.5</v>
      </c>
      <c r="CJ71" s="25">
        <f t="shared" si="174"/>
        <v>16202.834844529982</v>
      </c>
      <c r="CK71" s="9">
        <f t="shared" si="175"/>
        <v>18185.898780088093</v>
      </c>
    </row>
    <row r="72" spans="2:89" x14ac:dyDescent="0.35">
      <c r="B72" t="s">
        <v>9</v>
      </c>
      <c r="C72">
        <v>200</v>
      </c>
      <c r="D72" s="1">
        <v>0.18</v>
      </c>
      <c r="E72">
        <v>6</v>
      </c>
      <c r="F72" s="4">
        <v>1.0338000000000001</v>
      </c>
      <c r="G72" s="4">
        <v>1.03</v>
      </c>
      <c r="H72" s="4">
        <v>1.2838000000000001</v>
      </c>
      <c r="I72" s="4">
        <v>1.2575000000000001</v>
      </c>
      <c r="J72" s="4">
        <v>1.63</v>
      </c>
      <c r="K72">
        <v>8</v>
      </c>
      <c r="L72" s="4">
        <v>1.9456</v>
      </c>
      <c r="M72" s="4">
        <v>2.56</v>
      </c>
      <c r="N72">
        <v>7.5</v>
      </c>
      <c r="O72">
        <v>6</v>
      </c>
      <c r="P72" s="55">
        <v>1</v>
      </c>
      <c r="Q72" s="4">
        <v>1.3440000000000001</v>
      </c>
      <c r="R72">
        <v>15</v>
      </c>
      <c r="S72">
        <v>20</v>
      </c>
      <c r="T72" s="4">
        <v>0.05</v>
      </c>
      <c r="U72" s="4">
        <v>0.5</v>
      </c>
      <c r="V72" s="9">
        <v>864</v>
      </c>
      <c r="W72" t="s">
        <v>414</v>
      </c>
      <c r="X72">
        <v>1</v>
      </c>
      <c r="Y72" t="s">
        <v>9</v>
      </c>
      <c r="Z72">
        <v>449</v>
      </c>
      <c r="AC72" s="30">
        <v>0.2</v>
      </c>
      <c r="AE72">
        <v>1</v>
      </c>
      <c r="AH72">
        <v>151</v>
      </c>
      <c r="AI72" s="30" t="s">
        <v>107</v>
      </c>
      <c r="AJ72" s="4"/>
      <c r="AK72" s="4"/>
      <c r="AL72" s="4">
        <v>0.15</v>
      </c>
      <c r="AM72" s="4"/>
      <c r="AN72" s="4"/>
      <c r="AO72" s="4"/>
      <c r="AP72" s="4"/>
      <c r="AQ72" s="4">
        <v>0.4</v>
      </c>
      <c r="AR72">
        <v>311</v>
      </c>
      <c r="AS72" s="4">
        <v>0.46600000000000003</v>
      </c>
      <c r="AT72" s="4"/>
      <c r="AU72" s="4">
        <v>0.311</v>
      </c>
      <c r="AW72" s="6">
        <v>187</v>
      </c>
      <c r="AX72" s="48" t="s">
        <v>425</v>
      </c>
      <c r="AY72" s="6">
        <v>595</v>
      </c>
      <c r="AZ72" s="4">
        <f t="shared" si="221"/>
        <v>0.45</v>
      </c>
      <c r="BA72" s="4"/>
      <c r="BB72" s="4"/>
      <c r="BC72" s="4"/>
      <c r="BD72" s="4"/>
      <c r="BE72">
        <f t="shared" si="236"/>
        <v>649</v>
      </c>
      <c r="BF72" s="6">
        <f t="shared" si="209"/>
        <v>906</v>
      </c>
      <c r="BG72" s="4">
        <f t="shared" si="237"/>
        <v>0.91600000000000004</v>
      </c>
      <c r="BH72" s="6">
        <f t="shared" si="210"/>
        <v>2149.4839999999999</v>
      </c>
      <c r="BI72" s="4">
        <f t="shared" si="211"/>
        <v>0</v>
      </c>
      <c r="BJ72" s="4">
        <f t="shared" si="238"/>
        <v>0.32999999999999996</v>
      </c>
      <c r="BK72" s="4">
        <f t="shared" si="239"/>
        <v>0.2</v>
      </c>
      <c r="BL72" s="4">
        <f t="shared" si="240"/>
        <v>0.36099999999999999</v>
      </c>
      <c r="BM72" s="4">
        <f t="shared" si="241"/>
        <v>0.5</v>
      </c>
      <c r="BN72" s="6">
        <f t="shared" si="242"/>
        <v>338</v>
      </c>
      <c r="BO72" s="4">
        <f t="shared" si="23"/>
        <v>1.2952128883774452</v>
      </c>
      <c r="BP72" s="6">
        <f t="shared" si="243"/>
        <v>2579.3807999999999</v>
      </c>
      <c r="BQ72" s="6">
        <f t="shared" si="212"/>
        <v>3869.0711999999999</v>
      </c>
      <c r="BR72" s="6">
        <f t="shared" si="213"/>
        <v>3044.9590343999998</v>
      </c>
      <c r="BS72" s="6">
        <f t="shared" si="230"/>
        <v>23236.713050112001</v>
      </c>
      <c r="BT72" s="6">
        <f t="shared" si="214"/>
        <v>34855.069575168003</v>
      </c>
      <c r="BU72" s="6">
        <f t="shared" si="215"/>
        <v>27430.939755657218</v>
      </c>
      <c r="BV72" s="6">
        <f t="shared" si="244"/>
        <v>4420.0269388800007</v>
      </c>
      <c r="BW72" s="6">
        <f t="shared" si="216"/>
        <v>6630.040408320001</v>
      </c>
      <c r="BX72" s="6">
        <f t="shared" si="217"/>
        <v>5217.8418013478404</v>
      </c>
      <c r="BY72" s="6">
        <f t="shared" si="245"/>
        <v>0</v>
      </c>
      <c r="BZ72" s="6">
        <f t="shared" si="246"/>
        <v>0</v>
      </c>
      <c r="CA72" s="6">
        <f t="shared" si="218"/>
        <v>0</v>
      </c>
      <c r="CB72" s="6">
        <f t="shared" si="219"/>
        <v>0</v>
      </c>
      <c r="CC72" s="6">
        <f t="shared" si="247"/>
        <v>1983.0639355581127</v>
      </c>
      <c r="CD72" s="6"/>
      <c r="CF72" s="25"/>
      <c r="CG72" s="9"/>
      <c r="CH72" s="6">
        <f t="shared" si="235"/>
        <v>56852.24743374034</v>
      </c>
      <c r="CI72">
        <v>7.5</v>
      </c>
      <c r="CJ72" s="25">
        <f t="shared" si="174"/>
        <v>14895.216926007302</v>
      </c>
      <c r="CK72" s="9">
        <f t="shared" si="175"/>
        <v>16878.280861565414</v>
      </c>
    </row>
    <row r="73" spans="2:89" x14ac:dyDescent="0.35">
      <c r="B73" t="s">
        <v>9</v>
      </c>
      <c r="C73">
        <v>200</v>
      </c>
      <c r="D73" s="1">
        <v>0.18</v>
      </c>
      <c r="E73">
        <v>6</v>
      </c>
      <c r="F73" s="4">
        <v>1.0338000000000001</v>
      </c>
      <c r="G73" s="4">
        <v>1.03</v>
      </c>
      <c r="H73" s="4">
        <v>1.2838000000000001</v>
      </c>
      <c r="I73" s="4">
        <v>1.2575000000000001</v>
      </c>
      <c r="J73" s="4">
        <v>1.63</v>
      </c>
      <c r="K73">
        <v>8</v>
      </c>
      <c r="L73" s="4">
        <v>1.9456</v>
      </c>
      <c r="M73" s="4">
        <v>2.56</v>
      </c>
      <c r="N73">
        <v>7.5</v>
      </c>
      <c r="O73">
        <v>6</v>
      </c>
      <c r="P73" s="55">
        <v>1</v>
      </c>
      <c r="Q73" s="4">
        <v>1.3440000000000001</v>
      </c>
      <c r="R73">
        <v>15</v>
      </c>
      <c r="S73">
        <v>20</v>
      </c>
      <c r="T73" s="4">
        <v>0.05</v>
      </c>
      <c r="U73" s="4">
        <v>0.5</v>
      </c>
      <c r="V73" s="9">
        <v>864</v>
      </c>
      <c r="W73" t="s">
        <v>414</v>
      </c>
      <c r="X73">
        <v>1</v>
      </c>
      <c r="Y73" t="s">
        <v>9</v>
      </c>
      <c r="Z73">
        <v>449</v>
      </c>
      <c r="AC73" s="30">
        <v>0.2</v>
      </c>
      <c r="AE73">
        <v>1</v>
      </c>
      <c r="AH73">
        <v>151</v>
      </c>
      <c r="AI73" s="30" t="s">
        <v>107</v>
      </c>
      <c r="AJ73" s="4"/>
      <c r="AK73" s="4"/>
      <c r="AL73" s="4">
        <v>0.15</v>
      </c>
      <c r="AM73" s="4"/>
      <c r="AN73" s="4"/>
      <c r="AO73" s="4"/>
      <c r="AP73" s="4"/>
      <c r="AQ73" s="4">
        <v>0.4</v>
      </c>
      <c r="AR73">
        <v>311</v>
      </c>
      <c r="AS73" s="4"/>
      <c r="AT73" s="4">
        <v>0.46600000000000003</v>
      </c>
      <c r="AU73" s="4">
        <v>0.311</v>
      </c>
      <c r="AW73" s="6">
        <v>187</v>
      </c>
      <c r="AX73" s="48" t="s">
        <v>425</v>
      </c>
      <c r="AY73" s="6">
        <v>595</v>
      </c>
      <c r="AZ73" s="4">
        <f t="shared" si="221"/>
        <v>0.45</v>
      </c>
      <c r="BA73" s="4"/>
      <c r="BB73" s="4"/>
      <c r="BC73" s="4"/>
      <c r="BD73" s="4"/>
      <c r="BE73">
        <f t="shared" si="236"/>
        <v>649</v>
      </c>
      <c r="BF73" s="6">
        <f t="shared" si="209"/>
        <v>906</v>
      </c>
      <c r="BG73" s="4">
        <f t="shared" si="237"/>
        <v>0.45</v>
      </c>
      <c r="BH73" s="6">
        <f t="shared" si="210"/>
        <v>1847.05</v>
      </c>
      <c r="BI73" s="4">
        <f t="shared" si="211"/>
        <v>0</v>
      </c>
      <c r="BJ73" s="4">
        <f t="shared" si="238"/>
        <v>0.79600000000000004</v>
      </c>
      <c r="BK73" s="4">
        <f t="shared" si="239"/>
        <v>0.2</v>
      </c>
      <c r="BL73" s="4">
        <f t="shared" si="240"/>
        <v>0.36099999999999999</v>
      </c>
      <c r="BM73" s="4">
        <f t="shared" si="241"/>
        <v>0.5</v>
      </c>
      <c r="BN73" s="6">
        <f t="shared" si="242"/>
        <v>338</v>
      </c>
      <c r="BO73" s="4">
        <f t="shared" si="23"/>
        <v>1.2952128883774452</v>
      </c>
      <c r="BP73" s="6">
        <f t="shared" si="243"/>
        <v>2216.46</v>
      </c>
      <c r="BQ73" s="6">
        <f t="shared" si="212"/>
        <v>3324.69</v>
      </c>
      <c r="BR73" s="6">
        <f t="shared" si="213"/>
        <v>2616.5310300000001</v>
      </c>
      <c r="BS73" s="6">
        <f t="shared" si="230"/>
        <v>26048.830894079998</v>
      </c>
      <c r="BT73" s="6">
        <f t="shared" si="214"/>
        <v>39073.246341120001</v>
      </c>
      <c r="BU73" s="6">
        <f t="shared" si="215"/>
        <v>30750.644870461438</v>
      </c>
      <c r="BV73" s="6">
        <f t="shared" si="244"/>
        <v>4954.9406592000005</v>
      </c>
      <c r="BW73" s="6">
        <f t="shared" si="216"/>
        <v>7432.4109888000003</v>
      </c>
      <c r="BX73" s="6">
        <f t="shared" si="217"/>
        <v>5849.3074481856002</v>
      </c>
      <c r="BY73" s="6">
        <f t="shared" si="245"/>
        <v>0</v>
      </c>
      <c r="BZ73" s="6">
        <f t="shared" si="246"/>
        <v>0</v>
      </c>
      <c r="CA73" s="6">
        <f t="shared" si="218"/>
        <v>0</v>
      </c>
      <c r="CB73" s="6">
        <f t="shared" si="219"/>
        <v>0</v>
      </c>
      <c r="CC73" s="6">
        <f t="shared" si="247"/>
        <v>1983.0639355581127</v>
      </c>
      <c r="CD73" s="6"/>
      <c r="CF73" s="25"/>
      <c r="CG73" s="9"/>
      <c r="CH73" s="6">
        <f t="shared" si="235"/>
        <v>58763.592391985643</v>
      </c>
      <c r="CI73">
        <v>7.5</v>
      </c>
      <c r="CJ73" s="25">
        <f t="shared" si="174"/>
        <v>16035.317617721135</v>
      </c>
      <c r="CK73" s="9">
        <f t="shared" si="175"/>
        <v>18018.381553279247</v>
      </c>
    </row>
    <row r="74" spans="2:89" s="10" customFormat="1" x14ac:dyDescent="0.35">
      <c r="B74" s="10" t="s">
        <v>9</v>
      </c>
      <c r="C74" s="10">
        <v>200</v>
      </c>
      <c r="D74" s="11">
        <v>0.18</v>
      </c>
      <c r="E74" s="10">
        <v>6</v>
      </c>
      <c r="F74" s="12">
        <v>1.0338000000000001</v>
      </c>
      <c r="G74" s="12">
        <v>1.03</v>
      </c>
      <c r="H74" s="12">
        <v>1.2838000000000001</v>
      </c>
      <c r="I74" s="12">
        <v>1.2575000000000001</v>
      </c>
      <c r="J74" s="12">
        <v>1.63</v>
      </c>
      <c r="K74" s="10">
        <v>8</v>
      </c>
      <c r="L74" s="12">
        <v>1.9456</v>
      </c>
      <c r="M74" s="12">
        <v>2.56</v>
      </c>
      <c r="N74" s="10">
        <v>7.5</v>
      </c>
      <c r="O74" s="10">
        <v>6</v>
      </c>
      <c r="P74" s="56">
        <v>1</v>
      </c>
      <c r="Q74" s="12">
        <v>1.3440000000000001</v>
      </c>
      <c r="R74" s="10">
        <v>15</v>
      </c>
      <c r="S74" s="10">
        <v>20</v>
      </c>
      <c r="T74" s="12">
        <v>0.05</v>
      </c>
      <c r="U74" s="12">
        <v>0.5</v>
      </c>
      <c r="V74" s="17">
        <v>864</v>
      </c>
      <c r="W74" s="10" t="s">
        <v>414</v>
      </c>
      <c r="X74" s="10">
        <v>1</v>
      </c>
      <c r="Y74" s="10" t="s">
        <v>9</v>
      </c>
      <c r="Z74" s="10">
        <v>449</v>
      </c>
      <c r="AC74" s="32">
        <v>0.2</v>
      </c>
      <c r="AE74" s="10">
        <v>1</v>
      </c>
      <c r="AH74" s="10">
        <v>151</v>
      </c>
      <c r="AI74" s="32" t="s">
        <v>107</v>
      </c>
      <c r="AJ74" s="12"/>
      <c r="AK74" s="12"/>
      <c r="AL74" s="12">
        <v>0.15</v>
      </c>
      <c r="AM74" s="12"/>
      <c r="AN74" s="12"/>
      <c r="AO74" s="12"/>
      <c r="AP74" s="12"/>
      <c r="AQ74" s="12">
        <v>0.4</v>
      </c>
      <c r="AR74" s="10">
        <v>311</v>
      </c>
      <c r="AS74" s="12">
        <f>1*46.6%</f>
        <v>0.46600000000000003</v>
      </c>
      <c r="AT74" s="12">
        <f>1*46.6%</f>
        <v>0.46600000000000003</v>
      </c>
      <c r="AU74" s="12">
        <v>0.311</v>
      </c>
      <c r="AW74" s="13"/>
      <c r="AX74" s="49" t="s">
        <v>425</v>
      </c>
      <c r="AY74" s="13">
        <v>595</v>
      </c>
      <c r="AZ74" s="12">
        <f t="shared" si="221"/>
        <v>0.45</v>
      </c>
      <c r="BA74" s="12"/>
      <c r="BB74" s="12"/>
      <c r="BC74" s="12"/>
      <c r="BD74" s="12"/>
      <c r="BE74" s="10">
        <f t="shared" si="236"/>
        <v>649</v>
      </c>
      <c r="BF74" s="13">
        <f t="shared" si="209"/>
        <v>906</v>
      </c>
      <c r="BG74" s="12">
        <f t="shared" si="237"/>
        <v>0.91600000000000004</v>
      </c>
      <c r="BH74" s="13">
        <f t="shared" si="210"/>
        <v>2149.4839999999999</v>
      </c>
      <c r="BI74" s="12">
        <f t="shared" si="211"/>
        <v>0</v>
      </c>
      <c r="BJ74" s="12">
        <f t="shared" si="238"/>
        <v>0.79600000000000004</v>
      </c>
      <c r="BK74" s="12">
        <f t="shared" si="239"/>
        <v>0.2</v>
      </c>
      <c r="BL74" s="12">
        <f t="shared" si="240"/>
        <v>0.36099999999999999</v>
      </c>
      <c r="BM74" s="12">
        <f t="shared" si="241"/>
        <v>0.5</v>
      </c>
      <c r="BN74" s="13">
        <f t="shared" si="242"/>
        <v>151</v>
      </c>
      <c r="BO74" s="12">
        <f t="shared" si="23"/>
        <v>0.64839458413926498</v>
      </c>
      <c r="BP74" s="13">
        <f t="shared" si="243"/>
        <v>2579.3807999999999</v>
      </c>
      <c r="BQ74" s="13">
        <f t="shared" si="212"/>
        <v>3869.0711999999999</v>
      </c>
      <c r="BR74" s="13">
        <f t="shared" si="213"/>
        <v>3044.9590343999998</v>
      </c>
      <c r="BS74" s="13">
        <f t="shared" si="230"/>
        <v>30314.038724198395</v>
      </c>
      <c r="BT74" s="13">
        <f t="shared" si="214"/>
        <v>45471.058086297591</v>
      </c>
      <c r="BU74" s="13">
        <f t="shared" si="215"/>
        <v>35785.722713916199</v>
      </c>
      <c r="BV74" s="13">
        <f t="shared" si="244"/>
        <v>5766.2573660159997</v>
      </c>
      <c r="BW74" s="13">
        <f t="shared" si="216"/>
        <v>8649.3860490240004</v>
      </c>
      <c r="BX74" s="13">
        <f t="shared" si="217"/>
        <v>6807.0668205818874</v>
      </c>
      <c r="BY74" s="13">
        <f t="shared" si="245"/>
        <v>0</v>
      </c>
      <c r="BZ74" s="13">
        <f t="shared" si="246"/>
        <v>0</v>
      </c>
      <c r="CA74" s="13">
        <f t="shared" si="218"/>
        <v>0</v>
      </c>
      <c r="CB74" s="13">
        <f t="shared" si="219"/>
        <v>0</v>
      </c>
      <c r="CC74" s="13">
        <f t="shared" si="247"/>
        <v>1424.212920696325</v>
      </c>
      <c r="CD74" s="13"/>
      <c r="CF74" s="17"/>
      <c r="CG74" s="17"/>
      <c r="CH74" s="13">
        <f t="shared" si="235"/>
        <v>68385.480430467418</v>
      </c>
      <c r="CI74" s="10">
        <v>7.5</v>
      </c>
      <c r="CJ74" s="17">
        <f t="shared" si="174"/>
        <v>18660.923447773312</v>
      </c>
      <c r="CK74" s="17">
        <f t="shared" si="175"/>
        <v>20085.136368469637</v>
      </c>
    </row>
    <row r="75" spans="2:89" x14ac:dyDescent="0.35">
      <c r="B75" t="s">
        <v>9</v>
      </c>
      <c r="C75">
        <v>200</v>
      </c>
      <c r="D75" s="1">
        <v>0.18</v>
      </c>
      <c r="E75">
        <v>6</v>
      </c>
      <c r="F75" s="4">
        <v>1.0338000000000001</v>
      </c>
      <c r="G75" s="4">
        <v>1.03</v>
      </c>
      <c r="H75" s="4">
        <v>1.2838000000000001</v>
      </c>
      <c r="I75" s="4">
        <v>1.2575000000000001</v>
      </c>
      <c r="J75" s="4">
        <v>1.63</v>
      </c>
      <c r="K75">
        <v>8</v>
      </c>
      <c r="L75" s="4">
        <v>1.9456</v>
      </c>
      <c r="M75" s="4">
        <v>2.56</v>
      </c>
      <c r="N75">
        <v>7.5</v>
      </c>
      <c r="O75">
        <v>6</v>
      </c>
      <c r="P75" s="55">
        <v>1</v>
      </c>
      <c r="Q75" s="4">
        <v>1.3440000000000001</v>
      </c>
      <c r="R75">
        <v>15</v>
      </c>
      <c r="S75">
        <v>20</v>
      </c>
      <c r="T75" s="4">
        <v>0.05</v>
      </c>
      <c r="U75" s="4">
        <v>0.5</v>
      </c>
      <c r="V75" s="9">
        <v>864</v>
      </c>
      <c r="W75" s="15" t="s">
        <v>32</v>
      </c>
      <c r="X75" s="15">
        <v>1</v>
      </c>
      <c r="Y75" s="15" t="s">
        <v>9</v>
      </c>
      <c r="Z75" s="15">
        <v>497</v>
      </c>
      <c r="AA75" s="30">
        <v>0.251</v>
      </c>
      <c r="AB75" s="30"/>
      <c r="AC75" s="30"/>
      <c r="AD75" s="30">
        <f>180%+(X75*60%)</f>
        <v>2.4</v>
      </c>
      <c r="AE75" s="9">
        <v>15</v>
      </c>
      <c r="AF75" s="30"/>
      <c r="AG75" s="9"/>
      <c r="AH75" s="9"/>
      <c r="AI75" s="30" t="s">
        <v>63</v>
      </c>
      <c r="AJ75" s="4"/>
      <c r="AK75" s="4"/>
      <c r="AL75" s="4"/>
      <c r="AM75" s="4">
        <v>0.35</v>
      </c>
      <c r="AN75" s="4"/>
      <c r="AO75" s="4"/>
      <c r="AP75" s="4"/>
      <c r="AQ75" s="4"/>
      <c r="AR75">
        <v>311</v>
      </c>
      <c r="AS75" s="4">
        <f>2*46.6%</f>
        <v>0.93200000000000005</v>
      </c>
      <c r="AT75" s="4"/>
      <c r="AU75" s="4">
        <v>0.311</v>
      </c>
      <c r="AW75" s="6"/>
      <c r="AX75" s="48" t="s">
        <v>423</v>
      </c>
      <c r="AY75" s="6">
        <v>595</v>
      </c>
      <c r="AZ75" s="4">
        <f t="shared" si="0"/>
        <v>0.67999999999999994</v>
      </c>
      <c r="BA75" s="4"/>
      <c r="BB75" s="4"/>
      <c r="BC75" s="4"/>
      <c r="BD75" s="4"/>
      <c r="BE75">
        <f>C75+Z75</f>
        <v>697</v>
      </c>
      <c r="BF75" s="6">
        <f t="shared" si="209"/>
        <v>906</v>
      </c>
      <c r="BG75" s="4">
        <f>AA75+AJ75+AS75+AZ75</f>
        <v>1.863</v>
      </c>
      <c r="BH75" s="6">
        <f t="shared" si="210"/>
        <v>2901.511</v>
      </c>
      <c r="BI75" s="4">
        <f t="shared" si="211"/>
        <v>0</v>
      </c>
      <c r="BJ75" s="4">
        <f>AB75+AL75+AT75+BC75+D75</f>
        <v>0.18</v>
      </c>
      <c r="BK75" s="4">
        <f>AC75+AM75</f>
        <v>0.35</v>
      </c>
      <c r="BL75" s="4">
        <f>T75+AF75+AN75+AU75+BA75</f>
        <v>0.36099999999999999</v>
      </c>
      <c r="BM75" s="4">
        <f>U75+AG75+AO75+AV75+BB75</f>
        <v>0.5</v>
      </c>
      <c r="BN75" s="6">
        <f>AH75+AP75+AW75+BD75</f>
        <v>0</v>
      </c>
      <c r="BO75" s="4">
        <f>6.66*BN75/(1400+BN75)</f>
        <v>0</v>
      </c>
      <c r="BP75" s="6">
        <f>(100%+BI75+BK75)*BH75</f>
        <v>3917.0398500000001</v>
      </c>
      <c r="BQ75" s="6">
        <f t="shared" si="212"/>
        <v>5875.5597749999997</v>
      </c>
      <c r="BR75" s="6">
        <f t="shared" si="213"/>
        <v>4624.065542925</v>
      </c>
      <c r="BS75" s="6">
        <f>(L75+2*M75)*(100%+BJ75+BK75)*BH75</f>
        <v>31366.401666047997</v>
      </c>
      <c r="BT75" s="6">
        <f t="shared" si="214"/>
        <v>47049.602499071996</v>
      </c>
      <c r="BU75" s="6">
        <f t="shared" si="215"/>
        <v>37028.03716676966</v>
      </c>
      <c r="BV75" s="6">
        <f>Q75*(100%+BJ75+BK75)*BH75</f>
        <v>5966.4350995199993</v>
      </c>
      <c r="BW75" s="6">
        <f t="shared" si="216"/>
        <v>8949.6526492799985</v>
      </c>
      <c r="BX75" s="6">
        <f t="shared" si="217"/>
        <v>7043.3766349833586</v>
      </c>
      <c r="BY75" s="6">
        <f>AD75*(100%+BK75)*BH75</f>
        <v>9400.8956400000006</v>
      </c>
      <c r="BZ75" s="6">
        <f>BY75/AE75</f>
        <v>626.72637600000007</v>
      </c>
      <c r="CA75" s="6">
        <f t="shared" si="218"/>
        <v>940.08956400000011</v>
      </c>
      <c r="CB75" s="6">
        <f t="shared" si="219"/>
        <v>739.85048686800008</v>
      </c>
      <c r="CC75" s="6">
        <f>(100%+BO75)*V75</f>
        <v>864</v>
      </c>
      <c r="CD75" s="6"/>
      <c r="CF75" s="25"/>
      <c r="CG75" s="9"/>
      <c r="CH75" s="6">
        <f>SUM(F75:J75)*BR75+2*BX75+BU75</f>
        <v>79946.301503428054</v>
      </c>
      <c r="CI75">
        <v>7.5</v>
      </c>
      <c r="CJ75" s="25">
        <f t="shared" si="174"/>
        <v>20533.650111595649</v>
      </c>
      <c r="CK75" s="9">
        <f t="shared" si="175"/>
        <v>21397.650111595649</v>
      </c>
    </row>
    <row r="76" spans="2:89" x14ac:dyDescent="0.35">
      <c r="B76" t="s">
        <v>9</v>
      </c>
      <c r="C76">
        <v>200</v>
      </c>
      <c r="D76" s="1">
        <v>0.18</v>
      </c>
      <c r="E76">
        <v>6</v>
      </c>
      <c r="F76" s="4">
        <v>1.0338000000000001</v>
      </c>
      <c r="G76" s="4">
        <v>1.03</v>
      </c>
      <c r="H76" s="4">
        <v>1.2838000000000001</v>
      </c>
      <c r="I76" s="4">
        <v>1.2575000000000001</v>
      </c>
      <c r="J76" s="4">
        <v>1.63</v>
      </c>
      <c r="K76">
        <v>8</v>
      </c>
      <c r="L76" s="4">
        <v>1.9456</v>
      </c>
      <c r="M76" s="4">
        <v>2.56</v>
      </c>
      <c r="N76">
        <v>7.5</v>
      </c>
      <c r="O76">
        <v>6</v>
      </c>
      <c r="P76" s="55">
        <v>1</v>
      </c>
      <c r="Q76" s="4">
        <v>1.3440000000000001</v>
      </c>
      <c r="R76">
        <v>15</v>
      </c>
      <c r="S76">
        <v>20</v>
      </c>
      <c r="T76" s="4">
        <v>0.05</v>
      </c>
      <c r="U76" s="4">
        <v>0.5</v>
      </c>
      <c r="V76" s="9">
        <v>864</v>
      </c>
      <c r="W76" s="15" t="s">
        <v>32</v>
      </c>
      <c r="X76" s="15">
        <v>1</v>
      </c>
      <c r="Y76" s="15" t="s">
        <v>9</v>
      </c>
      <c r="Z76" s="15">
        <v>497</v>
      </c>
      <c r="AA76" s="30">
        <v>0.251</v>
      </c>
      <c r="AB76" s="30"/>
      <c r="AC76" s="30"/>
      <c r="AD76" s="30">
        <f t="shared" ref="AD76:AD80" si="248">180%+(X76*60%)</f>
        <v>2.4</v>
      </c>
      <c r="AE76" s="9">
        <v>15</v>
      </c>
      <c r="AF76" s="30"/>
      <c r="AG76" s="9"/>
      <c r="AH76" s="9"/>
      <c r="AI76" s="30" t="s">
        <v>63</v>
      </c>
      <c r="AJ76" s="4"/>
      <c r="AK76" s="4"/>
      <c r="AL76" s="4"/>
      <c r="AM76" s="4">
        <v>0.35</v>
      </c>
      <c r="AN76" s="4"/>
      <c r="AO76" s="4"/>
      <c r="AP76" s="4"/>
      <c r="AQ76" s="4"/>
      <c r="AR76">
        <v>311</v>
      </c>
      <c r="AS76" s="4">
        <f>2*46.6%</f>
        <v>0.93200000000000005</v>
      </c>
      <c r="AT76" s="4">
        <v>0.46600000000000003</v>
      </c>
      <c r="AU76" s="4"/>
      <c r="AW76" s="6"/>
      <c r="AX76" s="48" t="s">
        <v>423</v>
      </c>
      <c r="AY76" s="6">
        <v>595</v>
      </c>
      <c r="AZ76" s="4">
        <f t="shared" si="0"/>
        <v>0.67999999999999994</v>
      </c>
      <c r="BA76" s="4"/>
      <c r="BB76" s="4"/>
      <c r="BC76" s="4"/>
      <c r="BD76" s="4"/>
      <c r="BE76">
        <f t="shared" ref="BE76:BE80" si="249">C76+Z76</f>
        <v>697</v>
      </c>
      <c r="BF76" s="6">
        <f t="shared" si="209"/>
        <v>906</v>
      </c>
      <c r="BG76" s="4">
        <f t="shared" ref="BG76:BG80" si="250">AA76+AJ76+AS76+AZ76</f>
        <v>1.863</v>
      </c>
      <c r="BH76" s="6">
        <f t="shared" si="210"/>
        <v>2901.511</v>
      </c>
      <c r="BI76" s="4">
        <f t="shared" si="211"/>
        <v>0</v>
      </c>
      <c r="BJ76" s="4">
        <f t="shared" ref="BJ76:BJ80" si="251">AB76+AL76+AT76+BC76+D76</f>
        <v>0.64600000000000002</v>
      </c>
      <c r="BK76" s="4">
        <f t="shared" ref="BK76:BK80" si="252">AC76+AM76</f>
        <v>0.35</v>
      </c>
      <c r="BL76" s="4">
        <f t="shared" ref="BL76:BL80" si="253">T76+AF76+AN76+AU76+BA76</f>
        <v>0.05</v>
      </c>
      <c r="BM76" s="4">
        <f t="shared" ref="BM76:BM80" si="254">U76+AG76+AO76+AV76+BB76</f>
        <v>0.5</v>
      </c>
      <c r="BN76" s="6">
        <f t="shared" ref="BN76:BN80" si="255">AH76+AP76+AW76+BD76</f>
        <v>0</v>
      </c>
      <c r="BO76" s="4">
        <f t="shared" si="23"/>
        <v>0</v>
      </c>
      <c r="BP76" s="6">
        <f t="shared" ref="BP76:BP80" si="256">(100%+BI76+BK76)*BH76</f>
        <v>3917.0398500000001</v>
      </c>
      <c r="BQ76" s="6">
        <f t="shared" si="212"/>
        <v>5875.5597749999997</v>
      </c>
      <c r="BR76" s="6">
        <f t="shared" si="213"/>
        <v>4014.9658462500001</v>
      </c>
      <c r="BS76" s="6">
        <f t="shared" ref="BS76:BS86" si="257">(L76+2*M76)*(100%+BJ76+BK76)*BH76</f>
        <v>40919.828578713597</v>
      </c>
      <c r="BT76" s="6">
        <f t="shared" si="214"/>
        <v>61379.742868070396</v>
      </c>
      <c r="BU76" s="6">
        <f t="shared" si="215"/>
        <v>41942.824293181438</v>
      </c>
      <c r="BV76" s="6">
        <f t="shared" ref="BV76:BV80" si="258">Q76*(100%+BJ76+BK76)*BH76</f>
        <v>7783.6630448639999</v>
      </c>
      <c r="BW76" s="6">
        <f t="shared" si="216"/>
        <v>11675.494567296</v>
      </c>
      <c r="BX76" s="6">
        <f t="shared" si="217"/>
        <v>7978.2546209855991</v>
      </c>
      <c r="BY76" s="6">
        <f t="shared" ref="BY76:BY80" si="259">AD76*(100%+BK76)*BH76</f>
        <v>9400.8956400000006</v>
      </c>
      <c r="BZ76" s="6">
        <f t="shared" ref="BZ76:BZ80" si="260">BY76/AE76</f>
        <v>626.72637600000007</v>
      </c>
      <c r="CA76" s="6">
        <f t="shared" si="218"/>
        <v>940.08956400000011</v>
      </c>
      <c r="CB76" s="6">
        <f t="shared" si="219"/>
        <v>642.3945354</v>
      </c>
      <c r="CC76" s="6">
        <f t="shared" ref="CC76:CC80" si="261">(100%+BO76)*V76</f>
        <v>864</v>
      </c>
      <c r="CD76" s="6"/>
      <c r="CF76" s="25"/>
      <c r="CG76" s="9"/>
      <c r="CH76" s="6">
        <f t="shared" ref="CH76:CH86" si="262">SUM(F76:J76)*BR76+2*BX76+BU76</f>
        <v>82933.047083106008</v>
      </c>
      <c r="CI76">
        <v>7.5</v>
      </c>
      <c r="CJ76" s="25">
        <f t="shared" si="174"/>
        <v>22242.492755929186</v>
      </c>
      <c r="CK76" s="8">
        <f t="shared" si="175"/>
        <v>23106.492755929186</v>
      </c>
    </row>
    <row r="77" spans="2:89" x14ac:dyDescent="0.35">
      <c r="B77" t="s">
        <v>9</v>
      </c>
      <c r="C77">
        <v>200</v>
      </c>
      <c r="D77" s="1">
        <v>0.18</v>
      </c>
      <c r="E77">
        <v>6</v>
      </c>
      <c r="F77" s="4">
        <v>1.0338000000000001</v>
      </c>
      <c r="G77" s="4">
        <v>1.03</v>
      </c>
      <c r="H77" s="4">
        <v>1.2838000000000001</v>
      </c>
      <c r="I77" s="4">
        <v>1.2575000000000001</v>
      </c>
      <c r="J77" s="4">
        <v>1.63</v>
      </c>
      <c r="K77">
        <v>8</v>
      </c>
      <c r="L77" s="4">
        <v>1.9456</v>
      </c>
      <c r="M77" s="4">
        <v>2.56</v>
      </c>
      <c r="N77">
        <v>7.5</v>
      </c>
      <c r="O77">
        <v>6</v>
      </c>
      <c r="P77" s="55">
        <v>1</v>
      </c>
      <c r="Q77" s="4">
        <v>1.3440000000000001</v>
      </c>
      <c r="R77">
        <v>15</v>
      </c>
      <c r="S77">
        <v>20</v>
      </c>
      <c r="T77" s="4">
        <v>0.05</v>
      </c>
      <c r="U77" s="4">
        <v>0.5</v>
      </c>
      <c r="V77" s="9">
        <v>864</v>
      </c>
      <c r="W77" s="15" t="s">
        <v>32</v>
      </c>
      <c r="X77" s="15">
        <v>1</v>
      </c>
      <c r="Y77" s="15" t="s">
        <v>9</v>
      </c>
      <c r="Z77" s="15">
        <v>497</v>
      </c>
      <c r="AA77" s="30">
        <v>0.251</v>
      </c>
      <c r="AB77" s="30"/>
      <c r="AC77" s="30"/>
      <c r="AD77" s="30">
        <f t="shared" si="248"/>
        <v>2.4</v>
      </c>
      <c r="AE77" s="9">
        <v>15</v>
      </c>
      <c r="AF77" s="30"/>
      <c r="AG77" s="9"/>
      <c r="AH77" s="9"/>
      <c r="AI77" s="30" t="s">
        <v>63</v>
      </c>
      <c r="AJ77" s="4"/>
      <c r="AK77" s="4"/>
      <c r="AL77" s="4"/>
      <c r="AM77" s="4">
        <v>0.35</v>
      </c>
      <c r="AN77" s="4"/>
      <c r="AO77" s="4"/>
      <c r="AP77" s="4"/>
      <c r="AQ77" s="4"/>
      <c r="AR77">
        <v>311</v>
      </c>
      <c r="AS77" s="4">
        <v>0.46600000000000003</v>
      </c>
      <c r="AT77" s="4">
        <v>0.46600000000000003</v>
      </c>
      <c r="AU77" s="4"/>
      <c r="AW77" s="6">
        <v>187</v>
      </c>
      <c r="AX77" s="48" t="s">
        <v>423</v>
      </c>
      <c r="AY77" s="6">
        <v>595</v>
      </c>
      <c r="AZ77" s="4">
        <f t="shared" si="0"/>
        <v>0.67999999999999994</v>
      </c>
      <c r="BA77" s="4"/>
      <c r="BB77" s="4"/>
      <c r="BC77" s="4"/>
      <c r="BD77" s="4"/>
      <c r="BE77">
        <f t="shared" si="249"/>
        <v>697</v>
      </c>
      <c r="BF77" s="6">
        <f t="shared" si="209"/>
        <v>906</v>
      </c>
      <c r="BG77" s="4">
        <f t="shared" si="250"/>
        <v>1.397</v>
      </c>
      <c r="BH77" s="6">
        <f t="shared" si="210"/>
        <v>2576.7089999999998</v>
      </c>
      <c r="BI77" s="4">
        <f t="shared" si="211"/>
        <v>0</v>
      </c>
      <c r="BJ77" s="4">
        <f t="shared" si="251"/>
        <v>0.64600000000000002</v>
      </c>
      <c r="BK77" s="4">
        <f t="shared" si="252"/>
        <v>0.35</v>
      </c>
      <c r="BL77" s="4">
        <f t="shared" si="253"/>
        <v>0.05</v>
      </c>
      <c r="BM77" s="4">
        <f t="shared" si="254"/>
        <v>0.5</v>
      </c>
      <c r="BN77" s="6">
        <f t="shared" si="255"/>
        <v>187</v>
      </c>
      <c r="BO77" s="4">
        <f t="shared" si="23"/>
        <v>0.78476370510396976</v>
      </c>
      <c r="BP77" s="6">
        <f t="shared" si="256"/>
        <v>3478.5571500000001</v>
      </c>
      <c r="BQ77" s="6">
        <f t="shared" si="212"/>
        <v>5217.8357249999999</v>
      </c>
      <c r="BR77" s="6">
        <f t="shared" si="213"/>
        <v>3565.52107875</v>
      </c>
      <c r="BS77" s="6">
        <f t="shared" si="257"/>
        <v>36339.166240358398</v>
      </c>
      <c r="BT77" s="6">
        <f t="shared" si="214"/>
        <v>54508.749360537593</v>
      </c>
      <c r="BU77" s="6">
        <f t="shared" si="215"/>
        <v>37247.645396367356</v>
      </c>
      <c r="BV77" s="6">
        <f t="shared" si="258"/>
        <v>6912.3414044159999</v>
      </c>
      <c r="BW77" s="6">
        <f t="shared" si="216"/>
        <v>10368.512106623999</v>
      </c>
      <c r="BX77" s="6">
        <f t="shared" si="217"/>
        <v>7085.1499395264</v>
      </c>
      <c r="BY77" s="6">
        <f t="shared" si="259"/>
        <v>8348.5371599999999</v>
      </c>
      <c r="BZ77" s="6">
        <f t="shared" si="260"/>
        <v>556.56914399999994</v>
      </c>
      <c r="CA77" s="6">
        <f t="shared" si="218"/>
        <v>834.85371599999985</v>
      </c>
      <c r="CB77" s="6">
        <f t="shared" si="219"/>
        <v>570.48337259999994</v>
      </c>
      <c r="CC77" s="6">
        <f t="shared" si="261"/>
        <v>1542.0358412098299</v>
      </c>
      <c r="CD77" s="6"/>
      <c r="CF77" s="25"/>
      <c r="CG77" s="9"/>
      <c r="CH77" s="6">
        <f t="shared" si="262"/>
        <v>73649.325753534285</v>
      </c>
      <c r="CI77">
        <v>7.5</v>
      </c>
      <c r="CJ77" s="25">
        <f t="shared" si="174"/>
        <v>19752.615539502531</v>
      </c>
      <c r="CK77" s="9">
        <f t="shared" si="175"/>
        <v>21294.651380712359</v>
      </c>
    </row>
    <row r="78" spans="2:89" x14ac:dyDescent="0.35">
      <c r="B78" t="s">
        <v>9</v>
      </c>
      <c r="C78">
        <v>200</v>
      </c>
      <c r="D78" s="1">
        <v>0.18</v>
      </c>
      <c r="E78">
        <v>6</v>
      </c>
      <c r="F78" s="4">
        <v>1.0338000000000001</v>
      </c>
      <c r="G78" s="4">
        <v>1.03</v>
      </c>
      <c r="H78" s="4">
        <v>1.2838000000000001</v>
      </c>
      <c r="I78" s="4">
        <v>1.2575000000000001</v>
      </c>
      <c r="J78" s="4">
        <v>1.63</v>
      </c>
      <c r="K78">
        <v>8</v>
      </c>
      <c r="L78" s="4">
        <v>1.9456</v>
      </c>
      <c r="M78" s="4">
        <v>2.56</v>
      </c>
      <c r="N78">
        <v>7.5</v>
      </c>
      <c r="O78">
        <v>6</v>
      </c>
      <c r="P78" s="55">
        <v>1</v>
      </c>
      <c r="Q78" s="4">
        <v>1.3440000000000001</v>
      </c>
      <c r="R78">
        <v>15</v>
      </c>
      <c r="S78">
        <v>20</v>
      </c>
      <c r="T78" s="4">
        <v>0.05</v>
      </c>
      <c r="U78" s="4">
        <v>0.5</v>
      </c>
      <c r="V78" s="9">
        <v>864</v>
      </c>
      <c r="W78" s="15" t="s">
        <v>32</v>
      </c>
      <c r="X78" s="15">
        <v>1</v>
      </c>
      <c r="Y78" s="15" t="s">
        <v>9</v>
      </c>
      <c r="Z78" s="15">
        <v>497</v>
      </c>
      <c r="AA78" s="30">
        <v>0.251</v>
      </c>
      <c r="AB78" s="30"/>
      <c r="AC78" s="30"/>
      <c r="AD78" s="30">
        <f t="shared" si="248"/>
        <v>2.4</v>
      </c>
      <c r="AE78" s="9">
        <v>15</v>
      </c>
      <c r="AF78" s="30"/>
      <c r="AG78" s="9"/>
      <c r="AH78" s="9"/>
      <c r="AI78" s="30" t="s">
        <v>63</v>
      </c>
      <c r="AJ78" s="4"/>
      <c r="AK78" s="4"/>
      <c r="AL78" s="4"/>
      <c r="AM78" s="4">
        <v>0.35</v>
      </c>
      <c r="AN78" s="4"/>
      <c r="AO78" s="4"/>
      <c r="AP78" s="4"/>
      <c r="AQ78" s="4"/>
      <c r="AR78">
        <v>311</v>
      </c>
      <c r="AS78" s="4">
        <v>0.46600000000000003</v>
      </c>
      <c r="AT78" s="4"/>
      <c r="AU78" s="4">
        <v>0.311</v>
      </c>
      <c r="AW78" s="6">
        <v>187</v>
      </c>
      <c r="AX78" s="48" t="s">
        <v>423</v>
      </c>
      <c r="AY78" s="6">
        <v>595</v>
      </c>
      <c r="AZ78" s="4">
        <f t="shared" si="0"/>
        <v>0.67999999999999994</v>
      </c>
      <c r="BA78" s="4"/>
      <c r="BB78" s="4"/>
      <c r="BC78" s="4"/>
      <c r="BD78" s="4"/>
      <c r="BE78">
        <f t="shared" si="249"/>
        <v>697</v>
      </c>
      <c r="BF78" s="6">
        <f t="shared" si="209"/>
        <v>906</v>
      </c>
      <c r="BG78" s="4">
        <f t="shared" si="250"/>
        <v>1.397</v>
      </c>
      <c r="BH78" s="6">
        <f t="shared" si="210"/>
        <v>2576.7089999999998</v>
      </c>
      <c r="BI78" s="4">
        <f t="shared" si="211"/>
        <v>0</v>
      </c>
      <c r="BJ78" s="4">
        <f t="shared" si="251"/>
        <v>0.18</v>
      </c>
      <c r="BK78" s="4">
        <f t="shared" si="252"/>
        <v>0.35</v>
      </c>
      <c r="BL78" s="4">
        <f t="shared" si="253"/>
        <v>0.36099999999999999</v>
      </c>
      <c r="BM78" s="4">
        <f t="shared" si="254"/>
        <v>0.5</v>
      </c>
      <c r="BN78" s="6">
        <f t="shared" si="255"/>
        <v>187</v>
      </c>
      <c r="BO78" s="4">
        <f t="shared" si="23"/>
        <v>0.78476370510396976</v>
      </c>
      <c r="BP78" s="6">
        <f t="shared" si="256"/>
        <v>3478.5571500000001</v>
      </c>
      <c r="BQ78" s="6">
        <f t="shared" si="212"/>
        <v>5217.8357249999999</v>
      </c>
      <c r="BR78" s="6">
        <f t="shared" si="213"/>
        <v>4106.4367155749997</v>
      </c>
      <c r="BS78" s="6">
        <f t="shared" si="257"/>
        <v>27855.172518911993</v>
      </c>
      <c r="BT78" s="6">
        <f t="shared" si="214"/>
        <v>41782.758778367992</v>
      </c>
      <c r="BU78" s="6">
        <f t="shared" si="215"/>
        <v>32883.031158575606</v>
      </c>
      <c r="BV78" s="6">
        <f t="shared" si="258"/>
        <v>5298.5382508799994</v>
      </c>
      <c r="BW78" s="6">
        <f t="shared" si="216"/>
        <v>7947.8073763199991</v>
      </c>
      <c r="BX78" s="6">
        <f t="shared" si="217"/>
        <v>6254.9244051638398</v>
      </c>
      <c r="BY78" s="6">
        <f t="shared" si="259"/>
        <v>8348.5371599999999</v>
      </c>
      <c r="BZ78" s="6">
        <f t="shared" si="260"/>
        <v>556.56914399999994</v>
      </c>
      <c r="CA78" s="6">
        <f t="shared" si="218"/>
        <v>834.85371599999985</v>
      </c>
      <c r="CB78" s="6">
        <f t="shared" si="219"/>
        <v>657.02987449199986</v>
      </c>
      <c r="CC78" s="6">
        <f t="shared" si="261"/>
        <v>1542.0358412098299</v>
      </c>
      <c r="CD78" s="6"/>
      <c r="CF78" s="25"/>
      <c r="CG78" s="9"/>
      <c r="CH78" s="6">
        <f t="shared" si="262"/>
        <v>70996.923534184956</v>
      </c>
      <c r="CI78">
        <v>7.5</v>
      </c>
      <c r="CJ78" s="25">
        <f t="shared" si="174"/>
        <v>18235.064780178152</v>
      </c>
      <c r="CK78" s="9">
        <f t="shared" si="175"/>
        <v>19777.100621387981</v>
      </c>
    </row>
    <row r="79" spans="2:89" x14ac:dyDescent="0.35">
      <c r="B79" t="s">
        <v>9</v>
      </c>
      <c r="C79">
        <v>200</v>
      </c>
      <c r="D79" s="1">
        <v>0.18</v>
      </c>
      <c r="E79">
        <v>6</v>
      </c>
      <c r="F79" s="4">
        <v>1.0338000000000001</v>
      </c>
      <c r="G79" s="4">
        <v>1.03</v>
      </c>
      <c r="H79" s="4">
        <v>1.2838000000000001</v>
      </c>
      <c r="I79" s="4">
        <v>1.2575000000000001</v>
      </c>
      <c r="J79" s="4">
        <v>1.63</v>
      </c>
      <c r="K79">
        <v>8</v>
      </c>
      <c r="L79" s="4">
        <v>1.9456</v>
      </c>
      <c r="M79" s="4">
        <v>2.56</v>
      </c>
      <c r="N79">
        <v>7.5</v>
      </c>
      <c r="O79">
        <v>6</v>
      </c>
      <c r="P79" s="55">
        <v>1</v>
      </c>
      <c r="Q79" s="4">
        <v>1.3440000000000001</v>
      </c>
      <c r="R79">
        <v>15</v>
      </c>
      <c r="S79">
        <v>20</v>
      </c>
      <c r="T79" s="4">
        <v>0.05</v>
      </c>
      <c r="U79" s="4">
        <v>0.5</v>
      </c>
      <c r="V79" s="9">
        <v>864</v>
      </c>
      <c r="W79" s="15" t="s">
        <v>32</v>
      </c>
      <c r="X79" s="15">
        <v>1</v>
      </c>
      <c r="Y79" s="15" t="s">
        <v>9</v>
      </c>
      <c r="Z79" s="15">
        <v>497</v>
      </c>
      <c r="AA79" s="30">
        <v>0.251</v>
      </c>
      <c r="AB79" s="30"/>
      <c r="AC79" s="30"/>
      <c r="AD79" s="30">
        <f t="shared" si="248"/>
        <v>2.4</v>
      </c>
      <c r="AE79" s="9">
        <v>15</v>
      </c>
      <c r="AF79" s="30"/>
      <c r="AG79" s="9"/>
      <c r="AH79" s="9"/>
      <c r="AI79" s="30" t="s">
        <v>63</v>
      </c>
      <c r="AJ79" s="4"/>
      <c r="AK79" s="4"/>
      <c r="AL79" s="4"/>
      <c r="AM79" s="4">
        <v>0.35</v>
      </c>
      <c r="AN79" s="4"/>
      <c r="AO79" s="4"/>
      <c r="AP79" s="4"/>
      <c r="AQ79" s="4"/>
      <c r="AR79">
        <v>311</v>
      </c>
      <c r="AS79" s="4"/>
      <c r="AT79" s="4">
        <v>0.46600000000000003</v>
      </c>
      <c r="AU79" s="4">
        <v>0.311</v>
      </c>
      <c r="AW79" s="6">
        <v>187</v>
      </c>
      <c r="AX79" s="48" t="s">
        <v>423</v>
      </c>
      <c r="AY79" s="6">
        <v>595</v>
      </c>
      <c r="AZ79" s="4">
        <f t="shared" si="0"/>
        <v>0.67999999999999994</v>
      </c>
      <c r="BA79" s="4"/>
      <c r="BB79" s="4"/>
      <c r="BC79" s="4"/>
      <c r="BD79" s="4"/>
      <c r="BE79">
        <f t="shared" si="249"/>
        <v>697</v>
      </c>
      <c r="BF79" s="6">
        <f t="shared" si="209"/>
        <v>906</v>
      </c>
      <c r="BG79" s="4">
        <f t="shared" si="250"/>
        <v>0.93099999999999994</v>
      </c>
      <c r="BH79" s="6">
        <f t="shared" si="210"/>
        <v>2251.9070000000002</v>
      </c>
      <c r="BI79" s="4">
        <f t="shared" si="211"/>
        <v>0</v>
      </c>
      <c r="BJ79" s="4">
        <f t="shared" si="251"/>
        <v>0.64600000000000002</v>
      </c>
      <c r="BK79" s="4">
        <f t="shared" si="252"/>
        <v>0.35</v>
      </c>
      <c r="BL79" s="4">
        <f t="shared" si="253"/>
        <v>0.36099999999999999</v>
      </c>
      <c r="BM79" s="4">
        <f t="shared" si="254"/>
        <v>0.5</v>
      </c>
      <c r="BN79" s="6">
        <f t="shared" si="255"/>
        <v>187</v>
      </c>
      <c r="BO79" s="4">
        <f t="shared" si="23"/>
        <v>0.78476370510396976</v>
      </c>
      <c r="BP79" s="6">
        <f t="shared" si="256"/>
        <v>3040.0744500000005</v>
      </c>
      <c r="BQ79" s="6">
        <f t="shared" si="212"/>
        <v>4560.111675000001</v>
      </c>
      <c r="BR79" s="6">
        <f t="shared" si="213"/>
        <v>3588.8078882250006</v>
      </c>
      <c r="BS79" s="6">
        <f t="shared" si="257"/>
        <v>31758.503902003198</v>
      </c>
      <c r="BT79" s="6">
        <f t="shared" si="214"/>
        <v>47637.755853004797</v>
      </c>
      <c r="BU79" s="6">
        <f t="shared" si="215"/>
        <v>37490.913856314772</v>
      </c>
      <c r="BV79" s="6">
        <f t="shared" si="258"/>
        <v>6041.0197639680009</v>
      </c>
      <c r="BW79" s="6">
        <f t="shared" si="216"/>
        <v>9061.5296459520014</v>
      </c>
      <c r="BX79" s="6">
        <f t="shared" si="217"/>
        <v>7131.4238313642254</v>
      </c>
      <c r="BY79" s="6">
        <f t="shared" si="259"/>
        <v>7296.1786800000009</v>
      </c>
      <c r="BZ79" s="6">
        <f t="shared" si="260"/>
        <v>486.41191200000009</v>
      </c>
      <c r="CA79" s="6">
        <f t="shared" si="218"/>
        <v>729.61786800000016</v>
      </c>
      <c r="CB79" s="6">
        <f t="shared" si="219"/>
        <v>574.2092621160001</v>
      </c>
      <c r="CC79" s="6">
        <f t="shared" si="261"/>
        <v>1542.0358412098299</v>
      </c>
      <c r="CD79" s="6"/>
      <c r="CF79" s="25"/>
      <c r="CG79" s="9"/>
      <c r="CH79" s="6">
        <f t="shared" si="262"/>
        <v>74130.337582914915</v>
      </c>
      <c r="CI79">
        <v>7.5</v>
      </c>
      <c r="CJ79" s="25">
        <f t="shared" si="174"/>
        <v>19881.622039405927</v>
      </c>
      <c r="CK79" s="9">
        <f t="shared" si="175"/>
        <v>21423.657880615756</v>
      </c>
    </row>
    <row r="80" spans="2:89" s="10" customFormat="1" x14ac:dyDescent="0.35">
      <c r="B80" s="10" t="s">
        <v>9</v>
      </c>
      <c r="C80" s="10">
        <v>200</v>
      </c>
      <c r="D80" s="11">
        <v>0.18</v>
      </c>
      <c r="E80" s="10">
        <v>6</v>
      </c>
      <c r="F80" s="12">
        <v>1.0338000000000001</v>
      </c>
      <c r="G80" s="12">
        <v>1.03</v>
      </c>
      <c r="H80" s="12">
        <v>1.2838000000000001</v>
      </c>
      <c r="I80" s="12">
        <v>1.2575000000000001</v>
      </c>
      <c r="J80" s="12">
        <v>1.63</v>
      </c>
      <c r="K80" s="10">
        <v>8</v>
      </c>
      <c r="L80" s="12">
        <v>1.9456</v>
      </c>
      <c r="M80" s="12">
        <v>2.56</v>
      </c>
      <c r="N80" s="10">
        <v>7.5</v>
      </c>
      <c r="O80" s="10">
        <v>6</v>
      </c>
      <c r="P80" s="56">
        <v>1</v>
      </c>
      <c r="Q80" s="12">
        <v>1.3440000000000001</v>
      </c>
      <c r="R80" s="10">
        <v>15</v>
      </c>
      <c r="S80" s="10">
        <v>20</v>
      </c>
      <c r="T80" s="12">
        <v>0.05</v>
      </c>
      <c r="U80" s="12">
        <v>0.5</v>
      </c>
      <c r="V80" s="17">
        <v>864</v>
      </c>
      <c r="W80" s="31" t="s">
        <v>32</v>
      </c>
      <c r="X80" s="31">
        <v>1</v>
      </c>
      <c r="Y80" s="31" t="s">
        <v>9</v>
      </c>
      <c r="Z80" s="31">
        <v>497</v>
      </c>
      <c r="AA80" s="32">
        <v>0.251</v>
      </c>
      <c r="AB80" s="32"/>
      <c r="AC80" s="32"/>
      <c r="AD80" s="32">
        <f t="shared" si="248"/>
        <v>2.4</v>
      </c>
      <c r="AE80" s="17">
        <v>15</v>
      </c>
      <c r="AF80" s="32"/>
      <c r="AG80" s="17"/>
      <c r="AH80" s="17"/>
      <c r="AI80" s="32" t="s">
        <v>63</v>
      </c>
      <c r="AJ80" s="12"/>
      <c r="AK80" s="12"/>
      <c r="AL80" s="12"/>
      <c r="AM80" s="12">
        <v>0.35</v>
      </c>
      <c r="AN80" s="12"/>
      <c r="AO80" s="12"/>
      <c r="AP80" s="12"/>
      <c r="AQ80" s="12"/>
      <c r="AR80" s="10">
        <v>311</v>
      </c>
      <c r="AS80" s="12">
        <f>1*46.6%</f>
        <v>0.46600000000000003</v>
      </c>
      <c r="AT80" s="12">
        <f>1*46.6%</f>
        <v>0.46600000000000003</v>
      </c>
      <c r="AU80" s="12">
        <v>0.311</v>
      </c>
      <c r="AW80" s="13"/>
      <c r="AX80" s="49" t="s">
        <v>423</v>
      </c>
      <c r="AY80" s="13">
        <v>595</v>
      </c>
      <c r="AZ80" s="12">
        <f t="shared" si="0"/>
        <v>0.67999999999999994</v>
      </c>
      <c r="BA80" s="12"/>
      <c r="BB80" s="12"/>
      <c r="BC80" s="12"/>
      <c r="BD80" s="12"/>
      <c r="BE80" s="10">
        <f t="shared" si="249"/>
        <v>697</v>
      </c>
      <c r="BF80" s="13">
        <f t="shared" si="209"/>
        <v>906</v>
      </c>
      <c r="BG80" s="12">
        <f t="shared" si="250"/>
        <v>1.397</v>
      </c>
      <c r="BH80" s="13">
        <f t="shared" si="210"/>
        <v>2576.7089999999998</v>
      </c>
      <c r="BI80" s="12">
        <f t="shared" si="211"/>
        <v>0</v>
      </c>
      <c r="BJ80" s="12">
        <f t="shared" si="251"/>
        <v>0.64600000000000002</v>
      </c>
      <c r="BK80" s="12">
        <f t="shared" si="252"/>
        <v>0.35</v>
      </c>
      <c r="BL80" s="12">
        <f t="shared" si="253"/>
        <v>0.36099999999999999</v>
      </c>
      <c r="BM80" s="12">
        <f t="shared" si="254"/>
        <v>0.5</v>
      </c>
      <c r="BN80" s="13">
        <f t="shared" si="255"/>
        <v>0</v>
      </c>
      <c r="BO80" s="12">
        <f t="shared" si="23"/>
        <v>0</v>
      </c>
      <c r="BP80" s="13">
        <f t="shared" si="256"/>
        <v>3478.5571500000001</v>
      </c>
      <c r="BQ80" s="13">
        <f t="shared" si="212"/>
        <v>5217.8357249999999</v>
      </c>
      <c r="BR80" s="13">
        <f t="shared" si="213"/>
        <v>4106.4367155749997</v>
      </c>
      <c r="BS80" s="13">
        <f t="shared" si="257"/>
        <v>36339.166240358398</v>
      </c>
      <c r="BT80" s="13">
        <f t="shared" si="214"/>
        <v>54508.749360537593</v>
      </c>
      <c r="BU80" s="13">
        <f t="shared" si="215"/>
        <v>42898.385746743086</v>
      </c>
      <c r="BV80" s="13">
        <f t="shared" si="258"/>
        <v>6912.3414044159999</v>
      </c>
      <c r="BW80" s="13">
        <f t="shared" si="216"/>
        <v>10368.512106623999</v>
      </c>
      <c r="BX80" s="13">
        <f t="shared" si="217"/>
        <v>8160.0190279130875</v>
      </c>
      <c r="BY80" s="13">
        <f t="shared" si="259"/>
        <v>8348.5371599999999</v>
      </c>
      <c r="BZ80" s="13">
        <f t="shared" si="260"/>
        <v>556.56914399999994</v>
      </c>
      <c r="CA80" s="13">
        <f t="shared" si="218"/>
        <v>834.85371599999985</v>
      </c>
      <c r="CB80" s="13">
        <f t="shared" si="219"/>
        <v>657.02987449199986</v>
      </c>
      <c r="CC80" s="13">
        <f t="shared" si="261"/>
        <v>864</v>
      </c>
      <c r="CD80" s="13"/>
      <c r="CF80" s="17"/>
      <c r="CG80" s="17"/>
      <c r="CH80" s="13">
        <f t="shared" si="262"/>
        <v>84822.467367850943</v>
      </c>
      <c r="CI80" s="10">
        <v>7.5</v>
      </c>
      <c r="CJ80" s="17">
        <f t="shared" si="174"/>
        <v>22749.231848178282</v>
      </c>
      <c r="CK80" s="17">
        <f t="shared" si="175"/>
        <v>23613.231848178282</v>
      </c>
    </row>
    <row r="81" spans="2:89" x14ac:dyDescent="0.35">
      <c r="B81" t="s">
        <v>9</v>
      </c>
      <c r="C81">
        <v>200</v>
      </c>
      <c r="D81" s="1">
        <v>0.18</v>
      </c>
      <c r="E81">
        <v>6</v>
      </c>
      <c r="F81" s="4">
        <v>1.0338000000000001</v>
      </c>
      <c r="G81" s="4">
        <v>1.03</v>
      </c>
      <c r="H81" s="4">
        <v>1.2838000000000001</v>
      </c>
      <c r="I81" s="4">
        <v>1.2575000000000001</v>
      </c>
      <c r="J81" s="4">
        <v>1.63</v>
      </c>
      <c r="K81">
        <v>8</v>
      </c>
      <c r="L81" s="4">
        <v>1.9456</v>
      </c>
      <c r="M81" s="4">
        <v>2.56</v>
      </c>
      <c r="N81">
        <v>7.5</v>
      </c>
      <c r="O81">
        <v>6</v>
      </c>
      <c r="P81" s="55">
        <v>1</v>
      </c>
      <c r="Q81" s="4">
        <v>1.3440000000000001</v>
      </c>
      <c r="R81">
        <v>15</v>
      </c>
      <c r="S81">
        <v>20</v>
      </c>
      <c r="T81" s="4">
        <v>0.05</v>
      </c>
      <c r="U81" s="4">
        <v>0.5</v>
      </c>
      <c r="V81" s="9">
        <v>864</v>
      </c>
      <c r="W81" t="s">
        <v>414</v>
      </c>
      <c r="X81">
        <v>1</v>
      </c>
      <c r="Y81" t="s">
        <v>9</v>
      </c>
      <c r="Z81">
        <v>449</v>
      </c>
      <c r="AC81" s="30">
        <v>0.2</v>
      </c>
      <c r="AE81">
        <v>1</v>
      </c>
      <c r="AH81">
        <v>151</v>
      </c>
      <c r="AI81" s="30" t="s">
        <v>63</v>
      </c>
      <c r="AJ81" s="4"/>
      <c r="AK81" s="4"/>
      <c r="AL81" s="4"/>
      <c r="AM81" s="4">
        <v>0.35</v>
      </c>
      <c r="AN81" s="4"/>
      <c r="AO81" s="4"/>
      <c r="AP81" s="4"/>
      <c r="AQ81" s="4"/>
      <c r="AR81">
        <v>311</v>
      </c>
      <c r="AS81" s="4">
        <f>2*46.6%</f>
        <v>0.93200000000000005</v>
      </c>
      <c r="AT81" s="4"/>
      <c r="AU81" s="4">
        <v>0.311</v>
      </c>
      <c r="AW81" s="6"/>
      <c r="AX81" s="48" t="s">
        <v>423</v>
      </c>
      <c r="AY81" s="6">
        <v>595</v>
      </c>
      <c r="AZ81" s="4">
        <f t="shared" si="0"/>
        <v>0.67999999999999994</v>
      </c>
      <c r="BA81" s="4"/>
      <c r="BB81" s="4"/>
      <c r="BC81" s="4"/>
      <c r="BD81" s="4"/>
      <c r="BE81">
        <f>C81+Z81</f>
        <v>649</v>
      </c>
      <c r="BF81" s="6">
        <f t="shared" si="209"/>
        <v>906</v>
      </c>
      <c r="BG81" s="4">
        <f>AA81+AJ81+AS81+AZ81</f>
        <v>1.6120000000000001</v>
      </c>
      <c r="BH81" s="6">
        <f t="shared" si="210"/>
        <v>2601.1880000000001</v>
      </c>
      <c r="BI81" s="4">
        <f t="shared" si="211"/>
        <v>0</v>
      </c>
      <c r="BJ81" s="4">
        <f>AB81+AL81+AT81+BC81+D81</f>
        <v>0.18</v>
      </c>
      <c r="BK81" s="4">
        <f>AC81+AM81</f>
        <v>0.55000000000000004</v>
      </c>
      <c r="BL81" s="4">
        <f>T81+AF81+AN81+AU81+BA81</f>
        <v>0.36099999999999999</v>
      </c>
      <c r="BM81" s="4">
        <f>U81+AG81+AO81+AV81+BB81</f>
        <v>0.5</v>
      </c>
      <c r="BN81" s="6">
        <f>AH81+AP81+AW81+BD81</f>
        <v>151</v>
      </c>
      <c r="BO81" s="4">
        <f>6.66*BN81/(1400+BN81)</f>
        <v>0.64839458413926498</v>
      </c>
      <c r="BP81" s="6">
        <f>(100%+BI81+BK81)*BH81</f>
        <v>4031.8414000000002</v>
      </c>
      <c r="BQ81" s="6">
        <f t="shared" si="212"/>
        <v>6047.7620999999999</v>
      </c>
      <c r="BR81" s="6">
        <f t="shared" si="213"/>
        <v>4759.5887727000008</v>
      </c>
      <c r="BS81" s="6">
        <f t="shared" si="257"/>
        <v>31795.590303744</v>
      </c>
      <c r="BT81" s="6">
        <f t="shared" si="214"/>
        <v>47693.385455616</v>
      </c>
      <c r="BU81" s="6">
        <f t="shared" si="215"/>
        <v>37534.694353569794</v>
      </c>
      <c r="BV81" s="6">
        <f>Q81*(100%+BJ81+BK81)*BH81</f>
        <v>6048.0742425600001</v>
      </c>
      <c r="BW81" s="6">
        <f t="shared" si="216"/>
        <v>9072.1113638400002</v>
      </c>
      <c r="BX81" s="6">
        <f t="shared" si="217"/>
        <v>7139.7516433420806</v>
      </c>
      <c r="BY81" s="6">
        <f>AD81*(100%+BK81)*BH81</f>
        <v>0</v>
      </c>
      <c r="BZ81" s="6">
        <f>BY81/AE81</f>
        <v>0</v>
      </c>
      <c r="CA81" s="6">
        <f t="shared" si="218"/>
        <v>0</v>
      </c>
      <c r="CB81" s="6">
        <f t="shared" si="219"/>
        <v>0</v>
      </c>
      <c r="CC81" s="6">
        <f>(100%+BO81)*V81</f>
        <v>1424.212920696325</v>
      </c>
      <c r="CD81" s="6"/>
      <c r="CF81" s="25"/>
      <c r="CG81" s="9"/>
      <c r="CH81" s="6">
        <f t="shared" si="262"/>
        <v>81490.709596915724</v>
      </c>
      <c r="CI81">
        <v>7.5</v>
      </c>
      <c r="CJ81" s="25">
        <f t="shared" si="174"/>
        <v>20874.679773874042</v>
      </c>
      <c r="CK81" s="9">
        <f t="shared" si="175"/>
        <v>22298.892694570368</v>
      </c>
    </row>
    <row r="82" spans="2:89" x14ac:dyDescent="0.35">
      <c r="B82" t="s">
        <v>9</v>
      </c>
      <c r="C82">
        <v>200</v>
      </c>
      <c r="D82" s="1">
        <v>0.18</v>
      </c>
      <c r="E82">
        <v>6</v>
      </c>
      <c r="F82" s="4">
        <v>1.0338000000000001</v>
      </c>
      <c r="G82" s="4">
        <v>1.03</v>
      </c>
      <c r="H82" s="4">
        <v>1.2838000000000001</v>
      </c>
      <c r="I82" s="4">
        <v>1.2575000000000001</v>
      </c>
      <c r="J82" s="4">
        <v>1.63</v>
      </c>
      <c r="K82">
        <v>8</v>
      </c>
      <c r="L82" s="4">
        <v>1.9456</v>
      </c>
      <c r="M82" s="4">
        <v>2.56</v>
      </c>
      <c r="N82">
        <v>7.5</v>
      </c>
      <c r="O82">
        <v>6</v>
      </c>
      <c r="P82" s="55">
        <v>1</v>
      </c>
      <c r="Q82" s="4">
        <v>1.3440000000000001</v>
      </c>
      <c r="R82">
        <v>15</v>
      </c>
      <c r="S82">
        <v>20</v>
      </c>
      <c r="T82" s="4">
        <v>0.05</v>
      </c>
      <c r="U82" s="4">
        <v>0.5</v>
      </c>
      <c r="V82" s="9">
        <v>864</v>
      </c>
      <c r="W82" t="s">
        <v>414</v>
      </c>
      <c r="X82">
        <v>1</v>
      </c>
      <c r="Y82" t="s">
        <v>9</v>
      </c>
      <c r="Z82">
        <v>449</v>
      </c>
      <c r="AC82" s="30">
        <v>0.2</v>
      </c>
      <c r="AE82">
        <v>1</v>
      </c>
      <c r="AH82">
        <v>151</v>
      </c>
      <c r="AI82" s="30" t="s">
        <v>63</v>
      </c>
      <c r="AJ82" s="4"/>
      <c r="AK82" s="4"/>
      <c r="AL82" s="4"/>
      <c r="AM82" s="4">
        <v>0.35</v>
      </c>
      <c r="AN82" s="4"/>
      <c r="AO82" s="4"/>
      <c r="AP82" s="4"/>
      <c r="AQ82" s="4"/>
      <c r="AR82">
        <v>311</v>
      </c>
      <c r="AS82" s="4">
        <f>2*46.6%</f>
        <v>0.93200000000000005</v>
      </c>
      <c r="AT82" s="4">
        <v>0.46600000000000003</v>
      </c>
      <c r="AU82" s="4"/>
      <c r="AW82" s="6"/>
      <c r="AX82" s="48" t="s">
        <v>423</v>
      </c>
      <c r="AY82" s="6">
        <v>595</v>
      </c>
      <c r="AZ82" s="4">
        <f t="shared" si="0"/>
        <v>0.67999999999999994</v>
      </c>
      <c r="BA82" s="4"/>
      <c r="BB82" s="4"/>
      <c r="BC82" s="4"/>
      <c r="BD82" s="4"/>
      <c r="BE82">
        <f t="shared" ref="BE82:BE86" si="263">C82+Z82</f>
        <v>649</v>
      </c>
      <c r="BF82" s="6">
        <f t="shared" si="209"/>
        <v>906</v>
      </c>
      <c r="BG82" s="4">
        <f t="shared" ref="BG82:BG86" si="264">AA82+AJ82+AS82+AZ82</f>
        <v>1.6120000000000001</v>
      </c>
      <c r="BH82" s="6">
        <f t="shared" si="210"/>
        <v>2601.1880000000001</v>
      </c>
      <c r="BI82" s="4">
        <f t="shared" si="211"/>
        <v>0</v>
      </c>
      <c r="BJ82" s="4">
        <f t="shared" ref="BJ82:BJ86" si="265">AB82+AL82+AT82+BC82+D82</f>
        <v>0.64600000000000002</v>
      </c>
      <c r="BK82" s="4">
        <f t="shared" ref="BK82:BK86" si="266">AC82+AM82</f>
        <v>0.55000000000000004</v>
      </c>
      <c r="BL82" s="4">
        <f t="shared" ref="BL82:BL86" si="267">T82+AF82+AN82+AU82+BA82</f>
        <v>0.05</v>
      </c>
      <c r="BM82" s="4">
        <f t="shared" ref="BM82:BM86" si="268">U82+AG82+AO82+AV82+BB82</f>
        <v>0.5</v>
      </c>
      <c r="BN82" s="6">
        <f t="shared" ref="BN82:BN86" si="269">AH82+AP82+AW82+BD82</f>
        <v>151</v>
      </c>
      <c r="BO82" s="4">
        <f t="shared" si="23"/>
        <v>0.64839458413926498</v>
      </c>
      <c r="BP82" s="6">
        <f t="shared" ref="BP82:BP86" si="270">(100%+BI82+BK82)*BH82</f>
        <v>4031.8414000000002</v>
      </c>
      <c r="BQ82" s="6">
        <f t="shared" si="212"/>
        <v>6047.7620999999999</v>
      </c>
      <c r="BR82" s="6">
        <f t="shared" si="213"/>
        <v>4132.6374350000006</v>
      </c>
      <c r="BS82" s="6">
        <f t="shared" si="257"/>
        <v>40360.182836428794</v>
      </c>
      <c r="BT82" s="6">
        <f t="shared" si="214"/>
        <v>60540.274254643191</v>
      </c>
      <c r="BU82" s="6">
        <f t="shared" si="215"/>
        <v>41369.187407339508</v>
      </c>
      <c r="BV82" s="6">
        <f t="shared" ref="BV82:BV86" si="271">Q82*(100%+BJ82+BK82)*BH82</f>
        <v>7677.2086917119996</v>
      </c>
      <c r="BW82" s="6">
        <f t="shared" si="216"/>
        <v>11515.813037567999</v>
      </c>
      <c r="BX82" s="6">
        <f t="shared" si="217"/>
        <v>7869.1389090047996</v>
      </c>
      <c r="BY82" s="6">
        <f t="shared" ref="BY82:BY86" si="272">AD82*(100%+BK82)*BH82</f>
        <v>0</v>
      </c>
      <c r="BZ82" s="6">
        <f t="shared" ref="BZ82:BZ86" si="273">BY82/AE82</f>
        <v>0</v>
      </c>
      <c r="CA82" s="6">
        <f t="shared" si="218"/>
        <v>0</v>
      </c>
      <c r="CB82" s="6">
        <f t="shared" si="219"/>
        <v>0</v>
      </c>
      <c r="CC82" s="6">
        <f t="shared" ref="CC82:CC86" si="274">(100%+BO82)*V82</f>
        <v>1424.212920696325</v>
      </c>
      <c r="CD82" s="6"/>
      <c r="CF82" s="25"/>
      <c r="CG82" s="9"/>
      <c r="CH82" s="6">
        <f t="shared" si="262"/>
        <v>82874.872896317611</v>
      </c>
      <c r="CI82">
        <v>7.5</v>
      </c>
      <c r="CJ82" s="25">
        <f t="shared" si="174"/>
        <v>22081.766361466216</v>
      </c>
      <c r="CK82" s="8">
        <f t="shared" si="175"/>
        <v>23505.979282162541</v>
      </c>
    </row>
    <row r="83" spans="2:89" x14ac:dyDescent="0.35">
      <c r="B83" t="s">
        <v>9</v>
      </c>
      <c r="C83">
        <v>200</v>
      </c>
      <c r="D83" s="1">
        <v>0.18</v>
      </c>
      <c r="E83">
        <v>6</v>
      </c>
      <c r="F83" s="4">
        <v>1.0338000000000001</v>
      </c>
      <c r="G83" s="4">
        <v>1.03</v>
      </c>
      <c r="H83" s="4">
        <v>1.2838000000000001</v>
      </c>
      <c r="I83" s="4">
        <v>1.2575000000000001</v>
      </c>
      <c r="J83" s="4">
        <v>1.63</v>
      </c>
      <c r="K83">
        <v>8</v>
      </c>
      <c r="L83" s="4">
        <v>1.9456</v>
      </c>
      <c r="M83" s="4">
        <v>2.56</v>
      </c>
      <c r="N83">
        <v>7.5</v>
      </c>
      <c r="O83">
        <v>6</v>
      </c>
      <c r="P83" s="55">
        <v>1</v>
      </c>
      <c r="Q83" s="4">
        <v>1.3440000000000001</v>
      </c>
      <c r="R83">
        <v>15</v>
      </c>
      <c r="S83">
        <v>20</v>
      </c>
      <c r="T83" s="4">
        <v>0.05</v>
      </c>
      <c r="U83" s="4">
        <v>0.5</v>
      </c>
      <c r="V83" s="9">
        <v>864</v>
      </c>
      <c r="W83" t="s">
        <v>414</v>
      </c>
      <c r="X83">
        <v>1</v>
      </c>
      <c r="Y83" t="s">
        <v>9</v>
      </c>
      <c r="Z83">
        <v>449</v>
      </c>
      <c r="AC83" s="30">
        <v>0.2</v>
      </c>
      <c r="AE83">
        <v>1</v>
      </c>
      <c r="AH83">
        <v>151</v>
      </c>
      <c r="AI83" s="30" t="s">
        <v>63</v>
      </c>
      <c r="AJ83" s="4"/>
      <c r="AK83" s="4"/>
      <c r="AL83" s="4"/>
      <c r="AM83" s="4">
        <v>0.35</v>
      </c>
      <c r="AN83" s="4"/>
      <c r="AO83" s="4"/>
      <c r="AP83" s="4"/>
      <c r="AQ83" s="4"/>
      <c r="AR83">
        <v>311</v>
      </c>
      <c r="AS83" s="4">
        <v>0.46600000000000003</v>
      </c>
      <c r="AT83" s="4">
        <v>0.46600000000000003</v>
      </c>
      <c r="AU83" s="4"/>
      <c r="AW83" s="6">
        <v>187</v>
      </c>
      <c r="AX83" s="48" t="s">
        <v>423</v>
      </c>
      <c r="AY83" s="6">
        <v>595</v>
      </c>
      <c r="AZ83" s="4">
        <f t="shared" si="0"/>
        <v>0.67999999999999994</v>
      </c>
      <c r="BA83" s="4"/>
      <c r="BB83" s="4"/>
      <c r="BC83" s="4"/>
      <c r="BD83" s="4"/>
      <c r="BE83">
        <f t="shared" si="263"/>
        <v>649</v>
      </c>
      <c r="BF83" s="6">
        <f t="shared" si="209"/>
        <v>906</v>
      </c>
      <c r="BG83" s="4">
        <f t="shared" si="264"/>
        <v>1.1459999999999999</v>
      </c>
      <c r="BH83" s="6">
        <f t="shared" si="210"/>
        <v>2298.7539999999999</v>
      </c>
      <c r="BI83" s="4">
        <f t="shared" si="211"/>
        <v>0</v>
      </c>
      <c r="BJ83" s="4">
        <f t="shared" si="265"/>
        <v>0.64600000000000002</v>
      </c>
      <c r="BK83" s="4">
        <f t="shared" si="266"/>
        <v>0.55000000000000004</v>
      </c>
      <c r="BL83" s="4">
        <f t="shared" si="267"/>
        <v>0.05</v>
      </c>
      <c r="BM83" s="4">
        <f t="shared" si="268"/>
        <v>0.5</v>
      </c>
      <c r="BN83" s="6">
        <f t="shared" si="269"/>
        <v>338</v>
      </c>
      <c r="BO83" s="4">
        <f t="shared" si="23"/>
        <v>1.2952128883774452</v>
      </c>
      <c r="BP83" s="6">
        <f t="shared" si="270"/>
        <v>3563.0686999999998</v>
      </c>
      <c r="BQ83" s="6">
        <f t="shared" si="212"/>
        <v>5344.6030499999997</v>
      </c>
      <c r="BR83" s="6">
        <f t="shared" si="213"/>
        <v>3652.1454174999994</v>
      </c>
      <c r="BS83" s="6">
        <f t="shared" si="257"/>
        <v>35667.599472230395</v>
      </c>
      <c r="BT83" s="6">
        <f t="shared" si="214"/>
        <v>53501.399208345596</v>
      </c>
      <c r="BU83" s="6">
        <f t="shared" si="215"/>
        <v>36559.289459036154</v>
      </c>
      <c r="BV83" s="6">
        <f t="shared" si="271"/>
        <v>6784.5977256959995</v>
      </c>
      <c r="BW83" s="6">
        <f t="shared" si="216"/>
        <v>10176.896588543999</v>
      </c>
      <c r="BX83" s="6">
        <f t="shared" si="217"/>
        <v>6954.2126688383996</v>
      </c>
      <c r="BY83" s="6">
        <f t="shared" si="272"/>
        <v>0</v>
      </c>
      <c r="BZ83" s="6">
        <f t="shared" si="273"/>
        <v>0</v>
      </c>
      <c r="CA83" s="6">
        <f t="shared" si="218"/>
        <v>0</v>
      </c>
      <c r="CB83" s="6">
        <f t="shared" si="219"/>
        <v>0</v>
      </c>
      <c r="CC83" s="6">
        <f t="shared" si="274"/>
        <v>1983.0639355581127</v>
      </c>
      <c r="CD83" s="6"/>
      <c r="CF83" s="25"/>
      <c r="CG83" s="9"/>
      <c r="CH83" s="6">
        <f t="shared" si="262"/>
        <v>73239.206689367202</v>
      </c>
      <c r="CI83">
        <v>7.5</v>
      </c>
      <c r="CJ83" s="25">
        <f t="shared" si="174"/>
        <v>19514.371414325269</v>
      </c>
      <c r="CK83" s="9">
        <f t="shared" si="175"/>
        <v>21497.435349883381</v>
      </c>
    </row>
    <row r="84" spans="2:89" x14ac:dyDescent="0.35">
      <c r="B84" t="s">
        <v>9</v>
      </c>
      <c r="C84">
        <v>200</v>
      </c>
      <c r="D84" s="1">
        <v>0.18</v>
      </c>
      <c r="E84">
        <v>6</v>
      </c>
      <c r="F84" s="4">
        <v>1.0338000000000001</v>
      </c>
      <c r="G84" s="4">
        <v>1.03</v>
      </c>
      <c r="H84" s="4">
        <v>1.2838000000000001</v>
      </c>
      <c r="I84" s="4">
        <v>1.2575000000000001</v>
      </c>
      <c r="J84" s="4">
        <v>1.63</v>
      </c>
      <c r="K84">
        <v>8</v>
      </c>
      <c r="L84" s="4">
        <v>1.9456</v>
      </c>
      <c r="M84" s="4">
        <v>2.56</v>
      </c>
      <c r="N84">
        <v>7.5</v>
      </c>
      <c r="O84">
        <v>6</v>
      </c>
      <c r="P84" s="55">
        <v>1</v>
      </c>
      <c r="Q84" s="4">
        <v>1.3440000000000001</v>
      </c>
      <c r="R84">
        <v>15</v>
      </c>
      <c r="S84">
        <v>20</v>
      </c>
      <c r="T84" s="4">
        <v>0.05</v>
      </c>
      <c r="U84" s="4">
        <v>0.5</v>
      </c>
      <c r="V84" s="9">
        <v>864</v>
      </c>
      <c r="W84" t="s">
        <v>414</v>
      </c>
      <c r="X84">
        <v>1</v>
      </c>
      <c r="Y84" t="s">
        <v>9</v>
      </c>
      <c r="Z84">
        <v>449</v>
      </c>
      <c r="AC84" s="30">
        <v>0.2</v>
      </c>
      <c r="AE84">
        <v>1</v>
      </c>
      <c r="AH84">
        <v>151</v>
      </c>
      <c r="AI84" s="30" t="s">
        <v>63</v>
      </c>
      <c r="AJ84" s="4"/>
      <c r="AK84" s="4"/>
      <c r="AL84" s="4"/>
      <c r="AM84" s="4">
        <v>0.35</v>
      </c>
      <c r="AN84" s="4"/>
      <c r="AO84" s="4"/>
      <c r="AP84" s="4"/>
      <c r="AQ84" s="4"/>
      <c r="AR84">
        <v>311</v>
      </c>
      <c r="AS84" s="4">
        <v>0.46600000000000003</v>
      </c>
      <c r="AT84" s="4"/>
      <c r="AU84" s="4">
        <v>0.311</v>
      </c>
      <c r="AW84" s="6">
        <v>187</v>
      </c>
      <c r="AX84" s="48" t="s">
        <v>423</v>
      </c>
      <c r="AY84" s="6">
        <v>595</v>
      </c>
      <c r="AZ84" s="4">
        <f t="shared" si="0"/>
        <v>0.67999999999999994</v>
      </c>
      <c r="BA84" s="4"/>
      <c r="BB84" s="4"/>
      <c r="BC84" s="4"/>
      <c r="BD84" s="4"/>
      <c r="BE84">
        <f t="shared" si="263"/>
        <v>649</v>
      </c>
      <c r="BF84" s="6">
        <f t="shared" si="209"/>
        <v>906</v>
      </c>
      <c r="BG84" s="4">
        <f t="shared" si="264"/>
        <v>1.1459999999999999</v>
      </c>
      <c r="BH84" s="6">
        <f t="shared" si="210"/>
        <v>2298.7539999999999</v>
      </c>
      <c r="BI84" s="4">
        <f t="shared" si="211"/>
        <v>0</v>
      </c>
      <c r="BJ84" s="4">
        <f t="shared" si="265"/>
        <v>0.18</v>
      </c>
      <c r="BK84" s="4">
        <f t="shared" si="266"/>
        <v>0.55000000000000004</v>
      </c>
      <c r="BL84" s="4">
        <f t="shared" si="267"/>
        <v>0.36099999999999999</v>
      </c>
      <c r="BM84" s="4">
        <f t="shared" si="268"/>
        <v>0.5</v>
      </c>
      <c r="BN84" s="6">
        <f t="shared" si="269"/>
        <v>338</v>
      </c>
      <c r="BO84" s="4">
        <f t="shared" si="23"/>
        <v>1.2952128883774452</v>
      </c>
      <c r="BP84" s="6">
        <f t="shared" si="270"/>
        <v>3563.0686999999998</v>
      </c>
      <c r="BQ84" s="6">
        <f t="shared" si="212"/>
        <v>5344.6030499999997</v>
      </c>
      <c r="BR84" s="6">
        <f t="shared" si="213"/>
        <v>4206.2026003499996</v>
      </c>
      <c r="BS84" s="6">
        <f t="shared" si="257"/>
        <v>28098.791933951998</v>
      </c>
      <c r="BT84" s="6">
        <f t="shared" si="214"/>
        <v>42148.187900927995</v>
      </c>
      <c r="BU84" s="6">
        <f t="shared" si="215"/>
        <v>33170.623878030332</v>
      </c>
      <c r="BV84" s="6">
        <f t="shared" si="271"/>
        <v>5344.8789004800001</v>
      </c>
      <c r="BW84" s="6">
        <f t="shared" si="216"/>
        <v>8017.3183507200001</v>
      </c>
      <c r="BX84" s="6">
        <f t="shared" si="217"/>
        <v>6309.6295420166407</v>
      </c>
      <c r="BY84" s="6">
        <f t="shared" si="272"/>
        <v>0</v>
      </c>
      <c r="BZ84" s="6">
        <f t="shared" si="273"/>
        <v>0</v>
      </c>
      <c r="CA84" s="6">
        <f t="shared" si="218"/>
        <v>0</v>
      </c>
      <c r="CB84" s="6">
        <f t="shared" si="219"/>
        <v>0</v>
      </c>
      <c r="CC84" s="6">
        <f t="shared" si="274"/>
        <v>1983.0639355581127</v>
      </c>
      <c r="CD84" s="6"/>
      <c r="CF84" s="25"/>
      <c r="CG84" s="9"/>
      <c r="CH84" s="6">
        <f t="shared" si="262"/>
        <v>72015.976795505907</v>
      </c>
      <c r="CI84">
        <v>7.5</v>
      </c>
      <c r="CJ84" s="25">
        <f t="shared" si="174"/>
        <v>18447.629940208877</v>
      </c>
      <c r="CK84" s="9">
        <f t="shared" si="175"/>
        <v>20430.693875766989</v>
      </c>
    </row>
    <row r="85" spans="2:89" x14ac:dyDescent="0.35">
      <c r="B85" t="s">
        <v>9</v>
      </c>
      <c r="C85">
        <v>200</v>
      </c>
      <c r="D85" s="1">
        <v>0.18</v>
      </c>
      <c r="E85">
        <v>6</v>
      </c>
      <c r="F85" s="4">
        <v>1.0338000000000001</v>
      </c>
      <c r="G85" s="4">
        <v>1.03</v>
      </c>
      <c r="H85" s="4">
        <v>1.2838000000000001</v>
      </c>
      <c r="I85" s="4">
        <v>1.2575000000000001</v>
      </c>
      <c r="J85" s="4">
        <v>1.63</v>
      </c>
      <c r="K85">
        <v>8</v>
      </c>
      <c r="L85" s="4">
        <v>1.9456</v>
      </c>
      <c r="M85" s="4">
        <v>2.56</v>
      </c>
      <c r="N85">
        <v>7.5</v>
      </c>
      <c r="O85">
        <v>6</v>
      </c>
      <c r="P85" s="55">
        <v>1</v>
      </c>
      <c r="Q85" s="4">
        <v>1.3440000000000001</v>
      </c>
      <c r="R85">
        <v>15</v>
      </c>
      <c r="S85">
        <v>20</v>
      </c>
      <c r="T85" s="4">
        <v>0.05</v>
      </c>
      <c r="U85" s="4">
        <v>0.5</v>
      </c>
      <c r="V85" s="9">
        <v>864</v>
      </c>
      <c r="W85" t="s">
        <v>414</v>
      </c>
      <c r="X85">
        <v>1</v>
      </c>
      <c r="Y85" t="s">
        <v>9</v>
      </c>
      <c r="Z85">
        <v>449</v>
      </c>
      <c r="AC85" s="30">
        <v>0.2</v>
      </c>
      <c r="AE85">
        <v>1</v>
      </c>
      <c r="AH85">
        <v>151</v>
      </c>
      <c r="AI85" s="30" t="s">
        <v>63</v>
      </c>
      <c r="AJ85" s="4"/>
      <c r="AK85" s="4"/>
      <c r="AL85" s="4"/>
      <c r="AM85" s="4">
        <v>0.35</v>
      </c>
      <c r="AN85" s="4"/>
      <c r="AO85" s="4"/>
      <c r="AP85" s="4"/>
      <c r="AQ85" s="4"/>
      <c r="AR85">
        <v>311</v>
      </c>
      <c r="AS85" s="4"/>
      <c r="AT85" s="4">
        <v>0.46600000000000003</v>
      </c>
      <c r="AU85" s="4">
        <v>0.311</v>
      </c>
      <c r="AW85" s="6">
        <v>187</v>
      </c>
      <c r="AX85" s="48" t="s">
        <v>423</v>
      </c>
      <c r="AY85" s="6">
        <v>595</v>
      </c>
      <c r="AZ85" s="4">
        <f t="shared" si="0"/>
        <v>0.67999999999999994</v>
      </c>
      <c r="BA85" s="4"/>
      <c r="BB85" s="4"/>
      <c r="BC85" s="4"/>
      <c r="BD85" s="4"/>
      <c r="BE85">
        <f t="shared" si="263"/>
        <v>649</v>
      </c>
      <c r="BF85" s="6">
        <f t="shared" si="209"/>
        <v>906</v>
      </c>
      <c r="BG85" s="4">
        <f t="shared" si="264"/>
        <v>0.67999999999999994</v>
      </c>
      <c r="BH85" s="6">
        <f t="shared" si="210"/>
        <v>1996.32</v>
      </c>
      <c r="BI85" s="4">
        <f t="shared" si="211"/>
        <v>0</v>
      </c>
      <c r="BJ85" s="4">
        <f t="shared" si="265"/>
        <v>0.64600000000000002</v>
      </c>
      <c r="BK85" s="4">
        <f t="shared" si="266"/>
        <v>0.55000000000000004</v>
      </c>
      <c r="BL85" s="4">
        <f t="shared" si="267"/>
        <v>0.36099999999999999</v>
      </c>
      <c r="BM85" s="4">
        <f t="shared" si="268"/>
        <v>0.5</v>
      </c>
      <c r="BN85" s="6">
        <f t="shared" si="269"/>
        <v>338</v>
      </c>
      <c r="BO85" s="4">
        <f t="shared" si="23"/>
        <v>1.2952128883774452</v>
      </c>
      <c r="BP85" s="6">
        <f t="shared" si="270"/>
        <v>3094.2959999999998</v>
      </c>
      <c r="BQ85" s="6">
        <f t="shared" si="212"/>
        <v>4641.4439999999995</v>
      </c>
      <c r="BR85" s="6">
        <f t="shared" si="213"/>
        <v>3652.8164279999996</v>
      </c>
      <c r="BS85" s="6">
        <f t="shared" si="257"/>
        <v>30975.016108031996</v>
      </c>
      <c r="BT85" s="6">
        <f t="shared" si="214"/>
        <v>46462.524162047994</v>
      </c>
      <c r="BU85" s="6">
        <f t="shared" si="215"/>
        <v>36566.006515531772</v>
      </c>
      <c r="BV85" s="6">
        <f t="shared" si="271"/>
        <v>5891.9867596799995</v>
      </c>
      <c r="BW85" s="6">
        <f t="shared" si="216"/>
        <v>8837.9801395199993</v>
      </c>
      <c r="BX85" s="6">
        <f t="shared" si="217"/>
        <v>6955.490369802239</v>
      </c>
      <c r="BY85" s="6">
        <f t="shared" si="272"/>
        <v>0</v>
      </c>
      <c r="BZ85" s="6">
        <f t="shared" si="273"/>
        <v>0</v>
      </c>
      <c r="CA85" s="6">
        <f t="shared" si="218"/>
        <v>0</v>
      </c>
      <c r="CB85" s="6">
        <f t="shared" si="219"/>
        <v>0</v>
      </c>
      <c r="CC85" s="6">
        <f t="shared" si="274"/>
        <v>1983.0639355581127</v>
      </c>
      <c r="CD85" s="6"/>
      <c r="CF85" s="25"/>
      <c r="CG85" s="9"/>
      <c r="CH85" s="6">
        <f t="shared" si="262"/>
        <v>73252.66296535905</v>
      </c>
      <c r="CI85">
        <v>7.5</v>
      </c>
      <c r="CJ85" s="25">
        <f t="shared" si="174"/>
        <v>19517.956799523014</v>
      </c>
      <c r="CK85" s="9">
        <f t="shared" si="175"/>
        <v>21501.020735081125</v>
      </c>
    </row>
    <row r="86" spans="2:89" s="10" customFormat="1" x14ac:dyDescent="0.35">
      <c r="B86" s="10" t="s">
        <v>9</v>
      </c>
      <c r="C86" s="10">
        <v>200</v>
      </c>
      <c r="D86" s="11">
        <v>0.18</v>
      </c>
      <c r="E86" s="10">
        <v>6</v>
      </c>
      <c r="F86" s="12">
        <v>1.0338000000000001</v>
      </c>
      <c r="G86" s="12">
        <v>1.03</v>
      </c>
      <c r="H86" s="12">
        <v>1.2838000000000001</v>
      </c>
      <c r="I86" s="12">
        <v>1.2575000000000001</v>
      </c>
      <c r="J86" s="12">
        <v>1.63</v>
      </c>
      <c r="K86" s="10">
        <v>8</v>
      </c>
      <c r="L86" s="12">
        <v>1.9456</v>
      </c>
      <c r="M86" s="12">
        <v>2.56</v>
      </c>
      <c r="N86" s="10">
        <v>7.5</v>
      </c>
      <c r="O86" s="10">
        <v>6</v>
      </c>
      <c r="P86" s="56">
        <v>1</v>
      </c>
      <c r="Q86" s="12">
        <v>1.3440000000000001</v>
      </c>
      <c r="R86" s="10">
        <v>15</v>
      </c>
      <c r="S86" s="10">
        <v>20</v>
      </c>
      <c r="T86" s="12">
        <v>0.05</v>
      </c>
      <c r="U86" s="12">
        <v>0.5</v>
      </c>
      <c r="V86" s="17">
        <v>864</v>
      </c>
      <c r="W86" s="10" t="s">
        <v>414</v>
      </c>
      <c r="X86" s="10">
        <v>1</v>
      </c>
      <c r="Y86" s="10" t="s">
        <v>9</v>
      </c>
      <c r="Z86" s="10">
        <v>449</v>
      </c>
      <c r="AC86" s="32">
        <v>0.2</v>
      </c>
      <c r="AE86" s="10">
        <v>1</v>
      </c>
      <c r="AH86" s="10">
        <v>151</v>
      </c>
      <c r="AI86" s="32" t="s">
        <v>63</v>
      </c>
      <c r="AJ86" s="12"/>
      <c r="AK86" s="12"/>
      <c r="AL86" s="12"/>
      <c r="AM86" s="12">
        <v>0.35</v>
      </c>
      <c r="AN86" s="12"/>
      <c r="AO86" s="12"/>
      <c r="AP86" s="12"/>
      <c r="AQ86" s="12"/>
      <c r="AR86" s="10">
        <v>311</v>
      </c>
      <c r="AS86" s="12">
        <f>1*46.6%</f>
        <v>0.46600000000000003</v>
      </c>
      <c r="AT86" s="12">
        <f>1*46.6%</f>
        <v>0.46600000000000003</v>
      </c>
      <c r="AU86" s="12">
        <v>0.311</v>
      </c>
      <c r="AW86" s="13"/>
      <c r="AX86" s="49" t="s">
        <v>423</v>
      </c>
      <c r="AY86" s="13">
        <v>595</v>
      </c>
      <c r="AZ86" s="12">
        <f t="shared" si="0"/>
        <v>0.67999999999999994</v>
      </c>
      <c r="BA86" s="12"/>
      <c r="BB86" s="12"/>
      <c r="BC86" s="12"/>
      <c r="BD86" s="12"/>
      <c r="BE86" s="10">
        <f t="shared" si="263"/>
        <v>649</v>
      </c>
      <c r="BF86" s="13">
        <f t="shared" si="209"/>
        <v>906</v>
      </c>
      <c r="BG86" s="12">
        <f t="shared" si="264"/>
        <v>1.1459999999999999</v>
      </c>
      <c r="BH86" s="13">
        <f t="shared" si="210"/>
        <v>2298.7539999999999</v>
      </c>
      <c r="BI86" s="12">
        <f t="shared" si="211"/>
        <v>0</v>
      </c>
      <c r="BJ86" s="12">
        <f t="shared" si="265"/>
        <v>0.64600000000000002</v>
      </c>
      <c r="BK86" s="12">
        <f t="shared" si="266"/>
        <v>0.55000000000000004</v>
      </c>
      <c r="BL86" s="12">
        <f t="shared" si="267"/>
        <v>0.36099999999999999</v>
      </c>
      <c r="BM86" s="12">
        <f t="shared" si="268"/>
        <v>0.5</v>
      </c>
      <c r="BN86" s="13">
        <f t="shared" si="269"/>
        <v>151</v>
      </c>
      <c r="BO86" s="12">
        <f t="shared" si="23"/>
        <v>0.64839458413926498</v>
      </c>
      <c r="BP86" s="13">
        <f t="shared" si="270"/>
        <v>3563.0686999999998</v>
      </c>
      <c r="BQ86" s="13">
        <f t="shared" si="212"/>
        <v>5344.6030499999997</v>
      </c>
      <c r="BR86" s="13">
        <f t="shared" si="213"/>
        <v>4206.2026003499996</v>
      </c>
      <c r="BS86" s="13">
        <f t="shared" si="257"/>
        <v>35667.599472230395</v>
      </c>
      <c r="BT86" s="13">
        <f t="shared" si="214"/>
        <v>53501.399208345596</v>
      </c>
      <c r="BU86" s="13">
        <f t="shared" si="215"/>
        <v>42105.601176967983</v>
      </c>
      <c r="BV86" s="13">
        <f t="shared" si="271"/>
        <v>6784.5977256959995</v>
      </c>
      <c r="BW86" s="13">
        <f t="shared" si="216"/>
        <v>10176.896588543999</v>
      </c>
      <c r="BX86" s="13">
        <f t="shared" si="217"/>
        <v>8009.2176151841277</v>
      </c>
      <c r="BY86" s="13">
        <f t="shared" si="272"/>
        <v>0</v>
      </c>
      <c r="BZ86" s="13">
        <f t="shared" si="273"/>
        <v>0</v>
      </c>
      <c r="CA86" s="13">
        <f t="shared" si="218"/>
        <v>0</v>
      </c>
      <c r="CB86" s="13">
        <f t="shared" si="219"/>
        <v>0</v>
      </c>
      <c r="CC86" s="13">
        <f t="shared" si="274"/>
        <v>1424.212920696325</v>
      </c>
      <c r="CD86" s="13"/>
      <c r="CF86" s="17"/>
      <c r="CG86" s="17"/>
      <c r="CH86" s="13">
        <f t="shared" si="262"/>
        <v>84350.130240778526</v>
      </c>
      <c r="CI86" s="10">
        <v>7.5</v>
      </c>
      <c r="CJ86" s="17">
        <f t="shared" si="174"/>
        <v>22474.84434596193</v>
      </c>
      <c r="CK86" s="17">
        <f t="shared" si="175"/>
        <v>23899.057266658256</v>
      </c>
    </row>
  </sheetData>
  <mergeCells count="10">
    <mergeCell ref="BP1:BX1"/>
    <mergeCell ref="CD1:CG1"/>
    <mergeCell ref="BY1:CB1"/>
    <mergeCell ref="CH1:CK1"/>
    <mergeCell ref="B1:U1"/>
    <mergeCell ref="W1:AH1"/>
    <mergeCell ref="AI1:AQ1"/>
    <mergeCell ref="AR1:AW1"/>
    <mergeCell ref="AX1:BD1"/>
    <mergeCell ref="BE1:BO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D92"/>
  <sheetViews>
    <sheetView topLeftCell="AV1" workbookViewId="0">
      <pane ySplit="2" topLeftCell="A12" activePane="bottomLeft" state="frozen"/>
      <selection activeCell="BR1" sqref="BR1"/>
      <selection pane="bottomLeft" activeCell="BD2" sqref="BD1:BE1048576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6" bestFit="1" customWidth="1"/>
    <col min="5" max="5" width="3" bestFit="1" customWidth="1"/>
    <col min="6" max="6" width="5.54296875" bestFit="1" customWidth="1"/>
    <col min="7" max="7" width="8.7265625" style="6" bestFit="1" customWidth="1"/>
    <col min="8" max="8" width="6" bestFit="1" customWidth="1"/>
    <col min="9" max="9" width="10.1796875" bestFit="1" customWidth="1"/>
    <col min="10" max="10" width="10.453125" customWidth="1"/>
    <col min="11" max="11" width="11.453125" style="6" customWidth="1"/>
    <col min="12" max="12" width="14.26953125" style="6" bestFit="1" customWidth="1"/>
    <col min="13" max="13" width="13.26953125" style="6" bestFit="1" customWidth="1"/>
    <col min="14" max="14" width="9.54296875" bestFit="1" customWidth="1"/>
    <col min="15" max="15" width="2.1796875" bestFit="1" customWidth="1"/>
    <col min="16" max="16" width="5.81640625" bestFit="1" customWidth="1"/>
    <col min="17" max="17" width="9" bestFit="1" customWidth="1"/>
    <col min="18" max="18" width="7.1796875" bestFit="1" customWidth="1"/>
    <col min="19" max="19" width="10.1796875" bestFit="1" customWidth="1"/>
    <col min="20" max="20" width="10.453125" bestFit="1" customWidth="1"/>
    <col min="21" max="21" width="11" bestFit="1" customWidth="1"/>
    <col min="22" max="22" width="4" style="6" bestFit="1" customWidth="1"/>
    <col min="23" max="23" width="27.453125" bestFit="1" customWidth="1"/>
    <col min="24" max="24" width="7.1796875" bestFit="1" customWidth="1"/>
    <col min="25" max="25" width="13.54296875" bestFit="1" customWidth="1"/>
    <col min="26" max="26" width="17.7265625" customWidth="1"/>
    <col min="27" max="27" width="4" bestFit="1" customWidth="1"/>
    <col min="28" max="28" width="15.1796875" bestFit="1" customWidth="1"/>
    <col min="29" max="29" width="10.1796875" bestFit="1" customWidth="1"/>
    <col min="30" max="30" width="10.453125" bestFit="1" customWidth="1"/>
    <col min="31" max="31" width="8.1796875" bestFit="1" customWidth="1"/>
    <col min="32" max="32" width="7.1796875" bestFit="1" customWidth="1"/>
    <col min="33" max="33" width="13.54296875" bestFit="1" customWidth="1"/>
    <col min="34" max="34" width="10.1796875" bestFit="1" customWidth="1"/>
    <col min="35" max="35" width="10.453125" bestFit="1" customWidth="1"/>
    <col min="36" max="36" width="4" bestFit="1" customWidth="1"/>
    <col min="37" max="37" width="11.1796875" bestFit="1" customWidth="1"/>
    <col min="38" max="38" width="8.1796875" bestFit="1" customWidth="1"/>
    <col min="39" max="39" width="6" bestFit="1" customWidth="1"/>
    <col min="40" max="40" width="10.1796875" bestFit="1" customWidth="1"/>
    <col min="41" max="41" width="10.453125" bestFit="1" customWidth="1"/>
    <col min="42" max="42" width="9" bestFit="1" customWidth="1"/>
    <col min="43" max="44" width="8.1796875" bestFit="1" customWidth="1"/>
    <col min="45" max="45" width="9.26953125" bestFit="1" customWidth="1"/>
    <col min="46" max="46" width="13.54296875" bestFit="1" customWidth="1"/>
    <col min="47" max="47" width="17.7265625" bestFit="1" customWidth="1"/>
    <col min="48" max="48" width="11" bestFit="1" customWidth="1"/>
    <col min="49" max="49" width="4" style="6" bestFit="1" customWidth="1"/>
    <col min="50" max="50" width="15.1796875" bestFit="1" customWidth="1"/>
    <col min="51" max="51" width="10.1796875" bestFit="1" customWidth="1"/>
    <col min="52" max="52" width="10.453125" bestFit="1" customWidth="1"/>
    <col min="53" max="53" width="15.54296875" hidden="1" customWidth="1"/>
    <col min="54" max="54" width="19.26953125" hidden="1" customWidth="1"/>
    <col min="55" max="55" width="23.453125" style="15" bestFit="1" customWidth="1"/>
    <col min="56" max="57" width="12" hidden="1" customWidth="1"/>
    <col min="58" max="58" width="13.7265625" bestFit="1" customWidth="1"/>
    <col min="59" max="59" width="11.453125" bestFit="1" customWidth="1"/>
    <col min="60" max="60" width="14.26953125" bestFit="1" customWidth="1"/>
    <col min="61" max="61" width="13.26953125" bestFit="1" customWidth="1"/>
    <col min="62" max="62" width="15.54296875" customWidth="1"/>
    <col min="63" max="63" width="9" bestFit="1" customWidth="1"/>
    <col min="64" max="64" width="9.81640625" style="6" bestFit="1" customWidth="1"/>
    <col min="65" max="65" width="17.81640625" style="6" bestFit="1" customWidth="1"/>
    <col min="66" max="66" width="12" bestFit="1" customWidth="1"/>
    <col min="67" max="67" width="104.54296875" bestFit="1" customWidth="1"/>
    <col min="68" max="68" width="15.54296875" style="9" bestFit="1" customWidth="1"/>
    <col min="69" max="69" width="9" style="9" bestFit="1" customWidth="1"/>
    <col min="70" max="70" width="9.81640625" style="9" bestFit="1" customWidth="1"/>
    <col min="71" max="71" width="17.81640625" style="9" bestFit="1" customWidth="1"/>
    <col min="72" max="72" width="22.26953125" style="9" bestFit="1" customWidth="1"/>
    <col min="73" max="73" width="10.453125" style="9" customWidth="1"/>
    <col min="74" max="74" width="15.54296875" style="9" bestFit="1" customWidth="1"/>
    <col min="75" max="75" width="9" style="9" bestFit="1" customWidth="1"/>
    <col min="76" max="76" width="9.81640625" style="9" bestFit="1" customWidth="1"/>
    <col min="77" max="77" width="17.81640625" style="9" bestFit="1" customWidth="1"/>
    <col min="78" max="78" width="22.26953125" style="9" bestFit="1" customWidth="1"/>
    <col min="79" max="79" width="10.453125" style="9" customWidth="1"/>
    <col min="80" max="80" width="8.54296875" bestFit="1" customWidth="1"/>
    <col min="82" max="82" width="118.7265625" bestFit="1" customWidth="1"/>
  </cols>
  <sheetData>
    <row r="1" spans="1:82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19" t="s">
        <v>218</v>
      </c>
      <c r="L1" s="119"/>
      <c r="M1" s="119"/>
      <c r="N1" s="120" t="s">
        <v>3</v>
      </c>
      <c r="O1" s="120"/>
      <c r="P1" s="120"/>
      <c r="Q1" s="120"/>
      <c r="R1" s="120"/>
      <c r="S1" s="120"/>
      <c r="T1" s="120"/>
      <c r="U1" s="120"/>
      <c r="V1" s="120"/>
      <c r="W1" s="120" t="s">
        <v>13</v>
      </c>
      <c r="X1" s="120"/>
      <c r="Y1" s="120"/>
      <c r="Z1" s="120"/>
      <c r="AA1" s="120"/>
      <c r="AB1" s="120"/>
      <c r="AC1" s="120"/>
      <c r="AD1" s="120"/>
      <c r="AE1" s="120" t="s">
        <v>24</v>
      </c>
      <c r="AF1" s="120"/>
      <c r="AG1" s="120"/>
      <c r="AH1" s="120"/>
      <c r="AI1" s="120"/>
      <c r="AJ1" s="120"/>
      <c r="AK1" s="121" t="s">
        <v>25</v>
      </c>
      <c r="AL1" s="121"/>
      <c r="AM1" s="121"/>
      <c r="AN1" s="121"/>
      <c r="AO1" s="121"/>
      <c r="AP1" s="120" t="s">
        <v>18</v>
      </c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19" t="s">
        <v>20</v>
      </c>
      <c r="BB1" s="119"/>
      <c r="BC1" s="119"/>
      <c r="BD1" s="119"/>
      <c r="BE1" s="119"/>
      <c r="BF1" s="119"/>
      <c r="BG1" s="119" t="s">
        <v>244</v>
      </c>
      <c r="BH1" s="119"/>
      <c r="BI1" s="119"/>
      <c r="BJ1" s="120" t="s">
        <v>243</v>
      </c>
      <c r="BK1" s="120"/>
      <c r="BL1" s="120"/>
      <c r="BM1" s="120"/>
      <c r="BN1" s="3"/>
      <c r="BP1" s="119" t="s">
        <v>243</v>
      </c>
      <c r="BQ1" s="119"/>
      <c r="BR1" s="119"/>
      <c r="BS1" s="119"/>
      <c r="BT1" s="119"/>
      <c r="BU1" s="119"/>
      <c r="BV1" s="119" t="s">
        <v>243</v>
      </c>
      <c r="BW1" s="119"/>
      <c r="BX1" s="119"/>
      <c r="BY1" s="119"/>
      <c r="BZ1" s="119"/>
      <c r="CA1" s="119"/>
    </row>
    <row r="2" spans="1:82" x14ac:dyDescent="0.35">
      <c r="B2" t="s">
        <v>7</v>
      </c>
      <c r="C2" t="s">
        <v>1</v>
      </c>
      <c r="D2" t="s">
        <v>0</v>
      </c>
      <c r="E2" s="3" t="s">
        <v>26</v>
      </c>
      <c r="F2" s="3" t="s">
        <v>243</v>
      </c>
      <c r="G2" s="29" t="s">
        <v>247</v>
      </c>
      <c r="H2" s="93" t="s">
        <v>58</v>
      </c>
      <c r="I2" s="93" t="s">
        <v>40</v>
      </c>
      <c r="J2" s="93" t="s">
        <v>39</v>
      </c>
      <c r="K2" s="92" t="s">
        <v>111</v>
      </c>
      <c r="L2" s="92" t="s">
        <v>216</v>
      </c>
      <c r="M2" s="92" t="s">
        <v>217</v>
      </c>
      <c r="N2" t="s">
        <v>8</v>
      </c>
      <c r="O2" t="s">
        <v>17</v>
      </c>
      <c r="P2" t="s">
        <v>7</v>
      </c>
      <c r="Q2" t="s">
        <v>1</v>
      </c>
      <c r="R2" s="4" t="s">
        <v>0</v>
      </c>
      <c r="S2" s="4" t="s">
        <v>40</v>
      </c>
      <c r="T2" s="4" t="s">
        <v>39</v>
      </c>
      <c r="U2" s="4" t="s">
        <v>99</v>
      </c>
      <c r="V2" s="6" t="s">
        <v>203</v>
      </c>
      <c r="W2" t="s">
        <v>16</v>
      </c>
      <c r="X2" s="4" t="s">
        <v>0</v>
      </c>
      <c r="Y2" s="4" t="s">
        <v>23</v>
      </c>
      <c r="Z2" s="4" t="s">
        <v>120</v>
      </c>
      <c r="AA2" s="4" t="s">
        <v>203</v>
      </c>
      <c r="AB2" s="4" t="s">
        <v>210</v>
      </c>
      <c r="AC2" s="4" t="s">
        <v>40</v>
      </c>
      <c r="AD2" s="4" t="s">
        <v>39</v>
      </c>
      <c r="AE2" t="s">
        <v>14</v>
      </c>
      <c r="AF2" s="4" t="s">
        <v>0</v>
      </c>
      <c r="AG2" s="4" t="s">
        <v>23</v>
      </c>
      <c r="AH2" s="4" t="s">
        <v>40</v>
      </c>
      <c r="AI2" s="4" t="s">
        <v>39</v>
      </c>
      <c r="AJ2" s="4" t="s">
        <v>203</v>
      </c>
      <c r="AK2" s="48" t="s">
        <v>16</v>
      </c>
      <c r="AL2" s="6" t="s">
        <v>14</v>
      </c>
      <c r="AM2" s="4" t="s">
        <v>0</v>
      </c>
      <c r="AN2" s="4" t="s">
        <v>40</v>
      </c>
      <c r="AO2" s="4" t="s">
        <v>39</v>
      </c>
      <c r="AP2" t="s">
        <v>1</v>
      </c>
      <c r="AQ2" s="6" t="s">
        <v>14</v>
      </c>
      <c r="AR2" t="s">
        <v>0</v>
      </c>
      <c r="AS2" t="s">
        <v>19</v>
      </c>
      <c r="AT2" t="s">
        <v>23</v>
      </c>
      <c r="AU2" t="s">
        <v>120</v>
      </c>
      <c r="AV2" t="s">
        <v>99</v>
      </c>
      <c r="AW2" s="6" t="s">
        <v>203</v>
      </c>
      <c r="AX2" t="s">
        <v>210</v>
      </c>
      <c r="AY2" s="4" t="s">
        <v>40</v>
      </c>
      <c r="AZ2" s="4" t="s">
        <v>39</v>
      </c>
      <c r="BA2" s="9" t="s">
        <v>44</v>
      </c>
      <c r="BB2" s="6" t="s">
        <v>59</v>
      </c>
      <c r="BC2" s="9" t="s">
        <v>60</v>
      </c>
      <c r="BD2" s="6" t="s">
        <v>58</v>
      </c>
      <c r="BE2" s="6" t="s">
        <v>61</v>
      </c>
      <c r="BF2" s="6" t="s">
        <v>62</v>
      </c>
      <c r="BG2" s="6" t="s">
        <v>111</v>
      </c>
      <c r="BH2" s="6" t="s">
        <v>216</v>
      </c>
      <c r="BI2" s="6" t="s">
        <v>217</v>
      </c>
      <c r="BJ2" s="6" t="s">
        <v>44</v>
      </c>
      <c r="BK2" s="6" t="s">
        <v>245</v>
      </c>
      <c r="BL2" s="6" t="s">
        <v>246</v>
      </c>
      <c r="BM2" s="6" t="s">
        <v>248</v>
      </c>
      <c r="BP2" s="6" t="s">
        <v>44</v>
      </c>
      <c r="BQ2" s="6" t="s">
        <v>245</v>
      </c>
      <c r="BR2" s="6" t="s">
        <v>246</v>
      </c>
      <c r="BS2" s="9" t="s">
        <v>248</v>
      </c>
      <c r="BT2" s="9" t="s">
        <v>325</v>
      </c>
      <c r="BU2" s="9" t="s">
        <v>326</v>
      </c>
      <c r="BV2" s="6" t="s">
        <v>44</v>
      </c>
      <c r="BW2" s="6" t="s">
        <v>245</v>
      </c>
      <c r="BX2" s="6" t="s">
        <v>246</v>
      </c>
      <c r="BY2" s="9" t="s">
        <v>248</v>
      </c>
      <c r="BZ2" s="9" t="s">
        <v>325</v>
      </c>
      <c r="CA2" s="9" t="s">
        <v>326</v>
      </c>
      <c r="CB2" s="9" t="s">
        <v>327</v>
      </c>
      <c r="CC2" s="9"/>
    </row>
    <row r="3" spans="1:82" s="15" customFormat="1" x14ac:dyDescent="0.35">
      <c r="A3" s="15">
        <v>1</v>
      </c>
      <c r="B3" s="15" t="s">
        <v>209</v>
      </c>
      <c r="C3" s="15">
        <v>200</v>
      </c>
      <c r="D3" s="33">
        <v>0.18</v>
      </c>
      <c r="E3" s="15">
        <v>11</v>
      </c>
      <c r="F3" s="33">
        <v>1.6872</v>
      </c>
      <c r="G3" s="9">
        <v>10</v>
      </c>
      <c r="H3" s="33">
        <v>0.8</v>
      </c>
      <c r="I3" s="33">
        <v>0.05</v>
      </c>
      <c r="J3" s="33">
        <v>0.5</v>
      </c>
      <c r="K3" s="9">
        <v>1440</v>
      </c>
      <c r="L3" s="9">
        <v>864</v>
      </c>
      <c r="M3" s="9">
        <v>360</v>
      </c>
      <c r="N3" s="15" t="s">
        <v>11</v>
      </c>
      <c r="O3" s="15">
        <v>1</v>
      </c>
      <c r="P3" s="15" t="s">
        <v>9</v>
      </c>
      <c r="Q3" s="15">
        <v>449</v>
      </c>
      <c r="R3" s="30">
        <v>0.377</v>
      </c>
      <c r="S3" s="30"/>
      <c r="T3" s="30"/>
      <c r="U3" s="30"/>
      <c r="V3" s="9"/>
      <c r="W3" s="15" t="s">
        <v>211</v>
      </c>
      <c r="X3" s="30">
        <v>0.18</v>
      </c>
      <c r="Y3" s="30">
        <v>0.15</v>
      </c>
      <c r="Z3" s="30"/>
      <c r="AB3" s="30"/>
      <c r="AC3" s="30"/>
      <c r="AD3" s="30"/>
      <c r="AE3" s="15">
        <v>311</v>
      </c>
      <c r="AF3" s="30">
        <f>1*46.6%</f>
        <v>0.46600000000000003</v>
      </c>
      <c r="AG3" s="30">
        <v>0.46600000000000003</v>
      </c>
      <c r="AH3" s="30">
        <v>0.311</v>
      </c>
      <c r="AI3" s="30"/>
      <c r="AK3" t="s">
        <v>214</v>
      </c>
      <c r="AL3" s="9"/>
      <c r="AM3" s="30"/>
      <c r="AN3" s="30"/>
      <c r="AO3" s="30"/>
      <c r="AP3" s="15">
        <f t="shared" ref="AP3:AP34" si="0">C3+Q3</f>
        <v>649</v>
      </c>
      <c r="AQ3" s="9">
        <f>AE3+AL3</f>
        <v>311</v>
      </c>
      <c r="AR3" s="4">
        <f t="shared" ref="AR3:AR34" si="1">D3+R3+X3+AF3+AM3</f>
        <v>1.2029999999999998</v>
      </c>
      <c r="AS3">
        <f t="shared" ref="AS3" si="2">(100%+AR3)*AP3+AQ3</f>
        <v>1740.7469999999998</v>
      </c>
      <c r="AT3" s="30">
        <f>Y3+AG3</f>
        <v>0.61599999999999999</v>
      </c>
      <c r="AU3" s="30"/>
      <c r="AV3" s="30">
        <f>U3</f>
        <v>0</v>
      </c>
      <c r="AW3" s="9">
        <f t="shared" ref="AW3:AW13" si="3">V3+AA3+AJ3</f>
        <v>0</v>
      </c>
      <c r="AX3" s="30">
        <f t="shared" ref="AX3:AX13" si="4">666*AW3/(1400+AW3)/100+AB3</f>
        <v>0</v>
      </c>
      <c r="AY3" s="30">
        <f t="shared" ref="AY3:AY13" si="5">I3+S3+AC3+AH3+AN3</f>
        <v>0.36099999999999999</v>
      </c>
      <c r="AZ3" s="34">
        <f t="shared" ref="AZ3:AZ13" si="6">J3+T3+AD3+AI3+AO3</f>
        <v>0.5</v>
      </c>
      <c r="BA3" s="9">
        <f t="shared" ref="BA3:BA34" si="7">F3*(100%+AT3+AU3+AV3)*AS3</f>
        <v>4746.1731548543994</v>
      </c>
      <c r="BB3" s="9">
        <f>(100%+AZ3)*BA3</f>
        <v>7119.2597322815991</v>
      </c>
      <c r="BC3" s="9">
        <f t="shared" ref="BC3:BC13" si="8">MIN($AY3, 80%)*BB3+MAX(100%-AY3, 20%)*BA3</f>
        <v>5602.8574093056186</v>
      </c>
      <c r="BD3" s="15">
        <f>H3*(100%+AT3+AU3+AV3)*AS3</f>
        <v>2250.4377216000003</v>
      </c>
      <c r="BE3" s="15">
        <f>(100%+AZ3)*BD3</f>
        <v>3375.6565824000004</v>
      </c>
      <c r="BF3" s="9">
        <f t="shared" ref="BF3" si="9">MIN($AY3, 80%)*BE3+MAX(100%-$AY3, 20%)*BD3</f>
        <v>2656.6417303488006</v>
      </c>
      <c r="BG3" s="9">
        <f t="shared" ref="BG3:BG13" si="10">(100%+$AX3)*K3</f>
        <v>1440</v>
      </c>
      <c r="BH3" s="9">
        <f t="shared" ref="BH3:BH13" si="11">(100%+$AX3)*L3</f>
        <v>864</v>
      </c>
      <c r="BI3" s="9">
        <f t="shared" ref="BI3:BI13" si="12">(100%+$AX3)*M3</f>
        <v>360</v>
      </c>
      <c r="BJ3" s="9">
        <f>BC3</f>
        <v>5602.8574093056186</v>
      </c>
      <c r="BK3" s="15">
        <v>4</v>
      </c>
      <c r="BL3" s="9">
        <f>BK3*BF3/G3</f>
        <v>1062.6566921395201</v>
      </c>
      <c r="BM3" s="8">
        <f>BJ3+BL3</f>
        <v>6665.5141014451383</v>
      </c>
      <c r="BO3" s="15" t="s">
        <v>273</v>
      </c>
      <c r="BP3" s="9">
        <f>$BC3</f>
        <v>5602.8574093056186</v>
      </c>
      <c r="BQ3" s="9">
        <v>8</v>
      </c>
      <c r="BR3" s="9">
        <f>BQ3*$BF3/$G3</f>
        <v>2125.3133842790403</v>
      </c>
      <c r="BS3" s="9">
        <f>BP3+BR3</f>
        <v>7728.1707935846589</v>
      </c>
      <c r="BT3" s="9">
        <f>BS3+$BH3</f>
        <v>8592.1707935846589</v>
      </c>
      <c r="BU3" s="9">
        <f>BT3-$BM$17</f>
        <v>1724.5728875264194</v>
      </c>
      <c r="BV3" s="9">
        <f>$BC3</f>
        <v>5602.8574093056186</v>
      </c>
      <c r="BW3" s="9">
        <v>12</v>
      </c>
      <c r="BX3" s="9">
        <f>BW3*$BF3/$G3</f>
        <v>3187.9700764185609</v>
      </c>
      <c r="BY3" s="9">
        <f>BV3+BX3</f>
        <v>8790.8274857241795</v>
      </c>
      <c r="BZ3" s="9">
        <f>BY3+$BH3</f>
        <v>9654.8274857241795</v>
      </c>
      <c r="CA3" s="9">
        <f>BZ3-$BM$17</f>
        <v>2787.22957966594</v>
      </c>
      <c r="CB3" s="9">
        <f>18000-CA3</f>
        <v>15212.77042033406</v>
      </c>
      <c r="CC3" s="9"/>
      <c r="CD3" s="15" t="s">
        <v>316</v>
      </c>
    </row>
    <row r="4" spans="1:82" x14ac:dyDescent="0.35">
      <c r="B4" s="15" t="s">
        <v>209</v>
      </c>
      <c r="C4" s="15">
        <v>200</v>
      </c>
      <c r="D4" s="33">
        <v>0.18</v>
      </c>
      <c r="E4" s="15">
        <v>11</v>
      </c>
      <c r="F4" s="33">
        <v>1.6872</v>
      </c>
      <c r="G4" s="9">
        <v>10</v>
      </c>
      <c r="H4" s="33">
        <v>0.8</v>
      </c>
      <c r="I4" s="33">
        <v>0.05</v>
      </c>
      <c r="J4" s="33">
        <v>0.5</v>
      </c>
      <c r="K4" s="9">
        <v>1440</v>
      </c>
      <c r="L4" s="9">
        <v>864</v>
      </c>
      <c r="M4" s="9">
        <v>360</v>
      </c>
      <c r="N4" s="15" t="s">
        <v>11</v>
      </c>
      <c r="O4" s="15">
        <v>1</v>
      </c>
      <c r="P4" s="15" t="s">
        <v>9</v>
      </c>
      <c r="Q4" s="15">
        <v>449</v>
      </c>
      <c r="R4" s="30">
        <v>0.377</v>
      </c>
      <c r="S4" s="30"/>
      <c r="T4" s="30"/>
      <c r="U4" s="30"/>
      <c r="V4" s="9"/>
      <c r="W4" s="15" t="s">
        <v>211</v>
      </c>
      <c r="X4" s="30">
        <v>0.18</v>
      </c>
      <c r="Y4" s="30">
        <v>0.15</v>
      </c>
      <c r="Z4" s="30"/>
      <c r="AA4" s="15"/>
      <c r="AB4" s="30"/>
      <c r="AC4" s="30"/>
      <c r="AD4" s="30"/>
      <c r="AE4" s="15">
        <v>311</v>
      </c>
      <c r="AF4" s="30">
        <f>1*46.6%</f>
        <v>0.46600000000000003</v>
      </c>
      <c r="AG4" s="30">
        <v>0.46600000000000003</v>
      </c>
      <c r="AJ4" s="15">
        <f>1*187</f>
        <v>187</v>
      </c>
      <c r="AK4" t="s">
        <v>214</v>
      </c>
      <c r="AL4" s="9"/>
      <c r="AM4" s="30"/>
      <c r="AN4" s="30"/>
      <c r="AO4" s="30"/>
      <c r="AP4" s="15">
        <f t="shared" si="0"/>
        <v>649</v>
      </c>
      <c r="AQ4" s="9">
        <f t="shared" ref="AQ4:AQ12" si="13">AE4+AL4</f>
        <v>311</v>
      </c>
      <c r="AR4" s="4">
        <f t="shared" si="1"/>
        <v>1.2029999999999998</v>
      </c>
      <c r="AS4">
        <f t="shared" ref="AS4:AS13" si="14">(100%+AR4)*AP4+AQ4</f>
        <v>1740.7469999999998</v>
      </c>
      <c r="AT4" s="30">
        <f t="shared" ref="AT4:AT12" si="15">Y4+AG4</f>
        <v>0.61599999999999999</v>
      </c>
      <c r="AU4" s="30"/>
      <c r="AV4" s="30">
        <f t="shared" ref="AV4:AV62" si="16">U4</f>
        <v>0</v>
      </c>
      <c r="AW4" s="9">
        <f t="shared" si="3"/>
        <v>187</v>
      </c>
      <c r="AX4" s="30">
        <f t="shared" si="4"/>
        <v>0.78476370510396976</v>
      </c>
      <c r="AY4" s="30">
        <f t="shared" si="5"/>
        <v>0.05</v>
      </c>
      <c r="AZ4" s="34">
        <f t="shared" si="6"/>
        <v>0.5</v>
      </c>
      <c r="BA4" s="9">
        <f t="shared" si="7"/>
        <v>4746.1731548543994</v>
      </c>
      <c r="BB4" s="9">
        <f t="shared" ref="BB4:BB12" si="17">(100%+AZ4)*BA4</f>
        <v>7119.2597322815991</v>
      </c>
      <c r="BC4" s="9">
        <f t="shared" si="8"/>
        <v>4864.8274837257595</v>
      </c>
      <c r="BD4" s="15">
        <f t="shared" ref="BD4:BD62" si="18">H4*(100%+AT4+AU4+AV4)*AS4</f>
        <v>2250.4377216000003</v>
      </c>
      <c r="BE4" s="15">
        <f t="shared" ref="BE4:BE12" si="19">(100%+AZ4)*BD4</f>
        <v>3375.6565824000004</v>
      </c>
      <c r="BF4" s="9">
        <f t="shared" ref="BF4:BF13" si="20">MIN($AY4, 80%)*BE4+MAX(100%-$AY4, 20%)*BD4</f>
        <v>2306.6986646400001</v>
      </c>
      <c r="BG4" s="8">
        <f t="shared" si="10"/>
        <v>2570.0597353497164</v>
      </c>
      <c r="BH4" s="9">
        <f t="shared" si="11"/>
        <v>1542.0358412098299</v>
      </c>
      <c r="BI4" s="9">
        <f t="shared" si="12"/>
        <v>642.51493383742911</v>
      </c>
      <c r="BJ4" s="9">
        <f t="shared" ref="BJ4:BJ67" si="21">BC4</f>
        <v>4864.8274837257595</v>
      </c>
      <c r="BK4" s="15">
        <v>4</v>
      </c>
      <c r="BL4" s="9">
        <f t="shared" ref="BL4:BL67" si="22">BK4*BF4/G4</f>
        <v>922.67946585599998</v>
      </c>
      <c r="BM4" s="9">
        <f t="shared" ref="BM4:BM67" si="23">BJ4+BL4</f>
        <v>5787.5069495817597</v>
      </c>
      <c r="BO4" t="s">
        <v>275</v>
      </c>
      <c r="BP4" s="9">
        <f t="shared" ref="BP4:BP67" si="24">$BC4</f>
        <v>4864.8274837257595</v>
      </c>
      <c r="BQ4" s="9">
        <v>8</v>
      </c>
      <c r="BR4" s="9">
        <f t="shared" ref="BR4:BR67" si="25">BQ4*$BF4/$G4</f>
        <v>1845.358931712</v>
      </c>
      <c r="BS4" s="9">
        <f t="shared" ref="BS4:BS67" si="26">BP4+BR4</f>
        <v>6710.1864154377599</v>
      </c>
      <c r="BT4" s="9">
        <f t="shared" ref="BT4:BT67" si="27">BS4+$BH4</f>
        <v>8252.2222566475903</v>
      </c>
      <c r="BU4" s="9">
        <f t="shared" ref="BU4:BU67" si="28">BT4-$BM$17</f>
        <v>1384.6243505893508</v>
      </c>
      <c r="BV4" s="9">
        <f t="shared" ref="BV4:BV67" si="29">$BC4</f>
        <v>4864.8274837257595</v>
      </c>
      <c r="BW4" s="9">
        <v>12</v>
      </c>
      <c r="BX4" s="9">
        <f t="shared" ref="BX4:BX67" si="30">BW4*$BF4/$G4</f>
        <v>2768.0383975680002</v>
      </c>
      <c r="BY4" s="9">
        <f t="shared" ref="BY4:BY67" si="31">BV4+BX4</f>
        <v>7632.8658812937592</v>
      </c>
      <c r="BZ4" s="9">
        <f t="shared" ref="BZ4:BZ67" si="32">BY4+$BH4</f>
        <v>9174.9017225035896</v>
      </c>
      <c r="CA4" s="9">
        <f t="shared" ref="CA4:CA67" si="33">BZ4-$BM$17</f>
        <v>2307.3038164453501</v>
      </c>
      <c r="CB4" s="9">
        <f t="shared" ref="CB4:CB67" si="34">18000-CA4</f>
        <v>15692.69618355465</v>
      </c>
      <c r="CC4" s="9"/>
      <c r="CD4" t="s">
        <v>317</v>
      </c>
    </row>
    <row r="5" spans="1:82" x14ac:dyDescent="0.35">
      <c r="B5" s="15" t="s">
        <v>209</v>
      </c>
      <c r="C5" s="15">
        <v>200</v>
      </c>
      <c r="D5" s="33">
        <v>0.18</v>
      </c>
      <c r="E5" s="15">
        <v>11</v>
      </c>
      <c r="F5" s="33">
        <v>1.6872</v>
      </c>
      <c r="G5" s="9">
        <v>10</v>
      </c>
      <c r="H5" s="33">
        <v>0.8</v>
      </c>
      <c r="I5" s="33">
        <v>0.05</v>
      </c>
      <c r="J5" s="33">
        <v>0.5</v>
      </c>
      <c r="K5" s="9">
        <v>1440</v>
      </c>
      <c r="L5" s="9">
        <v>864</v>
      </c>
      <c r="M5" s="9">
        <v>360</v>
      </c>
      <c r="N5" s="15" t="s">
        <v>11</v>
      </c>
      <c r="O5" s="15">
        <v>1</v>
      </c>
      <c r="P5" s="15" t="s">
        <v>9</v>
      </c>
      <c r="Q5" s="15">
        <v>449</v>
      </c>
      <c r="R5" s="30">
        <v>0.377</v>
      </c>
      <c r="S5" s="30"/>
      <c r="T5" s="30"/>
      <c r="U5" s="30"/>
      <c r="V5" s="9"/>
      <c r="W5" s="15" t="s">
        <v>211</v>
      </c>
      <c r="X5" s="30">
        <v>0.18</v>
      </c>
      <c r="Y5" s="30">
        <v>0.15</v>
      </c>
      <c r="Z5" s="30"/>
      <c r="AA5" s="15"/>
      <c r="AB5" s="30"/>
      <c r="AC5" s="30"/>
      <c r="AD5" s="30"/>
      <c r="AE5" s="15">
        <v>311</v>
      </c>
      <c r="AF5" s="30">
        <f>1*46.6%</f>
        <v>0.46600000000000003</v>
      </c>
      <c r="AH5" s="30">
        <v>0.311</v>
      </c>
      <c r="AJ5" s="15">
        <f t="shared" ref="AJ5:AJ8" si="35">1*187</f>
        <v>187</v>
      </c>
      <c r="AK5" t="s">
        <v>214</v>
      </c>
      <c r="AL5" s="9"/>
      <c r="AM5" s="30"/>
      <c r="AN5" s="30"/>
      <c r="AO5" s="30"/>
      <c r="AP5" s="15">
        <f t="shared" si="0"/>
        <v>649</v>
      </c>
      <c r="AQ5" s="9">
        <f t="shared" si="13"/>
        <v>311</v>
      </c>
      <c r="AR5" s="4">
        <f t="shared" si="1"/>
        <v>1.2029999999999998</v>
      </c>
      <c r="AS5">
        <f t="shared" si="14"/>
        <v>1740.7469999999998</v>
      </c>
      <c r="AT5" s="30">
        <f t="shared" si="15"/>
        <v>0.15</v>
      </c>
      <c r="AU5" s="30"/>
      <c r="AV5" s="30">
        <f t="shared" si="16"/>
        <v>0</v>
      </c>
      <c r="AW5" s="9">
        <f t="shared" si="3"/>
        <v>187</v>
      </c>
      <c r="AX5" s="30">
        <f t="shared" si="4"/>
        <v>0.78476370510396976</v>
      </c>
      <c r="AY5" s="30">
        <f t="shared" si="5"/>
        <v>0.36099999999999999</v>
      </c>
      <c r="AZ5" s="34">
        <f t="shared" si="6"/>
        <v>0.5</v>
      </c>
      <c r="BA5" s="9">
        <f t="shared" si="7"/>
        <v>3377.5365891599995</v>
      </c>
      <c r="BB5" s="9">
        <f t="shared" si="17"/>
        <v>5066.3048837399992</v>
      </c>
      <c r="BC5" s="9">
        <f t="shared" si="8"/>
        <v>3987.1819435033794</v>
      </c>
      <c r="BD5" s="15">
        <f t="shared" si="18"/>
        <v>1601.4872399999997</v>
      </c>
      <c r="BE5" s="15">
        <f t="shared" si="19"/>
        <v>2402.2308599999997</v>
      </c>
      <c r="BF5" s="9">
        <f t="shared" si="20"/>
        <v>1890.5556868199997</v>
      </c>
      <c r="BG5" s="9">
        <f t="shared" si="10"/>
        <v>2570.0597353497164</v>
      </c>
      <c r="BH5" s="9">
        <f t="shared" si="11"/>
        <v>1542.0358412098299</v>
      </c>
      <c r="BI5" s="9">
        <f t="shared" si="12"/>
        <v>642.51493383742911</v>
      </c>
      <c r="BJ5" s="9">
        <f t="shared" si="21"/>
        <v>3987.1819435033794</v>
      </c>
      <c r="BK5" s="15">
        <v>4</v>
      </c>
      <c r="BL5" s="9">
        <f t="shared" si="22"/>
        <v>756.22227472799989</v>
      </c>
      <c r="BM5" s="9">
        <f t="shared" si="23"/>
        <v>4743.4042182313797</v>
      </c>
      <c r="BO5" t="s">
        <v>274</v>
      </c>
      <c r="BP5" s="9">
        <f t="shared" si="24"/>
        <v>3987.1819435033794</v>
      </c>
      <c r="BQ5" s="9">
        <v>8</v>
      </c>
      <c r="BR5" s="9">
        <f t="shared" si="25"/>
        <v>1512.4445494559998</v>
      </c>
      <c r="BS5" s="9">
        <f t="shared" si="26"/>
        <v>5499.626492959379</v>
      </c>
      <c r="BT5" s="9">
        <f t="shared" si="27"/>
        <v>7041.6623341692084</v>
      </c>
      <c r="BU5" s="9">
        <f t="shared" si="28"/>
        <v>174.06442811096895</v>
      </c>
      <c r="BV5" s="9">
        <f t="shared" si="29"/>
        <v>3987.1819435033794</v>
      </c>
      <c r="BW5" s="9">
        <v>12</v>
      </c>
      <c r="BX5" s="9">
        <f t="shared" si="30"/>
        <v>2268.6668241839993</v>
      </c>
      <c r="BY5" s="9">
        <f t="shared" si="31"/>
        <v>6255.8487676873792</v>
      </c>
      <c r="BZ5" s="9">
        <f t="shared" si="32"/>
        <v>7797.8846088972095</v>
      </c>
      <c r="CA5" s="9">
        <f t="shared" si="33"/>
        <v>930.28670283897009</v>
      </c>
      <c r="CB5" s="9">
        <f t="shared" si="34"/>
        <v>17069.71329716103</v>
      </c>
      <c r="CC5" s="9"/>
      <c r="CD5" t="s">
        <v>318</v>
      </c>
    </row>
    <row r="6" spans="1:82" x14ac:dyDescent="0.35">
      <c r="B6" s="15" t="s">
        <v>209</v>
      </c>
      <c r="C6" s="15">
        <v>200</v>
      </c>
      <c r="D6" s="33">
        <v>0.18</v>
      </c>
      <c r="E6" s="15">
        <v>11</v>
      </c>
      <c r="F6" s="33">
        <v>1.6872</v>
      </c>
      <c r="G6" s="9">
        <v>10</v>
      </c>
      <c r="H6" s="33">
        <v>0.8</v>
      </c>
      <c r="I6" s="33">
        <v>0.05</v>
      </c>
      <c r="J6" s="33">
        <v>0.5</v>
      </c>
      <c r="K6" s="9">
        <v>1440</v>
      </c>
      <c r="L6" s="9">
        <v>864</v>
      </c>
      <c r="M6" s="9">
        <v>360</v>
      </c>
      <c r="N6" s="15" t="s">
        <v>11</v>
      </c>
      <c r="O6" s="15">
        <v>1</v>
      </c>
      <c r="P6" s="15" t="s">
        <v>9</v>
      </c>
      <c r="Q6" s="15">
        <v>449</v>
      </c>
      <c r="R6" s="30">
        <v>0.377</v>
      </c>
      <c r="S6" s="30"/>
      <c r="T6" s="30"/>
      <c r="U6" s="30"/>
      <c r="V6" s="9"/>
      <c r="W6" s="15" t="s">
        <v>211</v>
      </c>
      <c r="X6" s="30">
        <v>0.18</v>
      </c>
      <c r="Y6" s="30">
        <v>0.15</v>
      </c>
      <c r="Z6" s="30"/>
      <c r="AA6" s="15"/>
      <c r="AB6" s="30"/>
      <c r="AC6" s="30"/>
      <c r="AD6" s="30"/>
      <c r="AE6" s="15">
        <v>311</v>
      </c>
      <c r="AG6" s="30">
        <v>0.46600000000000003</v>
      </c>
      <c r="AH6" s="30">
        <v>0.311</v>
      </c>
      <c r="AJ6" s="15">
        <f t="shared" si="35"/>
        <v>187</v>
      </c>
      <c r="AK6" t="s">
        <v>214</v>
      </c>
      <c r="AL6" s="9"/>
      <c r="AM6" s="30"/>
      <c r="AN6" s="30"/>
      <c r="AO6" s="30"/>
      <c r="AP6" s="15">
        <f t="shared" si="0"/>
        <v>649</v>
      </c>
      <c r="AQ6" s="9">
        <f t="shared" si="13"/>
        <v>311</v>
      </c>
      <c r="AR6" s="4">
        <f t="shared" si="1"/>
        <v>0.73699999999999988</v>
      </c>
      <c r="AS6">
        <f t="shared" si="14"/>
        <v>1438.3129999999999</v>
      </c>
      <c r="AT6" s="30">
        <f t="shared" si="15"/>
        <v>0.61599999999999999</v>
      </c>
      <c r="AU6" s="30"/>
      <c r="AV6" s="30">
        <f t="shared" si="16"/>
        <v>0</v>
      </c>
      <c r="AW6" s="9">
        <f t="shared" si="3"/>
        <v>187</v>
      </c>
      <c r="AX6" s="30">
        <f t="shared" si="4"/>
        <v>0.78476370510396976</v>
      </c>
      <c r="AY6" s="30">
        <f t="shared" si="5"/>
        <v>0.36099999999999999</v>
      </c>
      <c r="AZ6" s="34">
        <f t="shared" si="6"/>
        <v>0.5</v>
      </c>
      <c r="BA6" s="9">
        <f t="shared" si="7"/>
        <v>3921.5822568576</v>
      </c>
      <c r="BB6" s="9">
        <f t="shared" si="17"/>
        <v>5882.3733852863998</v>
      </c>
      <c r="BC6" s="9">
        <f t="shared" si="8"/>
        <v>4629.4278542203965</v>
      </c>
      <c r="BD6" s="15">
        <f t="shared" si="18"/>
        <v>1859.4510464</v>
      </c>
      <c r="BE6" s="15">
        <f t="shared" si="19"/>
        <v>2789.1765696000002</v>
      </c>
      <c r="BF6" s="9">
        <f t="shared" si="20"/>
        <v>2195.0819602751999</v>
      </c>
      <c r="BG6" s="9">
        <f t="shared" si="10"/>
        <v>2570.0597353497164</v>
      </c>
      <c r="BH6" s="9">
        <f t="shared" si="11"/>
        <v>1542.0358412098299</v>
      </c>
      <c r="BI6" s="9">
        <f t="shared" si="12"/>
        <v>642.51493383742911</v>
      </c>
      <c r="BJ6" s="9">
        <f t="shared" si="21"/>
        <v>4629.4278542203965</v>
      </c>
      <c r="BK6" s="15">
        <v>4</v>
      </c>
      <c r="BL6" s="9">
        <f t="shared" si="22"/>
        <v>878.03278411008</v>
      </c>
      <c r="BM6" s="9">
        <f t="shared" si="23"/>
        <v>5507.4606383304763</v>
      </c>
      <c r="BO6" t="s">
        <v>314</v>
      </c>
      <c r="BP6" s="9">
        <f t="shared" si="24"/>
        <v>4629.4278542203965</v>
      </c>
      <c r="BQ6" s="9">
        <v>8</v>
      </c>
      <c r="BR6" s="9">
        <f t="shared" si="25"/>
        <v>1756.06556822016</v>
      </c>
      <c r="BS6" s="9">
        <f t="shared" si="26"/>
        <v>6385.493422440557</v>
      </c>
      <c r="BT6" s="9">
        <f t="shared" si="27"/>
        <v>7927.5292636503873</v>
      </c>
      <c r="BU6" s="9">
        <f t="shared" si="28"/>
        <v>1059.9313575921478</v>
      </c>
      <c r="BV6" s="9">
        <f t="shared" si="29"/>
        <v>4629.4278542203965</v>
      </c>
      <c r="BW6" s="9">
        <v>12</v>
      </c>
      <c r="BX6" s="9">
        <f t="shared" si="30"/>
        <v>2634.0983523302398</v>
      </c>
      <c r="BY6" s="9">
        <f t="shared" si="31"/>
        <v>7263.5262065506358</v>
      </c>
      <c r="BZ6" s="9">
        <f t="shared" si="32"/>
        <v>8805.5620477604662</v>
      </c>
      <c r="CA6" s="9">
        <f t="shared" si="33"/>
        <v>1937.9641417022267</v>
      </c>
      <c r="CB6" s="9">
        <f t="shared" si="34"/>
        <v>16062.035858297773</v>
      </c>
      <c r="CC6" s="9"/>
      <c r="CD6" t="s">
        <v>319</v>
      </c>
    </row>
    <row r="7" spans="1:82" x14ac:dyDescent="0.35">
      <c r="B7" s="15" t="s">
        <v>209</v>
      </c>
      <c r="C7" s="15">
        <v>200</v>
      </c>
      <c r="D7" s="33">
        <v>0.18</v>
      </c>
      <c r="E7" s="15">
        <v>11</v>
      </c>
      <c r="F7" s="33">
        <v>1.6872</v>
      </c>
      <c r="G7" s="9">
        <v>10</v>
      </c>
      <c r="H7" s="33">
        <v>0.8</v>
      </c>
      <c r="I7" s="33">
        <v>0.05</v>
      </c>
      <c r="J7" s="33">
        <v>0.5</v>
      </c>
      <c r="K7" s="9">
        <v>1440</v>
      </c>
      <c r="L7" s="9">
        <v>864</v>
      </c>
      <c r="M7" s="9">
        <v>360</v>
      </c>
      <c r="N7" s="15" t="s">
        <v>11</v>
      </c>
      <c r="O7" s="15">
        <v>1</v>
      </c>
      <c r="P7" s="15" t="s">
        <v>9</v>
      </c>
      <c r="Q7" s="15">
        <v>449</v>
      </c>
      <c r="R7" s="30">
        <v>0.377</v>
      </c>
      <c r="S7" s="30"/>
      <c r="T7" s="30"/>
      <c r="U7" s="30"/>
      <c r="V7" s="9"/>
      <c r="W7" s="15" t="s">
        <v>211</v>
      </c>
      <c r="X7" s="30">
        <v>0.18</v>
      </c>
      <c r="Y7" s="30">
        <v>0.15</v>
      </c>
      <c r="Z7" s="30"/>
      <c r="AA7" s="15"/>
      <c r="AB7" s="30"/>
      <c r="AC7" s="30"/>
      <c r="AD7" s="30"/>
      <c r="AE7" s="15">
        <v>311</v>
      </c>
      <c r="AF7" s="30">
        <f>2*46.6%</f>
        <v>0.93200000000000005</v>
      </c>
      <c r="AG7" s="30">
        <v>0.46600000000000003</v>
      </c>
      <c r="AH7" s="30"/>
      <c r="AK7" t="s">
        <v>214</v>
      </c>
      <c r="AL7" s="9"/>
      <c r="AM7" s="30"/>
      <c r="AN7" s="30"/>
      <c r="AO7" s="30"/>
      <c r="AP7" s="15">
        <f t="shared" si="0"/>
        <v>649</v>
      </c>
      <c r="AQ7" s="9">
        <f t="shared" si="13"/>
        <v>311</v>
      </c>
      <c r="AR7" s="4">
        <f t="shared" si="1"/>
        <v>1.669</v>
      </c>
      <c r="AS7">
        <f t="shared" si="14"/>
        <v>2043.181</v>
      </c>
      <c r="AT7" s="30">
        <f t="shared" si="15"/>
        <v>0.61599999999999999</v>
      </c>
      <c r="AU7" s="30"/>
      <c r="AV7" s="30">
        <f t="shared" si="16"/>
        <v>0</v>
      </c>
      <c r="AW7" s="9">
        <f t="shared" si="3"/>
        <v>0</v>
      </c>
      <c r="AX7" s="30">
        <f t="shared" si="4"/>
        <v>0</v>
      </c>
      <c r="AY7" s="30">
        <f t="shared" si="5"/>
        <v>0.05</v>
      </c>
      <c r="AZ7" s="34">
        <f t="shared" si="6"/>
        <v>0.5</v>
      </c>
      <c r="BA7" s="9">
        <f t="shared" si="7"/>
        <v>5570.7640528512002</v>
      </c>
      <c r="BB7" s="9">
        <f t="shared" si="17"/>
        <v>8356.1460792768012</v>
      </c>
      <c r="BC7" s="9">
        <f t="shared" si="8"/>
        <v>5710.03315417248</v>
      </c>
      <c r="BD7" s="15">
        <f t="shared" si="18"/>
        <v>2641.4243968000005</v>
      </c>
      <c r="BE7" s="15">
        <f t="shared" si="19"/>
        <v>3962.1365952000006</v>
      </c>
      <c r="BF7" s="9">
        <f t="shared" si="20"/>
        <v>2707.4600067200004</v>
      </c>
      <c r="BG7" s="9">
        <f t="shared" si="10"/>
        <v>1440</v>
      </c>
      <c r="BH7" s="9">
        <f t="shared" si="11"/>
        <v>864</v>
      </c>
      <c r="BI7" s="9">
        <f t="shared" si="12"/>
        <v>360</v>
      </c>
      <c r="BJ7" s="9">
        <f t="shared" si="21"/>
        <v>5710.03315417248</v>
      </c>
      <c r="BK7" s="15">
        <v>4</v>
      </c>
      <c r="BL7" s="9">
        <f t="shared" si="22"/>
        <v>1082.9840026880001</v>
      </c>
      <c r="BM7" s="8">
        <f t="shared" si="23"/>
        <v>6793.0171568604801</v>
      </c>
      <c r="BO7" t="s">
        <v>315</v>
      </c>
      <c r="BP7" s="9">
        <f t="shared" si="24"/>
        <v>5710.03315417248</v>
      </c>
      <c r="BQ7" s="9">
        <v>8</v>
      </c>
      <c r="BR7" s="9">
        <f t="shared" si="25"/>
        <v>2165.9680053760003</v>
      </c>
      <c r="BS7" s="9">
        <f t="shared" si="26"/>
        <v>7876.0011595484802</v>
      </c>
      <c r="BT7" s="9">
        <f t="shared" si="27"/>
        <v>8740.0011595484793</v>
      </c>
      <c r="BU7" s="9">
        <f t="shared" si="28"/>
        <v>1872.4032534902399</v>
      </c>
      <c r="BV7" s="9">
        <f t="shared" si="29"/>
        <v>5710.03315417248</v>
      </c>
      <c r="BW7" s="9">
        <v>12</v>
      </c>
      <c r="BX7" s="9">
        <f t="shared" si="30"/>
        <v>3248.9520080640004</v>
      </c>
      <c r="BY7" s="9">
        <f t="shared" si="31"/>
        <v>8958.9851622364804</v>
      </c>
      <c r="BZ7" s="9">
        <f t="shared" si="32"/>
        <v>9822.9851622364804</v>
      </c>
      <c r="CA7" s="8">
        <f t="shared" si="33"/>
        <v>2955.3872561782409</v>
      </c>
      <c r="CB7" s="9">
        <f t="shared" si="34"/>
        <v>15044.612743821759</v>
      </c>
      <c r="CC7" s="9"/>
      <c r="CD7" t="s">
        <v>320</v>
      </c>
    </row>
    <row r="8" spans="1:82" x14ac:dyDescent="0.35">
      <c r="B8" s="15" t="s">
        <v>209</v>
      </c>
      <c r="C8" s="15">
        <v>200</v>
      </c>
      <c r="D8" s="33">
        <v>0.18</v>
      </c>
      <c r="E8" s="15">
        <v>11</v>
      </c>
      <c r="F8" s="33">
        <v>1.6872</v>
      </c>
      <c r="G8" s="9">
        <v>10</v>
      </c>
      <c r="H8" s="33">
        <v>0.8</v>
      </c>
      <c r="I8" s="33">
        <v>0.05</v>
      </c>
      <c r="J8" s="33">
        <v>0.5</v>
      </c>
      <c r="K8" s="9">
        <v>1440</v>
      </c>
      <c r="L8" s="9">
        <v>864</v>
      </c>
      <c r="M8" s="9">
        <v>360</v>
      </c>
      <c r="N8" s="15" t="s">
        <v>11</v>
      </c>
      <c r="O8" s="15">
        <v>1</v>
      </c>
      <c r="P8" s="15" t="s">
        <v>9</v>
      </c>
      <c r="Q8" s="15">
        <v>449</v>
      </c>
      <c r="R8" s="30">
        <v>0.377</v>
      </c>
      <c r="S8" s="30"/>
      <c r="T8" s="30"/>
      <c r="U8" s="30"/>
      <c r="V8" s="9"/>
      <c r="W8" s="15" t="s">
        <v>211</v>
      </c>
      <c r="X8" s="30">
        <v>0.18</v>
      </c>
      <c r="Y8" s="30">
        <v>0.15</v>
      </c>
      <c r="Z8" s="30"/>
      <c r="AA8" s="15"/>
      <c r="AB8" s="30"/>
      <c r="AC8" s="30"/>
      <c r="AD8" s="30"/>
      <c r="AE8" s="15">
        <v>311</v>
      </c>
      <c r="AF8" s="30">
        <f>2*46.6%</f>
        <v>0.93200000000000005</v>
      </c>
      <c r="AG8" s="30"/>
      <c r="AJ8" s="15">
        <f t="shared" si="35"/>
        <v>187</v>
      </c>
      <c r="AK8" t="s">
        <v>214</v>
      </c>
      <c r="AL8" s="9"/>
      <c r="AM8" s="30"/>
      <c r="AN8" s="30"/>
      <c r="AO8" s="30"/>
      <c r="AP8" s="15">
        <f t="shared" si="0"/>
        <v>649</v>
      </c>
      <c r="AQ8" s="9">
        <f t="shared" si="13"/>
        <v>311</v>
      </c>
      <c r="AR8" s="4">
        <f t="shared" si="1"/>
        <v>1.669</v>
      </c>
      <c r="AS8">
        <f t="shared" si="14"/>
        <v>2043.181</v>
      </c>
      <c r="AT8" s="30">
        <f t="shared" si="15"/>
        <v>0.15</v>
      </c>
      <c r="AU8" s="30"/>
      <c r="AV8" s="30">
        <f t="shared" si="16"/>
        <v>0</v>
      </c>
      <c r="AW8" s="9">
        <f t="shared" si="3"/>
        <v>187</v>
      </c>
      <c r="AX8" s="30">
        <f t="shared" si="4"/>
        <v>0.78476370510396976</v>
      </c>
      <c r="AY8" s="30">
        <f t="shared" si="5"/>
        <v>0.05</v>
      </c>
      <c r="AZ8" s="34">
        <f t="shared" si="6"/>
        <v>0.5</v>
      </c>
      <c r="BA8" s="9">
        <f t="shared" si="7"/>
        <v>3964.3432306799996</v>
      </c>
      <c r="BB8" s="9">
        <f t="shared" si="17"/>
        <v>5946.5148460199998</v>
      </c>
      <c r="BC8" s="9">
        <f t="shared" si="8"/>
        <v>4063.4518114469993</v>
      </c>
      <c r="BD8" s="15">
        <f t="shared" si="18"/>
        <v>1879.7265199999999</v>
      </c>
      <c r="BE8" s="15">
        <f t="shared" si="19"/>
        <v>2819.5897799999998</v>
      </c>
      <c r="BF8" s="9">
        <f t="shared" si="20"/>
        <v>1926.7196829999998</v>
      </c>
      <c r="BG8" s="9">
        <f t="shared" si="10"/>
        <v>2570.0597353497164</v>
      </c>
      <c r="BH8" s="9">
        <f t="shared" si="11"/>
        <v>1542.0358412098299</v>
      </c>
      <c r="BI8" s="9">
        <f t="shared" si="12"/>
        <v>642.51493383742911</v>
      </c>
      <c r="BJ8" s="9">
        <f t="shared" si="21"/>
        <v>4063.4518114469993</v>
      </c>
      <c r="BK8" s="15">
        <v>4</v>
      </c>
      <c r="BL8" s="9">
        <f t="shared" si="22"/>
        <v>770.6878731999999</v>
      </c>
      <c r="BM8" s="9">
        <f t="shared" si="23"/>
        <v>4834.1396846469988</v>
      </c>
      <c r="BO8" t="s">
        <v>330</v>
      </c>
      <c r="BP8" s="9">
        <f t="shared" si="24"/>
        <v>4063.4518114469993</v>
      </c>
      <c r="BQ8" s="9">
        <v>8</v>
      </c>
      <c r="BR8" s="9">
        <f t="shared" si="25"/>
        <v>1541.3757463999998</v>
      </c>
      <c r="BS8" s="9">
        <f t="shared" si="26"/>
        <v>5604.8275578469993</v>
      </c>
      <c r="BT8" s="9">
        <f t="shared" si="27"/>
        <v>7146.8633990568287</v>
      </c>
      <c r="BU8" s="9">
        <f t="shared" si="28"/>
        <v>279.26549299858925</v>
      </c>
      <c r="BV8" s="9">
        <f t="shared" si="29"/>
        <v>4063.4518114469993</v>
      </c>
      <c r="BW8" s="9">
        <v>12</v>
      </c>
      <c r="BX8" s="9">
        <f t="shared" si="30"/>
        <v>2312.0636196</v>
      </c>
      <c r="BY8" s="9">
        <f t="shared" si="31"/>
        <v>6375.5154310469989</v>
      </c>
      <c r="BZ8" s="9">
        <f t="shared" si="32"/>
        <v>7917.5512722568292</v>
      </c>
      <c r="CA8" s="9">
        <f t="shared" si="33"/>
        <v>1049.9533661985897</v>
      </c>
      <c r="CB8" s="9">
        <f t="shared" si="34"/>
        <v>16950.046633801408</v>
      </c>
      <c r="CC8" s="9"/>
      <c r="CD8" t="s">
        <v>335</v>
      </c>
    </row>
    <row r="9" spans="1:82" x14ac:dyDescent="0.35">
      <c r="B9" s="15" t="s">
        <v>209</v>
      </c>
      <c r="C9" s="15">
        <v>200</v>
      </c>
      <c r="D9" s="33">
        <v>0.18</v>
      </c>
      <c r="E9" s="15">
        <v>11</v>
      </c>
      <c r="F9" s="33">
        <v>1.6872</v>
      </c>
      <c r="G9" s="9">
        <v>10</v>
      </c>
      <c r="H9" s="33">
        <v>0.8</v>
      </c>
      <c r="I9" s="33">
        <v>0.05</v>
      </c>
      <c r="J9" s="33">
        <v>0.5</v>
      </c>
      <c r="K9" s="9">
        <v>1440</v>
      </c>
      <c r="L9" s="9">
        <v>864</v>
      </c>
      <c r="M9" s="9">
        <v>360</v>
      </c>
      <c r="N9" s="15" t="s">
        <v>11</v>
      </c>
      <c r="O9" s="15">
        <v>1</v>
      </c>
      <c r="P9" s="15" t="s">
        <v>9</v>
      </c>
      <c r="Q9" s="15">
        <v>449</v>
      </c>
      <c r="R9" s="30">
        <v>0.377</v>
      </c>
      <c r="S9" s="30"/>
      <c r="T9" s="30"/>
      <c r="U9" s="30"/>
      <c r="V9" s="9"/>
      <c r="W9" s="15" t="s">
        <v>211</v>
      </c>
      <c r="X9" s="30">
        <v>0.18</v>
      </c>
      <c r="Y9" s="30">
        <v>0.15</v>
      </c>
      <c r="Z9" s="30"/>
      <c r="AA9" s="15"/>
      <c r="AB9" s="30"/>
      <c r="AC9" s="30"/>
      <c r="AD9" s="30"/>
      <c r="AE9" s="15">
        <v>311</v>
      </c>
      <c r="AF9" s="30">
        <f>2*46.6%</f>
        <v>0.93200000000000005</v>
      </c>
      <c r="AH9" s="30">
        <v>0.311</v>
      </c>
      <c r="AJ9" s="15"/>
      <c r="AK9" t="s">
        <v>214</v>
      </c>
      <c r="AL9" s="9"/>
      <c r="AM9" s="30"/>
      <c r="AN9" s="30"/>
      <c r="AO9" s="30"/>
      <c r="AP9" s="15">
        <f t="shared" si="0"/>
        <v>649</v>
      </c>
      <c r="AQ9" s="9">
        <f t="shared" si="13"/>
        <v>311</v>
      </c>
      <c r="AR9" s="4">
        <f t="shared" si="1"/>
        <v>1.669</v>
      </c>
      <c r="AS9">
        <f t="shared" si="14"/>
        <v>2043.181</v>
      </c>
      <c r="AT9" s="30">
        <f t="shared" si="15"/>
        <v>0.15</v>
      </c>
      <c r="AU9" s="30"/>
      <c r="AV9" s="30">
        <f t="shared" si="16"/>
        <v>0</v>
      </c>
      <c r="AW9" s="9">
        <f t="shared" si="3"/>
        <v>0</v>
      </c>
      <c r="AX9" s="30">
        <f t="shared" si="4"/>
        <v>0</v>
      </c>
      <c r="AY9" s="30">
        <f t="shared" si="5"/>
        <v>0.36099999999999999</v>
      </c>
      <c r="AZ9" s="34">
        <f t="shared" si="6"/>
        <v>0.5</v>
      </c>
      <c r="BA9" s="9">
        <f t="shared" si="7"/>
        <v>3964.3432306799996</v>
      </c>
      <c r="BB9" s="9">
        <f t="shared" si="17"/>
        <v>5946.5148460199998</v>
      </c>
      <c r="BC9" s="9">
        <f t="shared" si="8"/>
        <v>4679.9071838177397</v>
      </c>
      <c r="BD9" s="15">
        <f t="shared" si="18"/>
        <v>1879.7265199999999</v>
      </c>
      <c r="BE9" s="15">
        <f t="shared" si="19"/>
        <v>2819.5897799999998</v>
      </c>
      <c r="BF9" s="9">
        <f t="shared" si="20"/>
        <v>2219.0171568599999</v>
      </c>
      <c r="BG9" s="9">
        <f t="shared" si="10"/>
        <v>1440</v>
      </c>
      <c r="BH9" s="9">
        <f t="shared" si="11"/>
        <v>864</v>
      </c>
      <c r="BI9" s="9">
        <f t="shared" si="12"/>
        <v>360</v>
      </c>
      <c r="BJ9" s="9">
        <f t="shared" si="21"/>
        <v>4679.9071838177397</v>
      </c>
      <c r="BK9" s="15">
        <v>4</v>
      </c>
      <c r="BL9" s="9">
        <f t="shared" si="22"/>
        <v>887.60686274399995</v>
      </c>
      <c r="BM9" s="9">
        <f t="shared" si="23"/>
        <v>5567.5140465617396</v>
      </c>
      <c r="BO9" t="s">
        <v>331</v>
      </c>
      <c r="BP9" s="9">
        <f t="shared" si="24"/>
        <v>4679.9071838177397</v>
      </c>
      <c r="BQ9" s="9">
        <v>8</v>
      </c>
      <c r="BR9" s="9">
        <f t="shared" si="25"/>
        <v>1775.2137254879999</v>
      </c>
      <c r="BS9" s="9">
        <f t="shared" si="26"/>
        <v>6455.1209093057396</v>
      </c>
      <c r="BT9" s="9">
        <f t="shared" si="27"/>
        <v>7319.1209093057396</v>
      </c>
      <c r="BU9" s="9">
        <f t="shared" si="28"/>
        <v>451.52300324750013</v>
      </c>
      <c r="BV9" s="9">
        <f t="shared" si="29"/>
        <v>4679.9071838177397</v>
      </c>
      <c r="BW9" s="9">
        <v>12</v>
      </c>
      <c r="BX9" s="9">
        <f t="shared" si="30"/>
        <v>2662.8205882319999</v>
      </c>
      <c r="BY9" s="9">
        <f t="shared" si="31"/>
        <v>7342.7277720497395</v>
      </c>
      <c r="BZ9" s="9">
        <f t="shared" si="32"/>
        <v>8206.7277720497405</v>
      </c>
      <c r="CA9" s="9">
        <f t="shared" si="33"/>
        <v>1339.129865991501</v>
      </c>
      <c r="CB9" s="9">
        <f t="shared" si="34"/>
        <v>16660.870134008499</v>
      </c>
      <c r="CC9" s="9"/>
      <c r="CD9" t="s">
        <v>321</v>
      </c>
    </row>
    <row r="10" spans="1:82" x14ac:dyDescent="0.35">
      <c r="B10" s="15" t="s">
        <v>209</v>
      </c>
      <c r="C10" s="15">
        <v>200</v>
      </c>
      <c r="D10" s="33">
        <v>0.18</v>
      </c>
      <c r="E10" s="15">
        <v>11</v>
      </c>
      <c r="F10" s="33">
        <v>1.6872</v>
      </c>
      <c r="G10" s="9">
        <v>10</v>
      </c>
      <c r="H10" s="33">
        <v>0.8</v>
      </c>
      <c r="I10" s="33">
        <v>0.05</v>
      </c>
      <c r="J10" s="33">
        <v>0.5</v>
      </c>
      <c r="K10" s="9">
        <v>1440</v>
      </c>
      <c r="L10" s="9">
        <v>864</v>
      </c>
      <c r="M10" s="9">
        <v>360</v>
      </c>
      <c r="N10" s="15" t="s">
        <v>11</v>
      </c>
      <c r="O10" s="15">
        <v>1</v>
      </c>
      <c r="P10" s="15" t="s">
        <v>9</v>
      </c>
      <c r="Q10" s="15">
        <v>449</v>
      </c>
      <c r="R10" s="30">
        <v>0.377</v>
      </c>
      <c r="S10" s="30"/>
      <c r="T10" s="30"/>
      <c r="U10" s="30"/>
      <c r="V10" s="9"/>
      <c r="W10" s="15" t="s">
        <v>211</v>
      </c>
      <c r="X10" s="30">
        <v>0.18</v>
      </c>
      <c r="Y10" s="30">
        <v>0.15</v>
      </c>
      <c r="Z10" s="30"/>
      <c r="AA10" s="15"/>
      <c r="AB10" s="30"/>
      <c r="AC10" s="30"/>
      <c r="AD10" s="30"/>
      <c r="AE10" s="15">
        <v>311</v>
      </c>
      <c r="AF10" s="30">
        <f>1*46.6%</f>
        <v>0.46600000000000003</v>
      </c>
      <c r="AG10" s="30"/>
      <c r="AJ10" s="15">
        <f>2*187</f>
        <v>374</v>
      </c>
      <c r="AK10" t="s">
        <v>214</v>
      </c>
      <c r="AL10" s="9"/>
      <c r="AM10" s="30"/>
      <c r="AN10" s="30"/>
      <c r="AO10" s="30"/>
      <c r="AP10" s="15">
        <f t="shared" si="0"/>
        <v>649</v>
      </c>
      <c r="AQ10" s="9">
        <f t="shared" si="13"/>
        <v>311</v>
      </c>
      <c r="AR10" s="4">
        <f t="shared" si="1"/>
        <v>1.2029999999999998</v>
      </c>
      <c r="AS10">
        <f t="shared" si="14"/>
        <v>1740.7469999999998</v>
      </c>
      <c r="AT10" s="30">
        <f t="shared" si="15"/>
        <v>0.15</v>
      </c>
      <c r="AU10" s="30"/>
      <c r="AV10" s="30">
        <f t="shared" si="16"/>
        <v>0</v>
      </c>
      <c r="AW10" s="9">
        <f t="shared" si="3"/>
        <v>374</v>
      </c>
      <c r="AX10" s="30">
        <f t="shared" si="4"/>
        <v>1.4040811724915445</v>
      </c>
      <c r="AY10" s="30">
        <f t="shared" si="5"/>
        <v>0.05</v>
      </c>
      <c r="AZ10" s="34">
        <f t="shared" si="6"/>
        <v>0.5</v>
      </c>
      <c r="BA10" s="9">
        <f t="shared" si="7"/>
        <v>3377.5365891599995</v>
      </c>
      <c r="BB10" s="9">
        <f t="shared" si="17"/>
        <v>5066.3048837399992</v>
      </c>
      <c r="BC10" s="9">
        <f t="shared" si="8"/>
        <v>3461.9750038889997</v>
      </c>
      <c r="BD10" s="15">
        <f t="shared" si="18"/>
        <v>1601.4872399999997</v>
      </c>
      <c r="BE10" s="15">
        <f t="shared" si="19"/>
        <v>2402.2308599999997</v>
      </c>
      <c r="BF10" s="9">
        <f t="shared" si="20"/>
        <v>1641.5244209999996</v>
      </c>
      <c r="BG10" s="9">
        <f t="shared" si="10"/>
        <v>3461.8768883878238</v>
      </c>
      <c r="BH10" s="9">
        <f t="shared" si="11"/>
        <v>2077.1261330326943</v>
      </c>
      <c r="BI10" s="9">
        <f t="shared" si="12"/>
        <v>865.46922209695595</v>
      </c>
      <c r="BJ10" s="9">
        <f t="shared" si="21"/>
        <v>3461.9750038889997</v>
      </c>
      <c r="BK10" s="15">
        <v>4</v>
      </c>
      <c r="BL10" s="9">
        <f t="shared" si="22"/>
        <v>656.60976839999989</v>
      </c>
      <c r="BM10" s="9">
        <f t="shared" si="23"/>
        <v>4118.5847722889994</v>
      </c>
      <c r="BP10" s="9">
        <f t="shared" si="24"/>
        <v>3461.9750038889997</v>
      </c>
      <c r="BQ10" s="9">
        <v>8</v>
      </c>
      <c r="BR10" s="9">
        <f t="shared" si="25"/>
        <v>1313.2195367999998</v>
      </c>
      <c r="BS10" s="9">
        <f t="shared" si="26"/>
        <v>4775.194540688999</v>
      </c>
      <c r="BT10" s="9">
        <f t="shared" si="27"/>
        <v>6852.3206737216933</v>
      </c>
      <c r="BU10" s="9">
        <f t="shared" si="28"/>
        <v>-15.277232336546149</v>
      </c>
      <c r="BV10" s="9">
        <f t="shared" si="29"/>
        <v>3461.9750038889997</v>
      </c>
      <c r="BW10" s="9">
        <v>12</v>
      </c>
      <c r="BX10" s="9">
        <f t="shared" si="30"/>
        <v>1969.8293051999995</v>
      </c>
      <c r="BY10" s="9">
        <f t="shared" si="31"/>
        <v>5431.8043090889987</v>
      </c>
      <c r="BZ10" s="9">
        <f t="shared" si="32"/>
        <v>7508.930442121693</v>
      </c>
      <c r="CA10" s="9">
        <f t="shared" si="33"/>
        <v>641.33253606345352</v>
      </c>
      <c r="CB10" s="9">
        <f t="shared" si="34"/>
        <v>17358.667463936545</v>
      </c>
      <c r="CC10" s="9"/>
      <c r="CD10" t="s">
        <v>322</v>
      </c>
    </row>
    <row r="11" spans="1:82" x14ac:dyDescent="0.35">
      <c r="B11" s="15" t="s">
        <v>209</v>
      </c>
      <c r="C11" s="15">
        <v>200</v>
      </c>
      <c r="D11" s="33">
        <v>0.18</v>
      </c>
      <c r="E11" s="15">
        <v>11</v>
      </c>
      <c r="F11" s="33">
        <v>1.6872</v>
      </c>
      <c r="G11" s="9">
        <v>10</v>
      </c>
      <c r="H11" s="33">
        <v>0.8</v>
      </c>
      <c r="I11" s="33">
        <v>0.05</v>
      </c>
      <c r="J11" s="33">
        <v>0.5</v>
      </c>
      <c r="K11" s="9">
        <v>1440</v>
      </c>
      <c r="L11" s="9">
        <v>864</v>
      </c>
      <c r="M11" s="9">
        <v>360</v>
      </c>
      <c r="N11" s="15" t="s">
        <v>11</v>
      </c>
      <c r="O11" s="15">
        <v>1</v>
      </c>
      <c r="P11" s="15" t="s">
        <v>9</v>
      </c>
      <c r="Q11" s="15">
        <v>449</v>
      </c>
      <c r="R11" s="30">
        <v>0.377</v>
      </c>
      <c r="S11" s="30"/>
      <c r="T11" s="30"/>
      <c r="U11" s="30"/>
      <c r="V11" s="9"/>
      <c r="W11" s="15" t="s">
        <v>211</v>
      </c>
      <c r="X11" s="30">
        <v>0.18</v>
      </c>
      <c r="Y11" s="30">
        <v>0.15</v>
      </c>
      <c r="Z11" s="30"/>
      <c r="AA11" s="15"/>
      <c r="AB11" s="30"/>
      <c r="AC11" s="30"/>
      <c r="AD11" s="30"/>
      <c r="AE11" s="15">
        <v>311</v>
      </c>
      <c r="AF11" s="30"/>
      <c r="AH11" s="30">
        <v>0.311</v>
      </c>
      <c r="AJ11" s="15">
        <f>2*187</f>
        <v>374</v>
      </c>
      <c r="AK11" t="s">
        <v>214</v>
      </c>
      <c r="AL11" s="9"/>
      <c r="AM11" s="30"/>
      <c r="AN11" s="30"/>
      <c r="AO11" s="30"/>
      <c r="AP11" s="15">
        <f t="shared" si="0"/>
        <v>649</v>
      </c>
      <c r="AQ11" s="9">
        <f t="shared" si="13"/>
        <v>311</v>
      </c>
      <c r="AR11" s="4">
        <f t="shared" si="1"/>
        <v>0.73699999999999988</v>
      </c>
      <c r="AS11">
        <f t="shared" si="14"/>
        <v>1438.3129999999999</v>
      </c>
      <c r="AT11" s="30">
        <f t="shared" si="15"/>
        <v>0.15</v>
      </c>
      <c r="AU11" s="30"/>
      <c r="AV11" s="30">
        <f t="shared" si="16"/>
        <v>0</v>
      </c>
      <c r="AW11" s="9">
        <f t="shared" si="3"/>
        <v>374</v>
      </c>
      <c r="AX11" s="30">
        <f t="shared" si="4"/>
        <v>1.4040811724915445</v>
      </c>
      <c r="AY11" s="30">
        <f t="shared" si="5"/>
        <v>0.36099999999999999</v>
      </c>
      <c r="AZ11" s="34">
        <f t="shared" si="6"/>
        <v>0.5</v>
      </c>
      <c r="BA11" s="9">
        <f t="shared" si="7"/>
        <v>2790.7299476399994</v>
      </c>
      <c r="BB11" s="9">
        <f t="shared" si="17"/>
        <v>4186.0949214599987</v>
      </c>
      <c r="BC11" s="9">
        <f t="shared" si="8"/>
        <v>3294.4567031890192</v>
      </c>
      <c r="BD11" s="15">
        <f t="shared" si="18"/>
        <v>1323.2479599999997</v>
      </c>
      <c r="BE11" s="15">
        <f t="shared" si="19"/>
        <v>1984.8719399999995</v>
      </c>
      <c r="BF11" s="9">
        <f t="shared" si="20"/>
        <v>1562.0942167799997</v>
      </c>
      <c r="BG11" s="9">
        <f t="shared" si="10"/>
        <v>3461.8768883878238</v>
      </c>
      <c r="BH11" s="9">
        <f t="shared" si="11"/>
        <v>2077.1261330326943</v>
      </c>
      <c r="BI11" s="9">
        <f t="shared" si="12"/>
        <v>865.46922209695595</v>
      </c>
      <c r="BJ11" s="9">
        <f t="shared" si="21"/>
        <v>3294.4567031890192</v>
      </c>
      <c r="BK11" s="15">
        <v>4</v>
      </c>
      <c r="BL11" s="9">
        <f t="shared" si="22"/>
        <v>624.83768671199982</v>
      </c>
      <c r="BM11" s="9">
        <f t="shared" si="23"/>
        <v>3919.2943899010188</v>
      </c>
      <c r="BP11" s="9">
        <f t="shared" si="24"/>
        <v>3294.4567031890192</v>
      </c>
      <c r="BQ11" s="9">
        <v>8</v>
      </c>
      <c r="BR11" s="9">
        <f t="shared" si="25"/>
        <v>1249.6753734239996</v>
      </c>
      <c r="BS11" s="9">
        <f t="shared" si="26"/>
        <v>4544.1320766130193</v>
      </c>
      <c r="BT11" s="9">
        <f t="shared" si="27"/>
        <v>6621.2582096457136</v>
      </c>
      <c r="BU11" s="9">
        <f t="shared" si="28"/>
        <v>-246.33969641252588</v>
      </c>
      <c r="BV11" s="9">
        <f t="shared" si="29"/>
        <v>3294.4567031890192</v>
      </c>
      <c r="BW11" s="9">
        <v>12</v>
      </c>
      <c r="BX11" s="9">
        <f t="shared" si="30"/>
        <v>1874.5130601359997</v>
      </c>
      <c r="BY11" s="9">
        <f t="shared" si="31"/>
        <v>5168.9697633250189</v>
      </c>
      <c r="BZ11" s="9">
        <f t="shared" si="32"/>
        <v>7246.0958963577132</v>
      </c>
      <c r="CA11" s="9">
        <f t="shared" si="33"/>
        <v>378.49799029947371</v>
      </c>
      <c r="CB11" s="9">
        <f t="shared" si="34"/>
        <v>17621.502009700525</v>
      </c>
      <c r="CC11" s="9"/>
      <c r="CD11" t="s">
        <v>323</v>
      </c>
    </row>
    <row r="12" spans="1:82" s="10" customFormat="1" x14ac:dyDescent="0.35">
      <c r="B12" s="31" t="s">
        <v>209</v>
      </c>
      <c r="C12" s="31">
        <v>200</v>
      </c>
      <c r="D12" s="35">
        <v>0.18</v>
      </c>
      <c r="E12" s="31">
        <v>11</v>
      </c>
      <c r="F12" s="35">
        <v>1.6872</v>
      </c>
      <c r="G12" s="17">
        <v>10</v>
      </c>
      <c r="H12" s="35">
        <v>0.8</v>
      </c>
      <c r="I12" s="35">
        <v>0.05</v>
      </c>
      <c r="J12" s="35">
        <v>0.5</v>
      </c>
      <c r="K12" s="17">
        <v>1440</v>
      </c>
      <c r="L12" s="17">
        <v>864</v>
      </c>
      <c r="M12" s="17">
        <v>360</v>
      </c>
      <c r="N12" s="31" t="s">
        <v>11</v>
      </c>
      <c r="O12" s="31">
        <v>1</v>
      </c>
      <c r="P12" s="31" t="s">
        <v>9</v>
      </c>
      <c r="Q12" s="31">
        <v>449</v>
      </c>
      <c r="R12" s="32">
        <v>0.377</v>
      </c>
      <c r="S12" s="32"/>
      <c r="T12" s="32"/>
      <c r="U12" s="32"/>
      <c r="V12" s="17"/>
      <c r="W12" s="31" t="s">
        <v>211</v>
      </c>
      <c r="X12" s="32">
        <v>0.18</v>
      </c>
      <c r="Y12" s="32">
        <v>0.15</v>
      </c>
      <c r="Z12" s="32"/>
      <c r="AA12" s="31"/>
      <c r="AB12" s="32"/>
      <c r="AC12" s="32"/>
      <c r="AD12" s="32"/>
      <c r="AE12" s="31">
        <v>311</v>
      </c>
      <c r="AG12" s="32">
        <v>0.46600000000000003</v>
      </c>
      <c r="AH12" s="32"/>
      <c r="AJ12" s="31">
        <f>2*187</f>
        <v>374</v>
      </c>
      <c r="AK12" s="10" t="s">
        <v>214</v>
      </c>
      <c r="AL12" s="17"/>
      <c r="AM12" s="32"/>
      <c r="AN12" s="32"/>
      <c r="AO12" s="32"/>
      <c r="AP12" s="31">
        <f t="shared" si="0"/>
        <v>649</v>
      </c>
      <c r="AQ12" s="17">
        <f t="shared" si="13"/>
        <v>311</v>
      </c>
      <c r="AR12" s="12">
        <f t="shared" si="1"/>
        <v>0.73699999999999988</v>
      </c>
      <c r="AS12" s="10">
        <f t="shared" si="14"/>
        <v>1438.3129999999999</v>
      </c>
      <c r="AT12" s="32">
        <f t="shared" si="15"/>
        <v>0.61599999999999999</v>
      </c>
      <c r="AU12" s="32"/>
      <c r="AV12" s="32">
        <f t="shared" si="16"/>
        <v>0</v>
      </c>
      <c r="AW12" s="17">
        <f t="shared" si="3"/>
        <v>374</v>
      </c>
      <c r="AX12" s="32">
        <f t="shared" si="4"/>
        <v>1.4040811724915445</v>
      </c>
      <c r="AY12" s="32">
        <f t="shared" si="5"/>
        <v>0.05</v>
      </c>
      <c r="AZ12" s="36">
        <f t="shared" si="6"/>
        <v>0.5</v>
      </c>
      <c r="BA12" s="17">
        <f t="shared" si="7"/>
        <v>3921.5822568576</v>
      </c>
      <c r="BB12" s="17">
        <f t="shared" si="17"/>
        <v>5882.3733852863998</v>
      </c>
      <c r="BC12" s="17">
        <f t="shared" si="8"/>
        <v>4019.62181327904</v>
      </c>
      <c r="BD12" s="31">
        <f t="shared" si="18"/>
        <v>1859.4510464</v>
      </c>
      <c r="BE12" s="31">
        <f t="shared" si="19"/>
        <v>2789.1765696000002</v>
      </c>
      <c r="BF12" s="17">
        <f t="shared" si="20"/>
        <v>1905.93732256</v>
      </c>
      <c r="BG12" s="18">
        <f t="shared" si="10"/>
        <v>3461.8768883878238</v>
      </c>
      <c r="BH12" s="17">
        <f t="shared" si="11"/>
        <v>2077.1261330326943</v>
      </c>
      <c r="BI12" s="17">
        <f t="shared" si="12"/>
        <v>865.46922209695595</v>
      </c>
      <c r="BJ12" s="17">
        <f t="shared" si="21"/>
        <v>4019.62181327904</v>
      </c>
      <c r="BK12" s="31">
        <v>4</v>
      </c>
      <c r="BL12" s="17">
        <f t="shared" si="22"/>
        <v>762.37492902400004</v>
      </c>
      <c r="BM12" s="17">
        <f t="shared" si="23"/>
        <v>4781.9967423030403</v>
      </c>
      <c r="BP12" s="17">
        <f t="shared" si="24"/>
        <v>4019.62181327904</v>
      </c>
      <c r="BQ12" s="17">
        <v>8</v>
      </c>
      <c r="BR12" s="17">
        <f t="shared" si="25"/>
        <v>1524.7498580480001</v>
      </c>
      <c r="BS12" s="17">
        <f t="shared" si="26"/>
        <v>5544.3716713270405</v>
      </c>
      <c r="BT12" s="17">
        <f t="shared" si="27"/>
        <v>7621.4978043597348</v>
      </c>
      <c r="BU12" s="17">
        <f t="shared" si="28"/>
        <v>753.89989830149534</v>
      </c>
      <c r="BV12" s="17">
        <f t="shared" si="29"/>
        <v>4019.62181327904</v>
      </c>
      <c r="BW12" s="17">
        <v>12</v>
      </c>
      <c r="BX12" s="17">
        <f t="shared" si="30"/>
        <v>2287.1247870719999</v>
      </c>
      <c r="BY12" s="17">
        <f t="shared" si="31"/>
        <v>6306.7466003510399</v>
      </c>
      <c r="BZ12" s="17">
        <f t="shared" si="32"/>
        <v>8383.8727333837342</v>
      </c>
      <c r="CA12" s="17">
        <f t="shared" si="33"/>
        <v>1516.2748273254947</v>
      </c>
      <c r="CB12" s="17">
        <f t="shared" si="34"/>
        <v>16483.725172674505</v>
      </c>
      <c r="CC12" s="17"/>
      <c r="CD12" s="10" t="s">
        <v>324</v>
      </c>
    </row>
    <row r="13" spans="1:82" s="15" customFormat="1" x14ac:dyDescent="0.35">
      <c r="A13" s="15">
        <v>1</v>
      </c>
      <c r="B13" s="15" t="s">
        <v>209</v>
      </c>
      <c r="C13" s="15">
        <v>200</v>
      </c>
      <c r="D13" s="33">
        <v>0.18</v>
      </c>
      <c r="E13" s="15">
        <v>11</v>
      </c>
      <c r="F13" s="33">
        <v>1.6872</v>
      </c>
      <c r="G13" s="9">
        <v>10</v>
      </c>
      <c r="H13" s="33">
        <v>0.8</v>
      </c>
      <c r="I13" s="33">
        <v>0.05</v>
      </c>
      <c r="J13" s="33">
        <v>0.5</v>
      </c>
      <c r="K13" s="9">
        <v>1440</v>
      </c>
      <c r="L13" s="9">
        <v>864</v>
      </c>
      <c r="M13" s="9">
        <v>360</v>
      </c>
      <c r="N13" t="s">
        <v>215</v>
      </c>
      <c r="O13">
        <v>1</v>
      </c>
      <c r="P13" t="s">
        <v>9</v>
      </c>
      <c r="Q13">
        <v>449</v>
      </c>
      <c r="R13"/>
      <c r="S13"/>
      <c r="T13"/>
      <c r="U13" s="30">
        <v>0.24</v>
      </c>
      <c r="V13" s="6">
        <v>151</v>
      </c>
      <c r="W13" s="15" t="s">
        <v>211</v>
      </c>
      <c r="X13" s="30">
        <v>0.18</v>
      </c>
      <c r="Y13" s="30">
        <v>0.15</v>
      </c>
      <c r="Z13" s="30"/>
      <c r="AB13" s="30"/>
      <c r="AC13" s="30"/>
      <c r="AD13" s="30"/>
      <c r="AE13" s="15">
        <v>311</v>
      </c>
      <c r="AF13" s="30">
        <f>1*46.6%</f>
        <v>0.46600000000000003</v>
      </c>
      <c r="AG13" s="30">
        <v>0.46600000000000003</v>
      </c>
      <c r="AH13" s="30">
        <v>0.311</v>
      </c>
      <c r="AI13" s="30"/>
      <c r="AK13" t="s">
        <v>214</v>
      </c>
      <c r="AL13" s="9"/>
      <c r="AM13" s="30"/>
      <c r="AN13" s="30"/>
      <c r="AO13" s="30"/>
      <c r="AP13" s="15">
        <f t="shared" si="0"/>
        <v>649</v>
      </c>
      <c r="AQ13" s="9">
        <f>AE13+AL13</f>
        <v>311</v>
      </c>
      <c r="AR13" s="4">
        <f t="shared" si="1"/>
        <v>0.82600000000000007</v>
      </c>
      <c r="AS13">
        <f t="shared" si="14"/>
        <v>1496.0740000000001</v>
      </c>
      <c r="AT13" s="30">
        <f>Y13+AG13</f>
        <v>0.61599999999999999</v>
      </c>
      <c r="AU13" s="30"/>
      <c r="AV13" s="30">
        <f t="shared" si="16"/>
        <v>0.24</v>
      </c>
      <c r="AW13" s="9">
        <f t="shared" si="3"/>
        <v>151</v>
      </c>
      <c r="AX13" s="30">
        <f t="shared" si="4"/>
        <v>0.64839458413926498</v>
      </c>
      <c r="AY13" s="30">
        <f t="shared" si="5"/>
        <v>0.36099999999999999</v>
      </c>
      <c r="AZ13" s="34">
        <f t="shared" si="6"/>
        <v>0.5</v>
      </c>
      <c r="BA13" s="9">
        <f t="shared" si="7"/>
        <v>4684.8707539968</v>
      </c>
      <c r="BB13" s="9">
        <f>(100%+AZ13)*BA13</f>
        <v>7027.3061309952</v>
      </c>
      <c r="BC13" s="9">
        <f t="shared" si="8"/>
        <v>5530.4899250932222</v>
      </c>
      <c r="BD13" s="15">
        <f t="shared" si="18"/>
        <v>2221.3706752000003</v>
      </c>
      <c r="BE13" s="15">
        <f>(100%+AZ13)*BD13</f>
        <v>3332.0560128000006</v>
      </c>
      <c r="BF13" s="9">
        <f t="shared" si="20"/>
        <v>2622.3280820736004</v>
      </c>
      <c r="BG13" s="9">
        <f t="shared" si="10"/>
        <v>2373.6882011605417</v>
      </c>
      <c r="BH13" s="9">
        <f t="shared" si="11"/>
        <v>1424.212920696325</v>
      </c>
      <c r="BI13" s="9">
        <f t="shared" si="12"/>
        <v>593.42205029013542</v>
      </c>
      <c r="BJ13" s="9">
        <f t="shared" si="21"/>
        <v>5530.4899250932222</v>
      </c>
      <c r="BK13" s="15">
        <v>4</v>
      </c>
      <c r="BL13" s="9">
        <f t="shared" si="22"/>
        <v>1048.9312328294402</v>
      </c>
      <c r="BM13" s="8">
        <f t="shared" si="23"/>
        <v>6579.4211579226621</v>
      </c>
      <c r="BP13" s="9">
        <f t="shared" si="24"/>
        <v>5530.4899250932222</v>
      </c>
      <c r="BQ13" s="9">
        <v>8</v>
      </c>
      <c r="BR13" s="9">
        <f t="shared" si="25"/>
        <v>2097.8624656588804</v>
      </c>
      <c r="BS13" s="9">
        <f t="shared" si="26"/>
        <v>7628.352390752103</v>
      </c>
      <c r="BT13" s="9">
        <f t="shared" si="27"/>
        <v>9052.5653114484285</v>
      </c>
      <c r="BU13" s="9">
        <f t="shared" si="28"/>
        <v>2184.967405390189</v>
      </c>
      <c r="BV13" s="9">
        <f t="shared" si="29"/>
        <v>5530.4899250932222</v>
      </c>
      <c r="BW13" s="9">
        <v>12</v>
      </c>
      <c r="BX13" s="9">
        <f t="shared" si="30"/>
        <v>3146.7936984883208</v>
      </c>
      <c r="BY13" s="9">
        <f t="shared" si="31"/>
        <v>8677.283623581543</v>
      </c>
      <c r="BZ13" s="9">
        <f t="shared" si="32"/>
        <v>10101.496544277868</v>
      </c>
      <c r="CA13" s="9">
        <f t="shared" si="33"/>
        <v>3233.898638219629</v>
      </c>
      <c r="CB13" s="9">
        <f t="shared" si="34"/>
        <v>14766.101361780371</v>
      </c>
      <c r="CC13" s="9"/>
      <c r="CD13" s="37" t="s">
        <v>332</v>
      </c>
    </row>
    <row r="14" spans="1:82" x14ac:dyDescent="0.35">
      <c r="B14" s="15" t="s">
        <v>209</v>
      </c>
      <c r="C14" s="15">
        <v>200</v>
      </c>
      <c r="D14" s="33">
        <v>0.18</v>
      </c>
      <c r="E14" s="15">
        <v>11</v>
      </c>
      <c r="F14" s="33">
        <v>1.6872</v>
      </c>
      <c r="G14" s="9">
        <v>10</v>
      </c>
      <c r="H14" s="33">
        <v>0.8</v>
      </c>
      <c r="I14" s="33">
        <v>0.05</v>
      </c>
      <c r="J14" s="33">
        <v>0.5</v>
      </c>
      <c r="K14" s="9">
        <v>1440</v>
      </c>
      <c r="L14" s="9">
        <v>864</v>
      </c>
      <c r="M14" s="9">
        <v>360</v>
      </c>
      <c r="N14" t="s">
        <v>215</v>
      </c>
      <c r="O14">
        <v>1</v>
      </c>
      <c r="P14" t="s">
        <v>9</v>
      </c>
      <c r="Q14">
        <v>449</v>
      </c>
      <c r="U14" s="30">
        <v>0.24</v>
      </c>
      <c r="V14" s="6">
        <v>151</v>
      </c>
      <c r="W14" s="15" t="s">
        <v>211</v>
      </c>
      <c r="X14" s="30">
        <v>0.18</v>
      </c>
      <c r="Y14" s="30">
        <v>0.15</v>
      </c>
      <c r="Z14" s="30"/>
      <c r="AA14" s="15"/>
      <c r="AB14" s="30"/>
      <c r="AC14" s="30"/>
      <c r="AD14" s="30"/>
      <c r="AE14" s="15">
        <v>311</v>
      </c>
      <c r="AF14" s="30">
        <f>1*46.6%</f>
        <v>0.46600000000000003</v>
      </c>
      <c r="AG14" s="30">
        <v>0.46600000000000003</v>
      </c>
      <c r="AJ14" s="15">
        <f>1*187</f>
        <v>187</v>
      </c>
      <c r="AK14" t="s">
        <v>214</v>
      </c>
      <c r="AL14" s="9"/>
      <c r="AM14" s="30"/>
      <c r="AN14" s="30"/>
      <c r="AO14" s="30"/>
      <c r="AP14" s="15">
        <f t="shared" si="0"/>
        <v>649</v>
      </c>
      <c r="AQ14" s="9">
        <f t="shared" ref="AQ14:AQ22" si="36">AE14+AL14</f>
        <v>311</v>
      </c>
      <c r="AR14" s="4">
        <f t="shared" si="1"/>
        <v>0.82600000000000007</v>
      </c>
      <c r="AS14">
        <f t="shared" ref="AS14:AS33" si="37">(100%+AR14)*AP14+AQ14</f>
        <v>1496.0740000000001</v>
      </c>
      <c r="AT14" s="30">
        <f t="shared" ref="AT14:AT22" si="38">Y14+AG14</f>
        <v>0.61599999999999999</v>
      </c>
      <c r="AU14" s="30"/>
      <c r="AV14" s="30">
        <f t="shared" si="16"/>
        <v>0.24</v>
      </c>
      <c r="AW14" s="9">
        <f t="shared" ref="AW14:AW22" si="39">V14+AA14+AJ14</f>
        <v>338</v>
      </c>
      <c r="AX14" s="30">
        <f t="shared" ref="AX14:AX22" si="40">666*AW14/(1400+AW14)/100+AB14</f>
        <v>1.2952128883774452</v>
      </c>
      <c r="AY14" s="30">
        <f t="shared" ref="AY14:AY22" si="41">I14+S14+AC14+AH14+AN14</f>
        <v>0.05</v>
      </c>
      <c r="AZ14" s="34">
        <f t="shared" ref="AZ14:AZ22" si="42">J14+T14+AD14+AI14+AO14</f>
        <v>0.5</v>
      </c>
      <c r="BA14" s="9">
        <f t="shared" si="7"/>
        <v>4684.8707539968</v>
      </c>
      <c r="BB14" s="9">
        <f t="shared" ref="BB14:BB22" si="43">(100%+AZ14)*BA14</f>
        <v>7027.3061309952</v>
      </c>
      <c r="BC14" s="9">
        <f t="shared" ref="BC14:BC22" si="44">MIN($AY14, 80%)*BB14+MAX(100%-AY14, 20%)*BA14</f>
        <v>4801.99252284672</v>
      </c>
      <c r="BD14" s="15">
        <f t="shared" si="18"/>
        <v>2221.3706752000003</v>
      </c>
      <c r="BE14" s="15">
        <f t="shared" ref="BE14:BE22" si="45">(100%+AZ14)*BD14</f>
        <v>3332.0560128000006</v>
      </c>
      <c r="BF14" s="9">
        <f t="shared" ref="BF14:BF33" si="46">MIN($AY14, 80%)*BE14+MAX(100%-$AY14, 20%)*BD14</f>
        <v>2276.9049420800002</v>
      </c>
      <c r="BG14" s="8">
        <f t="shared" ref="BG14:BG22" si="47">(100%+$AX14)*K14</f>
        <v>3305.1065592635209</v>
      </c>
      <c r="BH14" s="9">
        <f t="shared" ref="BH14:BH33" si="48">(100%+$AX14)*L14</f>
        <v>1983.0639355581127</v>
      </c>
      <c r="BI14" s="9">
        <f t="shared" ref="BI14:BI33" si="49">(100%+$AX14)*M14</f>
        <v>826.27663981588023</v>
      </c>
      <c r="BJ14" s="9">
        <f t="shared" si="21"/>
        <v>4801.99252284672</v>
      </c>
      <c r="BK14" s="15">
        <v>4</v>
      </c>
      <c r="BL14" s="9">
        <f t="shared" si="22"/>
        <v>910.76197683200007</v>
      </c>
      <c r="BM14" s="9">
        <f t="shared" si="23"/>
        <v>5712.7544996787201</v>
      </c>
      <c r="BP14" s="9">
        <f t="shared" si="24"/>
        <v>4801.99252284672</v>
      </c>
      <c r="BQ14" s="9">
        <v>8</v>
      </c>
      <c r="BR14" s="9">
        <f t="shared" si="25"/>
        <v>1821.5239536640001</v>
      </c>
      <c r="BS14" s="9">
        <f t="shared" si="26"/>
        <v>6623.5164765107202</v>
      </c>
      <c r="BT14" s="9">
        <f t="shared" si="27"/>
        <v>8606.5804120688335</v>
      </c>
      <c r="BU14" s="9">
        <f t="shared" si="28"/>
        <v>1738.9825060105941</v>
      </c>
      <c r="BV14" s="9">
        <f t="shared" si="29"/>
        <v>4801.99252284672</v>
      </c>
      <c r="BW14" s="9">
        <v>12</v>
      </c>
      <c r="BX14" s="9">
        <f t="shared" si="30"/>
        <v>2732.2859304960002</v>
      </c>
      <c r="BY14" s="9">
        <f t="shared" si="31"/>
        <v>7534.2784533427202</v>
      </c>
      <c r="BZ14" s="9">
        <f t="shared" si="32"/>
        <v>9517.3423889008336</v>
      </c>
      <c r="CA14" s="9">
        <f t="shared" si="33"/>
        <v>2649.7444828425942</v>
      </c>
      <c r="CB14" s="9">
        <f t="shared" si="34"/>
        <v>15350.255517157406</v>
      </c>
      <c r="CC14" s="9"/>
      <c r="CD14" s="37" t="s">
        <v>333</v>
      </c>
    </row>
    <row r="15" spans="1:82" x14ac:dyDescent="0.35">
      <c r="B15" s="15" t="s">
        <v>209</v>
      </c>
      <c r="C15" s="15">
        <v>200</v>
      </c>
      <c r="D15" s="33">
        <v>0.18</v>
      </c>
      <c r="E15" s="15">
        <v>11</v>
      </c>
      <c r="F15" s="33">
        <v>1.6872</v>
      </c>
      <c r="G15" s="9">
        <v>10</v>
      </c>
      <c r="H15" s="33">
        <v>0.8</v>
      </c>
      <c r="I15" s="33">
        <v>0.05</v>
      </c>
      <c r="J15" s="33">
        <v>0.5</v>
      </c>
      <c r="K15" s="9">
        <v>1440</v>
      </c>
      <c r="L15" s="9">
        <v>864</v>
      </c>
      <c r="M15" s="9">
        <v>360</v>
      </c>
      <c r="N15" t="s">
        <v>215</v>
      </c>
      <c r="O15">
        <v>1</v>
      </c>
      <c r="P15" t="s">
        <v>9</v>
      </c>
      <c r="Q15">
        <v>449</v>
      </c>
      <c r="U15" s="30">
        <v>0.24</v>
      </c>
      <c r="V15" s="6">
        <v>151</v>
      </c>
      <c r="W15" s="15" t="s">
        <v>211</v>
      </c>
      <c r="X15" s="30">
        <v>0.18</v>
      </c>
      <c r="Y15" s="30">
        <v>0.15</v>
      </c>
      <c r="Z15" s="30"/>
      <c r="AA15" s="15"/>
      <c r="AB15" s="30"/>
      <c r="AC15" s="30"/>
      <c r="AD15" s="30"/>
      <c r="AE15" s="15">
        <v>311</v>
      </c>
      <c r="AF15" s="30">
        <f>1*46.6%</f>
        <v>0.46600000000000003</v>
      </c>
      <c r="AH15" s="30">
        <v>0.311</v>
      </c>
      <c r="AJ15" s="15">
        <f t="shared" ref="AJ15:AJ18" si="50">1*187</f>
        <v>187</v>
      </c>
      <c r="AK15" t="s">
        <v>214</v>
      </c>
      <c r="AL15" s="9"/>
      <c r="AM15" s="30"/>
      <c r="AN15" s="30"/>
      <c r="AO15" s="30"/>
      <c r="AP15" s="15">
        <f t="shared" si="0"/>
        <v>649</v>
      </c>
      <c r="AQ15" s="9">
        <f t="shared" si="36"/>
        <v>311</v>
      </c>
      <c r="AR15" s="4">
        <f t="shared" si="1"/>
        <v>0.82600000000000007</v>
      </c>
      <c r="AS15">
        <f t="shared" si="37"/>
        <v>1496.0740000000001</v>
      </c>
      <c r="AT15" s="30">
        <f t="shared" si="38"/>
        <v>0.15</v>
      </c>
      <c r="AU15" s="30"/>
      <c r="AV15" s="30">
        <f t="shared" si="16"/>
        <v>0.24</v>
      </c>
      <c r="AW15" s="9">
        <f t="shared" si="39"/>
        <v>338</v>
      </c>
      <c r="AX15" s="30">
        <f t="shared" si="40"/>
        <v>1.2952128883774452</v>
      </c>
      <c r="AY15" s="30">
        <f t="shared" si="41"/>
        <v>0.36099999999999999</v>
      </c>
      <c r="AZ15" s="34">
        <f t="shared" si="42"/>
        <v>0.5</v>
      </c>
      <c r="BA15" s="9">
        <f t="shared" si="7"/>
        <v>3508.6047133920001</v>
      </c>
      <c r="BB15" s="9">
        <f t="shared" si="43"/>
        <v>5262.9070700880002</v>
      </c>
      <c r="BC15" s="9">
        <f t="shared" si="44"/>
        <v>4141.907864159256</v>
      </c>
      <c r="BD15" s="15">
        <f t="shared" si="18"/>
        <v>1663.634288</v>
      </c>
      <c r="BE15" s="15">
        <f t="shared" si="45"/>
        <v>2495.4514319999998</v>
      </c>
      <c r="BF15" s="9">
        <f t="shared" si="46"/>
        <v>1963.9202769839999</v>
      </c>
      <c r="BG15" s="9">
        <f t="shared" si="47"/>
        <v>3305.1065592635209</v>
      </c>
      <c r="BH15" s="9">
        <f t="shared" si="48"/>
        <v>1983.0639355581127</v>
      </c>
      <c r="BI15" s="9">
        <f t="shared" si="49"/>
        <v>826.27663981588023</v>
      </c>
      <c r="BJ15" s="9">
        <f t="shared" si="21"/>
        <v>4141.907864159256</v>
      </c>
      <c r="BK15" s="15">
        <v>4</v>
      </c>
      <c r="BL15" s="9">
        <f t="shared" si="22"/>
        <v>785.5681107936</v>
      </c>
      <c r="BM15" s="9">
        <f t="shared" si="23"/>
        <v>4927.4759749528557</v>
      </c>
      <c r="BP15" s="9">
        <f t="shared" si="24"/>
        <v>4141.907864159256</v>
      </c>
      <c r="BQ15" s="9">
        <v>8</v>
      </c>
      <c r="BR15" s="9">
        <f t="shared" si="25"/>
        <v>1571.1362215872</v>
      </c>
      <c r="BS15" s="9">
        <f t="shared" si="26"/>
        <v>5713.0440857464564</v>
      </c>
      <c r="BT15" s="9">
        <f t="shared" si="27"/>
        <v>7696.1080213045689</v>
      </c>
      <c r="BU15" s="9">
        <f t="shared" si="28"/>
        <v>828.51011524632941</v>
      </c>
      <c r="BV15" s="9">
        <f t="shared" si="29"/>
        <v>4141.907864159256</v>
      </c>
      <c r="BW15" s="9">
        <v>12</v>
      </c>
      <c r="BX15" s="9">
        <f t="shared" si="30"/>
        <v>2356.7043323808002</v>
      </c>
      <c r="BY15" s="9">
        <f t="shared" si="31"/>
        <v>6498.6121965400562</v>
      </c>
      <c r="BZ15" s="9">
        <f t="shared" si="32"/>
        <v>8481.6761320981695</v>
      </c>
      <c r="CA15" s="9">
        <f t="shared" si="33"/>
        <v>1614.0782260399301</v>
      </c>
      <c r="CB15" s="9">
        <f t="shared" si="34"/>
        <v>16385.921773960072</v>
      </c>
      <c r="CC15" s="9"/>
      <c r="CD15" s="37" t="s">
        <v>328</v>
      </c>
    </row>
    <row r="16" spans="1:82" x14ac:dyDescent="0.35">
      <c r="B16" s="15" t="s">
        <v>209</v>
      </c>
      <c r="C16" s="15">
        <v>200</v>
      </c>
      <c r="D16" s="33">
        <v>0.18</v>
      </c>
      <c r="E16" s="15">
        <v>11</v>
      </c>
      <c r="F16" s="33">
        <v>1.6872</v>
      </c>
      <c r="G16" s="9">
        <v>10</v>
      </c>
      <c r="H16" s="33">
        <v>0.8</v>
      </c>
      <c r="I16" s="33">
        <v>0.05</v>
      </c>
      <c r="J16" s="33">
        <v>0.5</v>
      </c>
      <c r="K16" s="9">
        <v>1440</v>
      </c>
      <c r="L16" s="9">
        <v>864</v>
      </c>
      <c r="M16" s="9">
        <v>360</v>
      </c>
      <c r="N16" t="s">
        <v>215</v>
      </c>
      <c r="O16">
        <v>1</v>
      </c>
      <c r="P16" t="s">
        <v>9</v>
      </c>
      <c r="Q16">
        <v>449</v>
      </c>
      <c r="U16" s="30">
        <v>0.24</v>
      </c>
      <c r="V16" s="6">
        <v>151</v>
      </c>
      <c r="W16" s="15" t="s">
        <v>211</v>
      </c>
      <c r="X16" s="30">
        <v>0.18</v>
      </c>
      <c r="Y16" s="30">
        <v>0.15</v>
      </c>
      <c r="Z16" s="30"/>
      <c r="AA16" s="15"/>
      <c r="AB16" s="30"/>
      <c r="AC16" s="30"/>
      <c r="AD16" s="30"/>
      <c r="AE16" s="15">
        <v>311</v>
      </c>
      <c r="AG16" s="30">
        <v>0.46600000000000003</v>
      </c>
      <c r="AH16" s="30">
        <v>0.311</v>
      </c>
      <c r="AJ16" s="15">
        <f t="shared" si="50"/>
        <v>187</v>
      </c>
      <c r="AK16" t="s">
        <v>214</v>
      </c>
      <c r="AL16" s="9"/>
      <c r="AM16" s="30"/>
      <c r="AN16" s="30"/>
      <c r="AO16" s="30"/>
      <c r="AP16" s="15">
        <f t="shared" si="0"/>
        <v>649</v>
      </c>
      <c r="AQ16" s="9">
        <f t="shared" si="36"/>
        <v>311</v>
      </c>
      <c r="AR16" s="4">
        <f t="shared" si="1"/>
        <v>0.36</v>
      </c>
      <c r="AS16">
        <f t="shared" si="37"/>
        <v>1193.6399999999999</v>
      </c>
      <c r="AT16" s="30">
        <f t="shared" si="38"/>
        <v>0.61599999999999999</v>
      </c>
      <c r="AU16" s="30"/>
      <c r="AV16" s="30">
        <f t="shared" si="16"/>
        <v>0.24</v>
      </c>
      <c r="AW16" s="9">
        <f t="shared" si="39"/>
        <v>338</v>
      </c>
      <c r="AX16" s="30">
        <f t="shared" si="40"/>
        <v>1.2952128883774452</v>
      </c>
      <c r="AY16" s="30">
        <f t="shared" si="41"/>
        <v>0.36099999999999999</v>
      </c>
      <c r="AZ16" s="34">
        <f t="shared" si="42"/>
        <v>0.5</v>
      </c>
      <c r="BA16" s="9">
        <f t="shared" si="7"/>
        <v>3737.8158612479997</v>
      </c>
      <c r="BB16" s="9">
        <f t="shared" si="43"/>
        <v>5606.7237918719993</v>
      </c>
      <c r="BC16" s="9">
        <f t="shared" si="44"/>
        <v>4412.4916242032632</v>
      </c>
      <c r="BD16" s="15">
        <f t="shared" si="18"/>
        <v>1772.3166719999999</v>
      </c>
      <c r="BE16" s="15">
        <f t="shared" si="45"/>
        <v>2658.4750079999999</v>
      </c>
      <c r="BF16" s="9">
        <f t="shared" si="46"/>
        <v>2092.2198312959999</v>
      </c>
      <c r="BG16" s="9">
        <f t="shared" si="47"/>
        <v>3305.1065592635209</v>
      </c>
      <c r="BH16" s="9">
        <f t="shared" si="48"/>
        <v>1983.0639355581127</v>
      </c>
      <c r="BI16" s="9">
        <f t="shared" si="49"/>
        <v>826.27663981588023</v>
      </c>
      <c r="BJ16" s="9">
        <f t="shared" si="21"/>
        <v>4412.4916242032632</v>
      </c>
      <c r="BK16" s="15">
        <v>4</v>
      </c>
      <c r="BL16" s="9">
        <f t="shared" si="22"/>
        <v>836.88793251840002</v>
      </c>
      <c r="BM16" s="9">
        <f t="shared" si="23"/>
        <v>5249.379556721663</v>
      </c>
      <c r="BP16" s="9">
        <f t="shared" si="24"/>
        <v>4412.4916242032632</v>
      </c>
      <c r="BQ16" s="9">
        <v>8</v>
      </c>
      <c r="BR16" s="9">
        <f t="shared" si="25"/>
        <v>1673.7758650368</v>
      </c>
      <c r="BS16" s="9">
        <f t="shared" si="26"/>
        <v>6086.2674892400628</v>
      </c>
      <c r="BT16" s="9">
        <f t="shared" si="27"/>
        <v>8069.3314247981752</v>
      </c>
      <c r="BU16" s="9">
        <f t="shared" si="28"/>
        <v>1201.7335187399358</v>
      </c>
      <c r="BV16" s="9">
        <f t="shared" si="29"/>
        <v>4412.4916242032632</v>
      </c>
      <c r="BW16" s="9">
        <v>12</v>
      </c>
      <c r="BX16" s="9">
        <f t="shared" si="30"/>
        <v>2510.6637975551998</v>
      </c>
      <c r="BY16" s="9">
        <f t="shared" si="31"/>
        <v>6923.1554217584635</v>
      </c>
      <c r="BZ16" s="9">
        <f t="shared" si="32"/>
        <v>8906.2193573165769</v>
      </c>
      <c r="CA16" s="9">
        <f t="shared" si="33"/>
        <v>2038.6214512583374</v>
      </c>
      <c r="CB16" s="9">
        <f t="shared" si="34"/>
        <v>15961.378548741663</v>
      </c>
      <c r="CC16" s="9"/>
      <c r="CD16" s="37" t="s">
        <v>329</v>
      </c>
    </row>
    <row r="17" spans="1:82" x14ac:dyDescent="0.35">
      <c r="B17" s="15" t="s">
        <v>209</v>
      </c>
      <c r="C17" s="15">
        <v>200</v>
      </c>
      <c r="D17" s="33">
        <v>0.18</v>
      </c>
      <c r="E17" s="15">
        <v>11</v>
      </c>
      <c r="F17" s="33">
        <v>1.6872</v>
      </c>
      <c r="G17" s="9">
        <v>10</v>
      </c>
      <c r="H17" s="33">
        <v>0.8</v>
      </c>
      <c r="I17" s="33">
        <v>0.05</v>
      </c>
      <c r="J17" s="33">
        <v>0.5</v>
      </c>
      <c r="K17" s="9">
        <v>1440</v>
      </c>
      <c r="L17" s="9">
        <v>864</v>
      </c>
      <c r="M17" s="9">
        <v>360</v>
      </c>
      <c r="N17" t="s">
        <v>215</v>
      </c>
      <c r="O17">
        <v>1</v>
      </c>
      <c r="P17" t="s">
        <v>9</v>
      </c>
      <c r="Q17">
        <v>449</v>
      </c>
      <c r="U17" s="30">
        <v>0.24</v>
      </c>
      <c r="V17" s="6">
        <v>151</v>
      </c>
      <c r="W17" s="15" t="s">
        <v>211</v>
      </c>
      <c r="X17" s="30">
        <v>0.18</v>
      </c>
      <c r="Y17" s="30">
        <v>0.15</v>
      </c>
      <c r="Z17" s="30"/>
      <c r="AA17" s="15"/>
      <c r="AB17" s="30"/>
      <c r="AC17" s="30"/>
      <c r="AD17" s="30"/>
      <c r="AE17" s="15">
        <v>311</v>
      </c>
      <c r="AF17" s="30">
        <f>2*46.6%</f>
        <v>0.93200000000000005</v>
      </c>
      <c r="AG17" s="30">
        <v>0.46600000000000003</v>
      </c>
      <c r="AH17" s="30"/>
      <c r="AK17" t="s">
        <v>214</v>
      </c>
      <c r="AL17" s="9"/>
      <c r="AM17" s="30"/>
      <c r="AN17" s="30"/>
      <c r="AO17" s="30"/>
      <c r="AP17" s="15">
        <f t="shared" si="0"/>
        <v>649</v>
      </c>
      <c r="AQ17" s="9">
        <f t="shared" si="36"/>
        <v>311</v>
      </c>
      <c r="AR17" s="4">
        <f t="shared" si="1"/>
        <v>1.292</v>
      </c>
      <c r="AS17">
        <f t="shared" si="37"/>
        <v>1798.5079999999998</v>
      </c>
      <c r="AT17" s="30">
        <f t="shared" si="38"/>
        <v>0.61599999999999999</v>
      </c>
      <c r="AU17" s="30"/>
      <c r="AV17" s="30">
        <f t="shared" si="16"/>
        <v>0.24</v>
      </c>
      <c r="AW17" s="9">
        <f t="shared" si="39"/>
        <v>151</v>
      </c>
      <c r="AX17" s="30">
        <f t="shared" si="40"/>
        <v>0.64839458413926498</v>
      </c>
      <c r="AY17" s="30">
        <f t="shared" si="41"/>
        <v>0.05</v>
      </c>
      <c r="AZ17" s="34">
        <f t="shared" si="42"/>
        <v>0.5</v>
      </c>
      <c r="BA17" s="9">
        <f t="shared" si="7"/>
        <v>5631.9256467455998</v>
      </c>
      <c r="BB17" s="9">
        <f t="shared" si="43"/>
        <v>8447.8884701183997</v>
      </c>
      <c r="BC17" s="9">
        <f t="shared" si="44"/>
        <v>5772.7237879142394</v>
      </c>
      <c r="BD17" s="15">
        <f t="shared" si="18"/>
        <v>2670.4246783999997</v>
      </c>
      <c r="BE17" s="15">
        <f t="shared" si="45"/>
        <v>4005.6370175999996</v>
      </c>
      <c r="BF17" s="9">
        <f t="shared" si="46"/>
        <v>2737.1852953599996</v>
      </c>
      <c r="BG17" s="9">
        <f t="shared" si="47"/>
        <v>2373.6882011605417</v>
      </c>
      <c r="BH17" s="9">
        <f t="shared" si="48"/>
        <v>1424.212920696325</v>
      </c>
      <c r="BI17" s="9">
        <f t="shared" si="49"/>
        <v>593.42205029013542</v>
      </c>
      <c r="BJ17" s="9">
        <f t="shared" si="21"/>
        <v>5772.7237879142394</v>
      </c>
      <c r="BK17" s="15">
        <v>4</v>
      </c>
      <c r="BL17" s="9">
        <f t="shared" si="22"/>
        <v>1094.8741181439998</v>
      </c>
      <c r="BM17" s="8">
        <f t="shared" si="23"/>
        <v>6867.5979060582395</v>
      </c>
      <c r="BP17" s="9">
        <f t="shared" si="24"/>
        <v>5772.7237879142394</v>
      </c>
      <c r="BQ17" s="9">
        <v>8</v>
      </c>
      <c r="BR17" s="9">
        <f t="shared" si="25"/>
        <v>2189.7482362879996</v>
      </c>
      <c r="BS17" s="9">
        <f t="shared" si="26"/>
        <v>7962.4720242022395</v>
      </c>
      <c r="BT17" s="9">
        <f t="shared" si="27"/>
        <v>9386.6849448985649</v>
      </c>
      <c r="BU17" s="9">
        <f t="shared" si="28"/>
        <v>2519.0870388403255</v>
      </c>
      <c r="BV17" s="9">
        <f t="shared" si="29"/>
        <v>5772.7237879142394</v>
      </c>
      <c r="BW17" s="9">
        <v>12</v>
      </c>
      <c r="BX17" s="9">
        <f t="shared" si="30"/>
        <v>3284.6223544319996</v>
      </c>
      <c r="BY17" s="9">
        <f t="shared" si="31"/>
        <v>9057.3461423462395</v>
      </c>
      <c r="BZ17" s="9">
        <f t="shared" si="32"/>
        <v>10481.559063042565</v>
      </c>
      <c r="CA17" s="8">
        <f t="shared" si="33"/>
        <v>3613.9611569843255</v>
      </c>
      <c r="CB17" s="9">
        <f t="shared" si="34"/>
        <v>14386.038843015675</v>
      </c>
      <c r="CC17" s="9"/>
      <c r="CD17" s="37" t="s">
        <v>334</v>
      </c>
    </row>
    <row r="18" spans="1:82" x14ac:dyDescent="0.35">
      <c r="B18" s="15" t="s">
        <v>209</v>
      </c>
      <c r="C18" s="15">
        <v>200</v>
      </c>
      <c r="D18" s="33">
        <v>0.18</v>
      </c>
      <c r="E18" s="15">
        <v>11</v>
      </c>
      <c r="F18" s="33">
        <v>1.6872</v>
      </c>
      <c r="G18" s="9">
        <v>10</v>
      </c>
      <c r="H18" s="33">
        <v>0.8</v>
      </c>
      <c r="I18" s="33">
        <v>0.05</v>
      </c>
      <c r="J18" s="33">
        <v>0.5</v>
      </c>
      <c r="K18" s="9">
        <v>1440</v>
      </c>
      <c r="L18" s="9">
        <v>864</v>
      </c>
      <c r="M18" s="9">
        <v>360</v>
      </c>
      <c r="N18" t="s">
        <v>215</v>
      </c>
      <c r="O18">
        <v>1</v>
      </c>
      <c r="P18" t="s">
        <v>9</v>
      </c>
      <c r="Q18">
        <v>449</v>
      </c>
      <c r="U18" s="30">
        <v>0.24</v>
      </c>
      <c r="V18" s="6">
        <v>151</v>
      </c>
      <c r="W18" s="15" t="s">
        <v>211</v>
      </c>
      <c r="X18" s="30">
        <v>0.18</v>
      </c>
      <c r="Y18" s="30">
        <v>0.15</v>
      </c>
      <c r="Z18" s="30"/>
      <c r="AA18" s="15"/>
      <c r="AB18" s="30"/>
      <c r="AC18" s="30"/>
      <c r="AD18" s="30"/>
      <c r="AE18" s="15">
        <v>311</v>
      </c>
      <c r="AF18" s="30">
        <f>2*46.6%</f>
        <v>0.93200000000000005</v>
      </c>
      <c r="AG18" s="30"/>
      <c r="AJ18" s="15">
        <f t="shared" si="50"/>
        <v>187</v>
      </c>
      <c r="AK18" t="s">
        <v>214</v>
      </c>
      <c r="AL18" s="9"/>
      <c r="AM18" s="30"/>
      <c r="AN18" s="30"/>
      <c r="AO18" s="30"/>
      <c r="AP18" s="15">
        <f t="shared" si="0"/>
        <v>649</v>
      </c>
      <c r="AQ18" s="9">
        <f t="shared" si="36"/>
        <v>311</v>
      </c>
      <c r="AR18" s="4">
        <f t="shared" si="1"/>
        <v>1.292</v>
      </c>
      <c r="AS18">
        <f t="shared" si="37"/>
        <v>1798.5079999999998</v>
      </c>
      <c r="AT18" s="30">
        <f t="shared" si="38"/>
        <v>0.15</v>
      </c>
      <c r="AU18" s="30"/>
      <c r="AV18" s="30">
        <f t="shared" si="16"/>
        <v>0.24</v>
      </c>
      <c r="AW18" s="9">
        <f t="shared" si="39"/>
        <v>338</v>
      </c>
      <c r="AX18" s="30">
        <f t="shared" si="40"/>
        <v>1.2952128883774452</v>
      </c>
      <c r="AY18" s="30">
        <f t="shared" si="41"/>
        <v>0.05</v>
      </c>
      <c r="AZ18" s="34">
        <f t="shared" si="42"/>
        <v>0.5</v>
      </c>
      <c r="BA18" s="9">
        <f t="shared" si="7"/>
        <v>4217.8753496639993</v>
      </c>
      <c r="BB18" s="9">
        <f t="shared" si="43"/>
        <v>6326.8130244959993</v>
      </c>
      <c r="BC18" s="9">
        <f t="shared" si="44"/>
        <v>4323.322233405599</v>
      </c>
      <c r="BD18" s="15">
        <f t="shared" si="18"/>
        <v>1999.9408959999996</v>
      </c>
      <c r="BE18" s="15">
        <f t="shared" si="45"/>
        <v>2999.9113439999992</v>
      </c>
      <c r="BF18" s="9">
        <f t="shared" si="46"/>
        <v>2049.9394183999993</v>
      </c>
      <c r="BG18" s="9">
        <f t="shared" si="47"/>
        <v>3305.1065592635209</v>
      </c>
      <c r="BH18" s="9">
        <f t="shared" si="48"/>
        <v>1983.0639355581127</v>
      </c>
      <c r="BI18" s="9">
        <f t="shared" si="49"/>
        <v>826.27663981588023</v>
      </c>
      <c r="BJ18" s="9">
        <f t="shared" si="21"/>
        <v>4323.322233405599</v>
      </c>
      <c r="BK18" s="15">
        <v>4</v>
      </c>
      <c r="BL18" s="9">
        <f t="shared" si="22"/>
        <v>819.97576735999974</v>
      </c>
      <c r="BM18" s="9">
        <f t="shared" si="23"/>
        <v>5143.2980007655988</v>
      </c>
      <c r="BP18" s="9">
        <f t="shared" si="24"/>
        <v>4323.322233405599</v>
      </c>
      <c r="BQ18" s="9">
        <v>8</v>
      </c>
      <c r="BR18" s="9">
        <f t="shared" si="25"/>
        <v>1639.9515347199995</v>
      </c>
      <c r="BS18" s="9">
        <f t="shared" si="26"/>
        <v>5963.2737681255985</v>
      </c>
      <c r="BT18" s="9">
        <f t="shared" si="27"/>
        <v>7946.337703683711</v>
      </c>
      <c r="BU18" s="9">
        <f t="shared" si="28"/>
        <v>1078.7397976254715</v>
      </c>
      <c r="BV18" s="9">
        <f t="shared" si="29"/>
        <v>4323.322233405599</v>
      </c>
      <c r="BW18" s="9">
        <v>12</v>
      </c>
      <c r="BX18" s="9">
        <f t="shared" si="30"/>
        <v>2459.9273020799992</v>
      </c>
      <c r="BY18" s="9">
        <f t="shared" si="31"/>
        <v>6783.2495354855982</v>
      </c>
      <c r="BZ18" s="9">
        <f t="shared" si="32"/>
        <v>8766.3134710437116</v>
      </c>
      <c r="CA18" s="9">
        <f t="shared" si="33"/>
        <v>1898.7155649854722</v>
      </c>
      <c r="CB18" s="9">
        <f t="shared" si="34"/>
        <v>16101.284435014528</v>
      </c>
      <c r="CC18" s="9"/>
      <c r="CD18" s="37" t="s">
        <v>336</v>
      </c>
    </row>
    <row r="19" spans="1:82" x14ac:dyDescent="0.35">
      <c r="B19" s="15" t="s">
        <v>209</v>
      </c>
      <c r="C19" s="15">
        <v>200</v>
      </c>
      <c r="D19" s="33">
        <v>0.18</v>
      </c>
      <c r="E19" s="15">
        <v>11</v>
      </c>
      <c r="F19" s="33">
        <v>1.6872</v>
      </c>
      <c r="G19" s="9">
        <v>10</v>
      </c>
      <c r="H19" s="33">
        <v>0.8</v>
      </c>
      <c r="I19" s="33">
        <v>0.05</v>
      </c>
      <c r="J19" s="33">
        <v>0.5</v>
      </c>
      <c r="K19" s="9">
        <v>1440</v>
      </c>
      <c r="L19" s="9">
        <v>864</v>
      </c>
      <c r="M19" s="9">
        <v>360</v>
      </c>
      <c r="N19" t="s">
        <v>215</v>
      </c>
      <c r="O19">
        <v>1</v>
      </c>
      <c r="P19" t="s">
        <v>9</v>
      </c>
      <c r="Q19">
        <v>449</v>
      </c>
      <c r="U19" s="30">
        <v>0.24</v>
      </c>
      <c r="V19" s="6">
        <v>151</v>
      </c>
      <c r="W19" s="15" t="s">
        <v>211</v>
      </c>
      <c r="X19" s="30">
        <v>0.18</v>
      </c>
      <c r="Y19" s="30">
        <v>0.15</v>
      </c>
      <c r="Z19" s="30"/>
      <c r="AA19" s="15"/>
      <c r="AB19" s="30"/>
      <c r="AC19" s="30"/>
      <c r="AD19" s="30"/>
      <c r="AE19" s="15">
        <v>311</v>
      </c>
      <c r="AF19" s="30">
        <f>2*46.6%</f>
        <v>0.93200000000000005</v>
      </c>
      <c r="AH19" s="30">
        <v>0.311</v>
      </c>
      <c r="AJ19" s="15"/>
      <c r="AK19" t="s">
        <v>214</v>
      </c>
      <c r="AL19" s="9"/>
      <c r="AM19" s="30"/>
      <c r="AN19" s="30"/>
      <c r="AO19" s="30"/>
      <c r="AP19" s="15">
        <f t="shared" si="0"/>
        <v>649</v>
      </c>
      <c r="AQ19" s="9">
        <f t="shared" si="36"/>
        <v>311</v>
      </c>
      <c r="AR19" s="4">
        <f t="shared" si="1"/>
        <v>1.292</v>
      </c>
      <c r="AS19">
        <f t="shared" si="37"/>
        <v>1798.5079999999998</v>
      </c>
      <c r="AT19" s="30">
        <f t="shared" si="38"/>
        <v>0.15</v>
      </c>
      <c r="AU19" s="30"/>
      <c r="AV19" s="30">
        <f t="shared" si="16"/>
        <v>0.24</v>
      </c>
      <c r="AW19" s="9">
        <f t="shared" si="39"/>
        <v>151</v>
      </c>
      <c r="AX19" s="30">
        <f t="shared" si="40"/>
        <v>0.64839458413926498</v>
      </c>
      <c r="AY19" s="30">
        <f t="shared" si="41"/>
        <v>0.36099999999999999</v>
      </c>
      <c r="AZ19" s="34">
        <f t="shared" si="42"/>
        <v>0.5</v>
      </c>
      <c r="BA19" s="9">
        <f t="shared" si="7"/>
        <v>4217.8753496639993</v>
      </c>
      <c r="BB19" s="9">
        <f t="shared" si="43"/>
        <v>6326.8130244959993</v>
      </c>
      <c r="BC19" s="9">
        <f t="shared" si="44"/>
        <v>4979.2018502783512</v>
      </c>
      <c r="BD19" s="15">
        <f t="shared" si="18"/>
        <v>1999.9408959999996</v>
      </c>
      <c r="BE19" s="15">
        <f t="shared" si="45"/>
        <v>2999.9113439999992</v>
      </c>
      <c r="BF19" s="9">
        <f t="shared" si="46"/>
        <v>2360.9302277279994</v>
      </c>
      <c r="BG19" s="9">
        <f t="shared" si="47"/>
        <v>2373.6882011605417</v>
      </c>
      <c r="BH19" s="9">
        <f t="shared" si="48"/>
        <v>1424.212920696325</v>
      </c>
      <c r="BI19" s="9">
        <f t="shared" si="49"/>
        <v>593.42205029013542</v>
      </c>
      <c r="BJ19" s="9">
        <f t="shared" si="21"/>
        <v>4979.2018502783512</v>
      </c>
      <c r="BK19" s="15">
        <v>4</v>
      </c>
      <c r="BL19" s="9">
        <f t="shared" si="22"/>
        <v>944.37209109119976</v>
      </c>
      <c r="BM19" s="9">
        <f t="shared" si="23"/>
        <v>5923.573941369551</v>
      </c>
      <c r="BP19" s="9">
        <f t="shared" si="24"/>
        <v>4979.2018502783512</v>
      </c>
      <c r="BQ19" s="9">
        <v>8</v>
      </c>
      <c r="BR19" s="9">
        <f t="shared" si="25"/>
        <v>1888.7441821823995</v>
      </c>
      <c r="BS19" s="9">
        <f t="shared" si="26"/>
        <v>6867.9460324607508</v>
      </c>
      <c r="BT19" s="9">
        <f t="shared" si="27"/>
        <v>8292.1589531570753</v>
      </c>
      <c r="BU19" s="9">
        <f t="shared" si="28"/>
        <v>1424.5610470988358</v>
      </c>
      <c r="BV19" s="9">
        <f t="shared" si="29"/>
        <v>4979.2018502783512</v>
      </c>
      <c r="BW19" s="9">
        <v>12</v>
      </c>
      <c r="BX19" s="9">
        <f t="shared" si="30"/>
        <v>2833.1162732735993</v>
      </c>
      <c r="BY19" s="9">
        <f t="shared" si="31"/>
        <v>7812.3181235519505</v>
      </c>
      <c r="BZ19" s="9">
        <f t="shared" si="32"/>
        <v>9236.5310442482751</v>
      </c>
      <c r="CA19" s="9">
        <f t="shared" si="33"/>
        <v>2368.9331381900356</v>
      </c>
      <c r="CB19" s="9">
        <f t="shared" si="34"/>
        <v>15631.066861809964</v>
      </c>
      <c r="CC19" s="9"/>
      <c r="CD19" s="37" t="s">
        <v>337</v>
      </c>
    </row>
    <row r="20" spans="1:82" x14ac:dyDescent="0.35">
      <c r="B20" s="15" t="s">
        <v>209</v>
      </c>
      <c r="C20" s="15">
        <v>200</v>
      </c>
      <c r="D20" s="33">
        <v>0.18</v>
      </c>
      <c r="E20" s="15">
        <v>11</v>
      </c>
      <c r="F20" s="33">
        <v>1.6872</v>
      </c>
      <c r="G20" s="9">
        <v>10</v>
      </c>
      <c r="H20" s="33">
        <v>0.8</v>
      </c>
      <c r="I20" s="33">
        <v>0.05</v>
      </c>
      <c r="J20" s="33">
        <v>0.5</v>
      </c>
      <c r="K20" s="9">
        <v>1440</v>
      </c>
      <c r="L20" s="9">
        <v>864</v>
      </c>
      <c r="M20" s="9">
        <v>360</v>
      </c>
      <c r="N20" t="s">
        <v>215</v>
      </c>
      <c r="O20">
        <v>1</v>
      </c>
      <c r="P20" t="s">
        <v>9</v>
      </c>
      <c r="Q20">
        <v>449</v>
      </c>
      <c r="U20" s="30">
        <v>0.24</v>
      </c>
      <c r="V20" s="6">
        <v>151</v>
      </c>
      <c r="W20" s="15" t="s">
        <v>211</v>
      </c>
      <c r="X20" s="30">
        <v>0.18</v>
      </c>
      <c r="Y20" s="30">
        <v>0.15</v>
      </c>
      <c r="Z20" s="30"/>
      <c r="AA20" s="15"/>
      <c r="AB20" s="30"/>
      <c r="AC20" s="30"/>
      <c r="AD20" s="30"/>
      <c r="AE20" s="15">
        <v>311</v>
      </c>
      <c r="AF20" s="30">
        <f>1*46.6%</f>
        <v>0.46600000000000003</v>
      </c>
      <c r="AG20" s="30"/>
      <c r="AJ20" s="15">
        <f>2*187</f>
        <v>374</v>
      </c>
      <c r="AK20" t="s">
        <v>214</v>
      </c>
      <c r="AL20" s="9"/>
      <c r="AM20" s="30"/>
      <c r="AN20" s="30"/>
      <c r="AO20" s="30"/>
      <c r="AP20" s="15">
        <f t="shared" si="0"/>
        <v>649</v>
      </c>
      <c r="AQ20" s="9">
        <f t="shared" si="36"/>
        <v>311</v>
      </c>
      <c r="AR20" s="4">
        <f t="shared" si="1"/>
        <v>0.82600000000000007</v>
      </c>
      <c r="AS20">
        <f t="shared" si="37"/>
        <v>1496.0740000000001</v>
      </c>
      <c r="AT20" s="30">
        <f t="shared" si="38"/>
        <v>0.15</v>
      </c>
      <c r="AU20" s="30"/>
      <c r="AV20" s="30">
        <f t="shared" si="16"/>
        <v>0.24</v>
      </c>
      <c r="AW20" s="9">
        <f t="shared" si="39"/>
        <v>525</v>
      </c>
      <c r="AX20" s="30">
        <f t="shared" si="40"/>
        <v>1.8163636363636362</v>
      </c>
      <c r="AY20" s="30">
        <f t="shared" si="41"/>
        <v>0.05</v>
      </c>
      <c r="AZ20" s="34">
        <f t="shared" si="42"/>
        <v>0.5</v>
      </c>
      <c r="BA20" s="9">
        <f t="shared" si="7"/>
        <v>3508.6047133920001</v>
      </c>
      <c r="BB20" s="9">
        <f t="shared" si="43"/>
        <v>5262.9070700880002</v>
      </c>
      <c r="BC20" s="9">
        <f t="shared" si="44"/>
        <v>3596.3198312268</v>
      </c>
      <c r="BD20" s="15">
        <f t="shared" si="18"/>
        <v>1663.634288</v>
      </c>
      <c r="BE20" s="15">
        <f t="shared" si="45"/>
        <v>2495.4514319999998</v>
      </c>
      <c r="BF20" s="9">
        <f t="shared" si="46"/>
        <v>1705.2251451999998</v>
      </c>
      <c r="BG20" s="9">
        <f t="shared" si="47"/>
        <v>4055.5636363636363</v>
      </c>
      <c r="BH20" s="9">
        <f t="shared" si="48"/>
        <v>2433.338181818182</v>
      </c>
      <c r="BI20" s="9">
        <f t="shared" si="49"/>
        <v>1013.8909090909091</v>
      </c>
      <c r="BJ20" s="9">
        <f t="shared" si="21"/>
        <v>3596.3198312268</v>
      </c>
      <c r="BK20" s="15">
        <v>4</v>
      </c>
      <c r="BL20" s="9">
        <f t="shared" si="22"/>
        <v>682.09005807999995</v>
      </c>
      <c r="BM20" s="9">
        <f t="shared" si="23"/>
        <v>4278.4098893068003</v>
      </c>
      <c r="BP20" s="9">
        <f t="shared" si="24"/>
        <v>3596.3198312268</v>
      </c>
      <c r="BQ20" s="9">
        <v>8</v>
      </c>
      <c r="BR20" s="9">
        <f t="shared" si="25"/>
        <v>1364.1801161599999</v>
      </c>
      <c r="BS20" s="9">
        <f t="shared" si="26"/>
        <v>4960.4999473868002</v>
      </c>
      <c r="BT20" s="9">
        <f t="shared" si="27"/>
        <v>7393.8381292049817</v>
      </c>
      <c r="BU20" s="9">
        <f t="shared" si="28"/>
        <v>526.24022314674221</v>
      </c>
      <c r="BV20" s="9">
        <f t="shared" si="29"/>
        <v>3596.3198312268</v>
      </c>
      <c r="BW20" s="9">
        <v>12</v>
      </c>
      <c r="BX20" s="9">
        <f t="shared" si="30"/>
        <v>2046.2701742399997</v>
      </c>
      <c r="BY20" s="9">
        <f t="shared" si="31"/>
        <v>5642.5900054668</v>
      </c>
      <c r="BZ20" s="9">
        <f t="shared" si="32"/>
        <v>8075.9281872849824</v>
      </c>
      <c r="CA20" s="9">
        <f t="shared" si="33"/>
        <v>1208.330281226743</v>
      </c>
      <c r="CB20" s="9">
        <f t="shared" si="34"/>
        <v>16791.669718773257</v>
      </c>
      <c r="CC20" s="9"/>
      <c r="CD20" s="37" t="s">
        <v>338</v>
      </c>
    </row>
    <row r="21" spans="1:82" x14ac:dyDescent="0.35">
      <c r="B21" s="15" t="s">
        <v>209</v>
      </c>
      <c r="C21" s="15">
        <v>200</v>
      </c>
      <c r="D21" s="33">
        <v>0.18</v>
      </c>
      <c r="E21" s="15">
        <v>11</v>
      </c>
      <c r="F21" s="33">
        <v>1.6872</v>
      </c>
      <c r="G21" s="9">
        <v>10</v>
      </c>
      <c r="H21" s="33">
        <v>0.8</v>
      </c>
      <c r="I21" s="33">
        <v>0.05</v>
      </c>
      <c r="J21" s="33">
        <v>0.5</v>
      </c>
      <c r="K21" s="9">
        <v>1440</v>
      </c>
      <c r="L21" s="9">
        <v>864</v>
      </c>
      <c r="M21" s="9">
        <v>360</v>
      </c>
      <c r="N21" t="s">
        <v>215</v>
      </c>
      <c r="O21">
        <v>1</v>
      </c>
      <c r="P21" t="s">
        <v>9</v>
      </c>
      <c r="Q21">
        <v>449</v>
      </c>
      <c r="U21" s="30">
        <v>0.24</v>
      </c>
      <c r="V21" s="6">
        <v>151</v>
      </c>
      <c r="W21" s="15" t="s">
        <v>211</v>
      </c>
      <c r="X21" s="30">
        <v>0.18</v>
      </c>
      <c r="Y21" s="30">
        <v>0.15</v>
      </c>
      <c r="Z21" s="30"/>
      <c r="AA21" s="15"/>
      <c r="AB21" s="30"/>
      <c r="AC21" s="30"/>
      <c r="AD21" s="30"/>
      <c r="AE21" s="15">
        <v>311</v>
      </c>
      <c r="AF21" s="30"/>
      <c r="AH21" s="30">
        <v>0.311</v>
      </c>
      <c r="AJ21" s="15">
        <f>2*187</f>
        <v>374</v>
      </c>
      <c r="AK21" t="s">
        <v>214</v>
      </c>
      <c r="AL21" s="9"/>
      <c r="AM21" s="30"/>
      <c r="AN21" s="30"/>
      <c r="AO21" s="30"/>
      <c r="AP21" s="15">
        <f t="shared" si="0"/>
        <v>649</v>
      </c>
      <c r="AQ21" s="9">
        <f t="shared" si="36"/>
        <v>311</v>
      </c>
      <c r="AR21" s="4">
        <f t="shared" si="1"/>
        <v>0.36</v>
      </c>
      <c r="AS21">
        <f t="shared" si="37"/>
        <v>1193.6399999999999</v>
      </c>
      <c r="AT21" s="30">
        <f t="shared" si="38"/>
        <v>0.15</v>
      </c>
      <c r="AU21" s="30"/>
      <c r="AV21" s="30">
        <f t="shared" si="16"/>
        <v>0.24</v>
      </c>
      <c r="AW21" s="9">
        <f t="shared" si="39"/>
        <v>525</v>
      </c>
      <c r="AX21" s="30">
        <f t="shared" si="40"/>
        <v>1.8163636363636362</v>
      </c>
      <c r="AY21" s="30">
        <f t="shared" si="41"/>
        <v>0.36099999999999999</v>
      </c>
      <c r="AZ21" s="34">
        <f t="shared" si="42"/>
        <v>0.5</v>
      </c>
      <c r="BA21" s="9">
        <f t="shared" si="7"/>
        <v>2799.3340771199996</v>
      </c>
      <c r="BB21" s="9">
        <f t="shared" si="43"/>
        <v>4199.0011156799992</v>
      </c>
      <c r="BC21" s="9">
        <f t="shared" si="44"/>
        <v>3304.6138780401598</v>
      </c>
      <c r="BD21" s="15">
        <f t="shared" si="18"/>
        <v>1327.3276799999996</v>
      </c>
      <c r="BE21" s="15">
        <f t="shared" si="45"/>
        <v>1990.9915199999996</v>
      </c>
      <c r="BF21" s="9">
        <f t="shared" si="46"/>
        <v>1566.9103262399997</v>
      </c>
      <c r="BG21" s="9">
        <f t="shared" si="47"/>
        <v>4055.5636363636363</v>
      </c>
      <c r="BH21" s="9">
        <f t="shared" si="48"/>
        <v>2433.338181818182</v>
      </c>
      <c r="BI21" s="9">
        <f t="shared" si="49"/>
        <v>1013.8909090909091</v>
      </c>
      <c r="BJ21" s="9">
        <f t="shared" si="21"/>
        <v>3304.6138780401598</v>
      </c>
      <c r="BK21" s="15">
        <v>4</v>
      </c>
      <c r="BL21" s="9">
        <f t="shared" si="22"/>
        <v>626.76413049599989</v>
      </c>
      <c r="BM21" s="9">
        <f t="shared" si="23"/>
        <v>3931.3780085361595</v>
      </c>
      <c r="BP21" s="9">
        <f t="shared" si="24"/>
        <v>3304.6138780401598</v>
      </c>
      <c r="BQ21" s="9">
        <v>8</v>
      </c>
      <c r="BR21" s="9">
        <f t="shared" si="25"/>
        <v>1253.5282609919998</v>
      </c>
      <c r="BS21" s="9">
        <f t="shared" si="26"/>
        <v>4558.1421390321593</v>
      </c>
      <c r="BT21" s="9">
        <f t="shared" si="27"/>
        <v>6991.4803208503417</v>
      </c>
      <c r="BU21" s="9">
        <f t="shared" si="28"/>
        <v>123.88241479210228</v>
      </c>
      <c r="BV21" s="9">
        <f t="shared" si="29"/>
        <v>3304.6138780401598</v>
      </c>
      <c r="BW21" s="9">
        <v>12</v>
      </c>
      <c r="BX21" s="9">
        <f t="shared" si="30"/>
        <v>1880.2923914879998</v>
      </c>
      <c r="BY21" s="9">
        <f t="shared" si="31"/>
        <v>5184.9062695281591</v>
      </c>
      <c r="BZ21" s="9">
        <f t="shared" si="32"/>
        <v>7618.2444513463415</v>
      </c>
      <c r="CA21" s="9">
        <f t="shared" si="33"/>
        <v>750.64654528810206</v>
      </c>
      <c r="CB21" s="9">
        <f t="shared" si="34"/>
        <v>17249.353454711898</v>
      </c>
      <c r="CC21" s="9"/>
      <c r="CD21" s="37" t="s">
        <v>339</v>
      </c>
    </row>
    <row r="22" spans="1:82" s="10" customFormat="1" x14ac:dyDescent="0.35">
      <c r="B22" s="31" t="s">
        <v>209</v>
      </c>
      <c r="C22" s="31">
        <v>200</v>
      </c>
      <c r="D22" s="35">
        <v>0.18</v>
      </c>
      <c r="E22" s="31">
        <v>11</v>
      </c>
      <c r="F22" s="35">
        <v>1.6872</v>
      </c>
      <c r="G22" s="17">
        <v>10</v>
      </c>
      <c r="H22" s="35">
        <v>0.8</v>
      </c>
      <c r="I22" s="35">
        <v>0.05</v>
      </c>
      <c r="J22" s="35">
        <v>0.5</v>
      </c>
      <c r="K22" s="17">
        <v>1440</v>
      </c>
      <c r="L22" s="17">
        <v>864</v>
      </c>
      <c r="M22" s="17">
        <v>360</v>
      </c>
      <c r="N22" s="10" t="s">
        <v>215</v>
      </c>
      <c r="O22" s="10">
        <v>1</v>
      </c>
      <c r="P22" s="10" t="s">
        <v>9</v>
      </c>
      <c r="Q22" s="10">
        <v>449</v>
      </c>
      <c r="U22" s="32">
        <v>0.24</v>
      </c>
      <c r="V22" s="13">
        <v>151</v>
      </c>
      <c r="W22" s="31" t="s">
        <v>211</v>
      </c>
      <c r="X22" s="32">
        <v>0.18</v>
      </c>
      <c r="Y22" s="32">
        <v>0.15</v>
      </c>
      <c r="Z22" s="32"/>
      <c r="AA22" s="31"/>
      <c r="AB22" s="32"/>
      <c r="AC22" s="32"/>
      <c r="AD22" s="32"/>
      <c r="AE22" s="31">
        <v>311</v>
      </c>
      <c r="AG22" s="32">
        <v>0.46600000000000003</v>
      </c>
      <c r="AH22" s="32"/>
      <c r="AJ22" s="31">
        <f>2*187</f>
        <v>374</v>
      </c>
      <c r="AK22" s="10" t="s">
        <v>214</v>
      </c>
      <c r="AL22" s="17"/>
      <c r="AM22" s="32"/>
      <c r="AN22" s="32"/>
      <c r="AO22" s="32"/>
      <c r="AP22" s="31">
        <f t="shared" si="0"/>
        <v>649</v>
      </c>
      <c r="AQ22" s="17">
        <f t="shared" si="36"/>
        <v>311</v>
      </c>
      <c r="AR22" s="12">
        <f t="shared" si="1"/>
        <v>0.36</v>
      </c>
      <c r="AS22" s="10">
        <f t="shared" si="37"/>
        <v>1193.6399999999999</v>
      </c>
      <c r="AT22" s="32">
        <f t="shared" si="38"/>
        <v>0.61599999999999999</v>
      </c>
      <c r="AU22" s="32"/>
      <c r="AV22" s="32">
        <f t="shared" si="16"/>
        <v>0.24</v>
      </c>
      <c r="AW22" s="17">
        <f t="shared" si="39"/>
        <v>525</v>
      </c>
      <c r="AX22" s="32">
        <f t="shared" si="40"/>
        <v>1.8163636363636362</v>
      </c>
      <c r="AY22" s="32">
        <f t="shared" si="41"/>
        <v>0.05</v>
      </c>
      <c r="AZ22" s="36">
        <f t="shared" si="42"/>
        <v>0.5</v>
      </c>
      <c r="BA22" s="17">
        <f t="shared" si="7"/>
        <v>3737.8158612479997</v>
      </c>
      <c r="BB22" s="17">
        <f t="shared" si="43"/>
        <v>5606.7237918719993</v>
      </c>
      <c r="BC22" s="17">
        <f t="shared" si="44"/>
        <v>3831.2612577791997</v>
      </c>
      <c r="BD22" s="31">
        <f t="shared" si="18"/>
        <v>1772.3166719999999</v>
      </c>
      <c r="BE22" s="31">
        <f t="shared" si="45"/>
        <v>2658.4750079999999</v>
      </c>
      <c r="BF22" s="17">
        <f t="shared" si="46"/>
        <v>1816.6245887999999</v>
      </c>
      <c r="BG22" s="18">
        <f t="shared" si="47"/>
        <v>4055.5636363636363</v>
      </c>
      <c r="BH22" s="17">
        <f t="shared" si="48"/>
        <v>2433.338181818182</v>
      </c>
      <c r="BI22" s="17">
        <f t="shared" si="49"/>
        <v>1013.8909090909091</v>
      </c>
      <c r="BJ22" s="17">
        <f t="shared" si="21"/>
        <v>3831.2612577791997</v>
      </c>
      <c r="BK22" s="31">
        <v>4</v>
      </c>
      <c r="BL22" s="17">
        <f t="shared" si="22"/>
        <v>726.6498355199999</v>
      </c>
      <c r="BM22" s="17">
        <f t="shared" si="23"/>
        <v>4557.9110932991998</v>
      </c>
      <c r="BP22" s="17">
        <f t="shared" si="24"/>
        <v>3831.2612577791997</v>
      </c>
      <c r="BQ22" s="17">
        <v>8</v>
      </c>
      <c r="BR22" s="17">
        <f t="shared" si="25"/>
        <v>1453.2996710399998</v>
      </c>
      <c r="BS22" s="17">
        <f t="shared" si="26"/>
        <v>5284.560928819199</v>
      </c>
      <c r="BT22" s="17">
        <f t="shared" si="27"/>
        <v>7717.8991106373815</v>
      </c>
      <c r="BU22" s="17">
        <f t="shared" si="28"/>
        <v>850.301204579142</v>
      </c>
      <c r="BV22" s="17">
        <f t="shared" si="29"/>
        <v>3831.2612577791997</v>
      </c>
      <c r="BW22" s="17">
        <v>12</v>
      </c>
      <c r="BX22" s="17">
        <f t="shared" si="30"/>
        <v>2179.9495065599999</v>
      </c>
      <c r="BY22" s="17">
        <f t="shared" si="31"/>
        <v>6011.2107643391992</v>
      </c>
      <c r="BZ22" s="17">
        <f t="shared" si="32"/>
        <v>8444.5489461573816</v>
      </c>
      <c r="CA22" s="17">
        <f t="shared" si="33"/>
        <v>1576.9510400991421</v>
      </c>
      <c r="CB22" s="17">
        <f t="shared" si="34"/>
        <v>16423.048959900858</v>
      </c>
      <c r="CC22" s="17"/>
      <c r="CD22" s="10" t="s">
        <v>342</v>
      </c>
    </row>
    <row r="23" spans="1:82" s="15" customFormat="1" x14ac:dyDescent="0.35">
      <c r="A23" s="15">
        <v>1</v>
      </c>
      <c r="B23" s="15" t="s">
        <v>209</v>
      </c>
      <c r="C23" s="15">
        <v>200</v>
      </c>
      <c r="D23" s="33">
        <v>0.18</v>
      </c>
      <c r="E23" s="15">
        <v>11</v>
      </c>
      <c r="F23" s="33">
        <v>1.6872</v>
      </c>
      <c r="G23" s="9">
        <v>10</v>
      </c>
      <c r="H23" s="33">
        <v>0.8</v>
      </c>
      <c r="I23" s="33">
        <v>0.05</v>
      </c>
      <c r="J23" s="33">
        <v>0.5</v>
      </c>
      <c r="K23" s="9">
        <v>1440</v>
      </c>
      <c r="L23" s="9">
        <v>864</v>
      </c>
      <c r="M23" s="9">
        <v>360</v>
      </c>
      <c r="N23" s="15" t="s">
        <v>11</v>
      </c>
      <c r="O23" s="15">
        <v>1</v>
      </c>
      <c r="P23" s="15" t="s">
        <v>9</v>
      </c>
      <c r="Q23" s="15">
        <v>449</v>
      </c>
      <c r="R23" s="30">
        <v>0.377</v>
      </c>
      <c r="S23" s="30"/>
      <c r="T23" s="30"/>
      <c r="U23" s="30"/>
      <c r="V23" s="9"/>
      <c r="W23" t="s">
        <v>107</v>
      </c>
      <c r="X23"/>
      <c r="Y23" s="30">
        <v>0.15</v>
      </c>
      <c r="Z23"/>
      <c r="AB23" s="30">
        <v>0.4</v>
      </c>
      <c r="AC23" s="30"/>
      <c r="AD23" s="30"/>
      <c r="AE23" s="15">
        <v>311</v>
      </c>
      <c r="AF23" s="30">
        <f>1*46.6%</f>
        <v>0.46600000000000003</v>
      </c>
      <c r="AG23" s="30">
        <v>0.46600000000000003</v>
      </c>
      <c r="AH23" s="30">
        <v>0.311</v>
      </c>
      <c r="AI23" s="30"/>
      <c r="AK23" t="s">
        <v>214</v>
      </c>
      <c r="AL23" s="9"/>
      <c r="AM23" s="30"/>
      <c r="AN23" s="30"/>
      <c r="AO23" s="30"/>
      <c r="AP23" s="15">
        <f t="shared" si="0"/>
        <v>649</v>
      </c>
      <c r="AQ23" s="9">
        <f>AE23+AL23</f>
        <v>311</v>
      </c>
      <c r="AR23" s="4">
        <f t="shared" si="1"/>
        <v>1.0229999999999999</v>
      </c>
      <c r="AS23">
        <f t="shared" si="37"/>
        <v>1623.9269999999999</v>
      </c>
      <c r="AT23" s="30">
        <f>Y23+AG23</f>
        <v>0.61599999999999999</v>
      </c>
      <c r="AU23" s="30"/>
      <c r="AV23" s="30">
        <f t="shared" si="16"/>
        <v>0</v>
      </c>
      <c r="AW23" s="9">
        <f>V23+AA23+AJ23</f>
        <v>0</v>
      </c>
      <c r="AX23" s="30">
        <f>666*AW23/(1400+AW23)/100+AB23</f>
        <v>0.4</v>
      </c>
      <c r="AY23" s="30">
        <f>I23+S23+AC23+AH23+AN23</f>
        <v>0.36099999999999999</v>
      </c>
      <c r="AZ23" s="34">
        <f>J23+T23+AD23+AI23+AO23</f>
        <v>0.5</v>
      </c>
      <c r="BA23" s="9">
        <f t="shared" si="7"/>
        <v>4427.6616491903997</v>
      </c>
      <c r="BB23" s="9">
        <f>(100%+AZ23)*BA23</f>
        <v>6641.4924737855999</v>
      </c>
      <c r="BC23" s="9">
        <f>MIN($AY23, 80%)*BB23+MAX(100%-AY23, 20%)*BA23</f>
        <v>5226.8545768692675</v>
      </c>
      <c r="BD23" s="15">
        <f t="shared" si="18"/>
        <v>2099.4128256000004</v>
      </c>
      <c r="BE23" s="15">
        <f>(100%+AZ23)*BD23</f>
        <v>3149.1192384000005</v>
      </c>
      <c r="BF23" s="9">
        <f t="shared" si="46"/>
        <v>2478.3568406208005</v>
      </c>
      <c r="BG23" s="9">
        <f>(100%+$AX23)*K23</f>
        <v>2015.9999999999998</v>
      </c>
      <c r="BH23" s="9">
        <f t="shared" si="48"/>
        <v>1209.5999999999999</v>
      </c>
      <c r="BI23" s="9">
        <f t="shared" si="49"/>
        <v>503.99999999999994</v>
      </c>
      <c r="BJ23" s="9">
        <f t="shared" si="21"/>
        <v>5226.8545768692675</v>
      </c>
      <c r="BK23" s="15">
        <v>4</v>
      </c>
      <c r="BL23" s="9">
        <f t="shared" si="22"/>
        <v>991.34273624832019</v>
      </c>
      <c r="BM23" s="9">
        <f t="shared" si="23"/>
        <v>6218.1973131175873</v>
      </c>
      <c r="BP23" s="9">
        <f t="shared" si="24"/>
        <v>5226.8545768692675</v>
      </c>
      <c r="BQ23" s="9">
        <v>8</v>
      </c>
      <c r="BR23" s="9">
        <f t="shared" si="25"/>
        <v>1982.6854724966404</v>
      </c>
      <c r="BS23" s="9">
        <f t="shared" si="26"/>
        <v>7209.5400493659081</v>
      </c>
      <c r="BT23" s="9">
        <f t="shared" si="27"/>
        <v>8419.1400493659075</v>
      </c>
      <c r="BU23" s="9">
        <f t="shared" si="28"/>
        <v>1551.5421433076681</v>
      </c>
      <c r="BV23" s="9">
        <f t="shared" si="29"/>
        <v>5226.8545768692675</v>
      </c>
      <c r="BW23" s="9">
        <v>12</v>
      </c>
      <c r="BX23" s="9">
        <f t="shared" si="30"/>
        <v>2974.0282087449605</v>
      </c>
      <c r="BY23" s="9">
        <f t="shared" si="31"/>
        <v>8200.882785614227</v>
      </c>
      <c r="BZ23" s="9">
        <f t="shared" si="32"/>
        <v>9410.4827856142274</v>
      </c>
      <c r="CA23" s="9">
        <f t="shared" si="33"/>
        <v>2542.8848795559879</v>
      </c>
      <c r="CB23" s="9">
        <f t="shared" si="34"/>
        <v>15457.115120444012</v>
      </c>
      <c r="CC23" s="9"/>
      <c r="CD23" s="37" t="s">
        <v>340</v>
      </c>
    </row>
    <row r="24" spans="1:82" x14ac:dyDescent="0.35">
      <c r="B24" s="15" t="s">
        <v>209</v>
      </c>
      <c r="C24" s="15">
        <v>200</v>
      </c>
      <c r="D24" s="33">
        <v>0.18</v>
      </c>
      <c r="E24" s="15">
        <v>11</v>
      </c>
      <c r="F24" s="33">
        <v>1.6872</v>
      </c>
      <c r="G24" s="9">
        <v>10</v>
      </c>
      <c r="H24" s="33">
        <v>0.8</v>
      </c>
      <c r="I24" s="33">
        <v>0.05</v>
      </c>
      <c r="J24" s="33">
        <v>0.5</v>
      </c>
      <c r="K24" s="9">
        <v>1440</v>
      </c>
      <c r="L24" s="9">
        <v>864</v>
      </c>
      <c r="M24" s="9">
        <v>360</v>
      </c>
      <c r="N24" s="15" t="s">
        <v>11</v>
      </c>
      <c r="O24" s="15">
        <v>1</v>
      </c>
      <c r="P24" s="15" t="s">
        <v>9</v>
      </c>
      <c r="Q24" s="15">
        <v>449</v>
      </c>
      <c r="R24" s="30">
        <v>0.377</v>
      </c>
      <c r="S24" s="30"/>
      <c r="T24" s="30"/>
      <c r="U24" s="30"/>
      <c r="V24" s="9"/>
      <c r="W24" t="s">
        <v>107</v>
      </c>
      <c r="Y24" s="30">
        <v>0.15</v>
      </c>
      <c r="AA24" s="15"/>
      <c r="AB24" s="30">
        <v>0.4</v>
      </c>
      <c r="AC24" s="30"/>
      <c r="AD24" s="30"/>
      <c r="AE24" s="15">
        <v>311</v>
      </c>
      <c r="AF24" s="30">
        <f>1*46.6%</f>
        <v>0.46600000000000003</v>
      </c>
      <c r="AG24" s="30">
        <v>0.46600000000000003</v>
      </c>
      <c r="AJ24" s="15">
        <f>1*187</f>
        <v>187</v>
      </c>
      <c r="AK24" t="s">
        <v>214</v>
      </c>
      <c r="AL24" s="9"/>
      <c r="AM24" s="30"/>
      <c r="AN24" s="30"/>
      <c r="AO24" s="30"/>
      <c r="AP24" s="15">
        <f t="shared" si="0"/>
        <v>649</v>
      </c>
      <c r="AQ24" s="9">
        <f t="shared" ref="AQ24:AQ32" si="51">AE24+AL24</f>
        <v>311</v>
      </c>
      <c r="AR24" s="4">
        <f t="shared" si="1"/>
        <v>1.0229999999999999</v>
      </c>
      <c r="AS24">
        <f t="shared" si="37"/>
        <v>1623.9269999999999</v>
      </c>
      <c r="AT24" s="30">
        <f t="shared" ref="AT24:AT32" si="52">Y24+AG24</f>
        <v>0.61599999999999999</v>
      </c>
      <c r="AU24" s="30"/>
      <c r="AV24" s="30">
        <f t="shared" si="16"/>
        <v>0</v>
      </c>
      <c r="AW24" s="9">
        <f t="shared" ref="AW24:AW32" si="53">V24+AA24+AJ24</f>
        <v>187</v>
      </c>
      <c r="AX24" s="30">
        <f t="shared" ref="AX24:AX32" si="54">666*AW24/(1400+AW24)/100+AB24</f>
        <v>1.1847637051039697</v>
      </c>
      <c r="AY24" s="30">
        <f t="shared" ref="AY24:AY32" si="55">I24+S24+AC24+AH24+AN24</f>
        <v>0.05</v>
      </c>
      <c r="AZ24" s="34">
        <f t="shared" ref="AZ24:AZ32" si="56">J24+T24+AD24+AI24+AO24</f>
        <v>0.5</v>
      </c>
      <c r="BA24" s="9">
        <f t="shared" si="7"/>
        <v>4427.6616491903997</v>
      </c>
      <c r="BB24" s="9">
        <f t="shared" ref="BB24:BB32" si="57">(100%+AZ24)*BA24</f>
        <v>6641.4924737855999</v>
      </c>
      <c r="BC24" s="9">
        <f t="shared" ref="BC24:BC32" si="58">MIN($AY24, 80%)*BB24+MAX(100%-AY24, 20%)*BA24</f>
        <v>4538.35319042016</v>
      </c>
      <c r="BD24" s="15">
        <f t="shared" si="18"/>
        <v>2099.4128256000004</v>
      </c>
      <c r="BE24" s="15">
        <f t="shared" ref="BE24:BE32" si="59">(100%+AZ24)*BD24</f>
        <v>3149.1192384000005</v>
      </c>
      <c r="BF24" s="9">
        <f t="shared" si="46"/>
        <v>2151.8981462400002</v>
      </c>
      <c r="BG24" s="8">
        <f t="shared" ref="BG24:BG32" si="60">(100%+$AX24)*K24</f>
        <v>3146.0597353497164</v>
      </c>
      <c r="BH24" s="9">
        <f t="shared" si="48"/>
        <v>1887.6358412098298</v>
      </c>
      <c r="BI24" s="9">
        <f t="shared" si="49"/>
        <v>786.51493383742911</v>
      </c>
      <c r="BJ24" s="9">
        <f t="shared" si="21"/>
        <v>4538.35319042016</v>
      </c>
      <c r="BK24" s="15">
        <v>4</v>
      </c>
      <c r="BL24" s="9">
        <f t="shared" si="22"/>
        <v>860.75925849600003</v>
      </c>
      <c r="BM24" s="9">
        <f t="shared" si="23"/>
        <v>5399.1124489161602</v>
      </c>
      <c r="BP24" s="9">
        <f t="shared" si="24"/>
        <v>4538.35319042016</v>
      </c>
      <c r="BQ24" s="9">
        <v>8</v>
      </c>
      <c r="BR24" s="9">
        <f t="shared" si="25"/>
        <v>1721.5185169920001</v>
      </c>
      <c r="BS24" s="9">
        <f t="shared" si="26"/>
        <v>6259.8717074121596</v>
      </c>
      <c r="BT24" s="9">
        <f t="shared" si="27"/>
        <v>8147.5075486219894</v>
      </c>
      <c r="BU24" s="9">
        <f t="shared" si="28"/>
        <v>1279.9096425637499</v>
      </c>
      <c r="BV24" s="9">
        <f t="shared" si="29"/>
        <v>4538.35319042016</v>
      </c>
      <c r="BW24" s="9">
        <v>12</v>
      </c>
      <c r="BX24" s="9">
        <f t="shared" si="30"/>
        <v>2582.2777754879999</v>
      </c>
      <c r="BY24" s="9">
        <f t="shared" si="31"/>
        <v>7120.6309659081599</v>
      </c>
      <c r="BZ24" s="9">
        <f t="shared" si="32"/>
        <v>9008.2668071179905</v>
      </c>
      <c r="CA24" s="9">
        <f t="shared" si="33"/>
        <v>2140.6689010597511</v>
      </c>
      <c r="CB24" s="9">
        <f t="shared" si="34"/>
        <v>15859.331098940249</v>
      </c>
      <c r="CC24" s="9"/>
      <c r="CD24" s="37" t="s">
        <v>341</v>
      </c>
    </row>
    <row r="25" spans="1:82" x14ac:dyDescent="0.35">
      <c r="B25" s="15" t="s">
        <v>209</v>
      </c>
      <c r="C25" s="15">
        <v>200</v>
      </c>
      <c r="D25" s="33">
        <v>0.18</v>
      </c>
      <c r="E25" s="15">
        <v>11</v>
      </c>
      <c r="F25" s="33">
        <v>1.6872</v>
      </c>
      <c r="G25" s="9">
        <v>10</v>
      </c>
      <c r="H25" s="33">
        <v>0.8</v>
      </c>
      <c r="I25" s="33">
        <v>0.05</v>
      </c>
      <c r="J25" s="33">
        <v>0.5</v>
      </c>
      <c r="K25" s="9">
        <v>1440</v>
      </c>
      <c r="L25" s="9">
        <v>864</v>
      </c>
      <c r="M25" s="9">
        <v>360</v>
      </c>
      <c r="N25" s="15" t="s">
        <v>11</v>
      </c>
      <c r="O25" s="15">
        <v>1</v>
      </c>
      <c r="P25" s="15" t="s">
        <v>9</v>
      </c>
      <c r="Q25" s="15">
        <v>449</v>
      </c>
      <c r="R25" s="30">
        <v>0.377</v>
      </c>
      <c r="S25" s="30"/>
      <c r="T25" s="30"/>
      <c r="U25" s="30"/>
      <c r="V25" s="9"/>
      <c r="W25" t="s">
        <v>107</v>
      </c>
      <c r="Y25" s="30">
        <v>0.15</v>
      </c>
      <c r="AA25" s="15"/>
      <c r="AB25" s="30">
        <v>0.4</v>
      </c>
      <c r="AC25" s="30"/>
      <c r="AD25" s="30"/>
      <c r="AE25" s="15">
        <v>311</v>
      </c>
      <c r="AF25" s="30">
        <f>1*46.6%</f>
        <v>0.46600000000000003</v>
      </c>
      <c r="AH25" s="30">
        <v>0.311</v>
      </c>
      <c r="AJ25" s="15">
        <f t="shared" ref="AJ25:AJ28" si="61">1*187</f>
        <v>187</v>
      </c>
      <c r="AK25" t="s">
        <v>214</v>
      </c>
      <c r="AL25" s="9"/>
      <c r="AM25" s="30"/>
      <c r="AN25" s="30"/>
      <c r="AO25" s="30"/>
      <c r="AP25" s="15">
        <f t="shared" si="0"/>
        <v>649</v>
      </c>
      <c r="AQ25" s="9">
        <f t="shared" si="51"/>
        <v>311</v>
      </c>
      <c r="AR25" s="4">
        <f t="shared" si="1"/>
        <v>1.0229999999999999</v>
      </c>
      <c r="AS25">
        <f t="shared" si="37"/>
        <v>1623.9269999999999</v>
      </c>
      <c r="AT25" s="30">
        <f t="shared" si="52"/>
        <v>0.15</v>
      </c>
      <c r="AU25" s="30"/>
      <c r="AV25" s="30">
        <f t="shared" si="16"/>
        <v>0</v>
      </c>
      <c r="AW25" s="9">
        <f t="shared" si="53"/>
        <v>187</v>
      </c>
      <c r="AX25" s="30">
        <f t="shared" si="54"/>
        <v>1.1847637051039697</v>
      </c>
      <c r="AY25" s="30">
        <f t="shared" si="55"/>
        <v>0.36099999999999999</v>
      </c>
      <c r="AZ25" s="34">
        <f t="shared" si="56"/>
        <v>0.5</v>
      </c>
      <c r="BA25" s="9">
        <f t="shared" si="7"/>
        <v>3150.8730795599995</v>
      </c>
      <c r="BB25" s="9">
        <f t="shared" si="57"/>
        <v>4726.3096193399997</v>
      </c>
      <c r="BC25" s="9">
        <f t="shared" si="58"/>
        <v>3719.6056704205794</v>
      </c>
      <c r="BD25" s="15">
        <f t="shared" si="18"/>
        <v>1494.0128399999999</v>
      </c>
      <c r="BE25" s="15">
        <f t="shared" si="59"/>
        <v>2241.01926</v>
      </c>
      <c r="BF25" s="9">
        <f t="shared" si="46"/>
        <v>1763.68215762</v>
      </c>
      <c r="BG25" s="9">
        <f t="shared" si="60"/>
        <v>3146.0597353497164</v>
      </c>
      <c r="BH25" s="9">
        <f t="shared" si="48"/>
        <v>1887.6358412098298</v>
      </c>
      <c r="BI25" s="9">
        <f t="shared" si="49"/>
        <v>786.51493383742911</v>
      </c>
      <c r="BJ25" s="9">
        <f t="shared" si="21"/>
        <v>3719.6056704205794</v>
      </c>
      <c r="BK25" s="15">
        <v>4</v>
      </c>
      <c r="BL25" s="9">
        <f t="shared" si="22"/>
        <v>705.47286304800002</v>
      </c>
      <c r="BM25" s="9">
        <f t="shared" si="23"/>
        <v>4425.0785334685797</v>
      </c>
      <c r="BP25" s="9">
        <f t="shared" si="24"/>
        <v>3719.6056704205794</v>
      </c>
      <c r="BQ25" s="9">
        <v>8</v>
      </c>
      <c r="BR25" s="9">
        <f t="shared" si="25"/>
        <v>1410.945726096</v>
      </c>
      <c r="BS25" s="9">
        <f t="shared" si="26"/>
        <v>5130.5513965165792</v>
      </c>
      <c r="BT25" s="9">
        <f t="shared" si="27"/>
        <v>7018.187237726409</v>
      </c>
      <c r="BU25" s="9">
        <f t="shared" si="28"/>
        <v>150.58933166816951</v>
      </c>
      <c r="BV25" s="9">
        <f t="shared" si="29"/>
        <v>3719.6056704205794</v>
      </c>
      <c r="BW25" s="9">
        <v>12</v>
      </c>
      <c r="BX25" s="9">
        <f t="shared" si="30"/>
        <v>2116.4185891440002</v>
      </c>
      <c r="BY25" s="9">
        <f t="shared" si="31"/>
        <v>5836.0242595645796</v>
      </c>
      <c r="BZ25" s="9">
        <f t="shared" si="32"/>
        <v>7723.6601007744093</v>
      </c>
      <c r="CA25" s="9">
        <f t="shared" si="33"/>
        <v>856.06219471616987</v>
      </c>
      <c r="CB25" s="9">
        <f t="shared" si="34"/>
        <v>17143.937805283829</v>
      </c>
      <c r="CC25" s="9"/>
      <c r="CD25" s="37" t="s">
        <v>343</v>
      </c>
    </row>
    <row r="26" spans="1:82" x14ac:dyDescent="0.35">
      <c r="B26" s="15" t="s">
        <v>209</v>
      </c>
      <c r="C26" s="15">
        <v>200</v>
      </c>
      <c r="D26" s="33">
        <v>0.18</v>
      </c>
      <c r="E26" s="15">
        <v>11</v>
      </c>
      <c r="F26" s="33">
        <v>1.6872</v>
      </c>
      <c r="G26" s="9">
        <v>10</v>
      </c>
      <c r="H26" s="33">
        <v>0.8</v>
      </c>
      <c r="I26" s="33">
        <v>0.05</v>
      </c>
      <c r="J26" s="33">
        <v>0.5</v>
      </c>
      <c r="K26" s="9">
        <v>1440</v>
      </c>
      <c r="L26" s="9">
        <v>864</v>
      </c>
      <c r="M26" s="9">
        <v>360</v>
      </c>
      <c r="N26" s="15" t="s">
        <v>11</v>
      </c>
      <c r="O26" s="15">
        <v>1</v>
      </c>
      <c r="P26" s="15" t="s">
        <v>9</v>
      </c>
      <c r="Q26" s="15">
        <v>449</v>
      </c>
      <c r="R26" s="30">
        <v>0.377</v>
      </c>
      <c r="S26" s="30"/>
      <c r="T26" s="30"/>
      <c r="U26" s="30"/>
      <c r="V26" s="9"/>
      <c r="W26" t="s">
        <v>107</v>
      </c>
      <c r="Y26" s="30">
        <v>0.15</v>
      </c>
      <c r="AA26" s="15"/>
      <c r="AB26" s="30">
        <v>0.4</v>
      </c>
      <c r="AC26" s="30"/>
      <c r="AD26" s="30"/>
      <c r="AE26" s="15">
        <v>311</v>
      </c>
      <c r="AG26" s="30">
        <v>0.46600000000000003</v>
      </c>
      <c r="AH26" s="30">
        <v>0.311</v>
      </c>
      <c r="AJ26" s="15">
        <f t="shared" si="61"/>
        <v>187</v>
      </c>
      <c r="AK26" t="s">
        <v>214</v>
      </c>
      <c r="AL26" s="9"/>
      <c r="AM26" s="30"/>
      <c r="AN26" s="30"/>
      <c r="AO26" s="30"/>
      <c r="AP26" s="15">
        <f t="shared" si="0"/>
        <v>649</v>
      </c>
      <c r="AQ26" s="9">
        <f t="shared" si="51"/>
        <v>311</v>
      </c>
      <c r="AR26" s="4">
        <f t="shared" si="1"/>
        <v>0.55699999999999994</v>
      </c>
      <c r="AS26">
        <f t="shared" si="37"/>
        <v>1321.4929999999999</v>
      </c>
      <c r="AT26" s="30">
        <f t="shared" si="52"/>
        <v>0.61599999999999999</v>
      </c>
      <c r="AU26" s="30"/>
      <c r="AV26" s="30">
        <f t="shared" si="16"/>
        <v>0</v>
      </c>
      <c r="AW26" s="9">
        <f t="shared" si="53"/>
        <v>187</v>
      </c>
      <c r="AX26" s="30">
        <f t="shared" si="54"/>
        <v>1.1847637051039697</v>
      </c>
      <c r="AY26" s="30">
        <f t="shared" si="55"/>
        <v>0.36099999999999999</v>
      </c>
      <c r="AZ26" s="34">
        <f t="shared" si="56"/>
        <v>0.5</v>
      </c>
      <c r="BA26" s="9">
        <f t="shared" si="7"/>
        <v>3603.0707511935998</v>
      </c>
      <c r="BB26" s="9">
        <f t="shared" si="57"/>
        <v>5404.6061267903997</v>
      </c>
      <c r="BC26" s="9">
        <f t="shared" si="58"/>
        <v>4253.4250217840445</v>
      </c>
      <c r="BD26" s="15">
        <f t="shared" si="18"/>
        <v>1708.4261504000001</v>
      </c>
      <c r="BE26" s="15">
        <f t="shared" si="59"/>
        <v>2562.6392255999999</v>
      </c>
      <c r="BF26" s="9">
        <f t="shared" si="46"/>
        <v>2016.7970705472001</v>
      </c>
      <c r="BG26" s="9">
        <f t="shared" si="60"/>
        <v>3146.0597353497164</v>
      </c>
      <c r="BH26" s="9">
        <f t="shared" si="48"/>
        <v>1887.6358412098298</v>
      </c>
      <c r="BI26" s="9">
        <f t="shared" si="49"/>
        <v>786.51493383742911</v>
      </c>
      <c r="BJ26" s="9">
        <f t="shared" si="21"/>
        <v>4253.4250217840445</v>
      </c>
      <c r="BK26" s="15">
        <v>4</v>
      </c>
      <c r="BL26" s="9">
        <f t="shared" si="22"/>
        <v>806.71882821888005</v>
      </c>
      <c r="BM26" s="9">
        <f t="shared" si="23"/>
        <v>5060.1438500029244</v>
      </c>
      <c r="BP26" s="9">
        <f t="shared" si="24"/>
        <v>4253.4250217840445</v>
      </c>
      <c r="BQ26" s="9">
        <v>8</v>
      </c>
      <c r="BR26" s="9">
        <f t="shared" si="25"/>
        <v>1613.4376564377601</v>
      </c>
      <c r="BS26" s="9">
        <f t="shared" si="26"/>
        <v>5866.8626782218043</v>
      </c>
      <c r="BT26" s="9">
        <f t="shared" si="27"/>
        <v>7754.4985194316341</v>
      </c>
      <c r="BU26" s="9">
        <f t="shared" si="28"/>
        <v>886.90061337339466</v>
      </c>
      <c r="BV26" s="9">
        <f t="shared" si="29"/>
        <v>4253.4250217840445</v>
      </c>
      <c r="BW26" s="9">
        <v>12</v>
      </c>
      <c r="BX26" s="9">
        <f t="shared" si="30"/>
        <v>2420.1564846566403</v>
      </c>
      <c r="BY26" s="9">
        <f t="shared" si="31"/>
        <v>6673.5815064406852</v>
      </c>
      <c r="BZ26" s="9">
        <f t="shared" si="32"/>
        <v>8561.2173476505159</v>
      </c>
      <c r="CA26" s="9">
        <f t="shared" si="33"/>
        <v>1693.6194415922764</v>
      </c>
      <c r="CB26" s="9">
        <f t="shared" si="34"/>
        <v>16306.380558407724</v>
      </c>
      <c r="CC26" s="9"/>
      <c r="CD26" s="37" t="s">
        <v>344</v>
      </c>
    </row>
    <row r="27" spans="1:82" x14ac:dyDescent="0.35">
      <c r="B27" s="15" t="s">
        <v>209</v>
      </c>
      <c r="C27" s="15">
        <v>200</v>
      </c>
      <c r="D27" s="33">
        <v>0.18</v>
      </c>
      <c r="E27" s="15">
        <v>11</v>
      </c>
      <c r="F27" s="33">
        <v>1.6872</v>
      </c>
      <c r="G27" s="9">
        <v>10</v>
      </c>
      <c r="H27" s="33">
        <v>0.8</v>
      </c>
      <c r="I27" s="33">
        <v>0.05</v>
      </c>
      <c r="J27" s="33">
        <v>0.5</v>
      </c>
      <c r="K27" s="9">
        <v>1440</v>
      </c>
      <c r="L27" s="9">
        <v>864</v>
      </c>
      <c r="M27" s="9">
        <v>360</v>
      </c>
      <c r="N27" s="15" t="s">
        <v>11</v>
      </c>
      <c r="O27" s="15">
        <v>1</v>
      </c>
      <c r="P27" s="15" t="s">
        <v>9</v>
      </c>
      <c r="Q27" s="15">
        <v>449</v>
      </c>
      <c r="R27" s="30">
        <v>0.377</v>
      </c>
      <c r="S27" s="30"/>
      <c r="T27" s="30"/>
      <c r="U27" s="30"/>
      <c r="V27" s="9"/>
      <c r="W27" t="s">
        <v>107</v>
      </c>
      <c r="Y27" s="30">
        <v>0.15</v>
      </c>
      <c r="AA27" s="15"/>
      <c r="AB27" s="30">
        <v>0.4</v>
      </c>
      <c r="AC27" s="30"/>
      <c r="AD27" s="30"/>
      <c r="AE27" s="15">
        <v>311</v>
      </c>
      <c r="AF27" s="30">
        <f>2*46.6%</f>
        <v>0.93200000000000005</v>
      </c>
      <c r="AG27" s="30">
        <v>0.46600000000000003</v>
      </c>
      <c r="AH27" s="30"/>
      <c r="AK27" t="s">
        <v>214</v>
      </c>
      <c r="AL27" s="9"/>
      <c r="AM27" s="30"/>
      <c r="AN27" s="30"/>
      <c r="AO27" s="30"/>
      <c r="AP27" s="15">
        <f t="shared" si="0"/>
        <v>649</v>
      </c>
      <c r="AQ27" s="9">
        <f t="shared" si="51"/>
        <v>311</v>
      </c>
      <c r="AR27" s="4">
        <f t="shared" si="1"/>
        <v>1.4889999999999999</v>
      </c>
      <c r="AS27">
        <f t="shared" si="37"/>
        <v>1926.3609999999999</v>
      </c>
      <c r="AT27" s="30">
        <f t="shared" si="52"/>
        <v>0.61599999999999999</v>
      </c>
      <c r="AU27" s="30"/>
      <c r="AV27" s="30">
        <f t="shared" si="16"/>
        <v>0</v>
      </c>
      <c r="AW27" s="9">
        <f t="shared" si="53"/>
        <v>0</v>
      </c>
      <c r="AX27" s="30">
        <f t="shared" si="54"/>
        <v>0.4</v>
      </c>
      <c r="AY27" s="30">
        <f t="shared" si="55"/>
        <v>0.05</v>
      </c>
      <c r="AZ27" s="34">
        <f t="shared" si="56"/>
        <v>0.5</v>
      </c>
      <c r="BA27" s="9">
        <f t="shared" si="7"/>
        <v>5252.2525471871995</v>
      </c>
      <c r="BB27" s="9">
        <f t="shared" si="57"/>
        <v>7878.3788207807993</v>
      </c>
      <c r="BC27" s="9">
        <f t="shared" si="58"/>
        <v>5383.5588608668795</v>
      </c>
      <c r="BD27" s="15">
        <f t="shared" si="18"/>
        <v>2490.3995008000002</v>
      </c>
      <c r="BE27" s="15">
        <f t="shared" si="59"/>
        <v>3735.5992512000003</v>
      </c>
      <c r="BF27" s="9">
        <f t="shared" si="46"/>
        <v>2552.65948832</v>
      </c>
      <c r="BG27" s="9">
        <f t="shared" si="60"/>
        <v>2015.9999999999998</v>
      </c>
      <c r="BH27" s="9">
        <f t="shared" si="48"/>
        <v>1209.5999999999999</v>
      </c>
      <c r="BI27" s="9">
        <f t="shared" si="49"/>
        <v>503.99999999999994</v>
      </c>
      <c r="BJ27" s="9">
        <f t="shared" si="21"/>
        <v>5383.5588608668795</v>
      </c>
      <c r="BK27" s="15">
        <v>4</v>
      </c>
      <c r="BL27" s="9">
        <f t="shared" si="22"/>
        <v>1021.063795328</v>
      </c>
      <c r="BM27" s="8">
        <f t="shared" si="23"/>
        <v>6404.6226561948797</v>
      </c>
      <c r="BP27" s="9">
        <f t="shared" si="24"/>
        <v>5383.5588608668795</v>
      </c>
      <c r="BQ27" s="9">
        <v>8</v>
      </c>
      <c r="BR27" s="9">
        <f t="shared" si="25"/>
        <v>2042.1275906559999</v>
      </c>
      <c r="BS27" s="9">
        <f t="shared" si="26"/>
        <v>7425.686451522879</v>
      </c>
      <c r="BT27" s="9">
        <f t="shared" si="27"/>
        <v>8635.2864515228794</v>
      </c>
      <c r="BU27" s="9">
        <f t="shared" si="28"/>
        <v>1767.6885454646399</v>
      </c>
      <c r="BV27" s="9">
        <f t="shared" si="29"/>
        <v>5383.5588608668795</v>
      </c>
      <c r="BW27" s="9">
        <v>12</v>
      </c>
      <c r="BX27" s="9">
        <f t="shared" si="30"/>
        <v>3063.1913859840001</v>
      </c>
      <c r="BY27" s="9">
        <f t="shared" si="31"/>
        <v>8446.7502468508792</v>
      </c>
      <c r="BZ27" s="9">
        <f t="shared" si="32"/>
        <v>9656.3502468508796</v>
      </c>
      <c r="CA27" s="8">
        <f t="shared" si="33"/>
        <v>2788.7523407926401</v>
      </c>
      <c r="CB27" s="9">
        <f t="shared" si="34"/>
        <v>15211.24765920736</v>
      </c>
      <c r="CC27" s="9"/>
      <c r="CD27" s="37" t="s">
        <v>345</v>
      </c>
    </row>
    <row r="28" spans="1:82" x14ac:dyDescent="0.35">
      <c r="B28" s="15" t="s">
        <v>209</v>
      </c>
      <c r="C28" s="15">
        <v>200</v>
      </c>
      <c r="D28" s="33">
        <v>0.18</v>
      </c>
      <c r="E28" s="15">
        <v>11</v>
      </c>
      <c r="F28" s="33">
        <v>1.6872</v>
      </c>
      <c r="G28" s="9">
        <v>10</v>
      </c>
      <c r="H28" s="33">
        <v>0.8</v>
      </c>
      <c r="I28" s="33">
        <v>0.05</v>
      </c>
      <c r="J28" s="33">
        <v>0.5</v>
      </c>
      <c r="K28" s="9">
        <v>1440</v>
      </c>
      <c r="L28" s="9">
        <v>864</v>
      </c>
      <c r="M28" s="9">
        <v>360</v>
      </c>
      <c r="N28" s="15" t="s">
        <v>11</v>
      </c>
      <c r="O28" s="15">
        <v>1</v>
      </c>
      <c r="P28" s="15" t="s">
        <v>9</v>
      </c>
      <c r="Q28" s="15">
        <v>449</v>
      </c>
      <c r="R28" s="30">
        <v>0.377</v>
      </c>
      <c r="S28" s="30"/>
      <c r="T28" s="30"/>
      <c r="U28" s="30"/>
      <c r="V28" s="9"/>
      <c r="W28" t="s">
        <v>107</v>
      </c>
      <c r="Y28" s="30">
        <v>0.15</v>
      </c>
      <c r="AA28" s="15"/>
      <c r="AB28" s="30">
        <v>0.4</v>
      </c>
      <c r="AC28" s="30"/>
      <c r="AD28" s="30"/>
      <c r="AE28" s="15">
        <v>311</v>
      </c>
      <c r="AF28" s="30">
        <f>2*46.6%</f>
        <v>0.93200000000000005</v>
      </c>
      <c r="AG28" s="30"/>
      <c r="AJ28" s="15">
        <f t="shared" si="61"/>
        <v>187</v>
      </c>
      <c r="AK28" t="s">
        <v>214</v>
      </c>
      <c r="AL28" s="9"/>
      <c r="AM28" s="30"/>
      <c r="AN28" s="30"/>
      <c r="AO28" s="30"/>
      <c r="AP28" s="15">
        <f t="shared" si="0"/>
        <v>649</v>
      </c>
      <c r="AQ28" s="9">
        <f t="shared" si="51"/>
        <v>311</v>
      </c>
      <c r="AR28" s="4">
        <f t="shared" si="1"/>
        <v>1.4889999999999999</v>
      </c>
      <c r="AS28">
        <f t="shared" si="37"/>
        <v>1926.3609999999999</v>
      </c>
      <c r="AT28" s="30">
        <f t="shared" si="52"/>
        <v>0.15</v>
      </c>
      <c r="AU28" s="30"/>
      <c r="AV28" s="30">
        <f t="shared" si="16"/>
        <v>0</v>
      </c>
      <c r="AW28" s="9">
        <f t="shared" si="53"/>
        <v>187</v>
      </c>
      <c r="AX28" s="30">
        <f t="shared" si="54"/>
        <v>1.1847637051039697</v>
      </c>
      <c r="AY28" s="30">
        <f t="shared" si="55"/>
        <v>0.05</v>
      </c>
      <c r="AZ28" s="34">
        <f t="shared" si="56"/>
        <v>0.5</v>
      </c>
      <c r="BA28" s="9">
        <f t="shared" si="7"/>
        <v>3737.6797210799991</v>
      </c>
      <c r="BB28" s="9">
        <f t="shared" si="57"/>
        <v>5606.5195816199985</v>
      </c>
      <c r="BC28" s="9">
        <f t="shared" si="58"/>
        <v>3831.1217141069988</v>
      </c>
      <c r="BD28" s="15">
        <f t="shared" si="18"/>
        <v>1772.2521199999996</v>
      </c>
      <c r="BE28" s="15">
        <f t="shared" si="59"/>
        <v>2658.3781799999997</v>
      </c>
      <c r="BF28" s="9">
        <f t="shared" si="46"/>
        <v>1816.5584229999995</v>
      </c>
      <c r="BG28" s="9">
        <f t="shared" si="60"/>
        <v>3146.0597353497164</v>
      </c>
      <c r="BH28" s="9">
        <f t="shared" si="48"/>
        <v>1887.6358412098298</v>
      </c>
      <c r="BI28" s="9">
        <f t="shared" si="49"/>
        <v>786.51493383742911</v>
      </c>
      <c r="BJ28" s="9">
        <f t="shared" si="21"/>
        <v>3831.1217141069988</v>
      </c>
      <c r="BK28" s="15">
        <v>4</v>
      </c>
      <c r="BL28" s="9">
        <f t="shared" si="22"/>
        <v>726.62336919999984</v>
      </c>
      <c r="BM28" s="9">
        <f t="shared" si="23"/>
        <v>4557.7450833069988</v>
      </c>
      <c r="BP28" s="9">
        <f t="shared" si="24"/>
        <v>3831.1217141069988</v>
      </c>
      <c r="BQ28" s="9">
        <v>8</v>
      </c>
      <c r="BR28" s="9">
        <f t="shared" si="25"/>
        <v>1453.2467383999997</v>
      </c>
      <c r="BS28" s="9">
        <f t="shared" si="26"/>
        <v>5284.3684525069984</v>
      </c>
      <c r="BT28" s="9">
        <f t="shared" si="27"/>
        <v>7172.0042937168282</v>
      </c>
      <c r="BU28" s="9">
        <f t="shared" si="28"/>
        <v>304.40638765858876</v>
      </c>
      <c r="BV28" s="9">
        <f t="shared" si="29"/>
        <v>3831.1217141069988</v>
      </c>
      <c r="BW28" s="9">
        <v>12</v>
      </c>
      <c r="BX28" s="9">
        <f t="shared" si="30"/>
        <v>2179.8701075999993</v>
      </c>
      <c r="BY28" s="9">
        <f t="shared" si="31"/>
        <v>6010.9918217069981</v>
      </c>
      <c r="BZ28" s="9">
        <f t="shared" si="32"/>
        <v>7898.6276629168278</v>
      </c>
      <c r="CA28" s="9">
        <f t="shared" si="33"/>
        <v>1031.0297568585884</v>
      </c>
      <c r="CB28" s="9">
        <f t="shared" si="34"/>
        <v>16968.970243141412</v>
      </c>
      <c r="CC28" s="9"/>
      <c r="CD28" s="37" t="s">
        <v>346</v>
      </c>
    </row>
    <row r="29" spans="1:82" x14ac:dyDescent="0.35">
      <c r="B29" s="15" t="s">
        <v>209</v>
      </c>
      <c r="C29" s="15">
        <v>200</v>
      </c>
      <c r="D29" s="33">
        <v>0.18</v>
      </c>
      <c r="E29" s="15">
        <v>11</v>
      </c>
      <c r="F29" s="33">
        <v>1.6872</v>
      </c>
      <c r="G29" s="9">
        <v>10</v>
      </c>
      <c r="H29" s="33">
        <v>0.8</v>
      </c>
      <c r="I29" s="33">
        <v>0.05</v>
      </c>
      <c r="J29" s="33">
        <v>0.5</v>
      </c>
      <c r="K29" s="9">
        <v>1440</v>
      </c>
      <c r="L29" s="9">
        <v>864</v>
      </c>
      <c r="M29" s="9">
        <v>360</v>
      </c>
      <c r="N29" s="15" t="s">
        <v>11</v>
      </c>
      <c r="O29" s="15">
        <v>1</v>
      </c>
      <c r="P29" s="15" t="s">
        <v>9</v>
      </c>
      <c r="Q29" s="15">
        <v>449</v>
      </c>
      <c r="R29" s="30">
        <v>0.377</v>
      </c>
      <c r="S29" s="30"/>
      <c r="T29" s="30"/>
      <c r="U29" s="30"/>
      <c r="V29" s="9"/>
      <c r="W29" t="s">
        <v>107</v>
      </c>
      <c r="Y29" s="30">
        <v>0.15</v>
      </c>
      <c r="AA29" s="15"/>
      <c r="AB29" s="30">
        <v>0.4</v>
      </c>
      <c r="AC29" s="30"/>
      <c r="AD29" s="30"/>
      <c r="AE29" s="15">
        <v>311</v>
      </c>
      <c r="AF29" s="30">
        <f>2*46.6%</f>
        <v>0.93200000000000005</v>
      </c>
      <c r="AH29" s="30">
        <v>0.311</v>
      </c>
      <c r="AJ29" s="15"/>
      <c r="AK29" t="s">
        <v>214</v>
      </c>
      <c r="AL29" s="9"/>
      <c r="AM29" s="30"/>
      <c r="AN29" s="30"/>
      <c r="AO29" s="30"/>
      <c r="AP29" s="15">
        <f t="shared" si="0"/>
        <v>649</v>
      </c>
      <c r="AQ29" s="9">
        <f t="shared" si="51"/>
        <v>311</v>
      </c>
      <c r="AR29" s="4">
        <f t="shared" si="1"/>
        <v>1.4889999999999999</v>
      </c>
      <c r="AS29">
        <f t="shared" si="37"/>
        <v>1926.3609999999999</v>
      </c>
      <c r="AT29" s="30">
        <f t="shared" si="52"/>
        <v>0.15</v>
      </c>
      <c r="AU29" s="30"/>
      <c r="AV29" s="30">
        <f t="shared" si="16"/>
        <v>0</v>
      </c>
      <c r="AW29" s="9">
        <f t="shared" si="53"/>
        <v>0</v>
      </c>
      <c r="AX29" s="30">
        <f t="shared" si="54"/>
        <v>0.4</v>
      </c>
      <c r="AY29" s="30">
        <f t="shared" si="55"/>
        <v>0.36099999999999999</v>
      </c>
      <c r="AZ29" s="34">
        <f t="shared" si="56"/>
        <v>0.5</v>
      </c>
      <c r="BA29" s="9">
        <f t="shared" si="7"/>
        <v>3737.6797210799991</v>
      </c>
      <c r="BB29" s="9">
        <f t="shared" si="57"/>
        <v>5606.5195816199985</v>
      </c>
      <c r="BC29" s="9">
        <f t="shared" si="58"/>
        <v>4412.3309107349387</v>
      </c>
      <c r="BD29" s="15">
        <f t="shared" si="18"/>
        <v>1772.2521199999996</v>
      </c>
      <c r="BE29" s="15">
        <f t="shared" si="59"/>
        <v>2658.3781799999997</v>
      </c>
      <c r="BF29" s="9">
        <f t="shared" si="46"/>
        <v>2092.1436276599998</v>
      </c>
      <c r="BG29" s="9">
        <f t="shared" si="60"/>
        <v>2015.9999999999998</v>
      </c>
      <c r="BH29" s="9">
        <f t="shared" si="48"/>
        <v>1209.5999999999999</v>
      </c>
      <c r="BI29" s="9">
        <f t="shared" si="49"/>
        <v>503.99999999999994</v>
      </c>
      <c r="BJ29" s="9">
        <f t="shared" si="21"/>
        <v>4412.3309107349387</v>
      </c>
      <c r="BK29" s="15">
        <v>4</v>
      </c>
      <c r="BL29" s="9">
        <f t="shared" si="22"/>
        <v>836.85745106399986</v>
      </c>
      <c r="BM29" s="9">
        <f t="shared" si="23"/>
        <v>5249.1883617989388</v>
      </c>
      <c r="BP29" s="9">
        <f t="shared" si="24"/>
        <v>4412.3309107349387</v>
      </c>
      <c r="BQ29" s="9">
        <v>8</v>
      </c>
      <c r="BR29" s="9">
        <f t="shared" si="25"/>
        <v>1673.7149021279997</v>
      </c>
      <c r="BS29" s="9">
        <f t="shared" si="26"/>
        <v>6086.045812862938</v>
      </c>
      <c r="BT29" s="9">
        <f t="shared" si="27"/>
        <v>7295.6458128629383</v>
      </c>
      <c r="BU29" s="9">
        <f t="shared" si="28"/>
        <v>428.04790680469887</v>
      </c>
      <c r="BV29" s="9">
        <f t="shared" si="29"/>
        <v>4412.3309107349387</v>
      </c>
      <c r="BW29" s="9">
        <v>12</v>
      </c>
      <c r="BX29" s="9">
        <f t="shared" si="30"/>
        <v>2510.5723531919998</v>
      </c>
      <c r="BY29" s="9">
        <f t="shared" si="31"/>
        <v>6922.903263926939</v>
      </c>
      <c r="BZ29" s="9">
        <f t="shared" si="32"/>
        <v>8132.5032639269393</v>
      </c>
      <c r="CA29" s="9">
        <f t="shared" si="33"/>
        <v>1264.9053578686999</v>
      </c>
      <c r="CB29" s="9">
        <f t="shared" si="34"/>
        <v>16735.094642131298</v>
      </c>
      <c r="CC29" s="9"/>
    </row>
    <row r="30" spans="1:82" x14ac:dyDescent="0.35">
      <c r="B30" s="15" t="s">
        <v>209</v>
      </c>
      <c r="C30" s="15">
        <v>200</v>
      </c>
      <c r="D30" s="33">
        <v>0.18</v>
      </c>
      <c r="E30" s="15">
        <v>11</v>
      </c>
      <c r="F30" s="33">
        <v>1.6872</v>
      </c>
      <c r="G30" s="9">
        <v>10</v>
      </c>
      <c r="H30" s="33">
        <v>0.8</v>
      </c>
      <c r="I30" s="33">
        <v>0.05</v>
      </c>
      <c r="J30" s="33">
        <v>0.5</v>
      </c>
      <c r="K30" s="9">
        <v>1440</v>
      </c>
      <c r="L30" s="9">
        <v>864</v>
      </c>
      <c r="M30" s="9">
        <v>360</v>
      </c>
      <c r="N30" s="15" t="s">
        <v>11</v>
      </c>
      <c r="O30" s="15">
        <v>1</v>
      </c>
      <c r="P30" s="15" t="s">
        <v>9</v>
      </c>
      <c r="Q30" s="15">
        <v>449</v>
      </c>
      <c r="R30" s="30">
        <v>0.377</v>
      </c>
      <c r="S30" s="30"/>
      <c r="T30" s="30"/>
      <c r="U30" s="30"/>
      <c r="V30" s="9"/>
      <c r="W30" t="s">
        <v>107</v>
      </c>
      <c r="Y30" s="30">
        <v>0.15</v>
      </c>
      <c r="AA30" s="15"/>
      <c r="AB30" s="30">
        <v>0.4</v>
      </c>
      <c r="AC30" s="30"/>
      <c r="AD30" s="30"/>
      <c r="AE30" s="15">
        <v>311</v>
      </c>
      <c r="AF30" s="30">
        <f>1*46.6%</f>
        <v>0.46600000000000003</v>
      </c>
      <c r="AG30" s="30"/>
      <c r="AJ30" s="15">
        <f>2*187</f>
        <v>374</v>
      </c>
      <c r="AK30" t="s">
        <v>214</v>
      </c>
      <c r="AL30" s="9"/>
      <c r="AM30" s="30"/>
      <c r="AN30" s="30"/>
      <c r="AO30" s="30"/>
      <c r="AP30" s="15">
        <f t="shared" si="0"/>
        <v>649</v>
      </c>
      <c r="AQ30" s="9">
        <f t="shared" si="51"/>
        <v>311</v>
      </c>
      <c r="AR30" s="4">
        <f t="shared" si="1"/>
        <v>1.0229999999999999</v>
      </c>
      <c r="AS30">
        <f t="shared" si="37"/>
        <v>1623.9269999999999</v>
      </c>
      <c r="AT30" s="30">
        <f t="shared" si="52"/>
        <v>0.15</v>
      </c>
      <c r="AU30" s="30"/>
      <c r="AV30" s="30">
        <f t="shared" si="16"/>
        <v>0</v>
      </c>
      <c r="AW30" s="9">
        <f t="shared" si="53"/>
        <v>374</v>
      </c>
      <c r="AX30" s="30">
        <f t="shared" si="54"/>
        <v>1.8040811724915446</v>
      </c>
      <c r="AY30" s="30">
        <f t="shared" si="55"/>
        <v>0.05</v>
      </c>
      <c r="AZ30" s="34">
        <f t="shared" si="56"/>
        <v>0.5</v>
      </c>
      <c r="BA30" s="9">
        <f t="shared" si="7"/>
        <v>3150.8730795599995</v>
      </c>
      <c r="BB30" s="9">
        <f t="shared" si="57"/>
        <v>4726.3096193399997</v>
      </c>
      <c r="BC30" s="9">
        <f t="shared" si="58"/>
        <v>3229.6449065489992</v>
      </c>
      <c r="BD30" s="15">
        <f t="shared" si="18"/>
        <v>1494.0128399999999</v>
      </c>
      <c r="BE30" s="15">
        <f t="shared" si="59"/>
        <v>2241.01926</v>
      </c>
      <c r="BF30" s="9">
        <f t="shared" si="46"/>
        <v>1531.3631609999998</v>
      </c>
      <c r="BG30" s="9">
        <f t="shared" si="60"/>
        <v>4037.8768883878242</v>
      </c>
      <c r="BH30" s="9">
        <f t="shared" si="48"/>
        <v>2422.7261330326946</v>
      </c>
      <c r="BI30" s="9">
        <f t="shared" si="49"/>
        <v>1009.4692220969561</v>
      </c>
      <c r="BJ30" s="9">
        <f t="shared" si="21"/>
        <v>3229.6449065489992</v>
      </c>
      <c r="BK30" s="15">
        <v>4</v>
      </c>
      <c r="BL30" s="9">
        <f t="shared" si="22"/>
        <v>612.54526439999995</v>
      </c>
      <c r="BM30" s="9">
        <f t="shared" si="23"/>
        <v>3842.1901709489994</v>
      </c>
      <c r="BP30" s="9">
        <f t="shared" si="24"/>
        <v>3229.6449065489992</v>
      </c>
      <c r="BQ30" s="9">
        <v>8</v>
      </c>
      <c r="BR30" s="9">
        <f t="shared" si="25"/>
        <v>1225.0905287999999</v>
      </c>
      <c r="BS30" s="9">
        <f t="shared" si="26"/>
        <v>4454.7354353489991</v>
      </c>
      <c r="BT30" s="9">
        <f t="shared" si="27"/>
        <v>6877.4615683816937</v>
      </c>
      <c r="BU30" s="9">
        <f t="shared" si="28"/>
        <v>9.863662323454264</v>
      </c>
      <c r="BV30" s="9">
        <f t="shared" si="29"/>
        <v>3229.6449065489992</v>
      </c>
      <c r="BW30" s="9">
        <v>12</v>
      </c>
      <c r="BX30" s="9">
        <f t="shared" si="30"/>
        <v>1837.6357931999999</v>
      </c>
      <c r="BY30" s="9">
        <f t="shared" si="31"/>
        <v>5067.2806997489988</v>
      </c>
      <c r="BZ30" s="9">
        <f t="shared" si="32"/>
        <v>7490.0068327816934</v>
      </c>
      <c r="CA30" s="9">
        <f t="shared" si="33"/>
        <v>622.40892672345399</v>
      </c>
      <c r="CB30" s="9">
        <f t="shared" si="34"/>
        <v>17377.591073276548</v>
      </c>
      <c r="CC30" s="9"/>
    </row>
    <row r="31" spans="1:82" x14ac:dyDescent="0.35">
      <c r="B31" s="15" t="s">
        <v>209</v>
      </c>
      <c r="C31" s="15">
        <v>200</v>
      </c>
      <c r="D31" s="33">
        <v>0.18</v>
      </c>
      <c r="E31" s="15">
        <v>11</v>
      </c>
      <c r="F31" s="33">
        <v>1.6872</v>
      </c>
      <c r="G31" s="9">
        <v>10</v>
      </c>
      <c r="H31" s="33">
        <v>0.8</v>
      </c>
      <c r="I31" s="33">
        <v>0.05</v>
      </c>
      <c r="J31" s="33">
        <v>0.5</v>
      </c>
      <c r="K31" s="9">
        <v>1440</v>
      </c>
      <c r="L31" s="9">
        <v>864</v>
      </c>
      <c r="M31" s="9">
        <v>360</v>
      </c>
      <c r="N31" s="15" t="s">
        <v>11</v>
      </c>
      <c r="O31" s="15">
        <v>1</v>
      </c>
      <c r="P31" s="15" t="s">
        <v>9</v>
      </c>
      <c r="Q31" s="15">
        <v>449</v>
      </c>
      <c r="R31" s="30">
        <v>0.377</v>
      </c>
      <c r="S31" s="30"/>
      <c r="T31" s="30"/>
      <c r="U31" s="30"/>
      <c r="V31" s="9"/>
      <c r="W31" t="s">
        <v>107</v>
      </c>
      <c r="Y31" s="30">
        <v>0.15</v>
      </c>
      <c r="AA31" s="15"/>
      <c r="AB31" s="30">
        <v>0.4</v>
      </c>
      <c r="AC31" s="30"/>
      <c r="AD31" s="30"/>
      <c r="AE31" s="15">
        <v>311</v>
      </c>
      <c r="AF31" s="30"/>
      <c r="AH31" s="30">
        <v>0.311</v>
      </c>
      <c r="AJ31" s="15">
        <f>2*187</f>
        <v>374</v>
      </c>
      <c r="AK31" t="s">
        <v>214</v>
      </c>
      <c r="AL31" s="9"/>
      <c r="AM31" s="30"/>
      <c r="AN31" s="30"/>
      <c r="AO31" s="30"/>
      <c r="AP31" s="15">
        <f t="shared" si="0"/>
        <v>649</v>
      </c>
      <c r="AQ31" s="9">
        <f t="shared" si="51"/>
        <v>311</v>
      </c>
      <c r="AR31" s="4">
        <f t="shared" si="1"/>
        <v>0.55699999999999994</v>
      </c>
      <c r="AS31">
        <f t="shared" si="37"/>
        <v>1321.4929999999999</v>
      </c>
      <c r="AT31" s="30">
        <f t="shared" si="52"/>
        <v>0.15</v>
      </c>
      <c r="AU31" s="30"/>
      <c r="AV31" s="30">
        <f t="shared" si="16"/>
        <v>0</v>
      </c>
      <c r="AW31" s="9">
        <f t="shared" si="53"/>
        <v>374</v>
      </c>
      <c r="AX31" s="30">
        <f t="shared" si="54"/>
        <v>1.8040811724915446</v>
      </c>
      <c r="AY31" s="30">
        <f t="shared" si="55"/>
        <v>0.36099999999999999</v>
      </c>
      <c r="AZ31" s="34">
        <f t="shared" si="56"/>
        <v>0.5</v>
      </c>
      <c r="BA31" s="9">
        <f t="shared" si="7"/>
        <v>2564.0664380399994</v>
      </c>
      <c r="BB31" s="9">
        <f t="shared" si="57"/>
        <v>3846.0996570599991</v>
      </c>
      <c r="BC31" s="9">
        <f t="shared" si="58"/>
        <v>3026.8804301062191</v>
      </c>
      <c r="BD31" s="15">
        <f t="shared" si="18"/>
        <v>1215.7735599999999</v>
      </c>
      <c r="BE31" s="15">
        <f t="shared" si="59"/>
        <v>1823.6603399999999</v>
      </c>
      <c r="BF31" s="9">
        <f t="shared" si="46"/>
        <v>1435.2206875799998</v>
      </c>
      <c r="BG31" s="9">
        <f t="shared" si="60"/>
        <v>4037.8768883878242</v>
      </c>
      <c r="BH31" s="9">
        <f t="shared" si="48"/>
        <v>2422.7261330326946</v>
      </c>
      <c r="BI31" s="9">
        <f t="shared" si="49"/>
        <v>1009.4692220969561</v>
      </c>
      <c r="BJ31" s="9">
        <f t="shared" si="21"/>
        <v>3026.8804301062191</v>
      </c>
      <c r="BK31" s="15">
        <v>4</v>
      </c>
      <c r="BL31" s="9">
        <f t="shared" si="22"/>
        <v>574.08827503199996</v>
      </c>
      <c r="BM31" s="9">
        <f t="shared" si="23"/>
        <v>3600.9687051382189</v>
      </c>
      <c r="BP31" s="9">
        <f t="shared" si="24"/>
        <v>3026.8804301062191</v>
      </c>
      <c r="BQ31" s="9">
        <v>8</v>
      </c>
      <c r="BR31" s="9">
        <f t="shared" si="25"/>
        <v>1148.1765500639999</v>
      </c>
      <c r="BS31" s="9">
        <f t="shared" si="26"/>
        <v>4175.0569801702186</v>
      </c>
      <c r="BT31" s="9">
        <f t="shared" si="27"/>
        <v>6597.7831132029132</v>
      </c>
      <c r="BU31" s="9">
        <f t="shared" si="28"/>
        <v>-269.81479285532623</v>
      </c>
      <c r="BV31" s="9">
        <f t="shared" si="29"/>
        <v>3026.8804301062191</v>
      </c>
      <c r="BW31" s="9">
        <v>12</v>
      </c>
      <c r="BX31" s="9">
        <f t="shared" si="30"/>
        <v>1722.2648250959996</v>
      </c>
      <c r="BY31" s="9">
        <f t="shared" si="31"/>
        <v>4749.1452552022183</v>
      </c>
      <c r="BZ31" s="9">
        <f t="shared" si="32"/>
        <v>7171.871388234913</v>
      </c>
      <c r="CA31" s="9">
        <f t="shared" si="33"/>
        <v>304.2734821766735</v>
      </c>
      <c r="CB31" s="9">
        <f t="shared" si="34"/>
        <v>17695.726517823328</v>
      </c>
      <c r="CC31" s="9"/>
    </row>
    <row r="32" spans="1:82" s="10" customFormat="1" x14ac:dyDescent="0.35">
      <c r="B32" s="31" t="s">
        <v>209</v>
      </c>
      <c r="C32" s="31">
        <v>200</v>
      </c>
      <c r="D32" s="35">
        <v>0.18</v>
      </c>
      <c r="E32" s="31">
        <v>11</v>
      </c>
      <c r="F32" s="35">
        <v>1.6872</v>
      </c>
      <c r="G32" s="17">
        <v>10</v>
      </c>
      <c r="H32" s="35">
        <v>0.8</v>
      </c>
      <c r="I32" s="35">
        <v>0.05</v>
      </c>
      <c r="J32" s="35">
        <v>0.5</v>
      </c>
      <c r="K32" s="17">
        <v>1440</v>
      </c>
      <c r="L32" s="17">
        <v>864</v>
      </c>
      <c r="M32" s="17">
        <v>360</v>
      </c>
      <c r="N32" s="31" t="s">
        <v>11</v>
      </c>
      <c r="O32" s="31">
        <v>1</v>
      </c>
      <c r="P32" s="31" t="s">
        <v>9</v>
      </c>
      <c r="Q32" s="31">
        <v>449</v>
      </c>
      <c r="R32" s="32">
        <v>0.377</v>
      </c>
      <c r="S32" s="32"/>
      <c r="T32" s="32"/>
      <c r="U32" s="32"/>
      <c r="V32" s="17"/>
      <c r="W32" s="10" t="s">
        <v>107</v>
      </c>
      <c r="Y32" s="32">
        <v>0.15</v>
      </c>
      <c r="AA32" s="31"/>
      <c r="AB32" s="32">
        <v>0.4</v>
      </c>
      <c r="AC32" s="32"/>
      <c r="AD32" s="32"/>
      <c r="AE32" s="31">
        <v>311</v>
      </c>
      <c r="AG32" s="32">
        <v>0.46600000000000003</v>
      </c>
      <c r="AH32" s="32"/>
      <c r="AJ32" s="31">
        <f>2*187</f>
        <v>374</v>
      </c>
      <c r="AK32" s="10" t="s">
        <v>214</v>
      </c>
      <c r="AL32" s="17"/>
      <c r="AM32" s="32"/>
      <c r="AN32" s="32"/>
      <c r="AO32" s="32"/>
      <c r="AP32" s="31">
        <f t="shared" si="0"/>
        <v>649</v>
      </c>
      <c r="AQ32" s="17">
        <f t="shared" si="51"/>
        <v>311</v>
      </c>
      <c r="AR32" s="12">
        <f t="shared" si="1"/>
        <v>0.55699999999999994</v>
      </c>
      <c r="AS32" s="10">
        <f t="shared" si="37"/>
        <v>1321.4929999999999</v>
      </c>
      <c r="AT32" s="32">
        <f t="shared" si="52"/>
        <v>0.61599999999999999</v>
      </c>
      <c r="AU32" s="32"/>
      <c r="AV32" s="32">
        <f t="shared" si="16"/>
        <v>0</v>
      </c>
      <c r="AW32" s="17">
        <f t="shared" si="53"/>
        <v>374</v>
      </c>
      <c r="AX32" s="32">
        <f t="shared" si="54"/>
        <v>1.8040811724915446</v>
      </c>
      <c r="AY32" s="32">
        <f t="shared" si="55"/>
        <v>0.05</v>
      </c>
      <c r="AZ32" s="36">
        <f t="shared" si="56"/>
        <v>0.5</v>
      </c>
      <c r="BA32" s="17">
        <f t="shared" si="7"/>
        <v>3603.0707511935998</v>
      </c>
      <c r="BB32" s="17">
        <f t="shared" si="57"/>
        <v>5404.6061267903997</v>
      </c>
      <c r="BC32" s="17">
        <f t="shared" si="58"/>
        <v>3693.1475199734396</v>
      </c>
      <c r="BD32" s="31">
        <f t="shared" si="18"/>
        <v>1708.4261504000001</v>
      </c>
      <c r="BE32" s="31">
        <f t="shared" si="59"/>
        <v>2562.6392255999999</v>
      </c>
      <c r="BF32" s="17">
        <f t="shared" si="46"/>
        <v>1751.1368041600001</v>
      </c>
      <c r="BG32" s="18">
        <f t="shared" si="60"/>
        <v>4037.8768883878242</v>
      </c>
      <c r="BH32" s="17">
        <f t="shared" si="48"/>
        <v>2422.7261330326946</v>
      </c>
      <c r="BI32" s="17">
        <f t="shared" si="49"/>
        <v>1009.4692220969561</v>
      </c>
      <c r="BJ32" s="17">
        <f t="shared" si="21"/>
        <v>3693.1475199734396</v>
      </c>
      <c r="BK32" s="31">
        <v>4</v>
      </c>
      <c r="BL32" s="17">
        <f t="shared" si="22"/>
        <v>700.45472166400009</v>
      </c>
      <c r="BM32" s="17">
        <f t="shared" si="23"/>
        <v>4393.6022416374399</v>
      </c>
      <c r="BP32" s="17">
        <f t="shared" si="24"/>
        <v>3693.1475199734396</v>
      </c>
      <c r="BQ32" s="17">
        <v>8</v>
      </c>
      <c r="BR32" s="17">
        <f t="shared" si="25"/>
        <v>1400.9094433280002</v>
      </c>
      <c r="BS32" s="17">
        <f t="shared" si="26"/>
        <v>5094.0569633014402</v>
      </c>
      <c r="BT32" s="17">
        <f t="shared" si="27"/>
        <v>7516.7830963341348</v>
      </c>
      <c r="BU32" s="17">
        <f t="shared" si="28"/>
        <v>649.18519027589537</v>
      </c>
      <c r="BV32" s="17">
        <f t="shared" si="29"/>
        <v>3693.1475199734396</v>
      </c>
      <c r="BW32" s="17">
        <v>12</v>
      </c>
      <c r="BX32" s="17">
        <f t="shared" si="30"/>
        <v>2101.364164992</v>
      </c>
      <c r="BY32" s="17">
        <f t="shared" si="31"/>
        <v>5794.5116849654396</v>
      </c>
      <c r="BZ32" s="17">
        <f t="shared" si="32"/>
        <v>8217.2378179981351</v>
      </c>
      <c r="CA32" s="17">
        <f t="shared" si="33"/>
        <v>1349.6399119398957</v>
      </c>
      <c r="CB32" s="17">
        <f t="shared" si="34"/>
        <v>16650.360088060104</v>
      </c>
      <c r="CC32" s="17"/>
    </row>
    <row r="33" spans="1:81" s="15" customFormat="1" x14ac:dyDescent="0.35">
      <c r="A33" s="15">
        <v>1</v>
      </c>
      <c r="B33" s="15" t="s">
        <v>209</v>
      </c>
      <c r="C33" s="15">
        <v>200</v>
      </c>
      <c r="D33" s="33">
        <v>0.18</v>
      </c>
      <c r="E33" s="15">
        <v>11</v>
      </c>
      <c r="F33" s="33">
        <v>1.6872</v>
      </c>
      <c r="G33" s="9">
        <v>10</v>
      </c>
      <c r="H33" s="33">
        <v>0.8</v>
      </c>
      <c r="I33" s="33">
        <v>0.05</v>
      </c>
      <c r="J33" s="33">
        <v>0.5</v>
      </c>
      <c r="K33" s="9">
        <v>1440</v>
      </c>
      <c r="L33" s="9">
        <v>864</v>
      </c>
      <c r="M33" s="9">
        <v>360</v>
      </c>
      <c r="N33" t="s">
        <v>215</v>
      </c>
      <c r="O33">
        <v>1</v>
      </c>
      <c r="P33" t="s">
        <v>9</v>
      </c>
      <c r="Q33">
        <v>449</v>
      </c>
      <c r="R33"/>
      <c r="S33"/>
      <c r="T33"/>
      <c r="U33" s="30">
        <v>0.24</v>
      </c>
      <c r="V33" s="6">
        <v>151</v>
      </c>
      <c r="W33" t="s">
        <v>107</v>
      </c>
      <c r="X33"/>
      <c r="Y33" s="30">
        <v>0.15</v>
      </c>
      <c r="Z33"/>
      <c r="AB33" s="30">
        <v>0.4</v>
      </c>
      <c r="AC33" s="30"/>
      <c r="AD33" s="30"/>
      <c r="AE33" s="15">
        <v>311</v>
      </c>
      <c r="AF33" s="30">
        <f>1*46.6%</f>
        <v>0.46600000000000003</v>
      </c>
      <c r="AG33" s="30">
        <v>0.46600000000000003</v>
      </c>
      <c r="AH33" s="30">
        <v>0.311</v>
      </c>
      <c r="AI33" s="30"/>
      <c r="AK33" t="s">
        <v>214</v>
      </c>
      <c r="AL33" s="9"/>
      <c r="AM33" s="30"/>
      <c r="AN33" s="30"/>
      <c r="AO33" s="30"/>
      <c r="AP33" s="15">
        <f t="shared" si="0"/>
        <v>649</v>
      </c>
      <c r="AQ33" s="9">
        <f>AE33+AL33</f>
        <v>311</v>
      </c>
      <c r="AR33" s="4">
        <f t="shared" si="1"/>
        <v>0.64600000000000002</v>
      </c>
      <c r="AS33">
        <f t="shared" si="37"/>
        <v>1379.2539999999999</v>
      </c>
      <c r="AT33" s="30">
        <f>Y33+AG33</f>
        <v>0.61599999999999999</v>
      </c>
      <c r="AU33" s="30"/>
      <c r="AV33" s="30">
        <f t="shared" si="16"/>
        <v>0.24</v>
      </c>
      <c r="AW33" s="9">
        <f>V33+AA33+AJ33</f>
        <v>151</v>
      </c>
      <c r="AX33" s="30">
        <f>666*AW33/(1400+AW33)/100+AB33</f>
        <v>1.048394584139265</v>
      </c>
      <c r="AY33" s="30">
        <f>I33+S33+AC33+AH33+AN33</f>
        <v>0.36099999999999999</v>
      </c>
      <c r="AZ33" s="34">
        <f>J33+T33+AD33+AI33+AO33</f>
        <v>0.5</v>
      </c>
      <c r="BA33" s="9">
        <f t="shared" si="7"/>
        <v>4319.0555593727995</v>
      </c>
      <c r="BB33" s="9">
        <f>(100%+AZ33)*BA33</f>
        <v>6478.5833390591997</v>
      </c>
      <c r="BC33" s="9">
        <f>MIN($AY33, 80%)*BB33+MAX(100%-AY33, 20%)*BA33</f>
        <v>5098.6450878395899</v>
      </c>
      <c r="BD33" s="15">
        <f t="shared" si="18"/>
        <v>2047.9163392</v>
      </c>
      <c r="BE33" s="15">
        <f>(100%+AZ33)*BD33</f>
        <v>3071.8745088000001</v>
      </c>
      <c r="BF33" s="9">
        <f t="shared" si="46"/>
        <v>2417.5652384256</v>
      </c>
      <c r="BG33" s="9">
        <f>(100%+$AX33)*K33</f>
        <v>2949.6882011605417</v>
      </c>
      <c r="BH33" s="9">
        <f t="shared" si="48"/>
        <v>1769.8129206963249</v>
      </c>
      <c r="BI33" s="9">
        <f t="shared" si="49"/>
        <v>737.42205029013542</v>
      </c>
      <c r="BJ33" s="9">
        <f t="shared" si="21"/>
        <v>5098.6450878395899</v>
      </c>
      <c r="BK33" s="15">
        <v>4</v>
      </c>
      <c r="BL33" s="9">
        <f t="shared" si="22"/>
        <v>967.02609537024</v>
      </c>
      <c r="BM33" s="9">
        <f t="shared" si="23"/>
        <v>6065.6711832098299</v>
      </c>
      <c r="BP33" s="9">
        <f t="shared" si="24"/>
        <v>5098.6450878395899</v>
      </c>
      <c r="BQ33" s="9">
        <v>8</v>
      </c>
      <c r="BR33" s="9">
        <f t="shared" si="25"/>
        <v>1934.05219074048</v>
      </c>
      <c r="BS33" s="9">
        <f t="shared" si="26"/>
        <v>7032.6972785800699</v>
      </c>
      <c r="BT33" s="9">
        <f t="shared" si="27"/>
        <v>8802.5101992763957</v>
      </c>
      <c r="BU33" s="9">
        <f t="shared" si="28"/>
        <v>1934.9122932181563</v>
      </c>
      <c r="BV33" s="9">
        <f t="shared" si="29"/>
        <v>5098.6450878395899</v>
      </c>
      <c r="BW33" s="9">
        <v>12</v>
      </c>
      <c r="BX33" s="9">
        <f t="shared" si="30"/>
        <v>2901.07828611072</v>
      </c>
      <c r="BY33" s="9">
        <f t="shared" si="31"/>
        <v>7999.7233739503099</v>
      </c>
      <c r="BZ33" s="9">
        <f t="shared" si="32"/>
        <v>9769.5362946466339</v>
      </c>
      <c r="CA33" s="9">
        <f t="shared" si="33"/>
        <v>2901.9383885883944</v>
      </c>
      <c r="CB33" s="9">
        <f t="shared" si="34"/>
        <v>15098.061611411606</v>
      </c>
      <c r="CC33" s="9"/>
    </row>
    <row r="34" spans="1:81" x14ac:dyDescent="0.35">
      <c r="B34" s="15" t="s">
        <v>209</v>
      </c>
      <c r="C34" s="15">
        <v>200</v>
      </c>
      <c r="D34" s="33">
        <v>0.18</v>
      </c>
      <c r="E34" s="15">
        <v>11</v>
      </c>
      <c r="F34" s="33">
        <v>1.6872</v>
      </c>
      <c r="G34" s="9">
        <v>10</v>
      </c>
      <c r="H34" s="33">
        <v>0.8</v>
      </c>
      <c r="I34" s="33">
        <v>0.05</v>
      </c>
      <c r="J34" s="33">
        <v>0.5</v>
      </c>
      <c r="K34" s="9">
        <v>1440</v>
      </c>
      <c r="L34" s="9">
        <v>864</v>
      </c>
      <c r="M34" s="9">
        <v>360</v>
      </c>
      <c r="N34" t="s">
        <v>215</v>
      </c>
      <c r="O34">
        <v>1</v>
      </c>
      <c r="P34" t="s">
        <v>9</v>
      </c>
      <c r="Q34">
        <v>449</v>
      </c>
      <c r="U34" s="30">
        <v>0.24</v>
      </c>
      <c r="V34" s="6">
        <v>151</v>
      </c>
      <c r="W34" t="s">
        <v>107</v>
      </c>
      <c r="Y34" s="30">
        <v>0.15</v>
      </c>
      <c r="AA34" s="15"/>
      <c r="AB34" s="30">
        <v>0.4</v>
      </c>
      <c r="AC34" s="30"/>
      <c r="AD34" s="30"/>
      <c r="AE34" s="15">
        <v>311</v>
      </c>
      <c r="AF34" s="30">
        <f>1*46.6%</f>
        <v>0.46600000000000003</v>
      </c>
      <c r="AG34" s="30">
        <v>0.46600000000000003</v>
      </c>
      <c r="AJ34" s="15">
        <f>1*187</f>
        <v>187</v>
      </c>
      <c r="AK34" t="s">
        <v>214</v>
      </c>
      <c r="AL34" s="9"/>
      <c r="AM34" s="30"/>
      <c r="AN34" s="30"/>
      <c r="AO34" s="30"/>
      <c r="AP34" s="15">
        <f t="shared" si="0"/>
        <v>649</v>
      </c>
      <c r="AQ34" s="9">
        <f t="shared" ref="AQ34:AQ42" si="62">AE34+AL34</f>
        <v>311</v>
      </c>
      <c r="AR34" s="4">
        <f t="shared" si="1"/>
        <v>0.64600000000000002</v>
      </c>
      <c r="AS34">
        <f t="shared" ref="AS34:AS53" si="63">(100%+AR34)*AP34+AQ34</f>
        <v>1379.2539999999999</v>
      </c>
      <c r="AT34" s="30">
        <f t="shared" ref="AT34:AT42" si="64">Y34+AG34</f>
        <v>0.61599999999999999</v>
      </c>
      <c r="AU34" s="30"/>
      <c r="AV34" s="30">
        <f t="shared" si="16"/>
        <v>0.24</v>
      </c>
      <c r="AW34" s="9">
        <f t="shared" ref="AW34:AW42" si="65">V34+AA34+AJ34</f>
        <v>338</v>
      </c>
      <c r="AX34" s="30">
        <f t="shared" ref="AX34:AX42" si="66">666*AW34/(1400+AW34)/100+AB34</f>
        <v>1.6952128883774451</v>
      </c>
      <c r="AY34" s="30">
        <f t="shared" ref="AY34:AY42" si="67">I34+S34+AC34+AH34+AN34</f>
        <v>0.05</v>
      </c>
      <c r="AZ34" s="34">
        <f t="shared" ref="AZ34:AZ42" si="68">J34+T34+AD34+AI34+AO34</f>
        <v>0.5</v>
      </c>
      <c r="BA34" s="9">
        <f t="shared" si="7"/>
        <v>4319.0555593727995</v>
      </c>
      <c r="BB34" s="9">
        <f t="shared" ref="BB34:BB42" si="69">(100%+AZ34)*BA34</f>
        <v>6478.5833390591997</v>
      </c>
      <c r="BC34" s="9">
        <f t="shared" ref="BC34:BC42" si="70">MIN($AY34, 80%)*BB34+MAX(100%-AY34, 20%)*BA34</f>
        <v>4427.0319483571193</v>
      </c>
      <c r="BD34" s="15">
        <f t="shared" si="18"/>
        <v>2047.9163392</v>
      </c>
      <c r="BE34" s="15">
        <f t="shared" ref="BE34:BE42" si="71">(100%+AZ34)*BD34</f>
        <v>3071.8745088000001</v>
      </c>
      <c r="BF34" s="9">
        <f t="shared" ref="BF34:BF53" si="72">MIN($AY34, 80%)*BE34+MAX(100%-$AY34, 20%)*BD34</f>
        <v>2099.1142476800001</v>
      </c>
      <c r="BG34" s="8">
        <f t="shared" ref="BG34:BG42" si="73">(100%+$AX34)*K34</f>
        <v>3881.1065592635209</v>
      </c>
      <c r="BH34" s="9">
        <f t="shared" ref="BH34:BH53" si="74">(100%+$AX34)*L34</f>
        <v>2328.6639355581124</v>
      </c>
      <c r="BI34" s="9">
        <f t="shared" ref="BI34:BI53" si="75">(100%+$AX34)*M34</f>
        <v>970.27663981588023</v>
      </c>
      <c r="BJ34" s="9">
        <f t="shared" si="21"/>
        <v>4427.0319483571193</v>
      </c>
      <c r="BK34" s="15">
        <v>4</v>
      </c>
      <c r="BL34" s="9">
        <f t="shared" si="22"/>
        <v>839.64569907200007</v>
      </c>
      <c r="BM34" s="9">
        <f t="shared" si="23"/>
        <v>5266.6776474291191</v>
      </c>
      <c r="BP34" s="9">
        <f t="shared" si="24"/>
        <v>4427.0319483571193</v>
      </c>
      <c r="BQ34" s="9">
        <v>8</v>
      </c>
      <c r="BR34" s="9">
        <f t="shared" si="25"/>
        <v>1679.2913981440001</v>
      </c>
      <c r="BS34" s="9">
        <f t="shared" si="26"/>
        <v>6106.3233465011199</v>
      </c>
      <c r="BT34" s="9">
        <f t="shared" si="27"/>
        <v>8434.9872820592318</v>
      </c>
      <c r="BU34" s="9">
        <f t="shared" si="28"/>
        <v>1567.3893760009923</v>
      </c>
      <c r="BV34" s="9">
        <f t="shared" si="29"/>
        <v>4427.0319483571193</v>
      </c>
      <c r="BW34" s="9">
        <v>12</v>
      </c>
      <c r="BX34" s="9">
        <f t="shared" si="30"/>
        <v>2518.9370972160004</v>
      </c>
      <c r="BY34" s="9">
        <f t="shared" si="31"/>
        <v>6945.9690455731197</v>
      </c>
      <c r="BZ34" s="9">
        <f t="shared" si="32"/>
        <v>9274.6329811312316</v>
      </c>
      <c r="CA34" s="9">
        <f t="shared" si="33"/>
        <v>2407.0350750729922</v>
      </c>
      <c r="CB34" s="9">
        <f t="shared" si="34"/>
        <v>15592.964924927008</v>
      </c>
      <c r="CC34" s="9"/>
    </row>
    <row r="35" spans="1:81" x14ac:dyDescent="0.35">
      <c r="B35" s="15" t="s">
        <v>209</v>
      </c>
      <c r="C35" s="15">
        <v>200</v>
      </c>
      <c r="D35" s="33">
        <v>0.18</v>
      </c>
      <c r="E35" s="15">
        <v>11</v>
      </c>
      <c r="F35" s="33">
        <v>1.6872</v>
      </c>
      <c r="G35" s="9">
        <v>10</v>
      </c>
      <c r="H35" s="33">
        <v>0.8</v>
      </c>
      <c r="I35" s="33">
        <v>0.05</v>
      </c>
      <c r="J35" s="33">
        <v>0.5</v>
      </c>
      <c r="K35" s="9">
        <v>1440</v>
      </c>
      <c r="L35" s="9">
        <v>864</v>
      </c>
      <c r="M35" s="9">
        <v>360</v>
      </c>
      <c r="N35" t="s">
        <v>215</v>
      </c>
      <c r="O35">
        <v>1</v>
      </c>
      <c r="P35" t="s">
        <v>9</v>
      </c>
      <c r="Q35">
        <v>449</v>
      </c>
      <c r="U35" s="30">
        <v>0.24</v>
      </c>
      <c r="V35" s="6">
        <v>151</v>
      </c>
      <c r="W35" t="s">
        <v>107</v>
      </c>
      <c r="Y35" s="30">
        <v>0.15</v>
      </c>
      <c r="AA35" s="15"/>
      <c r="AB35" s="30">
        <v>0.4</v>
      </c>
      <c r="AC35" s="30"/>
      <c r="AD35" s="30"/>
      <c r="AE35" s="15">
        <v>311</v>
      </c>
      <c r="AF35" s="30">
        <f>1*46.6%</f>
        <v>0.46600000000000003</v>
      </c>
      <c r="AH35" s="30">
        <v>0.311</v>
      </c>
      <c r="AJ35" s="15">
        <f t="shared" ref="AJ35:AJ38" si="76">1*187</f>
        <v>187</v>
      </c>
      <c r="AK35" t="s">
        <v>214</v>
      </c>
      <c r="AL35" s="9"/>
      <c r="AM35" s="30"/>
      <c r="AN35" s="30"/>
      <c r="AO35" s="30"/>
      <c r="AP35" s="15">
        <f t="shared" ref="AP35:AP66" si="77">C35+Q35</f>
        <v>649</v>
      </c>
      <c r="AQ35" s="9">
        <f t="shared" si="62"/>
        <v>311</v>
      </c>
      <c r="AR35" s="4">
        <f t="shared" ref="AR35:AR66" si="78">D35+R35+X35+AF35+AM35</f>
        <v>0.64600000000000002</v>
      </c>
      <c r="AS35">
        <f t="shared" si="63"/>
        <v>1379.2539999999999</v>
      </c>
      <c r="AT35" s="30">
        <f t="shared" si="64"/>
        <v>0.15</v>
      </c>
      <c r="AU35" s="30"/>
      <c r="AV35" s="30">
        <f t="shared" si="16"/>
        <v>0.24</v>
      </c>
      <c r="AW35" s="9">
        <f t="shared" si="65"/>
        <v>338</v>
      </c>
      <c r="AX35" s="30">
        <f t="shared" si="66"/>
        <v>1.6952128883774451</v>
      </c>
      <c r="AY35" s="30">
        <f t="shared" si="67"/>
        <v>0.36099999999999999</v>
      </c>
      <c r="AZ35" s="34">
        <f t="shared" si="68"/>
        <v>0.5</v>
      </c>
      <c r="BA35" s="9">
        <f t="shared" ref="BA35:BA66" si="79">F35*(100%+AT35+AU35+AV35)*AS35</f>
        <v>3234.6375148319999</v>
      </c>
      <c r="BB35" s="9">
        <f t="shared" si="69"/>
        <v>4851.9562722479996</v>
      </c>
      <c r="BC35" s="9">
        <f t="shared" si="70"/>
        <v>3818.4895862591757</v>
      </c>
      <c r="BD35" s="15">
        <f t="shared" si="18"/>
        <v>1533.7304479999998</v>
      </c>
      <c r="BE35" s="15">
        <f t="shared" si="71"/>
        <v>2300.5956719999995</v>
      </c>
      <c r="BF35" s="9">
        <f t="shared" si="72"/>
        <v>1810.5687938639996</v>
      </c>
      <c r="BG35" s="9">
        <f t="shared" si="73"/>
        <v>3881.1065592635209</v>
      </c>
      <c r="BH35" s="9">
        <f t="shared" si="74"/>
        <v>2328.6639355581124</v>
      </c>
      <c r="BI35" s="9">
        <f t="shared" si="75"/>
        <v>970.27663981588023</v>
      </c>
      <c r="BJ35" s="9">
        <f t="shared" si="21"/>
        <v>3818.4895862591757</v>
      </c>
      <c r="BK35" s="15">
        <v>4</v>
      </c>
      <c r="BL35" s="9">
        <f t="shared" si="22"/>
        <v>724.22751754559988</v>
      </c>
      <c r="BM35" s="9">
        <f t="shared" si="23"/>
        <v>4542.7171038047754</v>
      </c>
      <c r="BP35" s="9">
        <f t="shared" si="24"/>
        <v>3818.4895862591757</v>
      </c>
      <c r="BQ35" s="9">
        <v>8</v>
      </c>
      <c r="BR35" s="9">
        <f t="shared" si="25"/>
        <v>1448.4550350911998</v>
      </c>
      <c r="BS35" s="9">
        <f t="shared" si="26"/>
        <v>5266.9446213503752</v>
      </c>
      <c r="BT35" s="9">
        <f t="shared" si="27"/>
        <v>7595.608556908488</v>
      </c>
      <c r="BU35" s="9">
        <f t="shared" si="28"/>
        <v>728.01065085024857</v>
      </c>
      <c r="BV35" s="9">
        <f t="shared" si="29"/>
        <v>3818.4895862591757</v>
      </c>
      <c r="BW35" s="9">
        <v>12</v>
      </c>
      <c r="BX35" s="9">
        <f t="shared" si="30"/>
        <v>2172.6825526367998</v>
      </c>
      <c r="BY35" s="9">
        <f t="shared" si="31"/>
        <v>5991.1721388959759</v>
      </c>
      <c r="BZ35" s="9">
        <f t="shared" si="32"/>
        <v>8319.8360744540878</v>
      </c>
      <c r="CA35" s="9">
        <f t="shared" si="33"/>
        <v>1452.2381683958483</v>
      </c>
      <c r="CB35" s="9">
        <f t="shared" si="34"/>
        <v>16547.761831604152</v>
      </c>
      <c r="CC35" s="9"/>
    </row>
    <row r="36" spans="1:81" x14ac:dyDescent="0.35">
      <c r="B36" s="15" t="s">
        <v>209</v>
      </c>
      <c r="C36" s="15">
        <v>200</v>
      </c>
      <c r="D36" s="33">
        <v>0.18</v>
      </c>
      <c r="E36" s="15">
        <v>11</v>
      </c>
      <c r="F36" s="33">
        <v>1.6872</v>
      </c>
      <c r="G36" s="9">
        <v>10</v>
      </c>
      <c r="H36" s="33">
        <v>0.8</v>
      </c>
      <c r="I36" s="33">
        <v>0.05</v>
      </c>
      <c r="J36" s="33">
        <v>0.5</v>
      </c>
      <c r="K36" s="9">
        <v>1440</v>
      </c>
      <c r="L36" s="9">
        <v>864</v>
      </c>
      <c r="M36" s="9">
        <v>360</v>
      </c>
      <c r="N36" t="s">
        <v>215</v>
      </c>
      <c r="O36">
        <v>1</v>
      </c>
      <c r="P36" t="s">
        <v>9</v>
      </c>
      <c r="Q36">
        <v>449</v>
      </c>
      <c r="U36" s="30">
        <v>0.24</v>
      </c>
      <c r="V36" s="6">
        <v>151</v>
      </c>
      <c r="W36" t="s">
        <v>107</v>
      </c>
      <c r="Y36" s="30">
        <v>0.15</v>
      </c>
      <c r="AA36" s="15"/>
      <c r="AB36" s="30">
        <v>0.4</v>
      </c>
      <c r="AC36" s="30"/>
      <c r="AD36" s="30"/>
      <c r="AE36" s="15">
        <v>311</v>
      </c>
      <c r="AG36" s="30">
        <v>0.46600000000000003</v>
      </c>
      <c r="AH36" s="30">
        <v>0.311</v>
      </c>
      <c r="AJ36" s="15">
        <f t="shared" si="76"/>
        <v>187</v>
      </c>
      <c r="AK36" t="s">
        <v>214</v>
      </c>
      <c r="AL36" s="9"/>
      <c r="AM36" s="30"/>
      <c r="AN36" s="30"/>
      <c r="AO36" s="30"/>
      <c r="AP36" s="15">
        <f t="shared" si="77"/>
        <v>649</v>
      </c>
      <c r="AQ36" s="9">
        <f t="shared" si="62"/>
        <v>311</v>
      </c>
      <c r="AR36" s="4">
        <f t="shared" si="78"/>
        <v>0.18</v>
      </c>
      <c r="AS36">
        <f t="shared" si="63"/>
        <v>1076.82</v>
      </c>
      <c r="AT36" s="30">
        <f t="shared" si="64"/>
        <v>0.61599999999999999</v>
      </c>
      <c r="AU36" s="30"/>
      <c r="AV36" s="30">
        <f t="shared" si="16"/>
        <v>0.24</v>
      </c>
      <c r="AW36" s="9">
        <f t="shared" si="65"/>
        <v>338</v>
      </c>
      <c r="AX36" s="30">
        <f t="shared" si="66"/>
        <v>1.6952128883774451</v>
      </c>
      <c r="AY36" s="30">
        <f t="shared" si="67"/>
        <v>0.36099999999999999</v>
      </c>
      <c r="AZ36" s="34">
        <f t="shared" si="68"/>
        <v>0.5</v>
      </c>
      <c r="BA36" s="9">
        <f t="shared" si="79"/>
        <v>3372.0006666239997</v>
      </c>
      <c r="BB36" s="9">
        <f t="shared" si="69"/>
        <v>5058.0009999359991</v>
      </c>
      <c r="BC36" s="9">
        <f t="shared" si="70"/>
        <v>3980.6467869496314</v>
      </c>
      <c r="BD36" s="15">
        <f t="shared" si="18"/>
        <v>1598.8623360000001</v>
      </c>
      <c r="BE36" s="15">
        <f t="shared" si="71"/>
        <v>2398.2935040000002</v>
      </c>
      <c r="BF36" s="9">
        <f t="shared" si="72"/>
        <v>1887.456987648</v>
      </c>
      <c r="BG36" s="9">
        <f t="shared" si="73"/>
        <v>3881.1065592635209</v>
      </c>
      <c r="BH36" s="9">
        <f t="shared" si="74"/>
        <v>2328.6639355581124</v>
      </c>
      <c r="BI36" s="9">
        <f t="shared" si="75"/>
        <v>970.27663981588023</v>
      </c>
      <c r="BJ36" s="9">
        <f t="shared" si="21"/>
        <v>3980.6467869496314</v>
      </c>
      <c r="BK36" s="15">
        <v>4</v>
      </c>
      <c r="BL36" s="9">
        <f t="shared" si="22"/>
        <v>754.98279505920004</v>
      </c>
      <c r="BM36" s="9">
        <f t="shared" si="23"/>
        <v>4735.6295820088317</v>
      </c>
      <c r="BP36" s="9">
        <f t="shared" si="24"/>
        <v>3980.6467869496314</v>
      </c>
      <c r="BQ36" s="9">
        <v>8</v>
      </c>
      <c r="BR36" s="9">
        <f t="shared" si="25"/>
        <v>1509.9655901184001</v>
      </c>
      <c r="BS36" s="9">
        <f t="shared" si="26"/>
        <v>5490.6123770680315</v>
      </c>
      <c r="BT36" s="9">
        <f t="shared" si="27"/>
        <v>7819.2763126261434</v>
      </c>
      <c r="BU36" s="9">
        <f t="shared" si="28"/>
        <v>951.67840656790395</v>
      </c>
      <c r="BV36" s="9">
        <f t="shared" si="29"/>
        <v>3980.6467869496314</v>
      </c>
      <c r="BW36" s="9">
        <v>12</v>
      </c>
      <c r="BX36" s="9">
        <f t="shared" si="30"/>
        <v>2264.9483851775999</v>
      </c>
      <c r="BY36" s="9">
        <f t="shared" si="31"/>
        <v>6245.5951721272313</v>
      </c>
      <c r="BZ36" s="9">
        <f t="shared" si="32"/>
        <v>8574.2591076853441</v>
      </c>
      <c r="CA36" s="9">
        <f t="shared" si="33"/>
        <v>1706.6612016271047</v>
      </c>
      <c r="CB36" s="9">
        <f t="shared" si="34"/>
        <v>16293.338798372895</v>
      </c>
      <c r="CC36" s="9"/>
    </row>
    <row r="37" spans="1:81" x14ac:dyDescent="0.35">
      <c r="B37" s="15" t="s">
        <v>209</v>
      </c>
      <c r="C37" s="15">
        <v>200</v>
      </c>
      <c r="D37" s="33">
        <v>0.18</v>
      </c>
      <c r="E37" s="15">
        <v>11</v>
      </c>
      <c r="F37" s="33">
        <v>1.6872</v>
      </c>
      <c r="G37" s="9">
        <v>10</v>
      </c>
      <c r="H37" s="33">
        <v>0.8</v>
      </c>
      <c r="I37" s="33">
        <v>0.05</v>
      </c>
      <c r="J37" s="33">
        <v>0.5</v>
      </c>
      <c r="K37" s="9">
        <v>1440</v>
      </c>
      <c r="L37" s="9">
        <v>864</v>
      </c>
      <c r="M37" s="9">
        <v>360</v>
      </c>
      <c r="N37" t="s">
        <v>215</v>
      </c>
      <c r="O37">
        <v>1</v>
      </c>
      <c r="P37" t="s">
        <v>9</v>
      </c>
      <c r="Q37">
        <v>449</v>
      </c>
      <c r="U37" s="30">
        <v>0.24</v>
      </c>
      <c r="V37" s="6">
        <v>151</v>
      </c>
      <c r="W37" t="s">
        <v>107</v>
      </c>
      <c r="Y37" s="30">
        <v>0.15</v>
      </c>
      <c r="AA37" s="15"/>
      <c r="AB37" s="30">
        <v>0.4</v>
      </c>
      <c r="AC37" s="30"/>
      <c r="AD37" s="30"/>
      <c r="AE37" s="15">
        <v>311</v>
      </c>
      <c r="AF37" s="30">
        <f>2*46.6%</f>
        <v>0.93200000000000005</v>
      </c>
      <c r="AG37" s="30">
        <v>0.46600000000000003</v>
      </c>
      <c r="AH37" s="30"/>
      <c r="AK37" t="s">
        <v>214</v>
      </c>
      <c r="AL37" s="9"/>
      <c r="AM37" s="30"/>
      <c r="AN37" s="30"/>
      <c r="AO37" s="30"/>
      <c r="AP37" s="15">
        <f t="shared" si="77"/>
        <v>649</v>
      </c>
      <c r="AQ37" s="9">
        <f t="shared" si="62"/>
        <v>311</v>
      </c>
      <c r="AR37" s="4">
        <f t="shared" si="78"/>
        <v>1.1120000000000001</v>
      </c>
      <c r="AS37">
        <f t="shared" si="63"/>
        <v>1681.6880000000001</v>
      </c>
      <c r="AT37" s="30">
        <f t="shared" si="64"/>
        <v>0.61599999999999999</v>
      </c>
      <c r="AU37" s="30"/>
      <c r="AV37" s="30">
        <f t="shared" si="16"/>
        <v>0.24</v>
      </c>
      <c r="AW37" s="9">
        <f t="shared" si="65"/>
        <v>151</v>
      </c>
      <c r="AX37" s="30">
        <f t="shared" si="66"/>
        <v>1.048394584139265</v>
      </c>
      <c r="AY37" s="30">
        <f t="shared" si="67"/>
        <v>0.05</v>
      </c>
      <c r="AZ37" s="34">
        <f t="shared" si="68"/>
        <v>0.5</v>
      </c>
      <c r="BA37" s="9">
        <f t="shared" si="79"/>
        <v>5266.1104521216002</v>
      </c>
      <c r="BB37" s="9">
        <f t="shared" si="69"/>
        <v>7899.1656781824004</v>
      </c>
      <c r="BC37" s="9">
        <f t="shared" si="70"/>
        <v>5397.7632134246396</v>
      </c>
      <c r="BD37" s="15">
        <f t="shared" si="18"/>
        <v>2496.9703424000004</v>
      </c>
      <c r="BE37" s="15">
        <f t="shared" si="71"/>
        <v>3745.4555136000008</v>
      </c>
      <c r="BF37" s="9">
        <f t="shared" si="72"/>
        <v>2559.3946009600004</v>
      </c>
      <c r="BG37" s="9">
        <f t="shared" si="73"/>
        <v>2949.6882011605417</v>
      </c>
      <c r="BH37" s="9">
        <f t="shared" si="74"/>
        <v>1769.8129206963249</v>
      </c>
      <c r="BI37" s="9">
        <f t="shared" si="75"/>
        <v>737.42205029013542</v>
      </c>
      <c r="BJ37" s="9">
        <f t="shared" si="21"/>
        <v>5397.7632134246396</v>
      </c>
      <c r="BK37" s="15">
        <v>4</v>
      </c>
      <c r="BL37" s="9">
        <f t="shared" si="22"/>
        <v>1023.7578403840001</v>
      </c>
      <c r="BM37" s="8">
        <f t="shared" si="23"/>
        <v>6421.5210538086394</v>
      </c>
      <c r="BP37" s="9">
        <f t="shared" si="24"/>
        <v>5397.7632134246396</v>
      </c>
      <c r="BQ37" s="9">
        <v>8</v>
      </c>
      <c r="BR37" s="9">
        <f t="shared" si="25"/>
        <v>2047.5156807680003</v>
      </c>
      <c r="BS37" s="9">
        <f t="shared" si="26"/>
        <v>7445.2788941926401</v>
      </c>
      <c r="BT37" s="9">
        <f t="shared" si="27"/>
        <v>9215.091814888965</v>
      </c>
      <c r="BU37" s="9">
        <f t="shared" si="28"/>
        <v>2347.4939088307256</v>
      </c>
      <c r="BV37" s="9">
        <f t="shared" si="29"/>
        <v>5397.7632134246396</v>
      </c>
      <c r="BW37" s="9">
        <v>12</v>
      </c>
      <c r="BX37" s="9">
        <f t="shared" si="30"/>
        <v>3071.2735211520003</v>
      </c>
      <c r="BY37" s="9">
        <f t="shared" si="31"/>
        <v>8469.036734576639</v>
      </c>
      <c r="BZ37" s="9">
        <f t="shared" si="32"/>
        <v>10238.849655272963</v>
      </c>
      <c r="CA37" s="8">
        <f t="shared" si="33"/>
        <v>3371.2517492147235</v>
      </c>
      <c r="CB37" s="9">
        <f t="shared" si="34"/>
        <v>14628.748250785276</v>
      </c>
      <c r="CC37" s="9"/>
    </row>
    <row r="38" spans="1:81" x14ac:dyDescent="0.35">
      <c r="B38" s="15" t="s">
        <v>209</v>
      </c>
      <c r="C38" s="15">
        <v>200</v>
      </c>
      <c r="D38" s="33">
        <v>0.18</v>
      </c>
      <c r="E38" s="15">
        <v>11</v>
      </c>
      <c r="F38" s="33">
        <v>1.6872</v>
      </c>
      <c r="G38" s="9">
        <v>10</v>
      </c>
      <c r="H38" s="33">
        <v>0.8</v>
      </c>
      <c r="I38" s="33">
        <v>0.05</v>
      </c>
      <c r="J38" s="33">
        <v>0.5</v>
      </c>
      <c r="K38" s="9">
        <v>1440</v>
      </c>
      <c r="L38" s="9">
        <v>864</v>
      </c>
      <c r="M38" s="9">
        <v>360</v>
      </c>
      <c r="N38" t="s">
        <v>215</v>
      </c>
      <c r="O38">
        <v>1</v>
      </c>
      <c r="P38" t="s">
        <v>9</v>
      </c>
      <c r="Q38">
        <v>449</v>
      </c>
      <c r="U38" s="30">
        <v>0.24</v>
      </c>
      <c r="V38" s="6">
        <v>151</v>
      </c>
      <c r="W38" t="s">
        <v>107</v>
      </c>
      <c r="Y38" s="30">
        <v>0.15</v>
      </c>
      <c r="AA38" s="15"/>
      <c r="AB38" s="30">
        <v>0.4</v>
      </c>
      <c r="AC38" s="30"/>
      <c r="AD38" s="30"/>
      <c r="AE38" s="15">
        <v>311</v>
      </c>
      <c r="AF38" s="30">
        <f>2*46.6%</f>
        <v>0.93200000000000005</v>
      </c>
      <c r="AG38" s="30"/>
      <c r="AJ38" s="15">
        <f t="shared" si="76"/>
        <v>187</v>
      </c>
      <c r="AK38" t="s">
        <v>214</v>
      </c>
      <c r="AL38" s="9"/>
      <c r="AM38" s="30"/>
      <c r="AN38" s="30"/>
      <c r="AO38" s="30"/>
      <c r="AP38" s="15">
        <f t="shared" si="77"/>
        <v>649</v>
      </c>
      <c r="AQ38" s="9">
        <f t="shared" si="62"/>
        <v>311</v>
      </c>
      <c r="AR38" s="4">
        <f t="shared" si="78"/>
        <v>1.1120000000000001</v>
      </c>
      <c r="AS38">
        <f t="shared" si="63"/>
        <v>1681.6880000000001</v>
      </c>
      <c r="AT38" s="30">
        <f t="shared" si="64"/>
        <v>0.15</v>
      </c>
      <c r="AU38" s="30"/>
      <c r="AV38" s="30">
        <f t="shared" si="16"/>
        <v>0.24</v>
      </c>
      <c r="AW38" s="9">
        <f t="shared" si="65"/>
        <v>338</v>
      </c>
      <c r="AX38" s="30">
        <f t="shared" si="66"/>
        <v>1.6952128883774451</v>
      </c>
      <c r="AY38" s="30">
        <f t="shared" si="67"/>
        <v>0.05</v>
      </c>
      <c r="AZ38" s="34">
        <f t="shared" si="68"/>
        <v>0.5</v>
      </c>
      <c r="BA38" s="9">
        <f t="shared" si="79"/>
        <v>3943.9081511040004</v>
      </c>
      <c r="BB38" s="9">
        <f t="shared" si="69"/>
        <v>5915.8622266560005</v>
      </c>
      <c r="BC38" s="9">
        <f t="shared" si="70"/>
        <v>4042.5058548816</v>
      </c>
      <c r="BD38" s="15">
        <f t="shared" si="18"/>
        <v>1870.0370559999999</v>
      </c>
      <c r="BE38" s="15">
        <f t="shared" si="71"/>
        <v>2805.0555839999997</v>
      </c>
      <c r="BF38" s="9">
        <f t="shared" si="72"/>
        <v>1916.7879823999999</v>
      </c>
      <c r="BG38" s="9">
        <f t="shared" si="73"/>
        <v>3881.1065592635209</v>
      </c>
      <c r="BH38" s="9">
        <f t="shared" si="74"/>
        <v>2328.6639355581124</v>
      </c>
      <c r="BI38" s="9">
        <f t="shared" si="75"/>
        <v>970.27663981588023</v>
      </c>
      <c r="BJ38" s="9">
        <f t="shared" si="21"/>
        <v>4042.5058548816</v>
      </c>
      <c r="BK38" s="15">
        <v>4</v>
      </c>
      <c r="BL38" s="9">
        <f t="shared" si="22"/>
        <v>766.71519295999997</v>
      </c>
      <c r="BM38" s="9">
        <f t="shared" si="23"/>
        <v>4809.2210478416</v>
      </c>
      <c r="BP38" s="9">
        <f t="shared" si="24"/>
        <v>4042.5058548816</v>
      </c>
      <c r="BQ38" s="9">
        <v>8</v>
      </c>
      <c r="BR38" s="9">
        <f t="shared" si="25"/>
        <v>1533.4303859199999</v>
      </c>
      <c r="BS38" s="9">
        <f t="shared" si="26"/>
        <v>5575.9362408016004</v>
      </c>
      <c r="BT38" s="9">
        <f t="shared" si="27"/>
        <v>7904.6001763597123</v>
      </c>
      <c r="BU38" s="9">
        <f t="shared" si="28"/>
        <v>1037.0022703014729</v>
      </c>
      <c r="BV38" s="9">
        <f t="shared" si="29"/>
        <v>4042.5058548816</v>
      </c>
      <c r="BW38" s="9">
        <v>12</v>
      </c>
      <c r="BX38" s="9">
        <f t="shared" si="30"/>
        <v>2300.1455788799999</v>
      </c>
      <c r="BY38" s="9">
        <f t="shared" si="31"/>
        <v>6342.6514337615999</v>
      </c>
      <c r="BZ38" s="9">
        <f t="shared" si="32"/>
        <v>8671.3153693197128</v>
      </c>
      <c r="CA38" s="9">
        <f t="shared" si="33"/>
        <v>1803.7174632614733</v>
      </c>
      <c r="CB38" s="9">
        <f t="shared" si="34"/>
        <v>16196.282536738527</v>
      </c>
      <c r="CC38" s="9"/>
    </row>
    <row r="39" spans="1:81" x14ac:dyDescent="0.35">
      <c r="B39" s="15" t="s">
        <v>209</v>
      </c>
      <c r="C39" s="15">
        <v>200</v>
      </c>
      <c r="D39" s="33">
        <v>0.18</v>
      </c>
      <c r="E39" s="15">
        <v>11</v>
      </c>
      <c r="F39" s="33">
        <v>1.6872</v>
      </c>
      <c r="G39" s="9">
        <v>10</v>
      </c>
      <c r="H39" s="33">
        <v>0.8</v>
      </c>
      <c r="I39" s="33">
        <v>0.05</v>
      </c>
      <c r="J39" s="33">
        <v>0.5</v>
      </c>
      <c r="K39" s="9">
        <v>1440</v>
      </c>
      <c r="L39" s="9">
        <v>864</v>
      </c>
      <c r="M39" s="9">
        <v>360</v>
      </c>
      <c r="N39" t="s">
        <v>215</v>
      </c>
      <c r="O39">
        <v>1</v>
      </c>
      <c r="P39" t="s">
        <v>9</v>
      </c>
      <c r="Q39">
        <v>449</v>
      </c>
      <c r="U39" s="30">
        <v>0.24</v>
      </c>
      <c r="V39" s="6">
        <v>151</v>
      </c>
      <c r="W39" t="s">
        <v>107</v>
      </c>
      <c r="Y39" s="30">
        <v>0.15</v>
      </c>
      <c r="AA39" s="15"/>
      <c r="AB39" s="30">
        <v>0.4</v>
      </c>
      <c r="AC39" s="30"/>
      <c r="AD39" s="30"/>
      <c r="AE39" s="15">
        <v>311</v>
      </c>
      <c r="AF39" s="30">
        <f>2*46.6%</f>
        <v>0.93200000000000005</v>
      </c>
      <c r="AH39" s="30">
        <v>0.311</v>
      </c>
      <c r="AJ39" s="15"/>
      <c r="AK39" t="s">
        <v>214</v>
      </c>
      <c r="AL39" s="9"/>
      <c r="AM39" s="30"/>
      <c r="AN39" s="30"/>
      <c r="AO39" s="30"/>
      <c r="AP39" s="15">
        <f t="shared" si="77"/>
        <v>649</v>
      </c>
      <c r="AQ39" s="9">
        <f t="shared" si="62"/>
        <v>311</v>
      </c>
      <c r="AR39" s="4">
        <f t="shared" si="78"/>
        <v>1.1120000000000001</v>
      </c>
      <c r="AS39">
        <f t="shared" si="63"/>
        <v>1681.6880000000001</v>
      </c>
      <c r="AT39" s="30">
        <f t="shared" si="64"/>
        <v>0.15</v>
      </c>
      <c r="AU39" s="30"/>
      <c r="AV39" s="30">
        <f t="shared" si="16"/>
        <v>0.24</v>
      </c>
      <c r="AW39" s="9">
        <f t="shared" si="65"/>
        <v>151</v>
      </c>
      <c r="AX39" s="30">
        <f t="shared" si="66"/>
        <v>1.048394584139265</v>
      </c>
      <c r="AY39" s="30">
        <f t="shared" si="67"/>
        <v>0.36099999999999999</v>
      </c>
      <c r="AZ39" s="34">
        <f t="shared" si="68"/>
        <v>0.5</v>
      </c>
      <c r="BA39" s="9">
        <f t="shared" si="79"/>
        <v>3943.9081511040004</v>
      </c>
      <c r="BB39" s="9">
        <f t="shared" si="69"/>
        <v>5915.8622266560005</v>
      </c>
      <c r="BC39" s="9">
        <f t="shared" si="70"/>
        <v>4655.7835723782728</v>
      </c>
      <c r="BD39" s="15">
        <f t="shared" si="18"/>
        <v>1870.0370559999999</v>
      </c>
      <c r="BE39" s="15">
        <f t="shared" si="71"/>
        <v>2805.0555839999997</v>
      </c>
      <c r="BF39" s="9">
        <f t="shared" si="72"/>
        <v>2207.5787446079999</v>
      </c>
      <c r="BG39" s="9">
        <f t="shared" si="73"/>
        <v>2949.6882011605417</v>
      </c>
      <c r="BH39" s="9">
        <f t="shared" si="74"/>
        <v>1769.8129206963249</v>
      </c>
      <c r="BI39" s="9">
        <f t="shared" si="75"/>
        <v>737.42205029013542</v>
      </c>
      <c r="BJ39" s="9">
        <f t="shared" si="21"/>
        <v>4655.7835723782728</v>
      </c>
      <c r="BK39" s="15">
        <v>4</v>
      </c>
      <c r="BL39" s="9">
        <f t="shared" si="22"/>
        <v>883.03149784319999</v>
      </c>
      <c r="BM39" s="9">
        <f t="shared" si="23"/>
        <v>5538.8150702214725</v>
      </c>
      <c r="BP39" s="9">
        <f t="shared" si="24"/>
        <v>4655.7835723782728</v>
      </c>
      <c r="BQ39" s="9">
        <v>8</v>
      </c>
      <c r="BR39" s="9">
        <f t="shared" si="25"/>
        <v>1766.0629956864</v>
      </c>
      <c r="BS39" s="9">
        <f t="shared" si="26"/>
        <v>6421.8465680646732</v>
      </c>
      <c r="BT39" s="9">
        <f t="shared" si="27"/>
        <v>8191.6594887609981</v>
      </c>
      <c r="BU39" s="9">
        <f t="shared" si="28"/>
        <v>1324.0615827027586</v>
      </c>
      <c r="BV39" s="9">
        <f t="shared" si="29"/>
        <v>4655.7835723782728</v>
      </c>
      <c r="BW39" s="9">
        <v>12</v>
      </c>
      <c r="BX39" s="9">
        <f t="shared" si="30"/>
        <v>2649.0944935296002</v>
      </c>
      <c r="BY39" s="9">
        <f t="shared" si="31"/>
        <v>7304.878065907873</v>
      </c>
      <c r="BZ39" s="9">
        <f t="shared" si="32"/>
        <v>9074.690986604197</v>
      </c>
      <c r="CA39" s="9">
        <f t="shared" si="33"/>
        <v>2207.0930805459575</v>
      </c>
      <c r="CB39" s="9">
        <f t="shared" si="34"/>
        <v>15792.906919454043</v>
      </c>
      <c r="CC39" s="9"/>
    </row>
    <row r="40" spans="1:81" x14ac:dyDescent="0.35">
      <c r="B40" s="15" t="s">
        <v>209</v>
      </c>
      <c r="C40" s="15">
        <v>200</v>
      </c>
      <c r="D40" s="33">
        <v>0.18</v>
      </c>
      <c r="E40" s="15">
        <v>11</v>
      </c>
      <c r="F40" s="33">
        <v>1.6872</v>
      </c>
      <c r="G40" s="9">
        <v>10</v>
      </c>
      <c r="H40" s="33">
        <v>0.8</v>
      </c>
      <c r="I40" s="33">
        <v>0.05</v>
      </c>
      <c r="J40" s="33">
        <v>0.5</v>
      </c>
      <c r="K40" s="9">
        <v>1440</v>
      </c>
      <c r="L40" s="9">
        <v>864</v>
      </c>
      <c r="M40" s="9">
        <v>360</v>
      </c>
      <c r="N40" t="s">
        <v>215</v>
      </c>
      <c r="O40">
        <v>1</v>
      </c>
      <c r="P40" t="s">
        <v>9</v>
      </c>
      <c r="Q40">
        <v>449</v>
      </c>
      <c r="U40" s="30">
        <v>0.24</v>
      </c>
      <c r="V40" s="6">
        <v>151</v>
      </c>
      <c r="W40" t="s">
        <v>107</v>
      </c>
      <c r="Y40" s="30">
        <v>0.15</v>
      </c>
      <c r="AA40" s="15"/>
      <c r="AB40" s="30">
        <v>0.4</v>
      </c>
      <c r="AC40" s="30"/>
      <c r="AD40" s="30"/>
      <c r="AE40" s="15">
        <v>311</v>
      </c>
      <c r="AF40" s="30">
        <f>1*46.6%</f>
        <v>0.46600000000000003</v>
      </c>
      <c r="AG40" s="30"/>
      <c r="AJ40" s="15">
        <f>2*187</f>
        <v>374</v>
      </c>
      <c r="AK40" t="s">
        <v>214</v>
      </c>
      <c r="AL40" s="9"/>
      <c r="AM40" s="30"/>
      <c r="AN40" s="30"/>
      <c r="AO40" s="30"/>
      <c r="AP40" s="15">
        <f t="shared" si="77"/>
        <v>649</v>
      </c>
      <c r="AQ40" s="9">
        <f t="shared" si="62"/>
        <v>311</v>
      </c>
      <c r="AR40" s="4">
        <f t="shared" si="78"/>
        <v>0.64600000000000002</v>
      </c>
      <c r="AS40">
        <f t="shared" si="63"/>
        <v>1379.2539999999999</v>
      </c>
      <c r="AT40" s="30">
        <f t="shared" si="64"/>
        <v>0.15</v>
      </c>
      <c r="AU40" s="30"/>
      <c r="AV40" s="30">
        <f t="shared" si="16"/>
        <v>0.24</v>
      </c>
      <c r="AW40" s="9">
        <f t="shared" si="65"/>
        <v>525</v>
      </c>
      <c r="AX40" s="30">
        <f t="shared" si="66"/>
        <v>2.2163636363636363</v>
      </c>
      <c r="AY40" s="30">
        <f t="shared" si="67"/>
        <v>0.05</v>
      </c>
      <c r="AZ40" s="34">
        <f t="shared" si="68"/>
        <v>0.5</v>
      </c>
      <c r="BA40" s="9">
        <f t="shared" si="79"/>
        <v>3234.6375148319999</v>
      </c>
      <c r="BB40" s="9">
        <f t="shared" si="69"/>
        <v>4851.9562722479996</v>
      </c>
      <c r="BC40" s="9">
        <f t="shared" si="70"/>
        <v>3315.5034527027997</v>
      </c>
      <c r="BD40" s="15">
        <f t="shared" si="18"/>
        <v>1533.7304479999998</v>
      </c>
      <c r="BE40" s="15">
        <f t="shared" si="71"/>
        <v>2300.5956719999995</v>
      </c>
      <c r="BF40" s="9">
        <f t="shared" si="72"/>
        <v>1572.0737091999997</v>
      </c>
      <c r="BG40" s="9">
        <f t="shared" si="73"/>
        <v>4631.5636363636359</v>
      </c>
      <c r="BH40" s="9">
        <f t="shared" si="74"/>
        <v>2778.9381818181819</v>
      </c>
      <c r="BI40" s="9">
        <f t="shared" si="75"/>
        <v>1157.890909090909</v>
      </c>
      <c r="BJ40" s="9">
        <f t="shared" si="21"/>
        <v>3315.5034527027997</v>
      </c>
      <c r="BK40" s="15">
        <v>4</v>
      </c>
      <c r="BL40" s="9">
        <f t="shared" si="22"/>
        <v>628.82948367999984</v>
      </c>
      <c r="BM40" s="9">
        <f t="shared" si="23"/>
        <v>3944.3329363827997</v>
      </c>
      <c r="BP40" s="9">
        <f t="shared" si="24"/>
        <v>3315.5034527027997</v>
      </c>
      <c r="BQ40" s="9">
        <v>8</v>
      </c>
      <c r="BR40" s="9">
        <f t="shared" si="25"/>
        <v>1257.6589673599997</v>
      </c>
      <c r="BS40" s="9">
        <f t="shared" si="26"/>
        <v>4573.1624200627994</v>
      </c>
      <c r="BT40" s="9">
        <f t="shared" si="27"/>
        <v>7352.1006018809812</v>
      </c>
      <c r="BU40" s="9">
        <f t="shared" si="28"/>
        <v>484.50269582274177</v>
      </c>
      <c r="BV40" s="9">
        <f t="shared" si="29"/>
        <v>3315.5034527027997</v>
      </c>
      <c r="BW40" s="9">
        <v>12</v>
      </c>
      <c r="BX40" s="9">
        <f t="shared" si="30"/>
        <v>1886.4884510399995</v>
      </c>
      <c r="BY40" s="9">
        <f t="shared" si="31"/>
        <v>5201.991903742799</v>
      </c>
      <c r="BZ40" s="9">
        <f t="shared" si="32"/>
        <v>7980.9300855609808</v>
      </c>
      <c r="CA40" s="9">
        <f t="shared" si="33"/>
        <v>1113.3321795027414</v>
      </c>
      <c r="CB40" s="9">
        <f t="shared" si="34"/>
        <v>16886.66782049726</v>
      </c>
      <c r="CC40" s="9"/>
    </row>
    <row r="41" spans="1:81" x14ac:dyDescent="0.35">
      <c r="B41" s="15" t="s">
        <v>209</v>
      </c>
      <c r="C41" s="15">
        <v>200</v>
      </c>
      <c r="D41" s="33">
        <v>0.18</v>
      </c>
      <c r="E41" s="15">
        <v>11</v>
      </c>
      <c r="F41" s="33">
        <v>1.6872</v>
      </c>
      <c r="G41" s="9">
        <v>10</v>
      </c>
      <c r="H41" s="33">
        <v>0.8</v>
      </c>
      <c r="I41" s="33">
        <v>0.05</v>
      </c>
      <c r="J41" s="33">
        <v>0.5</v>
      </c>
      <c r="K41" s="9">
        <v>1440</v>
      </c>
      <c r="L41" s="9">
        <v>864</v>
      </c>
      <c r="M41" s="9">
        <v>360</v>
      </c>
      <c r="N41" t="s">
        <v>215</v>
      </c>
      <c r="O41">
        <v>1</v>
      </c>
      <c r="P41" t="s">
        <v>9</v>
      </c>
      <c r="Q41">
        <v>449</v>
      </c>
      <c r="U41" s="30">
        <v>0.24</v>
      </c>
      <c r="V41" s="6">
        <v>151</v>
      </c>
      <c r="W41" t="s">
        <v>107</v>
      </c>
      <c r="Y41" s="30">
        <v>0.15</v>
      </c>
      <c r="AA41" s="15"/>
      <c r="AB41" s="30">
        <v>0.4</v>
      </c>
      <c r="AC41" s="30"/>
      <c r="AD41" s="30"/>
      <c r="AE41" s="15">
        <v>311</v>
      </c>
      <c r="AF41" s="30"/>
      <c r="AH41" s="30">
        <v>0.311</v>
      </c>
      <c r="AJ41" s="15">
        <f>2*187</f>
        <v>374</v>
      </c>
      <c r="AK41" t="s">
        <v>214</v>
      </c>
      <c r="AL41" s="9"/>
      <c r="AM41" s="30"/>
      <c r="AN41" s="30"/>
      <c r="AO41" s="30"/>
      <c r="AP41" s="15">
        <f t="shared" si="77"/>
        <v>649</v>
      </c>
      <c r="AQ41" s="9">
        <f t="shared" si="62"/>
        <v>311</v>
      </c>
      <c r="AR41" s="4">
        <f t="shared" si="78"/>
        <v>0.18</v>
      </c>
      <c r="AS41">
        <f t="shared" si="63"/>
        <v>1076.82</v>
      </c>
      <c r="AT41" s="30">
        <f t="shared" si="64"/>
        <v>0.15</v>
      </c>
      <c r="AU41" s="30"/>
      <c r="AV41" s="30">
        <f t="shared" si="16"/>
        <v>0.24</v>
      </c>
      <c r="AW41" s="9">
        <f t="shared" si="65"/>
        <v>525</v>
      </c>
      <c r="AX41" s="30">
        <f t="shared" si="66"/>
        <v>2.2163636363636363</v>
      </c>
      <c r="AY41" s="30">
        <f t="shared" si="67"/>
        <v>0.36099999999999999</v>
      </c>
      <c r="AZ41" s="34">
        <f t="shared" si="68"/>
        <v>0.5</v>
      </c>
      <c r="BA41" s="9">
        <f t="shared" si="79"/>
        <v>2525.3668785599998</v>
      </c>
      <c r="BB41" s="9">
        <f t="shared" si="69"/>
        <v>3788.0503178399995</v>
      </c>
      <c r="BC41" s="9">
        <f t="shared" si="70"/>
        <v>2981.1956001400795</v>
      </c>
      <c r="BD41" s="15">
        <f t="shared" si="18"/>
        <v>1197.4238399999997</v>
      </c>
      <c r="BE41" s="15">
        <f t="shared" si="71"/>
        <v>1796.1357599999997</v>
      </c>
      <c r="BF41" s="9">
        <f t="shared" si="72"/>
        <v>1413.5588431199997</v>
      </c>
      <c r="BG41" s="9">
        <f t="shared" si="73"/>
        <v>4631.5636363636359</v>
      </c>
      <c r="BH41" s="9">
        <f t="shared" si="74"/>
        <v>2778.9381818181819</v>
      </c>
      <c r="BI41" s="9">
        <f t="shared" si="75"/>
        <v>1157.890909090909</v>
      </c>
      <c r="BJ41" s="9">
        <f t="shared" si="21"/>
        <v>2981.1956001400795</v>
      </c>
      <c r="BK41" s="15">
        <v>4</v>
      </c>
      <c r="BL41" s="9">
        <f t="shared" si="22"/>
        <v>565.42353724799989</v>
      </c>
      <c r="BM41" s="9">
        <f t="shared" si="23"/>
        <v>3546.6191373880793</v>
      </c>
      <c r="BP41" s="9">
        <f t="shared" si="24"/>
        <v>2981.1956001400795</v>
      </c>
      <c r="BQ41" s="9">
        <v>8</v>
      </c>
      <c r="BR41" s="9">
        <f t="shared" si="25"/>
        <v>1130.8470744959998</v>
      </c>
      <c r="BS41" s="9">
        <f t="shared" si="26"/>
        <v>4112.042674636079</v>
      </c>
      <c r="BT41" s="9">
        <f t="shared" si="27"/>
        <v>6890.9808564542609</v>
      </c>
      <c r="BU41" s="9">
        <f t="shared" si="28"/>
        <v>23.382950396021442</v>
      </c>
      <c r="BV41" s="9">
        <f t="shared" si="29"/>
        <v>2981.1956001400795</v>
      </c>
      <c r="BW41" s="9">
        <v>12</v>
      </c>
      <c r="BX41" s="9">
        <f t="shared" si="30"/>
        <v>1696.2706117439998</v>
      </c>
      <c r="BY41" s="9">
        <f t="shared" si="31"/>
        <v>4677.4662118840788</v>
      </c>
      <c r="BZ41" s="9">
        <f t="shared" si="32"/>
        <v>7456.4043937022607</v>
      </c>
      <c r="CA41" s="9">
        <f t="shared" si="33"/>
        <v>588.80648764402122</v>
      </c>
      <c r="CB41" s="9">
        <f t="shared" si="34"/>
        <v>17411.193512355978</v>
      </c>
      <c r="CC41" s="9"/>
    </row>
    <row r="42" spans="1:81" s="10" customFormat="1" x14ac:dyDescent="0.35">
      <c r="B42" s="31" t="s">
        <v>209</v>
      </c>
      <c r="C42" s="31">
        <v>200</v>
      </c>
      <c r="D42" s="35">
        <v>0.18</v>
      </c>
      <c r="E42" s="31">
        <v>11</v>
      </c>
      <c r="F42" s="35">
        <v>1.6872</v>
      </c>
      <c r="G42" s="17">
        <v>10</v>
      </c>
      <c r="H42" s="35">
        <v>0.8</v>
      </c>
      <c r="I42" s="35">
        <v>0.05</v>
      </c>
      <c r="J42" s="35">
        <v>0.5</v>
      </c>
      <c r="K42" s="17">
        <v>1440</v>
      </c>
      <c r="L42" s="17">
        <v>864</v>
      </c>
      <c r="M42" s="17">
        <v>360</v>
      </c>
      <c r="N42" s="10" t="s">
        <v>215</v>
      </c>
      <c r="O42" s="10">
        <v>1</v>
      </c>
      <c r="P42" s="10" t="s">
        <v>9</v>
      </c>
      <c r="Q42" s="10">
        <v>449</v>
      </c>
      <c r="U42" s="32">
        <v>0.24</v>
      </c>
      <c r="V42" s="13">
        <v>151</v>
      </c>
      <c r="W42" s="10" t="s">
        <v>107</v>
      </c>
      <c r="Y42" s="32">
        <v>0.15</v>
      </c>
      <c r="AA42" s="31"/>
      <c r="AB42" s="32">
        <v>0.4</v>
      </c>
      <c r="AC42" s="32"/>
      <c r="AD42" s="32"/>
      <c r="AE42" s="31">
        <v>311</v>
      </c>
      <c r="AG42" s="32">
        <v>0.46600000000000003</v>
      </c>
      <c r="AH42" s="32"/>
      <c r="AJ42" s="31">
        <f>2*187</f>
        <v>374</v>
      </c>
      <c r="AK42" s="10" t="s">
        <v>214</v>
      </c>
      <c r="AL42" s="17"/>
      <c r="AM42" s="32"/>
      <c r="AN42" s="32"/>
      <c r="AO42" s="32"/>
      <c r="AP42" s="31">
        <f t="shared" si="77"/>
        <v>649</v>
      </c>
      <c r="AQ42" s="17">
        <f t="shared" si="62"/>
        <v>311</v>
      </c>
      <c r="AR42" s="12">
        <f t="shared" si="78"/>
        <v>0.18</v>
      </c>
      <c r="AS42" s="10">
        <f t="shared" si="63"/>
        <v>1076.82</v>
      </c>
      <c r="AT42" s="32">
        <f t="shared" si="64"/>
        <v>0.61599999999999999</v>
      </c>
      <c r="AU42" s="32"/>
      <c r="AV42" s="32">
        <f t="shared" si="16"/>
        <v>0.24</v>
      </c>
      <c r="AW42" s="17">
        <f t="shared" si="65"/>
        <v>525</v>
      </c>
      <c r="AX42" s="32">
        <f t="shared" si="66"/>
        <v>2.2163636363636363</v>
      </c>
      <c r="AY42" s="32">
        <f t="shared" si="67"/>
        <v>0.05</v>
      </c>
      <c r="AZ42" s="36">
        <f t="shared" si="68"/>
        <v>0.5</v>
      </c>
      <c r="BA42" s="17">
        <f t="shared" si="79"/>
        <v>3372.0006666239997</v>
      </c>
      <c r="BB42" s="17">
        <f t="shared" si="69"/>
        <v>5058.0009999359991</v>
      </c>
      <c r="BC42" s="17">
        <f t="shared" si="70"/>
        <v>3456.3006832895999</v>
      </c>
      <c r="BD42" s="31">
        <f t="shared" si="18"/>
        <v>1598.8623360000001</v>
      </c>
      <c r="BE42" s="31">
        <f t="shared" si="71"/>
        <v>2398.2935040000002</v>
      </c>
      <c r="BF42" s="17">
        <f t="shared" si="72"/>
        <v>1638.8338944</v>
      </c>
      <c r="BG42" s="18">
        <f t="shared" si="73"/>
        <v>4631.5636363636359</v>
      </c>
      <c r="BH42" s="17">
        <f t="shared" si="74"/>
        <v>2778.9381818181819</v>
      </c>
      <c r="BI42" s="17">
        <f t="shared" si="75"/>
        <v>1157.890909090909</v>
      </c>
      <c r="BJ42" s="17">
        <f t="shared" si="21"/>
        <v>3456.3006832895999</v>
      </c>
      <c r="BK42" s="31">
        <v>4</v>
      </c>
      <c r="BL42" s="17">
        <f t="shared" si="22"/>
        <v>655.53355776000001</v>
      </c>
      <c r="BM42" s="17">
        <f t="shared" si="23"/>
        <v>4111.8342410495998</v>
      </c>
      <c r="BP42" s="17">
        <f t="shared" si="24"/>
        <v>3456.3006832895999</v>
      </c>
      <c r="BQ42" s="17">
        <v>8</v>
      </c>
      <c r="BR42" s="17">
        <f t="shared" si="25"/>
        <v>1311.06711552</v>
      </c>
      <c r="BS42" s="17">
        <f t="shared" si="26"/>
        <v>4767.3677988095997</v>
      </c>
      <c r="BT42" s="17">
        <f t="shared" si="27"/>
        <v>7546.3059806277815</v>
      </c>
      <c r="BU42" s="17">
        <f t="shared" si="28"/>
        <v>678.70807456954208</v>
      </c>
      <c r="BV42" s="17">
        <f t="shared" si="29"/>
        <v>3456.3006832895999</v>
      </c>
      <c r="BW42" s="17">
        <v>12</v>
      </c>
      <c r="BX42" s="17">
        <f t="shared" si="30"/>
        <v>1966.6006732800001</v>
      </c>
      <c r="BY42" s="17">
        <f t="shared" si="31"/>
        <v>5422.9013565696005</v>
      </c>
      <c r="BZ42" s="17">
        <f t="shared" si="32"/>
        <v>8201.8395383877833</v>
      </c>
      <c r="CA42" s="17">
        <f t="shared" si="33"/>
        <v>1334.2416323295438</v>
      </c>
      <c r="CB42" s="17">
        <f t="shared" si="34"/>
        <v>16665.758367670456</v>
      </c>
      <c r="CC42" s="17"/>
    </row>
    <row r="43" spans="1:81" s="15" customFormat="1" x14ac:dyDescent="0.35">
      <c r="A43" s="15">
        <v>1</v>
      </c>
      <c r="B43" s="15" t="s">
        <v>209</v>
      </c>
      <c r="C43" s="15">
        <v>200</v>
      </c>
      <c r="D43" s="33">
        <v>0.18</v>
      </c>
      <c r="E43" s="15">
        <v>11</v>
      </c>
      <c r="F43" s="33">
        <v>1.6872</v>
      </c>
      <c r="G43" s="9">
        <v>10</v>
      </c>
      <c r="H43" s="33">
        <v>0.8</v>
      </c>
      <c r="I43" s="33">
        <v>0.05</v>
      </c>
      <c r="J43" s="33">
        <v>0.5</v>
      </c>
      <c r="K43" s="9">
        <v>1440</v>
      </c>
      <c r="L43" s="9">
        <v>864</v>
      </c>
      <c r="M43" s="9">
        <v>360</v>
      </c>
      <c r="N43" s="15" t="s">
        <v>11</v>
      </c>
      <c r="O43" s="15">
        <v>1</v>
      </c>
      <c r="P43" s="15" t="s">
        <v>9</v>
      </c>
      <c r="Q43" s="15">
        <v>449</v>
      </c>
      <c r="R43" s="30">
        <v>0.377</v>
      </c>
      <c r="S43" s="30"/>
      <c r="T43" s="30"/>
      <c r="U43" s="30"/>
      <c r="V43" s="9"/>
      <c r="W43" t="s">
        <v>224</v>
      </c>
      <c r="X43"/>
      <c r="Y43"/>
      <c r="Z43"/>
      <c r="AA43"/>
      <c r="AB43"/>
      <c r="AC43" s="30"/>
      <c r="AD43" s="30"/>
      <c r="AE43" s="15">
        <v>311</v>
      </c>
      <c r="AF43" s="30">
        <f>1*46.6%</f>
        <v>0.46600000000000003</v>
      </c>
      <c r="AG43" s="30">
        <v>0.46600000000000003</v>
      </c>
      <c r="AH43" s="30">
        <v>0.311</v>
      </c>
      <c r="AI43" s="30"/>
      <c r="AK43" t="s">
        <v>214</v>
      </c>
      <c r="AL43" s="9"/>
      <c r="AM43" s="30"/>
      <c r="AN43" s="30"/>
      <c r="AO43" s="30"/>
      <c r="AP43" s="15">
        <f t="shared" si="77"/>
        <v>649</v>
      </c>
      <c r="AQ43" s="9">
        <f>AE43+AL43</f>
        <v>311</v>
      </c>
      <c r="AR43" s="4">
        <f t="shared" si="78"/>
        <v>1.0229999999999999</v>
      </c>
      <c r="AS43">
        <f t="shared" si="63"/>
        <v>1623.9269999999999</v>
      </c>
      <c r="AT43" s="30">
        <f>Y43+AG43</f>
        <v>0.46600000000000003</v>
      </c>
      <c r="AU43" s="30"/>
      <c r="AV43" s="30">
        <f t="shared" si="16"/>
        <v>0</v>
      </c>
      <c r="AW43" s="9">
        <f>V43+AA43+AJ43</f>
        <v>0</v>
      </c>
      <c r="AX43" s="30">
        <f>666*AW43/(1400+AW43)/100+AB43</f>
        <v>0</v>
      </c>
      <c r="AY43" s="30">
        <f>I43+S43+AC43+AH43+AN43</f>
        <v>0.36099999999999999</v>
      </c>
      <c r="AZ43" s="34">
        <f>J43+T43+AD43+AI43+AO43</f>
        <v>0.5</v>
      </c>
      <c r="BA43" s="9">
        <f t="shared" si="79"/>
        <v>4016.6782040303997</v>
      </c>
      <c r="BB43" s="9">
        <f>(100%+AZ43)*BA43</f>
        <v>6025.0173060456</v>
      </c>
      <c r="BC43" s="9">
        <f>MIN($AY43, 80%)*BB43+MAX(100%-AY43, 20%)*BA43</f>
        <v>4741.6886198578868</v>
      </c>
      <c r="BD43" s="15">
        <f t="shared" si="18"/>
        <v>1904.5415856</v>
      </c>
      <c r="BE43" s="15">
        <f>(100%+AZ43)*BD43</f>
        <v>2856.8123783999999</v>
      </c>
      <c r="BF43" s="9">
        <f t="shared" si="72"/>
        <v>2248.3113418007997</v>
      </c>
      <c r="BG43" s="9">
        <f>(100%+$AX43)*K43</f>
        <v>1440</v>
      </c>
      <c r="BH43" s="9">
        <f t="shared" si="74"/>
        <v>864</v>
      </c>
      <c r="BI43" s="9">
        <f t="shared" si="75"/>
        <v>360</v>
      </c>
      <c r="BJ43" s="9">
        <f t="shared" si="21"/>
        <v>4741.6886198578868</v>
      </c>
      <c r="BK43" s="15">
        <v>4</v>
      </c>
      <c r="BL43" s="9">
        <f t="shared" si="22"/>
        <v>899.32453672031988</v>
      </c>
      <c r="BM43" s="9">
        <f t="shared" si="23"/>
        <v>5641.0131565782067</v>
      </c>
      <c r="BP43" s="9">
        <f t="shared" si="24"/>
        <v>4741.6886198578868</v>
      </c>
      <c r="BQ43" s="9">
        <v>8</v>
      </c>
      <c r="BR43" s="9">
        <f t="shared" si="25"/>
        <v>1798.6490734406398</v>
      </c>
      <c r="BS43" s="9">
        <f t="shared" si="26"/>
        <v>6540.3376932985266</v>
      </c>
      <c r="BT43" s="9">
        <f t="shared" si="27"/>
        <v>7404.3376932985266</v>
      </c>
      <c r="BU43" s="9">
        <f t="shared" si="28"/>
        <v>536.73978724028711</v>
      </c>
      <c r="BV43" s="9">
        <f t="shared" si="29"/>
        <v>4741.6886198578868</v>
      </c>
      <c r="BW43" s="9">
        <v>12</v>
      </c>
      <c r="BX43" s="9">
        <f t="shared" si="30"/>
        <v>2697.9736101609597</v>
      </c>
      <c r="BY43" s="9">
        <f t="shared" si="31"/>
        <v>7439.6622300188465</v>
      </c>
      <c r="BZ43" s="9">
        <f t="shared" si="32"/>
        <v>8303.6622300188465</v>
      </c>
      <c r="CA43" s="9">
        <f t="shared" si="33"/>
        <v>1436.064323960607</v>
      </c>
      <c r="CB43" s="9">
        <f t="shared" si="34"/>
        <v>16563.935676039393</v>
      </c>
      <c r="CC43" s="9"/>
    </row>
    <row r="44" spans="1:81" x14ac:dyDescent="0.35">
      <c r="B44" s="15" t="s">
        <v>209</v>
      </c>
      <c r="C44" s="15">
        <v>200</v>
      </c>
      <c r="D44" s="33">
        <v>0.18</v>
      </c>
      <c r="E44" s="15">
        <v>11</v>
      </c>
      <c r="F44" s="33">
        <v>1.6872</v>
      </c>
      <c r="G44" s="9">
        <v>10</v>
      </c>
      <c r="H44" s="33">
        <v>0.8</v>
      </c>
      <c r="I44" s="33">
        <v>0.05</v>
      </c>
      <c r="J44" s="33">
        <v>0.5</v>
      </c>
      <c r="K44" s="9">
        <v>1440</v>
      </c>
      <c r="L44" s="9">
        <v>864</v>
      </c>
      <c r="M44" s="9">
        <v>360</v>
      </c>
      <c r="N44" s="15" t="s">
        <v>11</v>
      </c>
      <c r="O44" s="15">
        <v>1</v>
      </c>
      <c r="P44" s="15" t="s">
        <v>9</v>
      </c>
      <c r="Q44" s="15">
        <v>449</v>
      </c>
      <c r="R44" s="30">
        <v>0.377</v>
      </c>
      <c r="S44" s="30"/>
      <c r="T44" s="30"/>
      <c r="U44" s="30"/>
      <c r="V44" s="9"/>
      <c r="W44" t="s">
        <v>224</v>
      </c>
      <c r="AC44" s="30"/>
      <c r="AD44" s="30"/>
      <c r="AE44" s="15">
        <v>311</v>
      </c>
      <c r="AF44" s="30">
        <f>1*46.6%</f>
        <v>0.46600000000000003</v>
      </c>
      <c r="AG44" s="30">
        <v>0.46600000000000003</v>
      </c>
      <c r="AJ44" s="15">
        <f>1*187</f>
        <v>187</v>
      </c>
      <c r="AK44" t="s">
        <v>214</v>
      </c>
      <c r="AL44" s="9"/>
      <c r="AM44" s="30"/>
      <c r="AN44" s="30"/>
      <c r="AO44" s="30"/>
      <c r="AP44" s="15">
        <f t="shared" si="77"/>
        <v>649</v>
      </c>
      <c r="AQ44" s="9">
        <f t="shared" ref="AQ44:AQ52" si="80">AE44+AL44</f>
        <v>311</v>
      </c>
      <c r="AR44" s="4">
        <f t="shared" si="78"/>
        <v>1.0229999999999999</v>
      </c>
      <c r="AS44">
        <f t="shared" si="63"/>
        <v>1623.9269999999999</v>
      </c>
      <c r="AT44" s="30">
        <f t="shared" ref="AT44:AT52" si="81">Y44+AG44</f>
        <v>0.46600000000000003</v>
      </c>
      <c r="AU44" s="30"/>
      <c r="AV44" s="30">
        <f t="shared" si="16"/>
        <v>0</v>
      </c>
      <c r="AW44" s="9">
        <f t="shared" ref="AW44:AW52" si="82">V44+AA44+AJ44</f>
        <v>187</v>
      </c>
      <c r="AX44" s="30">
        <f t="shared" ref="AX44:AX52" si="83">666*AW44/(1400+AW44)/100+AB44</f>
        <v>0.78476370510396976</v>
      </c>
      <c r="AY44" s="30">
        <f t="shared" ref="AY44:AY52" si="84">I44+S44+AC44+AH44+AN44</f>
        <v>0.05</v>
      </c>
      <c r="AZ44" s="34">
        <f t="shared" ref="AZ44:AZ52" si="85">J44+T44+AD44+AI44+AO44</f>
        <v>0.5</v>
      </c>
      <c r="BA44" s="9">
        <f t="shared" si="79"/>
        <v>4016.6782040303997</v>
      </c>
      <c r="BB44" s="9">
        <f t="shared" ref="BB44:BB52" si="86">(100%+AZ44)*BA44</f>
        <v>6025.0173060456</v>
      </c>
      <c r="BC44" s="9">
        <f t="shared" ref="BC44:BC52" si="87">MIN($AY44, 80%)*BB44+MAX(100%-AY44, 20%)*BA44</f>
        <v>4117.0951591311596</v>
      </c>
      <c r="BD44" s="15">
        <f t="shared" si="18"/>
        <v>1904.5415856</v>
      </c>
      <c r="BE44" s="15">
        <f t="shared" ref="BE44:BE52" si="88">(100%+AZ44)*BD44</f>
        <v>2856.8123783999999</v>
      </c>
      <c r="BF44" s="9">
        <f t="shared" si="72"/>
        <v>1952.15512524</v>
      </c>
      <c r="BG44" s="8">
        <f t="shared" ref="BG44:BG52" si="89">(100%+$AX44)*K44</f>
        <v>2570.0597353497164</v>
      </c>
      <c r="BH44" s="9">
        <f t="shared" si="74"/>
        <v>1542.0358412098299</v>
      </c>
      <c r="BI44" s="9">
        <f t="shared" si="75"/>
        <v>642.51493383742911</v>
      </c>
      <c r="BJ44" s="9">
        <f t="shared" si="21"/>
        <v>4117.0951591311596</v>
      </c>
      <c r="BK44" s="15">
        <v>4</v>
      </c>
      <c r="BL44" s="9">
        <f t="shared" si="22"/>
        <v>780.86205009599996</v>
      </c>
      <c r="BM44" s="9">
        <f t="shared" si="23"/>
        <v>4897.9572092271592</v>
      </c>
      <c r="BP44" s="9">
        <f t="shared" si="24"/>
        <v>4117.0951591311596</v>
      </c>
      <c r="BQ44" s="9">
        <v>8</v>
      </c>
      <c r="BR44" s="9">
        <f t="shared" si="25"/>
        <v>1561.7241001919999</v>
      </c>
      <c r="BS44" s="9">
        <f t="shared" si="26"/>
        <v>5678.8192593231597</v>
      </c>
      <c r="BT44" s="9">
        <f t="shared" si="27"/>
        <v>7220.85510053299</v>
      </c>
      <c r="BU44" s="9">
        <f t="shared" si="28"/>
        <v>353.25719447475058</v>
      </c>
      <c r="BV44" s="9">
        <f t="shared" si="29"/>
        <v>4117.0951591311596</v>
      </c>
      <c r="BW44" s="9">
        <v>12</v>
      </c>
      <c r="BX44" s="9">
        <f t="shared" si="30"/>
        <v>2342.5861502879998</v>
      </c>
      <c r="BY44" s="9">
        <f t="shared" si="31"/>
        <v>6459.6813094191593</v>
      </c>
      <c r="BZ44" s="9">
        <f t="shared" si="32"/>
        <v>8001.7171506289887</v>
      </c>
      <c r="CA44" s="9">
        <f t="shared" si="33"/>
        <v>1134.1192445707493</v>
      </c>
      <c r="CB44" s="9">
        <f t="shared" si="34"/>
        <v>16865.880755429251</v>
      </c>
      <c r="CC44" s="9"/>
    </row>
    <row r="45" spans="1:81" x14ac:dyDescent="0.35">
      <c r="B45" s="15" t="s">
        <v>209</v>
      </c>
      <c r="C45" s="15">
        <v>200</v>
      </c>
      <c r="D45" s="33">
        <v>0.18</v>
      </c>
      <c r="E45" s="15">
        <v>11</v>
      </c>
      <c r="F45" s="33">
        <v>1.6872</v>
      </c>
      <c r="G45" s="9">
        <v>10</v>
      </c>
      <c r="H45" s="33">
        <v>0.8</v>
      </c>
      <c r="I45" s="33">
        <v>0.05</v>
      </c>
      <c r="J45" s="33">
        <v>0.5</v>
      </c>
      <c r="K45" s="9">
        <v>1440</v>
      </c>
      <c r="L45" s="9">
        <v>864</v>
      </c>
      <c r="M45" s="9">
        <v>360</v>
      </c>
      <c r="N45" s="15" t="s">
        <v>11</v>
      </c>
      <c r="O45" s="15">
        <v>1</v>
      </c>
      <c r="P45" s="15" t="s">
        <v>9</v>
      </c>
      <c r="Q45" s="15">
        <v>449</v>
      </c>
      <c r="R45" s="30">
        <v>0.377</v>
      </c>
      <c r="S45" s="30"/>
      <c r="T45" s="30"/>
      <c r="U45" s="30"/>
      <c r="V45" s="9"/>
      <c r="W45" t="s">
        <v>224</v>
      </c>
      <c r="AC45" s="30"/>
      <c r="AD45" s="30"/>
      <c r="AE45" s="15">
        <v>311</v>
      </c>
      <c r="AF45" s="30">
        <f>1*46.6%</f>
        <v>0.46600000000000003</v>
      </c>
      <c r="AH45" s="30">
        <v>0.311</v>
      </c>
      <c r="AJ45" s="15">
        <f t="shared" ref="AJ45:AJ48" si="90">1*187</f>
        <v>187</v>
      </c>
      <c r="AK45" t="s">
        <v>214</v>
      </c>
      <c r="AL45" s="9"/>
      <c r="AM45" s="30"/>
      <c r="AN45" s="30"/>
      <c r="AO45" s="30"/>
      <c r="AP45" s="15">
        <f t="shared" si="77"/>
        <v>649</v>
      </c>
      <c r="AQ45" s="9">
        <f t="shared" si="80"/>
        <v>311</v>
      </c>
      <c r="AR45" s="4">
        <f t="shared" si="78"/>
        <v>1.0229999999999999</v>
      </c>
      <c r="AS45">
        <f t="shared" si="63"/>
        <v>1623.9269999999999</v>
      </c>
      <c r="AT45" s="30">
        <f t="shared" si="81"/>
        <v>0</v>
      </c>
      <c r="AU45" s="30"/>
      <c r="AV45" s="30">
        <f t="shared" si="16"/>
        <v>0</v>
      </c>
      <c r="AW45" s="9">
        <f t="shared" si="82"/>
        <v>187</v>
      </c>
      <c r="AX45" s="30">
        <f t="shared" si="83"/>
        <v>0.78476370510396976</v>
      </c>
      <c r="AY45" s="30">
        <f t="shared" si="84"/>
        <v>0.36099999999999999</v>
      </c>
      <c r="AZ45" s="34">
        <f t="shared" si="85"/>
        <v>0.5</v>
      </c>
      <c r="BA45" s="9">
        <f t="shared" si="79"/>
        <v>2739.8896344</v>
      </c>
      <c r="BB45" s="9">
        <f t="shared" si="86"/>
        <v>4109.8344515999997</v>
      </c>
      <c r="BC45" s="9">
        <f t="shared" si="87"/>
        <v>3234.4397134091996</v>
      </c>
      <c r="BD45" s="15">
        <f t="shared" si="18"/>
        <v>1299.1415999999999</v>
      </c>
      <c r="BE45" s="15">
        <f t="shared" si="88"/>
        <v>1948.7123999999999</v>
      </c>
      <c r="BF45" s="9">
        <f t="shared" si="72"/>
        <v>1533.6366587999999</v>
      </c>
      <c r="BG45" s="9">
        <f t="shared" si="89"/>
        <v>2570.0597353497164</v>
      </c>
      <c r="BH45" s="9">
        <f t="shared" si="74"/>
        <v>1542.0358412098299</v>
      </c>
      <c r="BI45" s="9">
        <f t="shared" si="75"/>
        <v>642.51493383742911</v>
      </c>
      <c r="BJ45" s="9">
        <f t="shared" si="21"/>
        <v>3234.4397134091996</v>
      </c>
      <c r="BK45" s="15">
        <v>4</v>
      </c>
      <c r="BL45" s="9">
        <f t="shared" si="22"/>
        <v>613.45466351999994</v>
      </c>
      <c r="BM45" s="9">
        <f t="shared" si="23"/>
        <v>3847.8943769291996</v>
      </c>
      <c r="BP45" s="9">
        <f t="shared" si="24"/>
        <v>3234.4397134091996</v>
      </c>
      <c r="BQ45" s="9">
        <v>8</v>
      </c>
      <c r="BR45" s="9">
        <f t="shared" si="25"/>
        <v>1226.9093270399999</v>
      </c>
      <c r="BS45" s="9">
        <f t="shared" si="26"/>
        <v>4461.3490404491995</v>
      </c>
      <c r="BT45" s="9">
        <f t="shared" si="27"/>
        <v>6003.3848816590289</v>
      </c>
      <c r="BU45" s="9">
        <f t="shared" si="28"/>
        <v>-864.21302439921055</v>
      </c>
      <c r="BV45" s="9">
        <f t="shared" si="29"/>
        <v>3234.4397134091996</v>
      </c>
      <c r="BW45" s="9">
        <v>12</v>
      </c>
      <c r="BX45" s="9">
        <f t="shared" si="30"/>
        <v>1840.3639905599998</v>
      </c>
      <c r="BY45" s="9">
        <f t="shared" si="31"/>
        <v>5074.803703969199</v>
      </c>
      <c r="BZ45" s="9">
        <f t="shared" si="32"/>
        <v>6616.8395451790293</v>
      </c>
      <c r="CA45" s="9">
        <f t="shared" si="33"/>
        <v>-250.75836087921016</v>
      </c>
      <c r="CB45" s="9">
        <f t="shared" si="34"/>
        <v>18250.758360879212</v>
      </c>
      <c r="CC45" s="9"/>
    </row>
    <row r="46" spans="1:81" x14ac:dyDescent="0.35">
      <c r="B46" s="15" t="s">
        <v>209</v>
      </c>
      <c r="C46" s="15">
        <v>200</v>
      </c>
      <c r="D46" s="33">
        <v>0.18</v>
      </c>
      <c r="E46" s="15">
        <v>11</v>
      </c>
      <c r="F46" s="33">
        <v>1.6872</v>
      </c>
      <c r="G46" s="9">
        <v>10</v>
      </c>
      <c r="H46" s="33">
        <v>0.8</v>
      </c>
      <c r="I46" s="33">
        <v>0.05</v>
      </c>
      <c r="J46" s="33">
        <v>0.5</v>
      </c>
      <c r="K46" s="9">
        <v>1440</v>
      </c>
      <c r="L46" s="9">
        <v>864</v>
      </c>
      <c r="M46" s="9">
        <v>360</v>
      </c>
      <c r="N46" s="15" t="s">
        <v>11</v>
      </c>
      <c r="O46" s="15">
        <v>1</v>
      </c>
      <c r="P46" s="15" t="s">
        <v>9</v>
      </c>
      <c r="Q46" s="15">
        <v>449</v>
      </c>
      <c r="R46" s="30">
        <v>0.377</v>
      </c>
      <c r="S46" s="30"/>
      <c r="T46" s="30"/>
      <c r="U46" s="30"/>
      <c r="V46" s="9"/>
      <c r="W46" t="s">
        <v>224</v>
      </c>
      <c r="AC46" s="30"/>
      <c r="AD46" s="30"/>
      <c r="AE46" s="15">
        <v>311</v>
      </c>
      <c r="AG46" s="30">
        <v>0.46600000000000003</v>
      </c>
      <c r="AH46" s="30">
        <v>0.311</v>
      </c>
      <c r="AJ46" s="15">
        <f t="shared" si="90"/>
        <v>187</v>
      </c>
      <c r="AK46" t="s">
        <v>214</v>
      </c>
      <c r="AL46" s="9"/>
      <c r="AM46" s="30"/>
      <c r="AN46" s="30"/>
      <c r="AO46" s="30"/>
      <c r="AP46" s="15">
        <f t="shared" si="77"/>
        <v>649</v>
      </c>
      <c r="AQ46" s="9">
        <f t="shared" si="80"/>
        <v>311</v>
      </c>
      <c r="AR46" s="4">
        <f t="shared" si="78"/>
        <v>0.55699999999999994</v>
      </c>
      <c r="AS46">
        <f t="shared" si="63"/>
        <v>1321.4929999999999</v>
      </c>
      <c r="AT46" s="30">
        <f t="shared" si="81"/>
        <v>0.46600000000000003</v>
      </c>
      <c r="AU46" s="30"/>
      <c r="AV46" s="30">
        <f t="shared" si="16"/>
        <v>0</v>
      </c>
      <c r="AW46" s="9">
        <f t="shared" si="82"/>
        <v>187</v>
      </c>
      <c r="AX46" s="30">
        <f t="shared" si="83"/>
        <v>0.78476370510396976</v>
      </c>
      <c r="AY46" s="30">
        <f t="shared" si="84"/>
        <v>0.36099999999999999</v>
      </c>
      <c r="AZ46" s="34">
        <f t="shared" si="85"/>
        <v>0.5</v>
      </c>
      <c r="BA46" s="9">
        <f t="shared" si="79"/>
        <v>3268.6273027535999</v>
      </c>
      <c r="BB46" s="9">
        <f t="shared" si="86"/>
        <v>4902.9409541303994</v>
      </c>
      <c r="BC46" s="9">
        <f t="shared" si="87"/>
        <v>3858.6145309006242</v>
      </c>
      <c r="BD46" s="15">
        <f t="shared" si="18"/>
        <v>1549.8469904000001</v>
      </c>
      <c r="BE46" s="15">
        <f t="shared" si="88"/>
        <v>2324.7704856</v>
      </c>
      <c r="BF46" s="9">
        <f t="shared" si="72"/>
        <v>1829.5943721672002</v>
      </c>
      <c r="BG46" s="9">
        <f t="shared" si="89"/>
        <v>2570.0597353497164</v>
      </c>
      <c r="BH46" s="9">
        <f t="shared" si="74"/>
        <v>1542.0358412098299</v>
      </c>
      <c r="BI46" s="9">
        <f t="shared" si="75"/>
        <v>642.51493383742911</v>
      </c>
      <c r="BJ46" s="9">
        <f t="shared" si="21"/>
        <v>3858.6145309006242</v>
      </c>
      <c r="BK46" s="15">
        <v>4</v>
      </c>
      <c r="BL46" s="9">
        <f t="shared" si="22"/>
        <v>731.83774886688002</v>
      </c>
      <c r="BM46" s="9">
        <f t="shared" si="23"/>
        <v>4590.4522797675045</v>
      </c>
      <c r="BP46" s="9">
        <f t="shared" si="24"/>
        <v>3858.6145309006242</v>
      </c>
      <c r="BQ46" s="9">
        <v>8</v>
      </c>
      <c r="BR46" s="9">
        <f t="shared" si="25"/>
        <v>1463.67549773376</v>
      </c>
      <c r="BS46" s="9">
        <f t="shared" si="26"/>
        <v>5322.2900286343847</v>
      </c>
      <c r="BT46" s="9">
        <f t="shared" si="27"/>
        <v>6864.325869844215</v>
      </c>
      <c r="BU46" s="9">
        <f t="shared" si="28"/>
        <v>-3.2720362140244106</v>
      </c>
      <c r="BV46" s="9">
        <f t="shared" si="29"/>
        <v>3858.6145309006242</v>
      </c>
      <c r="BW46" s="9">
        <v>12</v>
      </c>
      <c r="BX46" s="9">
        <f t="shared" si="30"/>
        <v>2195.5132466006403</v>
      </c>
      <c r="BY46" s="9">
        <f t="shared" si="31"/>
        <v>6054.1277775012641</v>
      </c>
      <c r="BZ46" s="9">
        <f t="shared" si="32"/>
        <v>7596.1636187110944</v>
      </c>
      <c r="CA46" s="9">
        <f t="shared" si="33"/>
        <v>728.56571265285493</v>
      </c>
      <c r="CB46" s="9">
        <f t="shared" si="34"/>
        <v>17271.434287347147</v>
      </c>
      <c r="CC46" s="9"/>
    </row>
    <row r="47" spans="1:81" x14ac:dyDescent="0.35">
      <c r="B47" s="15" t="s">
        <v>209</v>
      </c>
      <c r="C47" s="15">
        <v>200</v>
      </c>
      <c r="D47" s="33">
        <v>0.18</v>
      </c>
      <c r="E47" s="15">
        <v>11</v>
      </c>
      <c r="F47" s="33">
        <v>1.6872</v>
      </c>
      <c r="G47" s="9">
        <v>10</v>
      </c>
      <c r="H47" s="33">
        <v>0.8</v>
      </c>
      <c r="I47" s="33">
        <v>0.05</v>
      </c>
      <c r="J47" s="33">
        <v>0.5</v>
      </c>
      <c r="K47" s="9">
        <v>1440</v>
      </c>
      <c r="L47" s="9">
        <v>864</v>
      </c>
      <c r="M47" s="9">
        <v>360</v>
      </c>
      <c r="N47" s="15" t="s">
        <v>11</v>
      </c>
      <c r="O47" s="15">
        <v>1</v>
      </c>
      <c r="P47" s="15" t="s">
        <v>9</v>
      </c>
      <c r="Q47" s="15">
        <v>449</v>
      </c>
      <c r="R47" s="30">
        <v>0.377</v>
      </c>
      <c r="S47" s="30"/>
      <c r="T47" s="30"/>
      <c r="U47" s="30"/>
      <c r="V47" s="9"/>
      <c r="W47" t="s">
        <v>224</v>
      </c>
      <c r="AC47" s="30"/>
      <c r="AD47" s="30"/>
      <c r="AE47" s="15">
        <v>311</v>
      </c>
      <c r="AF47" s="30">
        <f>2*46.6%</f>
        <v>0.93200000000000005</v>
      </c>
      <c r="AG47" s="30">
        <v>0.46600000000000003</v>
      </c>
      <c r="AH47" s="30"/>
      <c r="AK47" t="s">
        <v>214</v>
      </c>
      <c r="AL47" s="9"/>
      <c r="AM47" s="30"/>
      <c r="AN47" s="30"/>
      <c r="AO47" s="30"/>
      <c r="AP47" s="15">
        <f t="shared" si="77"/>
        <v>649</v>
      </c>
      <c r="AQ47" s="9">
        <f t="shared" si="80"/>
        <v>311</v>
      </c>
      <c r="AR47" s="4">
        <f t="shared" si="78"/>
        <v>1.4889999999999999</v>
      </c>
      <c r="AS47">
        <f t="shared" si="63"/>
        <v>1926.3609999999999</v>
      </c>
      <c r="AT47" s="30">
        <f t="shared" si="81"/>
        <v>0.46600000000000003</v>
      </c>
      <c r="AU47" s="30"/>
      <c r="AV47" s="30">
        <f t="shared" si="16"/>
        <v>0</v>
      </c>
      <c r="AW47" s="9">
        <f t="shared" si="82"/>
        <v>0</v>
      </c>
      <c r="AX47" s="30">
        <f t="shared" si="83"/>
        <v>0</v>
      </c>
      <c r="AY47" s="30">
        <f t="shared" si="84"/>
        <v>0.05</v>
      </c>
      <c r="AZ47" s="34">
        <f t="shared" si="85"/>
        <v>0.5</v>
      </c>
      <c r="BA47" s="9">
        <f t="shared" si="79"/>
        <v>4764.7291053071995</v>
      </c>
      <c r="BB47" s="9">
        <f t="shared" si="86"/>
        <v>7147.0936579607987</v>
      </c>
      <c r="BC47" s="9">
        <f t="shared" si="87"/>
        <v>4883.8473329398794</v>
      </c>
      <c r="BD47" s="15">
        <f t="shared" si="18"/>
        <v>2259.2361808000001</v>
      </c>
      <c r="BE47" s="15">
        <f t="shared" si="88"/>
        <v>3388.8542711999999</v>
      </c>
      <c r="BF47" s="9">
        <f t="shared" si="72"/>
        <v>2315.71708532</v>
      </c>
      <c r="BG47" s="9">
        <f t="shared" si="89"/>
        <v>1440</v>
      </c>
      <c r="BH47" s="9">
        <f t="shared" si="74"/>
        <v>864</v>
      </c>
      <c r="BI47" s="9">
        <f t="shared" si="75"/>
        <v>360</v>
      </c>
      <c r="BJ47" s="9">
        <f t="shared" si="21"/>
        <v>4883.8473329398794</v>
      </c>
      <c r="BK47" s="15">
        <v>4</v>
      </c>
      <c r="BL47" s="9">
        <f t="shared" si="22"/>
        <v>926.28683412800001</v>
      </c>
      <c r="BM47" s="8">
        <f t="shared" si="23"/>
        <v>5810.1341670678794</v>
      </c>
      <c r="BP47" s="9">
        <f t="shared" si="24"/>
        <v>4883.8473329398794</v>
      </c>
      <c r="BQ47" s="9">
        <v>8</v>
      </c>
      <c r="BR47" s="9">
        <f t="shared" si="25"/>
        <v>1852.573668256</v>
      </c>
      <c r="BS47" s="9">
        <f t="shared" si="26"/>
        <v>6736.4210011958794</v>
      </c>
      <c r="BT47" s="9">
        <f t="shared" si="27"/>
        <v>7600.4210011958794</v>
      </c>
      <c r="BU47" s="9">
        <f t="shared" si="28"/>
        <v>732.82309513763994</v>
      </c>
      <c r="BV47" s="9">
        <f t="shared" si="29"/>
        <v>4883.8473329398794</v>
      </c>
      <c r="BW47" s="9">
        <v>12</v>
      </c>
      <c r="BX47" s="9">
        <f t="shared" si="30"/>
        <v>2778.860502384</v>
      </c>
      <c r="BY47" s="9">
        <f t="shared" si="31"/>
        <v>7662.7078353238794</v>
      </c>
      <c r="BZ47" s="9">
        <f t="shared" si="32"/>
        <v>8526.7078353238794</v>
      </c>
      <c r="CA47" s="8">
        <f t="shared" si="33"/>
        <v>1659.1099292656399</v>
      </c>
      <c r="CB47" s="9">
        <f t="shared" si="34"/>
        <v>16340.89007073436</v>
      </c>
      <c r="CC47" s="9"/>
    </row>
    <row r="48" spans="1:81" x14ac:dyDescent="0.35">
      <c r="B48" s="15" t="s">
        <v>209</v>
      </c>
      <c r="C48" s="15">
        <v>200</v>
      </c>
      <c r="D48" s="33">
        <v>0.18</v>
      </c>
      <c r="E48" s="15">
        <v>11</v>
      </c>
      <c r="F48" s="33">
        <v>1.6872</v>
      </c>
      <c r="G48" s="9">
        <v>10</v>
      </c>
      <c r="H48" s="33">
        <v>0.8</v>
      </c>
      <c r="I48" s="33">
        <v>0.05</v>
      </c>
      <c r="J48" s="33">
        <v>0.5</v>
      </c>
      <c r="K48" s="9">
        <v>1440</v>
      </c>
      <c r="L48" s="9">
        <v>864</v>
      </c>
      <c r="M48" s="9">
        <v>360</v>
      </c>
      <c r="N48" s="15" t="s">
        <v>11</v>
      </c>
      <c r="O48" s="15">
        <v>1</v>
      </c>
      <c r="P48" s="15" t="s">
        <v>9</v>
      </c>
      <c r="Q48" s="15">
        <v>449</v>
      </c>
      <c r="R48" s="30">
        <v>0.377</v>
      </c>
      <c r="S48" s="30"/>
      <c r="T48" s="30"/>
      <c r="U48" s="30"/>
      <c r="V48" s="9"/>
      <c r="W48" t="s">
        <v>224</v>
      </c>
      <c r="AC48" s="30"/>
      <c r="AD48" s="30"/>
      <c r="AE48" s="15">
        <v>311</v>
      </c>
      <c r="AF48" s="30">
        <f>2*46.6%</f>
        <v>0.93200000000000005</v>
      </c>
      <c r="AG48" s="30"/>
      <c r="AJ48" s="15">
        <f t="shared" si="90"/>
        <v>187</v>
      </c>
      <c r="AK48" t="s">
        <v>214</v>
      </c>
      <c r="AL48" s="9"/>
      <c r="AM48" s="30"/>
      <c r="AN48" s="30"/>
      <c r="AO48" s="30"/>
      <c r="AP48" s="15">
        <f t="shared" si="77"/>
        <v>649</v>
      </c>
      <c r="AQ48" s="9">
        <f t="shared" si="80"/>
        <v>311</v>
      </c>
      <c r="AR48" s="4">
        <f t="shared" si="78"/>
        <v>1.4889999999999999</v>
      </c>
      <c r="AS48">
        <f t="shared" si="63"/>
        <v>1926.3609999999999</v>
      </c>
      <c r="AT48" s="30">
        <f t="shared" si="81"/>
        <v>0</v>
      </c>
      <c r="AU48" s="30"/>
      <c r="AV48" s="30">
        <f t="shared" si="16"/>
        <v>0</v>
      </c>
      <c r="AW48" s="9">
        <f t="shared" si="82"/>
        <v>187</v>
      </c>
      <c r="AX48" s="30">
        <f t="shared" si="83"/>
        <v>0.78476370510396976</v>
      </c>
      <c r="AY48" s="30">
        <f t="shared" si="84"/>
        <v>0.05</v>
      </c>
      <c r="AZ48" s="34">
        <f t="shared" si="85"/>
        <v>0.5</v>
      </c>
      <c r="BA48" s="9">
        <f t="shared" si="79"/>
        <v>3250.1562792</v>
      </c>
      <c r="BB48" s="9">
        <f t="shared" si="86"/>
        <v>4875.2344187999997</v>
      </c>
      <c r="BC48" s="9">
        <f t="shared" si="87"/>
        <v>3331.41018618</v>
      </c>
      <c r="BD48" s="15">
        <f t="shared" si="18"/>
        <v>1541.0888</v>
      </c>
      <c r="BE48" s="15">
        <f t="shared" si="88"/>
        <v>2311.6332000000002</v>
      </c>
      <c r="BF48" s="9">
        <f t="shared" si="72"/>
        <v>1579.6160199999999</v>
      </c>
      <c r="BG48" s="9">
        <f t="shared" si="89"/>
        <v>2570.0597353497164</v>
      </c>
      <c r="BH48" s="9">
        <f t="shared" si="74"/>
        <v>1542.0358412098299</v>
      </c>
      <c r="BI48" s="9">
        <f t="shared" si="75"/>
        <v>642.51493383742911</v>
      </c>
      <c r="BJ48" s="9">
        <f t="shared" si="21"/>
        <v>3331.41018618</v>
      </c>
      <c r="BK48" s="15">
        <v>4</v>
      </c>
      <c r="BL48" s="9">
        <f t="shared" si="22"/>
        <v>631.846408</v>
      </c>
      <c r="BM48" s="9">
        <f t="shared" si="23"/>
        <v>3963.2565941799999</v>
      </c>
      <c r="BP48" s="9">
        <f t="shared" si="24"/>
        <v>3331.41018618</v>
      </c>
      <c r="BQ48" s="9">
        <v>8</v>
      </c>
      <c r="BR48" s="9">
        <f t="shared" si="25"/>
        <v>1263.692816</v>
      </c>
      <c r="BS48" s="9">
        <f t="shared" si="26"/>
        <v>4595.1030021799997</v>
      </c>
      <c r="BT48" s="9">
        <f t="shared" si="27"/>
        <v>6137.1388433898301</v>
      </c>
      <c r="BU48" s="9">
        <f t="shared" si="28"/>
        <v>-730.45906266840939</v>
      </c>
      <c r="BV48" s="9">
        <f t="shared" si="29"/>
        <v>3331.41018618</v>
      </c>
      <c r="BW48" s="9">
        <v>12</v>
      </c>
      <c r="BX48" s="9">
        <f t="shared" si="30"/>
        <v>1895.5392240000001</v>
      </c>
      <c r="BY48" s="9">
        <f t="shared" si="31"/>
        <v>5226.9494101800001</v>
      </c>
      <c r="BZ48" s="9">
        <f t="shared" si="32"/>
        <v>6768.9852513898295</v>
      </c>
      <c r="CA48" s="9">
        <f t="shared" si="33"/>
        <v>-98.612654668409959</v>
      </c>
      <c r="CB48" s="9">
        <f t="shared" si="34"/>
        <v>18098.61265466841</v>
      </c>
      <c r="CC48" s="9"/>
    </row>
    <row r="49" spans="1:81" x14ac:dyDescent="0.35">
      <c r="B49" s="15" t="s">
        <v>209</v>
      </c>
      <c r="C49" s="15">
        <v>200</v>
      </c>
      <c r="D49" s="33">
        <v>0.18</v>
      </c>
      <c r="E49" s="15">
        <v>11</v>
      </c>
      <c r="F49" s="33">
        <v>1.6872</v>
      </c>
      <c r="G49" s="9">
        <v>10</v>
      </c>
      <c r="H49" s="33">
        <v>0.8</v>
      </c>
      <c r="I49" s="33">
        <v>0.05</v>
      </c>
      <c r="J49" s="33">
        <v>0.5</v>
      </c>
      <c r="K49" s="9">
        <v>1440</v>
      </c>
      <c r="L49" s="9">
        <v>864</v>
      </c>
      <c r="M49" s="9">
        <v>360</v>
      </c>
      <c r="N49" s="15" t="s">
        <v>11</v>
      </c>
      <c r="O49" s="15">
        <v>1</v>
      </c>
      <c r="P49" s="15" t="s">
        <v>9</v>
      </c>
      <c r="Q49" s="15">
        <v>449</v>
      </c>
      <c r="R49" s="30">
        <v>0.377</v>
      </c>
      <c r="S49" s="30"/>
      <c r="T49" s="30"/>
      <c r="U49" s="30"/>
      <c r="V49" s="9"/>
      <c r="W49" t="s">
        <v>224</v>
      </c>
      <c r="AC49" s="30"/>
      <c r="AD49" s="30"/>
      <c r="AE49" s="15">
        <v>311</v>
      </c>
      <c r="AF49" s="30">
        <f>2*46.6%</f>
        <v>0.93200000000000005</v>
      </c>
      <c r="AH49" s="30">
        <v>0.311</v>
      </c>
      <c r="AJ49" s="15"/>
      <c r="AK49" t="s">
        <v>214</v>
      </c>
      <c r="AL49" s="9"/>
      <c r="AM49" s="30"/>
      <c r="AN49" s="30"/>
      <c r="AO49" s="30"/>
      <c r="AP49" s="15">
        <f t="shared" si="77"/>
        <v>649</v>
      </c>
      <c r="AQ49" s="9">
        <f t="shared" si="80"/>
        <v>311</v>
      </c>
      <c r="AR49" s="4">
        <f t="shared" si="78"/>
        <v>1.4889999999999999</v>
      </c>
      <c r="AS49">
        <f t="shared" si="63"/>
        <v>1926.3609999999999</v>
      </c>
      <c r="AT49" s="30">
        <f t="shared" si="81"/>
        <v>0</v>
      </c>
      <c r="AU49" s="30"/>
      <c r="AV49" s="30">
        <f t="shared" si="16"/>
        <v>0</v>
      </c>
      <c r="AW49" s="9">
        <f t="shared" si="82"/>
        <v>0</v>
      </c>
      <c r="AX49" s="30">
        <f t="shared" si="83"/>
        <v>0</v>
      </c>
      <c r="AY49" s="30">
        <f t="shared" si="84"/>
        <v>0.36099999999999999</v>
      </c>
      <c r="AZ49" s="34">
        <f t="shared" si="85"/>
        <v>0.5</v>
      </c>
      <c r="BA49" s="9">
        <f t="shared" si="79"/>
        <v>3250.1562792</v>
      </c>
      <c r="BB49" s="9">
        <f t="shared" si="86"/>
        <v>4875.2344187999997</v>
      </c>
      <c r="BC49" s="9">
        <f t="shared" si="87"/>
        <v>3836.8094875956003</v>
      </c>
      <c r="BD49" s="15">
        <f t="shared" si="18"/>
        <v>1541.0888</v>
      </c>
      <c r="BE49" s="15">
        <f t="shared" si="88"/>
        <v>2311.6332000000002</v>
      </c>
      <c r="BF49" s="9">
        <f t="shared" si="72"/>
        <v>1819.2553284000001</v>
      </c>
      <c r="BG49" s="9">
        <f t="shared" si="89"/>
        <v>1440</v>
      </c>
      <c r="BH49" s="9">
        <f t="shared" si="74"/>
        <v>864</v>
      </c>
      <c r="BI49" s="9">
        <f t="shared" si="75"/>
        <v>360</v>
      </c>
      <c r="BJ49" s="9">
        <f t="shared" si="21"/>
        <v>3836.8094875956003</v>
      </c>
      <c r="BK49" s="15">
        <v>4</v>
      </c>
      <c r="BL49" s="9">
        <f t="shared" si="22"/>
        <v>727.70213136000007</v>
      </c>
      <c r="BM49" s="9">
        <f t="shared" si="23"/>
        <v>4564.5116189556002</v>
      </c>
      <c r="BP49" s="9">
        <f t="shared" si="24"/>
        <v>3836.8094875956003</v>
      </c>
      <c r="BQ49" s="9">
        <v>8</v>
      </c>
      <c r="BR49" s="9">
        <f t="shared" si="25"/>
        <v>1455.4042627200001</v>
      </c>
      <c r="BS49" s="9">
        <f t="shared" si="26"/>
        <v>5292.2137503156009</v>
      </c>
      <c r="BT49" s="9">
        <f t="shared" si="27"/>
        <v>6156.2137503156009</v>
      </c>
      <c r="BU49" s="9">
        <f t="shared" si="28"/>
        <v>-711.38415574263854</v>
      </c>
      <c r="BV49" s="9">
        <f t="shared" si="29"/>
        <v>3836.8094875956003</v>
      </c>
      <c r="BW49" s="9">
        <v>12</v>
      </c>
      <c r="BX49" s="9">
        <f t="shared" si="30"/>
        <v>2183.10639408</v>
      </c>
      <c r="BY49" s="9">
        <f t="shared" si="31"/>
        <v>6019.9158816756008</v>
      </c>
      <c r="BZ49" s="9">
        <f t="shared" si="32"/>
        <v>6883.9158816756008</v>
      </c>
      <c r="CA49" s="9">
        <f t="shared" si="33"/>
        <v>16.317975617361299</v>
      </c>
      <c r="CB49" s="9">
        <f t="shared" si="34"/>
        <v>17983.682024382637</v>
      </c>
      <c r="CC49" s="9"/>
    </row>
    <row r="50" spans="1:81" x14ac:dyDescent="0.35">
      <c r="B50" s="15" t="s">
        <v>209</v>
      </c>
      <c r="C50" s="15">
        <v>200</v>
      </c>
      <c r="D50" s="33">
        <v>0.18</v>
      </c>
      <c r="E50" s="15">
        <v>11</v>
      </c>
      <c r="F50" s="33">
        <v>1.6872</v>
      </c>
      <c r="G50" s="9">
        <v>10</v>
      </c>
      <c r="H50" s="33">
        <v>0.8</v>
      </c>
      <c r="I50" s="33">
        <v>0.05</v>
      </c>
      <c r="J50" s="33">
        <v>0.5</v>
      </c>
      <c r="K50" s="9">
        <v>1440</v>
      </c>
      <c r="L50" s="9">
        <v>864</v>
      </c>
      <c r="M50" s="9">
        <v>360</v>
      </c>
      <c r="N50" s="15" t="s">
        <v>11</v>
      </c>
      <c r="O50" s="15">
        <v>1</v>
      </c>
      <c r="P50" s="15" t="s">
        <v>9</v>
      </c>
      <c r="Q50" s="15">
        <v>449</v>
      </c>
      <c r="R50" s="30">
        <v>0.377</v>
      </c>
      <c r="S50" s="30"/>
      <c r="T50" s="30"/>
      <c r="U50" s="30"/>
      <c r="V50" s="9"/>
      <c r="W50" t="s">
        <v>224</v>
      </c>
      <c r="AC50" s="30"/>
      <c r="AD50" s="30"/>
      <c r="AE50" s="15">
        <v>311</v>
      </c>
      <c r="AF50" s="30">
        <f>1*46.6%</f>
        <v>0.46600000000000003</v>
      </c>
      <c r="AG50" s="30"/>
      <c r="AJ50" s="15">
        <f>2*187</f>
        <v>374</v>
      </c>
      <c r="AK50" t="s">
        <v>214</v>
      </c>
      <c r="AL50" s="9"/>
      <c r="AM50" s="30"/>
      <c r="AN50" s="30"/>
      <c r="AO50" s="30"/>
      <c r="AP50" s="15">
        <f t="shared" si="77"/>
        <v>649</v>
      </c>
      <c r="AQ50" s="9">
        <f t="shared" si="80"/>
        <v>311</v>
      </c>
      <c r="AR50" s="4">
        <f t="shared" si="78"/>
        <v>1.0229999999999999</v>
      </c>
      <c r="AS50">
        <f t="shared" si="63"/>
        <v>1623.9269999999999</v>
      </c>
      <c r="AT50" s="30">
        <f t="shared" si="81"/>
        <v>0</v>
      </c>
      <c r="AU50" s="30"/>
      <c r="AV50" s="30">
        <f t="shared" si="16"/>
        <v>0</v>
      </c>
      <c r="AW50" s="9">
        <f t="shared" si="82"/>
        <v>374</v>
      </c>
      <c r="AX50" s="30">
        <f t="shared" si="83"/>
        <v>1.4040811724915445</v>
      </c>
      <c r="AY50" s="30">
        <f t="shared" si="84"/>
        <v>0.05</v>
      </c>
      <c r="AZ50" s="34">
        <f t="shared" si="85"/>
        <v>0.5</v>
      </c>
      <c r="BA50" s="9">
        <f t="shared" si="79"/>
        <v>2739.8896344</v>
      </c>
      <c r="BB50" s="9">
        <f t="shared" si="86"/>
        <v>4109.8344515999997</v>
      </c>
      <c r="BC50" s="9">
        <f t="shared" si="87"/>
        <v>2808.3868752599997</v>
      </c>
      <c r="BD50" s="15">
        <f t="shared" si="18"/>
        <v>1299.1415999999999</v>
      </c>
      <c r="BE50" s="15">
        <f t="shared" si="88"/>
        <v>1948.7123999999999</v>
      </c>
      <c r="BF50" s="9">
        <f t="shared" si="72"/>
        <v>1331.6201399999998</v>
      </c>
      <c r="BG50" s="9">
        <f t="shared" si="89"/>
        <v>3461.8768883878238</v>
      </c>
      <c r="BH50" s="9">
        <f t="shared" si="74"/>
        <v>2077.1261330326943</v>
      </c>
      <c r="BI50" s="9">
        <f t="shared" si="75"/>
        <v>865.46922209695595</v>
      </c>
      <c r="BJ50" s="9">
        <f t="shared" si="21"/>
        <v>2808.3868752599997</v>
      </c>
      <c r="BK50" s="15">
        <v>4</v>
      </c>
      <c r="BL50" s="9">
        <f t="shared" si="22"/>
        <v>532.64805599999988</v>
      </c>
      <c r="BM50" s="9">
        <f t="shared" si="23"/>
        <v>3341.0349312599997</v>
      </c>
      <c r="BP50" s="9">
        <f t="shared" si="24"/>
        <v>2808.3868752599997</v>
      </c>
      <c r="BQ50" s="9">
        <v>8</v>
      </c>
      <c r="BR50" s="9">
        <f t="shared" si="25"/>
        <v>1065.2961119999998</v>
      </c>
      <c r="BS50" s="9">
        <f t="shared" si="26"/>
        <v>3873.6829872599992</v>
      </c>
      <c r="BT50" s="9">
        <f t="shared" si="27"/>
        <v>5950.8091202926935</v>
      </c>
      <c r="BU50" s="9">
        <f t="shared" si="28"/>
        <v>-916.78878576554598</v>
      </c>
      <c r="BV50" s="9">
        <f t="shared" si="29"/>
        <v>2808.3868752599997</v>
      </c>
      <c r="BW50" s="9">
        <v>12</v>
      </c>
      <c r="BX50" s="9">
        <f t="shared" si="30"/>
        <v>1597.9441679999995</v>
      </c>
      <c r="BY50" s="9">
        <f t="shared" si="31"/>
        <v>4406.3310432599992</v>
      </c>
      <c r="BZ50" s="9">
        <f t="shared" si="32"/>
        <v>6483.4571762926935</v>
      </c>
      <c r="CA50" s="9">
        <f t="shared" si="33"/>
        <v>-384.14072976554598</v>
      </c>
      <c r="CB50" s="9">
        <f t="shared" si="34"/>
        <v>18384.140729765546</v>
      </c>
      <c r="CC50" s="9"/>
    </row>
    <row r="51" spans="1:81" x14ac:dyDescent="0.35">
      <c r="B51" s="15" t="s">
        <v>209</v>
      </c>
      <c r="C51" s="15">
        <v>200</v>
      </c>
      <c r="D51" s="33">
        <v>0.18</v>
      </c>
      <c r="E51" s="15">
        <v>11</v>
      </c>
      <c r="F51" s="33">
        <v>1.6872</v>
      </c>
      <c r="G51" s="9">
        <v>10</v>
      </c>
      <c r="H51" s="33">
        <v>0.8</v>
      </c>
      <c r="I51" s="33">
        <v>0.05</v>
      </c>
      <c r="J51" s="33">
        <v>0.5</v>
      </c>
      <c r="K51" s="9">
        <v>1440</v>
      </c>
      <c r="L51" s="9">
        <v>864</v>
      </c>
      <c r="M51" s="9">
        <v>360</v>
      </c>
      <c r="N51" s="15" t="s">
        <v>11</v>
      </c>
      <c r="O51" s="15">
        <v>1</v>
      </c>
      <c r="P51" s="15" t="s">
        <v>9</v>
      </c>
      <c r="Q51" s="15">
        <v>449</v>
      </c>
      <c r="R51" s="30">
        <v>0.377</v>
      </c>
      <c r="S51" s="30"/>
      <c r="T51" s="30"/>
      <c r="U51" s="30"/>
      <c r="V51" s="9"/>
      <c r="W51" t="s">
        <v>224</v>
      </c>
      <c r="AC51" s="30"/>
      <c r="AD51" s="30"/>
      <c r="AE51" s="15">
        <v>311</v>
      </c>
      <c r="AF51" s="30"/>
      <c r="AH51" s="30">
        <v>0.311</v>
      </c>
      <c r="AJ51" s="15">
        <f>2*187</f>
        <v>374</v>
      </c>
      <c r="AK51" t="s">
        <v>214</v>
      </c>
      <c r="AL51" s="9"/>
      <c r="AM51" s="30"/>
      <c r="AN51" s="30"/>
      <c r="AO51" s="30"/>
      <c r="AP51" s="15">
        <f t="shared" si="77"/>
        <v>649</v>
      </c>
      <c r="AQ51" s="9">
        <f t="shared" si="80"/>
        <v>311</v>
      </c>
      <c r="AR51" s="4">
        <f t="shared" si="78"/>
        <v>0.55699999999999994</v>
      </c>
      <c r="AS51">
        <f t="shared" si="63"/>
        <v>1321.4929999999999</v>
      </c>
      <c r="AT51" s="30">
        <f t="shared" si="81"/>
        <v>0</v>
      </c>
      <c r="AU51" s="30"/>
      <c r="AV51" s="30">
        <f t="shared" si="16"/>
        <v>0</v>
      </c>
      <c r="AW51" s="9">
        <f t="shared" si="82"/>
        <v>374</v>
      </c>
      <c r="AX51" s="30">
        <f t="shared" si="83"/>
        <v>1.4040811724915445</v>
      </c>
      <c r="AY51" s="30">
        <f t="shared" si="84"/>
        <v>0.36099999999999999</v>
      </c>
      <c r="AZ51" s="34">
        <f t="shared" si="85"/>
        <v>0.5</v>
      </c>
      <c r="BA51" s="9">
        <f t="shared" si="79"/>
        <v>2229.6229896</v>
      </c>
      <c r="BB51" s="9">
        <f t="shared" si="86"/>
        <v>3344.4344843999997</v>
      </c>
      <c r="BC51" s="9">
        <f t="shared" si="87"/>
        <v>2632.0699392227998</v>
      </c>
      <c r="BD51" s="15">
        <f t="shared" si="18"/>
        <v>1057.1944000000001</v>
      </c>
      <c r="BE51" s="15">
        <f t="shared" si="88"/>
        <v>1585.7916</v>
      </c>
      <c r="BF51" s="9">
        <f t="shared" si="72"/>
        <v>1248.0179892000001</v>
      </c>
      <c r="BG51" s="9">
        <f t="shared" si="89"/>
        <v>3461.8768883878238</v>
      </c>
      <c r="BH51" s="9">
        <f t="shared" si="74"/>
        <v>2077.1261330326943</v>
      </c>
      <c r="BI51" s="9">
        <f t="shared" si="75"/>
        <v>865.46922209695595</v>
      </c>
      <c r="BJ51" s="9">
        <f t="shared" si="21"/>
        <v>2632.0699392227998</v>
      </c>
      <c r="BK51" s="15">
        <v>4</v>
      </c>
      <c r="BL51" s="9">
        <f t="shared" si="22"/>
        <v>499.20719568000004</v>
      </c>
      <c r="BM51" s="9">
        <f t="shared" si="23"/>
        <v>3131.2771349027998</v>
      </c>
      <c r="BP51" s="9">
        <f t="shared" si="24"/>
        <v>2632.0699392227998</v>
      </c>
      <c r="BQ51" s="9">
        <v>8</v>
      </c>
      <c r="BR51" s="9">
        <f t="shared" si="25"/>
        <v>998.41439136000008</v>
      </c>
      <c r="BS51" s="9">
        <f t="shared" si="26"/>
        <v>3630.4843305827999</v>
      </c>
      <c r="BT51" s="9">
        <f t="shared" si="27"/>
        <v>5707.6104636154942</v>
      </c>
      <c r="BU51" s="9">
        <f t="shared" si="28"/>
        <v>-1159.9874424427453</v>
      </c>
      <c r="BV51" s="9">
        <f t="shared" si="29"/>
        <v>2632.0699392227998</v>
      </c>
      <c r="BW51" s="9">
        <v>12</v>
      </c>
      <c r="BX51" s="9">
        <f t="shared" si="30"/>
        <v>1497.6215870400001</v>
      </c>
      <c r="BY51" s="9">
        <f t="shared" si="31"/>
        <v>4129.6915262627999</v>
      </c>
      <c r="BZ51" s="9">
        <f t="shared" si="32"/>
        <v>6206.8176592954942</v>
      </c>
      <c r="CA51" s="9">
        <f t="shared" si="33"/>
        <v>-660.78024676274526</v>
      </c>
      <c r="CB51" s="9">
        <f t="shared" si="34"/>
        <v>18660.780246762744</v>
      </c>
      <c r="CC51" s="9"/>
    </row>
    <row r="52" spans="1:81" s="10" customFormat="1" x14ac:dyDescent="0.35">
      <c r="B52" s="31" t="s">
        <v>209</v>
      </c>
      <c r="C52" s="31">
        <v>200</v>
      </c>
      <c r="D52" s="35">
        <v>0.18</v>
      </c>
      <c r="E52" s="31">
        <v>11</v>
      </c>
      <c r="F52" s="35">
        <v>1.6872</v>
      </c>
      <c r="G52" s="17">
        <v>10</v>
      </c>
      <c r="H52" s="35">
        <v>0.8</v>
      </c>
      <c r="I52" s="35">
        <v>0.05</v>
      </c>
      <c r="J52" s="35">
        <v>0.5</v>
      </c>
      <c r="K52" s="17">
        <v>1440</v>
      </c>
      <c r="L52" s="17">
        <v>864</v>
      </c>
      <c r="M52" s="17">
        <v>360</v>
      </c>
      <c r="N52" s="31" t="s">
        <v>11</v>
      </c>
      <c r="O52" s="31">
        <v>1</v>
      </c>
      <c r="P52" s="31" t="s">
        <v>9</v>
      </c>
      <c r="Q52" s="31">
        <v>449</v>
      </c>
      <c r="R52" s="32">
        <v>0.377</v>
      </c>
      <c r="S52" s="32"/>
      <c r="T52" s="32"/>
      <c r="U52" s="32"/>
      <c r="V52" s="17"/>
      <c r="W52" s="10" t="s">
        <v>224</v>
      </c>
      <c r="AC52" s="32"/>
      <c r="AD52" s="32"/>
      <c r="AE52" s="31">
        <v>311</v>
      </c>
      <c r="AG52" s="32">
        <v>0.46600000000000003</v>
      </c>
      <c r="AH52" s="32"/>
      <c r="AJ52" s="31">
        <f>2*187</f>
        <v>374</v>
      </c>
      <c r="AK52" s="10" t="s">
        <v>214</v>
      </c>
      <c r="AL52" s="17"/>
      <c r="AM52" s="32"/>
      <c r="AN52" s="32"/>
      <c r="AO52" s="32"/>
      <c r="AP52" s="31">
        <f t="shared" si="77"/>
        <v>649</v>
      </c>
      <c r="AQ52" s="17">
        <f t="shared" si="80"/>
        <v>311</v>
      </c>
      <c r="AR52" s="12">
        <f t="shared" si="78"/>
        <v>0.55699999999999994</v>
      </c>
      <c r="AS52" s="10">
        <f t="shared" si="63"/>
        <v>1321.4929999999999</v>
      </c>
      <c r="AT52" s="32">
        <f t="shared" si="81"/>
        <v>0.46600000000000003</v>
      </c>
      <c r="AU52" s="32"/>
      <c r="AV52" s="32">
        <f t="shared" si="16"/>
        <v>0</v>
      </c>
      <c r="AW52" s="17">
        <f t="shared" si="82"/>
        <v>374</v>
      </c>
      <c r="AX52" s="32">
        <f t="shared" si="83"/>
        <v>1.4040811724915445</v>
      </c>
      <c r="AY52" s="32">
        <f t="shared" si="84"/>
        <v>0.05</v>
      </c>
      <c r="AZ52" s="36">
        <f t="shared" si="85"/>
        <v>0.5</v>
      </c>
      <c r="BA52" s="17">
        <f t="shared" si="79"/>
        <v>3268.6273027535999</v>
      </c>
      <c r="BB52" s="17">
        <f t="shared" si="86"/>
        <v>4902.9409541303994</v>
      </c>
      <c r="BC52" s="17">
        <f t="shared" si="87"/>
        <v>3350.3429853224397</v>
      </c>
      <c r="BD52" s="31">
        <f t="shared" si="18"/>
        <v>1549.8469904000001</v>
      </c>
      <c r="BE52" s="31">
        <f t="shared" si="88"/>
        <v>2324.7704856</v>
      </c>
      <c r="BF52" s="17">
        <f t="shared" si="72"/>
        <v>1588.5931651600001</v>
      </c>
      <c r="BG52" s="18">
        <f t="shared" si="89"/>
        <v>3461.8768883878238</v>
      </c>
      <c r="BH52" s="17">
        <f t="shared" si="74"/>
        <v>2077.1261330326943</v>
      </c>
      <c r="BI52" s="17">
        <f t="shared" si="75"/>
        <v>865.46922209695595</v>
      </c>
      <c r="BJ52" s="17">
        <f t="shared" si="21"/>
        <v>3350.3429853224397</v>
      </c>
      <c r="BK52" s="31">
        <v>4</v>
      </c>
      <c r="BL52" s="17">
        <f t="shared" si="22"/>
        <v>635.43726606400003</v>
      </c>
      <c r="BM52" s="17">
        <f t="shared" si="23"/>
        <v>3985.7802513864399</v>
      </c>
      <c r="BP52" s="17">
        <f t="shared" si="24"/>
        <v>3350.3429853224397</v>
      </c>
      <c r="BQ52" s="17">
        <v>8</v>
      </c>
      <c r="BR52" s="17">
        <f t="shared" si="25"/>
        <v>1270.8745321280001</v>
      </c>
      <c r="BS52" s="17">
        <f t="shared" si="26"/>
        <v>4621.21751745044</v>
      </c>
      <c r="BT52" s="17">
        <f t="shared" si="27"/>
        <v>6698.3436504831343</v>
      </c>
      <c r="BU52" s="17">
        <f t="shared" si="28"/>
        <v>-169.25425557510516</v>
      </c>
      <c r="BV52" s="17">
        <f t="shared" si="29"/>
        <v>3350.3429853224397</v>
      </c>
      <c r="BW52" s="17">
        <v>12</v>
      </c>
      <c r="BX52" s="17">
        <f t="shared" si="30"/>
        <v>1906.311798192</v>
      </c>
      <c r="BY52" s="17">
        <f t="shared" si="31"/>
        <v>5256.6547835144393</v>
      </c>
      <c r="BZ52" s="17">
        <f t="shared" si="32"/>
        <v>7333.7809165471335</v>
      </c>
      <c r="CA52" s="17">
        <f t="shared" si="33"/>
        <v>466.18301048889407</v>
      </c>
      <c r="CB52" s="17">
        <f t="shared" si="34"/>
        <v>17533.816989511106</v>
      </c>
      <c r="CC52" s="17"/>
    </row>
    <row r="53" spans="1:81" s="15" customFormat="1" x14ac:dyDescent="0.35">
      <c r="A53" s="15">
        <v>1</v>
      </c>
      <c r="B53" s="15" t="s">
        <v>209</v>
      </c>
      <c r="C53" s="15">
        <v>200</v>
      </c>
      <c r="D53" s="33">
        <v>0.18</v>
      </c>
      <c r="E53" s="15">
        <v>11</v>
      </c>
      <c r="F53" s="33">
        <v>1.6872</v>
      </c>
      <c r="G53" s="9">
        <v>10</v>
      </c>
      <c r="H53" s="33">
        <v>0.8</v>
      </c>
      <c r="I53" s="33">
        <v>0.05</v>
      </c>
      <c r="J53" s="33">
        <v>0.5</v>
      </c>
      <c r="K53" s="9">
        <v>1440</v>
      </c>
      <c r="L53" s="9">
        <v>864</v>
      </c>
      <c r="M53" s="9">
        <v>360</v>
      </c>
      <c r="N53" t="s">
        <v>215</v>
      </c>
      <c r="O53">
        <v>1</v>
      </c>
      <c r="P53" t="s">
        <v>9</v>
      </c>
      <c r="Q53">
        <v>449</v>
      </c>
      <c r="R53"/>
      <c r="S53"/>
      <c r="T53"/>
      <c r="U53" s="30">
        <v>0.24</v>
      </c>
      <c r="V53" s="6">
        <v>151</v>
      </c>
      <c r="W53" t="s">
        <v>224</v>
      </c>
      <c r="X53"/>
      <c r="Y53"/>
      <c r="Z53"/>
      <c r="AA53"/>
      <c r="AB53"/>
      <c r="AC53" s="30"/>
      <c r="AD53" s="30"/>
      <c r="AE53" s="15">
        <v>311</v>
      </c>
      <c r="AF53" s="30">
        <f>1*46.6%</f>
        <v>0.46600000000000003</v>
      </c>
      <c r="AG53" s="30">
        <v>0.46600000000000003</v>
      </c>
      <c r="AH53" s="30">
        <v>0.311</v>
      </c>
      <c r="AI53" s="30"/>
      <c r="AK53" t="s">
        <v>214</v>
      </c>
      <c r="AL53" s="9"/>
      <c r="AM53" s="30"/>
      <c r="AN53" s="30"/>
      <c r="AO53" s="30"/>
      <c r="AP53" s="15">
        <f t="shared" si="77"/>
        <v>649</v>
      </c>
      <c r="AQ53" s="9">
        <f>AE53+AL53</f>
        <v>311</v>
      </c>
      <c r="AR53" s="4">
        <f t="shared" si="78"/>
        <v>0.64600000000000002</v>
      </c>
      <c r="AS53">
        <f t="shared" si="63"/>
        <v>1379.2539999999999</v>
      </c>
      <c r="AT53" s="30">
        <f>Y53+AG53</f>
        <v>0.46600000000000003</v>
      </c>
      <c r="AU53" s="30"/>
      <c r="AV53" s="30">
        <f t="shared" si="16"/>
        <v>0.24</v>
      </c>
      <c r="AW53" s="9">
        <f>V53+AA53+AJ53</f>
        <v>151</v>
      </c>
      <c r="AX53" s="30">
        <f>666*AW53/(1400+AW53)/100+AB53</f>
        <v>0.64839458413926498</v>
      </c>
      <c r="AY53" s="30">
        <f>I53+S53+AC53+AH53+AN53</f>
        <v>0.36099999999999999</v>
      </c>
      <c r="AZ53" s="34">
        <f>J53+T53+AD53+AI53+AO53</f>
        <v>0.5</v>
      </c>
      <c r="BA53" s="9">
        <f t="shared" si="79"/>
        <v>3969.9939570527995</v>
      </c>
      <c r="BB53" s="9">
        <f>(100%+AZ53)*BA53</f>
        <v>5954.9909355791988</v>
      </c>
      <c r="BC53" s="9">
        <f>MIN($AY53, 80%)*BB53+MAX(100%-AY53, 20%)*BA53</f>
        <v>4686.5778663008296</v>
      </c>
      <c r="BD53" s="15">
        <f t="shared" si="18"/>
        <v>1882.4058591999999</v>
      </c>
      <c r="BE53" s="15">
        <f>(100%+AZ53)*BD53</f>
        <v>2823.6087887999997</v>
      </c>
      <c r="BF53" s="9">
        <f t="shared" si="72"/>
        <v>2222.1801167855997</v>
      </c>
      <c r="BG53" s="9">
        <f>(100%+$AX53)*K53</f>
        <v>2373.6882011605417</v>
      </c>
      <c r="BH53" s="9">
        <f t="shared" si="74"/>
        <v>1424.212920696325</v>
      </c>
      <c r="BI53" s="9">
        <f t="shared" si="75"/>
        <v>593.42205029013542</v>
      </c>
      <c r="BJ53" s="9">
        <f t="shared" si="21"/>
        <v>4686.5778663008296</v>
      </c>
      <c r="BK53" s="15">
        <v>4</v>
      </c>
      <c r="BL53" s="9">
        <f t="shared" si="22"/>
        <v>888.8720467142399</v>
      </c>
      <c r="BM53" s="9">
        <f t="shared" si="23"/>
        <v>5575.4499130150698</v>
      </c>
      <c r="BP53" s="9">
        <f t="shared" si="24"/>
        <v>4686.5778663008296</v>
      </c>
      <c r="BQ53" s="9">
        <v>8</v>
      </c>
      <c r="BR53" s="9">
        <f t="shared" si="25"/>
        <v>1777.7440934284798</v>
      </c>
      <c r="BS53" s="9">
        <f t="shared" si="26"/>
        <v>6464.3219597293091</v>
      </c>
      <c r="BT53" s="9">
        <f t="shared" si="27"/>
        <v>7888.5348804256337</v>
      </c>
      <c r="BU53" s="9">
        <f t="shared" si="28"/>
        <v>1020.9369743673942</v>
      </c>
      <c r="BV53" s="9">
        <f t="shared" si="29"/>
        <v>4686.5778663008296</v>
      </c>
      <c r="BW53" s="9">
        <v>12</v>
      </c>
      <c r="BX53" s="9">
        <f t="shared" si="30"/>
        <v>2666.6161401427198</v>
      </c>
      <c r="BY53" s="9">
        <f t="shared" si="31"/>
        <v>7353.1940064435494</v>
      </c>
      <c r="BZ53" s="9">
        <f t="shared" si="32"/>
        <v>8777.4069271398748</v>
      </c>
      <c r="CA53" s="9">
        <f t="shared" si="33"/>
        <v>1909.8090210816354</v>
      </c>
      <c r="CB53" s="9">
        <f t="shared" si="34"/>
        <v>16090.190978918365</v>
      </c>
      <c r="CC53" s="9"/>
    </row>
    <row r="54" spans="1:81" x14ac:dyDescent="0.35">
      <c r="B54" s="15" t="s">
        <v>209</v>
      </c>
      <c r="C54" s="15">
        <v>200</v>
      </c>
      <c r="D54" s="33">
        <v>0.18</v>
      </c>
      <c r="E54" s="15">
        <v>11</v>
      </c>
      <c r="F54" s="33">
        <v>1.6872</v>
      </c>
      <c r="G54" s="9">
        <v>10</v>
      </c>
      <c r="H54" s="33">
        <v>0.8</v>
      </c>
      <c r="I54" s="33">
        <v>0.05</v>
      </c>
      <c r="J54" s="33">
        <v>0.5</v>
      </c>
      <c r="K54" s="9">
        <v>1440</v>
      </c>
      <c r="L54" s="9">
        <v>864</v>
      </c>
      <c r="M54" s="9">
        <v>360</v>
      </c>
      <c r="N54" t="s">
        <v>215</v>
      </c>
      <c r="O54">
        <v>1</v>
      </c>
      <c r="P54" t="s">
        <v>9</v>
      </c>
      <c r="Q54">
        <v>449</v>
      </c>
      <c r="U54" s="30">
        <v>0.24</v>
      </c>
      <c r="V54" s="6">
        <v>151</v>
      </c>
      <c r="W54" t="s">
        <v>224</v>
      </c>
      <c r="AC54" s="30"/>
      <c r="AD54" s="30"/>
      <c r="AE54" s="15">
        <v>311</v>
      </c>
      <c r="AF54" s="30">
        <f>1*46.6%</f>
        <v>0.46600000000000003</v>
      </c>
      <c r="AG54" s="30">
        <v>0.46600000000000003</v>
      </c>
      <c r="AJ54" s="15">
        <f>1*187</f>
        <v>187</v>
      </c>
      <c r="AK54" t="s">
        <v>214</v>
      </c>
      <c r="AL54" s="9"/>
      <c r="AM54" s="30"/>
      <c r="AN54" s="30"/>
      <c r="AO54" s="30"/>
      <c r="AP54" s="15">
        <f t="shared" si="77"/>
        <v>649</v>
      </c>
      <c r="AQ54" s="9">
        <f t="shared" ref="AQ54:AQ62" si="91">AE54+AL54</f>
        <v>311</v>
      </c>
      <c r="AR54" s="4">
        <f t="shared" si="78"/>
        <v>0.64600000000000002</v>
      </c>
      <c r="AS54">
        <f t="shared" ref="AS54:AS73" si="92">(100%+AR54)*AP54+AQ54</f>
        <v>1379.2539999999999</v>
      </c>
      <c r="AT54" s="30">
        <f t="shared" ref="AT54:AT62" si="93">Y54+AG54</f>
        <v>0.46600000000000003</v>
      </c>
      <c r="AU54" s="30"/>
      <c r="AV54" s="30">
        <f t="shared" si="16"/>
        <v>0.24</v>
      </c>
      <c r="AW54" s="9">
        <f t="shared" ref="AW54:AW62" si="94">V54+AA54+AJ54</f>
        <v>338</v>
      </c>
      <c r="AX54" s="30">
        <f t="shared" ref="AX54:AX62" si="95">666*AW54/(1400+AW54)/100+AB54</f>
        <v>1.2952128883774452</v>
      </c>
      <c r="AY54" s="30">
        <f t="shared" ref="AY54:AY62" si="96">I54+S54+AC54+AH54+AN54</f>
        <v>0.05</v>
      </c>
      <c r="AZ54" s="34">
        <f t="shared" ref="AZ54:AZ62" si="97">J54+T54+AD54+AI54+AO54</f>
        <v>0.5</v>
      </c>
      <c r="BA54" s="9">
        <f t="shared" si="79"/>
        <v>3969.9939570527995</v>
      </c>
      <c r="BB54" s="9">
        <f t="shared" ref="BB54:BB62" si="98">(100%+AZ54)*BA54</f>
        <v>5954.9909355791988</v>
      </c>
      <c r="BC54" s="9">
        <f t="shared" ref="BC54:BC62" si="99">MIN($AY54, 80%)*BB54+MAX(100%-AY54, 20%)*BA54</f>
        <v>4069.2438059791193</v>
      </c>
      <c r="BD54" s="15">
        <f t="shared" si="18"/>
        <v>1882.4058591999999</v>
      </c>
      <c r="BE54" s="15">
        <f t="shared" ref="BE54:BE62" si="100">(100%+AZ54)*BD54</f>
        <v>2823.6087887999997</v>
      </c>
      <c r="BF54" s="9">
        <f t="shared" ref="BF54:BF73" si="101">MIN($AY54, 80%)*BE54+MAX(100%-$AY54, 20%)*BD54</f>
        <v>1929.4660056799999</v>
      </c>
      <c r="BG54" s="8">
        <f t="shared" ref="BG54:BG62" si="102">(100%+$AX54)*K54</f>
        <v>3305.1065592635209</v>
      </c>
      <c r="BH54" s="9">
        <f t="shared" ref="BH54:BH73" si="103">(100%+$AX54)*L54</f>
        <v>1983.0639355581127</v>
      </c>
      <c r="BI54" s="9">
        <f t="shared" ref="BI54:BI73" si="104">(100%+$AX54)*M54</f>
        <v>826.27663981588023</v>
      </c>
      <c r="BJ54" s="9">
        <f t="shared" si="21"/>
        <v>4069.2438059791193</v>
      </c>
      <c r="BK54" s="15">
        <v>4</v>
      </c>
      <c r="BL54" s="9">
        <f t="shared" si="22"/>
        <v>771.78640227199992</v>
      </c>
      <c r="BM54" s="9">
        <f t="shared" si="23"/>
        <v>4841.0302082511189</v>
      </c>
      <c r="BP54" s="9">
        <f t="shared" si="24"/>
        <v>4069.2438059791193</v>
      </c>
      <c r="BQ54" s="9">
        <v>8</v>
      </c>
      <c r="BR54" s="9">
        <f t="shared" si="25"/>
        <v>1543.5728045439998</v>
      </c>
      <c r="BS54" s="9">
        <f t="shared" si="26"/>
        <v>5612.8166105231194</v>
      </c>
      <c r="BT54" s="9">
        <f t="shared" si="27"/>
        <v>7595.8805460812318</v>
      </c>
      <c r="BU54" s="9">
        <f t="shared" si="28"/>
        <v>728.28264002299238</v>
      </c>
      <c r="BV54" s="9">
        <f t="shared" si="29"/>
        <v>4069.2438059791193</v>
      </c>
      <c r="BW54" s="9">
        <v>12</v>
      </c>
      <c r="BX54" s="9">
        <f t="shared" si="30"/>
        <v>2315.3592068159996</v>
      </c>
      <c r="BY54" s="9">
        <f t="shared" si="31"/>
        <v>6384.603012795119</v>
      </c>
      <c r="BZ54" s="9">
        <f t="shared" si="32"/>
        <v>8367.6669483532314</v>
      </c>
      <c r="CA54" s="9">
        <f t="shared" si="33"/>
        <v>1500.069042294992</v>
      </c>
      <c r="CB54" s="9">
        <f t="shared" si="34"/>
        <v>16499.930957705008</v>
      </c>
      <c r="CC54" s="9"/>
    </row>
    <row r="55" spans="1:81" x14ac:dyDescent="0.35">
      <c r="B55" s="15" t="s">
        <v>209</v>
      </c>
      <c r="C55" s="15">
        <v>200</v>
      </c>
      <c r="D55" s="33">
        <v>0.18</v>
      </c>
      <c r="E55" s="15">
        <v>11</v>
      </c>
      <c r="F55" s="33">
        <v>1.6872</v>
      </c>
      <c r="G55" s="9">
        <v>10</v>
      </c>
      <c r="H55" s="33">
        <v>0.8</v>
      </c>
      <c r="I55" s="33">
        <v>0.05</v>
      </c>
      <c r="J55" s="33">
        <v>0.5</v>
      </c>
      <c r="K55" s="9">
        <v>1440</v>
      </c>
      <c r="L55" s="9">
        <v>864</v>
      </c>
      <c r="M55" s="9">
        <v>360</v>
      </c>
      <c r="N55" t="s">
        <v>215</v>
      </c>
      <c r="O55">
        <v>1</v>
      </c>
      <c r="P55" t="s">
        <v>9</v>
      </c>
      <c r="Q55">
        <v>449</v>
      </c>
      <c r="U55" s="30">
        <v>0.24</v>
      </c>
      <c r="V55" s="6">
        <v>151</v>
      </c>
      <c r="W55" t="s">
        <v>224</v>
      </c>
      <c r="AC55" s="30"/>
      <c r="AD55" s="30"/>
      <c r="AE55" s="15">
        <v>311</v>
      </c>
      <c r="AF55" s="30">
        <f>1*46.6%</f>
        <v>0.46600000000000003</v>
      </c>
      <c r="AH55" s="30">
        <v>0.311</v>
      </c>
      <c r="AJ55" s="15">
        <f t="shared" ref="AJ55:AJ58" si="105">1*187</f>
        <v>187</v>
      </c>
      <c r="AK55" t="s">
        <v>214</v>
      </c>
      <c r="AL55" s="9"/>
      <c r="AM55" s="30"/>
      <c r="AN55" s="30"/>
      <c r="AO55" s="30"/>
      <c r="AP55" s="15">
        <f t="shared" si="77"/>
        <v>649</v>
      </c>
      <c r="AQ55" s="9">
        <f t="shared" si="91"/>
        <v>311</v>
      </c>
      <c r="AR55" s="4">
        <f t="shared" si="78"/>
        <v>0.64600000000000002</v>
      </c>
      <c r="AS55">
        <f t="shared" si="92"/>
        <v>1379.2539999999999</v>
      </c>
      <c r="AT55" s="30">
        <f t="shared" si="93"/>
        <v>0</v>
      </c>
      <c r="AU55" s="30"/>
      <c r="AV55" s="30">
        <f t="shared" si="16"/>
        <v>0.24</v>
      </c>
      <c r="AW55" s="9">
        <f t="shared" si="94"/>
        <v>338</v>
      </c>
      <c r="AX55" s="30">
        <f t="shared" si="95"/>
        <v>1.2952128883774452</v>
      </c>
      <c r="AY55" s="30">
        <f t="shared" si="96"/>
        <v>0.36099999999999999</v>
      </c>
      <c r="AZ55" s="34">
        <f t="shared" si="97"/>
        <v>0.5</v>
      </c>
      <c r="BA55" s="9">
        <f t="shared" si="79"/>
        <v>2885.5759125120003</v>
      </c>
      <c r="BB55" s="9">
        <f t="shared" si="98"/>
        <v>4328.3638687680004</v>
      </c>
      <c r="BC55" s="9">
        <f t="shared" si="99"/>
        <v>3406.4223647204162</v>
      </c>
      <c r="BD55" s="15">
        <f t="shared" si="18"/>
        <v>1368.2199679999999</v>
      </c>
      <c r="BE55" s="15">
        <f t="shared" si="100"/>
        <v>2052.329952</v>
      </c>
      <c r="BF55" s="9">
        <f t="shared" si="101"/>
        <v>1615.183672224</v>
      </c>
      <c r="BG55" s="9">
        <f t="shared" si="102"/>
        <v>3305.1065592635209</v>
      </c>
      <c r="BH55" s="9">
        <f t="shared" si="103"/>
        <v>1983.0639355581127</v>
      </c>
      <c r="BI55" s="9">
        <f t="shared" si="104"/>
        <v>826.27663981588023</v>
      </c>
      <c r="BJ55" s="9">
        <f t="shared" si="21"/>
        <v>3406.4223647204162</v>
      </c>
      <c r="BK55" s="15">
        <v>4</v>
      </c>
      <c r="BL55" s="9">
        <f t="shared" si="22"/>
        <v>646.07346888960001</v>
      </c>
      <c r="BM55" s="9">
        <f t="shared" si="23"/>
        <v>4052.4958336100162</v>
      </c>
      <c r="BP55" s="9">
        <f t="shared" si="24"/>
        <v>3406.4223647204162</v>
      </c>
      <c r="BQ55" s="9">
        <v>8</v>
      </c>
      <c r="BR55" s="9">
        <f t="shared" si="25"/>
        <v>1292.1469377792</v>
      </c>
      <c r="BS55" s="9">
        <f t="shared" si="26"/>
        <v>4698.5693024996162</v>
      </c>
      <c r="BT55" s="9">
        <f t="shared" si="27"/>
        <v>6681.6332380577287</v>
      </c>
      <c r="BU55" s="9">
        <f t="shared" si="28"/>
        <v>-185.96466800051076</v>
      </c>
      <c r="BV55" s="9">
        <f t="shared" si="29"/>
        <v>3406.4223647204162</v>
      </c>
      <c r="BW55" s="9">
        <v>12</v>
      </c>
      <c r="BX55" s="9">
        <f t="shared" si="30"/>
        <v>1938.2204066687998</v>
      </c>
      <c r="BY55" s="9">
        <f t="shared" si="31"/>
        <v>5344.6427713892163</v>
      </c>
      <c r="BZ55" s="9">
        <f t="shared" si="32"/>
        <v>7327.7067069473287</v>
      </c>
      <c r="CA55" s="9">
        <f t="shared" si="33"/>
        <v>460.10880088908925</v>
      </c>
      <c r="CB55" s="9">
        <f t="shared" si="34"/>
        <v>17539.891199110913</v>
      </c>
      <c r="CC55" s="9"/>
    </row>
    <row r="56" spans="1:81" x14ac:dyDescent="0.35">
      <c r="B56" s="15" t="s">
        <v>209</v>
      </c>
      <c r="C56" s="15">
        <v>200</v>
      </c>
      <c r="D56" s="33">
        <v>0.18</v>
      </c>
      <c r="E56" s="15">
        <v>11</v>
      </c>
      <c r="F56" s="33">
        <v>1.6872</v>
      </c>
      <c r="G56" s="9">
        <v>10</v>
      </c>
      <c r="H56" s="33">
        <v>0.8</v>
      </c>
      <c r="I56" s="33">
        <v>0.05</v>
      </c>
      <c r="J56" s="33">
        <v>0.5</v>
      </c>
      <c r="K56" s="9">
        <v>1440</v>
      </c>
      <c r="L56" s="9">
        <v>864</v>
      </c>
      <c r="M56" s="9">
        <v>360</v>
      </c>
      <c r="N56" t="s">
        <v>215</v>
      </c>
      <c r="O56">
        <v>1</v>
      </c>
      <c r="P56" t="s">
        <v>9</v>
      </c>
      <c r="Q56">
        <v>449</v>
      </c>
      <c r="U56" s="30">
        <v>0.24</v>
      </c>
      <c r="V56" s="6">
        <v>151</v>
      </c>
      <c r="W56" t="s">
        <v>224</v>
      </c>
      <c r="AC56" s="30"/>
      <c r="AD56" s="30"/>
      <c r="AE56" s="15">
        <v>311</v>
      </c>
      <c r="AG56" s="30">
        <v>0.46600000000000003</v>
      </c>
      <c r="AH56" s="30">
        <v>0.311</v>
      </c>
      <c r="AJ56" s="15">
        <f t="shared" si="105"/>
        <v>187</v>
      </c>
      <c r="AK56" t="s">
        <v>214</v>
      </c>
      <c r="AL56" s="9"/>
      <c r="AM56" s="30"/>
      <c r="AN56" s="30"/>
      <c r="AO56" s="30"/>
      <c r="AP56" s="15">
        <f t="shared" si="77"/>
        <v>649</v>
      </c>
      <c r="AQ56" s="9">
        <f t="shared" si="91"/>
        <v>311</v>
      </c>
      <c r="AR56" s="4">
        <f t="shared" si="78"/>
        <v>0.18</v>
      </c>
      <c r="AS56">
        <f t="shared" si="92"/>
        <v>1076.82</v>
      </c>
      <c r="AT56" s="30">
        <f t="shared" si="93"/>
        <v>0.46600000000000003</v>
      </c>
      <c r="AU56" s="30"/>
      <c r="AV56" s="30">
        <f t="shared" si="16"/>
        <v>0.24</v>
      </c>
      <c r="AW56" s="9">
        <f t="shared" si="94"/>
        <v>338</v>
      </c>
      <c r="AX56" s="30">
        <f t="shared" si="95"/>
        <v>1.2952128883774452</v>
      </c>
      <c r="AY56" s="30">
        <f t="shared" si="96"/>
        <v>0.36099999999999999</v>
      </c>
      <c r="AZ56" s="34">
        <f t="shared" si="97"/>
        <v>0.5</v>
      </c>
      <c r="BA56" s="9">
        <f t="shared" si="79"/>
        <v>3099.4790610239997</v>
      </c>
      <c r="BB56" s="9">
        <f t="shared" si="98"/>
        <v>4649.2185915359996</v>
      </c>
      <c r="BC56" s="9">
        <f t="shared" si="99"/>
        <v>3658.9350315388319</v>
      </c>
      <c r="BD56" s="15">
        <f t="shared" si="18"/>
        <v>1469.6439359999999</v>
      </c>
      <c r="BE56" s="15">
        <f t="shared" si="100"/>
        <v>2204.4659039999997</v>
      </c>
      <c r="BF56" s="9">
        <f t="shared" si="101"/>
        <v>1734.9146664479999</v>
      </c>
      <c r="BG56" s="9">
        <f t="shared" si="102"/>
        <v>3305.1065592635209</v>
      </c>
      <c r="BH56" s="9">
        <f t="shared" si="103"/>
        <v>1983.0639355581127</v>
      </c>
      <c r="BI56" s="9">
        <f t="shared" si="104"/>
        <v>826.27663981588023</v>
      </c>
      <c r="BJ56" s="9">
        <f t="shared" si="21"/>
        <v>3658.9350315388319</v>
      </c>
      <c r="BK56" s="15">
        <v>4</v>
      </c>
      <c r="BL56" s="9">
        <f t="shared" si="22"/>
        <v>693.9658665792</v>
      </c>
      <c r="BM56" s="9">
        <f t="shared" si="23"/>
        <v>4352.9008981180323</v>
      </c>
      <c r="BP56" s="9">
        <f t="shared" si="24"/>
        <v>3658.9350315388319</v>
      </c>
      <c r="BQ56" s="9">
        <v>8</v>
      </c>
      <c r="BR56" s="9">
        <f t="shared" si="25"/>
        <v>1387.9317331584</v>
      </c>
      <c r="BS56" s="9">
        <f t="shared" si="26"/>
        <v>5046.8667646972317</v>
      </c>
      <c r="BT56" s="9">
        <f t="shared" si="27"/>
        <v>7029.9307002553442</v>
      </c>
      <c r="BU56" s="9">
        <f t="shared" si="28"/>
        <v>162.3327941971047</v>
      </c>
      <c r="BV56" s="9">
        <f t="shared" si="29"/>
        <v>3658.9350315388319</v>
      </c>
      <c r="BW56" s="9">
        <v>12</v>
      </c>
      <c r="BX56" s="9">
        <f t="shared" si="30"/>
        <v>2081.8975997376001</v>
      </c>
      <c r="BY56" s="9">
        <f t="shared" si="31"/>
        <v>5740.832631276432</v>
      </c>
      <c r="BZ56" s="9">
        <f t="shared" si="32"/>
        <v>7723.8965668345445</v>
      </c>
      <c r="CA56" s="9">
        <f t="shared" si="33"/>
        <v>856.29866077630504</v>
      </c>
      <c r="CB56" s="9">
        <f t="shared" si="34"/>
        <v>17143.701339223695</v>
      </c>
      <c r="CC56" s="9"/>
    </row>
    <row r="57" spans="1:81" x14ac:dyDescent="0.35">
      <c r="B57" s="15" t="s">
        <v>209</v>
      </c>
      <c r="C57" s="15">
        <v>200</v>
      </c>
      <c r="D57" s="33">
        <v>0.18</v>
      </c>
      <c r="E57" s="15">
        <v>11</v>
      </c>
      <c r="F57" s="33">
        <v>1.6872</v>
      </c>
      <c r="G57" s="9">
        <v>10</v>
      </c>
      <c r="H57" s="33">
        <v>0.8</v>
      </c>
      <c r="I57" s="33">
        <v>0.05</v>
      </c>
      <c r="J57" s="33">
        <v>0.5</v>
      </c>
      <c r="K57" s="9">
        <v>1440</v>
      </c>
      <c r="L57" s="9">
        <v>864</v>
      </c>
      <c r="M57" s="9">
        <v>360</v>
      </c>
      <c r="N57" t="s">
        <v>215</v>
      </c>
      <c r="O57">
        <v>1</v>
      </c>
      <c r="P57" t="s">
        <v>9</v>
      </c>
      <c r="Q57">
        <v>449</v>
      </c>
      <c r="U57" s="30">
        <v>0.24</v>
      </c>
      <c r="V57" s="6">
        <v>151</v>
      </c>
      <c r="W57" t="s">
        <v>224</v>
      </c>
      <c r="AC57" s="30"/>
      <c r="AD57" s="30"/>
      <c r="AE57" s="15">
        <v>311</v>
      </c>
      <c r="AF57" s="30">
        <f>2*46.6%</f>
        <v>0.93200000000000005</v>
      </c>
      <c r="AG57" s="30">
        <v>0.46600000000000003</v>
      </c>
      <c r="AH57" s="30"/>
      <c r="AK57" t="s">
        <v>214</v>
      </c>
      <c r="AL57" s="9"/>
      <c r="AM57" s="30"/>
      <c r="AN57" s="30"/>
      <c r="AO57" s="30"/>
      <c r="AP57" s="15">
        <f t="shared" si="77"/>
        <v>649</v>
      </c>
      <c r="AQ57" s="9">
        <f t="shared" si="91"/>
        <v>311</v>
      </c>
      <c r="AR57" s="4">
        <f t="shared" si="78"/>
        <v>1.1120000000000001</v>
      </c>
      <c r="AS57">
        <f t="shared" si="92"/>
        <v>1681.6880000000001</v>
      </c>
      <c r="AT57" s="30">
        <f t="shared" si="93"/>
        <v>0.46600000000000003</v>
      </c>
      <c r="AU57" s="30"/>
      <c r="AV57" s="30">
        <f t="shared" si="16"/>
        <v>0.24</v>
      </c>
      <c r="AW57" s="9">
        <f t="shared" si="94"/>
        <v>151</v>
      </c>
      <c r="AX57" s="30">
        <f t="shared" si="95"/>
        <v>0.64839458413926498</v>
      </c>
      <c r="AY57" s="30">
        <f t="shared" si="96"/>
        <v>0.05</v>
      </c>
      <c r="AZ57" s="34">
        <f t="shared" si="97"/>
        <v>0.5</v>
      </c>
      <c r="BA57" s="9">
        <f t="shared" si="79"/>
        <v>4840.5088530816001</v>
      </c>
      <c r="BB57" s="9">
        <f t="shared" si="98"/>
        <v>7260.7632796224007</v>
      </c>
      <c r="BC57" s="9">
        <f t="shared" si="99"/>
        <v>4961.5215744086399</v>
      </c>
      <c r="BD57" s="15">
        <f t="shared" si="18"/>
        <v>2295.1677824000003</v>
      </c>
      <c r="BE57" s="15">
        <f t="shared" si="100"/>
        <v>3442.7516736000007</v>
      </c>
      <c r="BF57" s="9">
        <f t="shared" si="101"/>
        <v>2352.5469769600004</v>
      </c>
      <c r="BG57" s="9">
        <f t="shared" si="102"/>
        <v>2373.6882011605417</v>
      </c>
      <c r="BH57" s="9">
        <f t="shared" si="103"/>
        <v>1424.212920696325</v>
      </c>
      <c r="BI57" s="9">
        <f t="shared" si="104"/>
        <v>593.42205029013542</v>
      </c>
      <c r="BJ57" s="9">
        <f t="shared" si="21"/>
        <v>4961.5215744086399</v>
      </c>
      <c r="BK57" s="15">
        <v>4</v>
      </c>
      <c r="BL57" s="9">
        <f t="shared" si="22"/>
        <v>941.0187907840002</v>
      </c>
      <c r="BM57" s="8">
        <f t="shared" si="23"/>
        <v>5902.5403651926399</v>
      </c>
      <c r="BN57">
        <f>BM17/BM57</f>
        <v>1.1634986770368496</v>
      </c>
      <c r="BO57" t="s">
        <v>255</v>
      </c>
      <c r="BP57" s="9">
        <f t="shared" si="24"/>
        <v>4961.5215744086399</v>
      </c>
      <c r="BQ57" s="9">
        <v>8</v>
      </c>
      <c r="BR57" s="9">
        <f t="shared" si="25"/>
        <v>1882.0375815680004</v>
      </c>
      <c r="BS57" s="9">
        <f t="shared" si="26"/>
        <v>6843.5591559766399</v>
      </c>
      <c r="BT57" s="9">
        <f t="shared" si="27"/>
        <v>8267.7720766729653</v>
      </c>
      <c r="BU57" s="9">
        <f t="shared" si="28"/>
        <v>1400.1741706147259</v>
      </c>
      <c r="BV57" s="9">
        <f t="shared" si="29"/>
        <v>4961.5215744086399</v>
      </c>
      <c r="BW57" s="9">
        <v>12</v>
      </c>
      <c r="BX57" s="9">
        <f t="shared" si="30"/>
        <v>2823.0563723520004</v>
      </c>
      <c r="BY57" s="9">
        <f t="shared" si="31"/>
        <v>7784.5779467606408</v>
      </c>
      <c r="BZ57" s="9">
        <f t="shared" si="32"/>
        <v>9208.7908674569662</v>
      </c>
      <c r="CA57" s="8">
        <f t="shared" si="33"/>
        <v>2341.1929613987268</v>
      </c>
      <c r="CB57" s="9">
        <f t="shared" si="34"/>
        <v>15658.807038601273</v>
      </c>
      <c r="CC57" s="9"/>
    </row>
    <row r="58" spans="1:81" x14ac:dyDescent="0.35">
      <c r="B58" s="15" t="s">
        <v>209</v>
      </c>
      <c r="C58" s="15">
        <v>200</v>
      </c>
      <c r="D58" s="33">
        <v>0.18</v>
      </c>
      <c r="E58" s="15">
        <v>11</v>
      </c>
      <c r="F58" s="33">
        <v>1.6872</v>
      </c>
      <c r="G58" s="9">
        <v>10</v>
      </c>
      <c r="H58" s="33">
        <v>0.8</v>
      </c>
      <c r="I58" s="33">
        <v>0.05</v>
      </c>
      <c r="J58" s="33">
        <v>0.5</v>
      </c>
      <c r="K58" s="9">
        <v>1440</v>
      </c>
      <c r="L58" s="9">
        <v>864</v>
      </c>
      <c r="M58" s="9">
        <v>360</v>
      </c>
      <c r="N58" t="s">
        <v>215</v>
      </c>
      <c r="O58">
        <v>1</v>
      </c>
      <c r="P58" t="s">
        <v>9</v>
      </c>
      <c r="Q58">
        <v>449</v>
      </c>
      <c r="U58" s="30">
        <v>0.24</v>
      </c>
      <c r="V58" s="6">
        <v>151</v>
      </c>
      <c r="W58" t="s">
        <v>224</v>
      </c>
      <c r="AC58" s="30"/>
      <c r="AD58" s="30"/>
      <c r="AE58" s="15">
        <v>311</v>
      </c>
      <c r="AF58" s="30">
        <f>2*46.6%</f>
        <v>0.93200000000000005</v>
      </c>
      <c r="AG58" s="30"/>
      <c r="AJ58" s="15">
        <f t="shared" si="105"/>
        <v>187</v>
      </c>
      <c r="AK58" t="s">
        <v>214</v>
      </c>
      <c r="AL58" s="9"/>
      <c r="AM58" s="30"/>
      <c r="AN58" s="30"/>
      <c r="AO58" s="30"/>
      <c r="AP58" s="15">
        <f t="shared" si="77"/>
        <v>649</v>
      </c>
      <c r="AQ58" s="9">
        <f t="shared" si="91"/>
        <v>311</v>
      </c>
      <c r="AR58" s="4">
        <f t="shared" si="78"/>
        <v>1.1120000000000001</v>
      </c>
      <c r="AS58">
        <f t="shared" si="92"/>
        <v>1681.6880000000001</v>
      </c>
      <c r="AT58" s="30">
        <f t="shared" si="93"/>
        <v>0</v>
      </c>
      <c r="AU58" s="30"/>
      <c r="AV58" s="30">
        <f t="shared" si="16"/>
        <v>0.24</v>
      </c>
      <c r="AW58" s="9">
        <f t="shared" si="94"/>
        <v>338</v>
      </c>
      <c r="AX58" s="30">
        <f t="shared" si="95"/>
        <v>1.2952128883774452</v>
      </c>
      <c r="AY58" s="30">
        <f t="shared" si="96"/>
        <v>0.05</v>
      </c>
      <c r="AZ58" s="34">
        <f t="shared" si="97"/>
        <v>0.5</v>
      </c>
      <c r="BA58" s="9">
        <f t="shared" si="79"/>
        <v>3518.3065520640007</v>
      </c>
      <c r="BB58" s="9">
        <f t="shared" si="98"/>
        <v>5277.4598280960008</v>
      </c>
      <c r="BC58" s="9">
        <f t="shared" si="99"/>
        <v>3606.2642158656004</v>
      </c>
      <c r="BD58" s="15">
        <f t="shared" si="18"/>
        <v>1668.234496</v>
      </c>
      <c r="BE58" s="15">
        <f t="shared" si="100"/>
        <v>2502.3517440000001</v>
      </c>
      <c r="BF58" s="9">
        <f t="shared" si="101"/>
        <v>1709.9403584000002</v>
      </c>
      <c r="BG58" s="9">
        <f t="shared" si="102"/>
        <v>3305.1065592635209</v>
      </c>
      <c r="BH58" s="9">
        <f t="shared" si="103"/>
        <v>1983.0639355581127</v>
      </c>
      <c r="BI58" s="9">
        <f t="shared" si="104"/>
        <v>826.27663981588023</v>
      </c>
      <c r="BJ58" s="9">
        <f t="shared" si="21"/>
        <v>3606.2642158656004</v>
      </c>
      <c r="BK58" s="15">
        <v>4</v>
      </c>
      <c r="BL58" s="9">
        <f t="shared" si="22"/>
        <v>683.97614336000004</v>
      </c>
      <c r="BM58" s="9">
        <f t="shared" si="23"/>
        <v>4290.2403592256005</v>
      </c>
      <c r="BO58" t="s">
        <v>219</v>
      </c>
      <c r="BP58" s="9">
        <f t="shared" si="24"/>
        <v>3606.2642158656004</v>
      </c>
      <c r="BQ58" s="9">
        <v>8</v>
      </c>
      <c r="BR58" s="9">
        <f t="shared" si="25"/>
        <v>1367.9522867200001</v>
      </c>
      <c r="BS58" s="9">
        <f t="shared" si="26"/>
        <v>4974.2165025856002</v>
      </c>
      <c r="BT58" s="9">
        <f t="shared" si="27"/>
        <v>6957.2804381437127</v>
      </c>
      <c r="BU58" s="9">
        <f t="shared" si="28"/>
        <v>89.682532085473213</v>
      </c>
      <c r="BV58" s="9">
        <f t="shared" si="29"/>
        <v>3606.2642158656004</v>
      </c>
      <c r="BW58" s="9">
        <v>12</v>
      </c>
      <c r="BX58" s="9">
        <f t="shared" si="30"/>
        <v>2051.92843008</v>
      </c>
      <c r="BY58" s="9">
        <f t="shared" si="31"/>
        <v>5658.1926459456008</v>
      </c>
      <c r="BZ58" s="9">
        <f t="shared" si="32"/>
        <v>7641.2565815037133</v>
      </c>
      <c r="CA58" s="9">
        <f t="shared" si="33"/>
        <v>773.65867544547382</v>
      </c>
      <c r="CB58" s="9">
        <f t="shared" si="34"/>
        <v>17226.341324554527</v>
      </c>
      <c r="CC58" s="9"/>
    </row>
    <row r="59" spans="1:81" x14ac:dyDescent="0.35">
      <c r="B59" s="15" t="s">
        <v>209</v>
      </c>
      <c r="C59" s="15">
        <v>200</v>
      </c>
      <c r="D59" s="33">
        <v>0.18</v>
      </c>
      <c r="E59" s="15">
        <v>11</v>
      </c>
      <c r="F59" s="33">
        <v>1.6872</v>
      </c>
      <c r="G59" s="9">
        <v>10</v>
      </c>
      <c r="H59" s="33">
        <v>0.8</v>
      </c>
      <c r="I59" s="33">
        <v>0.05</v>
      </c>
      <c r="J59" s="33">
        <v>0.5</v>
      </c>
      <c r="K59" s="9">
        <v>1440</v>
      </c>
      <c r="L59" s="9">
        <v>864</v>
      </c>
      <c r="M59" s="9">
        <v>360</v>
      </c>
      <c r="N59" t="s">
        <v>215</v>
      </c>
      <c r="O59">
        <v>1</v>
      </c>
      <c r="P59" t="s">
        <v>9</v>
      </c>
      <c r="Q59">
        <v>449</v>
      </c>
      <c r="U59" s="30">
        <v>0.24</v>
      </c>
      <c r="V59" s="6">
        <v>151</v>
      </c>
      <c r="W59" t="s">
        <v>224</v>
      </c>
      <c r="AC59" s="30"/>
      <c r="AD59" s="30"/>
      <c r="AE59" s="15">
        <v>311</v>
      </c>
      <c r="AF59" s="30">
        <f>2*46.6%</f>
        <v>0.93200000000000005</v>
      </c>
      <c r="AH59" s="30">
        <v>0.311</v>
      </c>
      <c r="AJ59" s="15"/>
      <c r="AK59" t="s">
        <v>214</v>
      </c>
      <c r="AL59" s="9"/>
      <c r="AM59" s="30"/>
      <c r="AN59" s="30"/>
      <c r="AO59" s="30"/>
      <c r="AP59" s="15">
        <f t="shared" si="77"/>
        <v>649</v>
      </c>
      <c r="AQ59" s="9">
        <f t="shared" si="91"/>
        <v>311</v>
      </c>
      <c r="AR59" s="4">
        <f t="shared" si="78"/>
        <v>1.1120000000000001</v>
      </c>
      <c r="AS59">
        <f t="shared" si="92"/>
        <v>1681.6880000000001</v>
      </c>
      <c r="AT59" s="30">
        <f t="shared" si="93"/>
        <v>0</v>
      </c>
      <c r="AU59" s="30"/>
      <c r="AV59" s="30">
        <f t="shared" si="16"/>
        <v>0.24</v>
      </c>
      <c r="AW59" s="9">
        <f t="shared" si="94"/>
        <v>151</v>
      </c>
      <c r="AX59" s="30">
        <f t="shared" si="95"/>
        <v>0.64839458413926498</v>
      </c>
      <c r="AY59" s="30">
        <f t="shared" si="96"/>
        <v>0.36099999999999999</v>
      </c>
      <c r="AZ59" s="34">
        <f t="shared" si="97"/>
        <v>0.5</v>
      </c>
      <c r="BA59" s="9">
        <f t="shared" si="79"/>
        <v>3518.3065520640007</v>
      </c>
      <c r="BB59" s="9">
        <f t="shared" si="98"/>
        <v>5277.4598280960008</v>
      </c>
      <c r="BC59" s="9">
        <f t="shared" si="99"/>
        <v>4153.360884711552</v>
      </c>
      <c r="BD59" s="15">
        <f t="shared" si="18"/>
        <v>1668.234496</v>
      </c>
      <c r="BE59" s="15">
        <f t="shared" si="100"/>
        <v>2502.3517440000001</v>
      </c>
      <c r="BF59" s="9">
        <f t="shared" si="101"/>
        <v>1969.3508225280002</v>
      </c>
      <c r="BG59" s="9">
        <f t="shared" si="102"/>
        <v>2373.6882011605417</v>
      </c>
      <c r="BH59" s="9">
        <f t="shared" si="103"/>
        <v>1424.212920696325</v>
      </c>
      <c r="BI59" s="9">
        <f t="shared" si="104"/>
        <v>593.42205029013542</v>
      </c>
      <c r="BJ59" s="9">
        <f t="shared" si="21"/>
        <v>4153.360884711552</v>
      </c>
      <c r="BK59" s="15">
        <v>4</v>
      </c>
      <c r="BL59" s="9">
        <f t="shared" si="22"/>
        <v>787.74032901120006</v>
      </c>
      <c r="BM59" s="9">
        <f t="shared" si="23"/>
        <v>4941.1012137227517</v>
      </c>
      <c r="BO59" t="s">
        <v>220</v>
      </c>
      <c r="BP59" s="9">
        <f t="shared" si="24"/>
        <v>4153.360884711552</v>
      </c>
      <c r="BQ59" s="9">
        <v>8</v>
      </c>
      <c r="BR59" s="9">
        <f t="shared" si="25"/>
        <v>1575.4806580224001</v>
      </c>
      <c r="BS59" s="9">
        <f t="shared" si="26"/>
        <v>5728.8415427339523</v>
      </c>
      <c r="BT59" s="9">
        <f t="shared" si="27"/>
        <v>7153.0544634302769</v>
      </c>
      <c r="BU59" s="9">
        <f t="shared" si="28"/>
        <v>285.45655737203742</v>
      </c>
      <c r="BV59" s="9">
        <f t="shared" si="29"/>
        <v>4153.360884711552</v>
      </c>
      <c r="BW59" s="9">
        <v>12</v>
      </c>
      <c r="BX59" s="9">
        <f t="shared" si="30"/>
        <v>2363.2209870336001</v>
      </c>
      <c r="BY59" s="9">
        <f t="shared" si="31"/>
        <v>6516.5818717451521</v>
      </c>
      <c r="BZ59" s="9">
        <f t="shared" si="32"/>
        <v>7940.7947924414766</v>
      </c>
      <c r="CA59" s="9">
        <f t="shared" si="33"/>
        <v>1073.1968863832371</v>
      </c>
      <c r="CB59" s="9">
        <f t="shared" si="34"/>
        <v>16926.803113616763</v>
      </c>
      <c r="CC59" s="9"/>
    </row>
    <row r="60" spans="1:81" x14ac:dyDescent="0.35">
      <c r="B60" s="15" t="s">
        <v>209</v>
      </c>
      <c r="C60" s="15">
        <v>200</v>
      </c>
      <c r="D60" s="33">
        <v>0.18</v>
      </c>
      <c r="E60" s="15">
        <v>11</v>
      </c>
      <c r="F60" s="33">
        <v>1.6872</v>
      </c>
      <c r="G60" s="9">
        <v>10</v>
      </c>
      <c r="H60" s="33">
        <v>0.8</v>
      </c>
      <c r="I60" s="33">
        <v>0.05</v>
      </c>
      <c r="J60" s="33">
        <v>0.5</v>
      </c>
      <c r="K60" s="9">
        <v>1440</v>
      </c>
      <c r="L60" s="9">
        <v>864</v>
      </c>
      <c r="M60" s="9">
        <v>360</v>
      </c>
      <c r="N60" t="s">
        <v>215</v>
      </c>
      <c r="O60">
        <v>1</v>
      </c>
      <c r="P60" t="s">
        <v>9</v>
      </c>
      <c r="Q60">
        <v>449</v>
      </c>
      <c r="U60" s="30">
        <v>0.24</v>
      </c>
      <c r="V60" s="6">
        <v>151</v>
      </c>
      <c r="W60" t="s">
        <v>224</v>
      </c>
      <c r="AC60" s="30"/>
      <c r="AD60" s="30"/>
      <c r="AE60" s="15">
        <v>311</v>
      </c>
      <c r="AF60" s="30">
        <f>1*46.6%</f>
        <v>0.46600000000000003</v>
      </c>
      <c r="AG60" s="30"/>
      <c r="AJ60" s="15">
        <f>2*187</f>
        <v>374</v>
      </c>
      <c r="AK60" t="s">
        <v>214</v>
      </c>
      <c r="AL60" s="9"/>
      <c r="AM60" s="30"/>
      <c r="AN60" s="30"/>
      <c r="AO60" s="30"/>
      <c r="AP60" s="15">
        <f t="shared" si="77"/>
        <v>649</v>
      </c>
      <c r="AQ60" s="9">
        <f t="shared" si="91"/>
        <v>311</v>
      </c>
      <c r="AR60" s="4">
        <f t="shared" si="78"/>
        <v>0.64600000000000002</v>
      </c>
      <c r="AS60">
        <f t="shared" si="92"/>
        <v>1379.2539999999999</v>
      </c>
      <c r="AT60" s="30">
        <f t="shared" si="93"/>
        <v>0</v>
      </c>
      <c r="AU60" s="30"/>
      <c r="AV60" s="30">
        <f t="shared" si="16"/>
        <v>0.24</v>
      </c>
      <c r="AW60" s="9">
        <f t="shared" si="94"/>
        <v>525</v>
      </c>
      <c r="AX60" s="30">
        <f t="shared" si="95"/>
        <v>1.8163636363636362</v>
      </c>
      <c r="AY60" s="30">
        <f t="shared" si="96"/>
        <v>0.05</v>
      </c>
      <c r="AZ60" s="34">
        <f t="shared" si="97"/>
        <v>0.5</v>
      </c>
      <c r="BA60" s="9">
        <f t="shared" si="79"/>
        <v>2885.5759125120003</v>
      </c>
      <c r="BB60" s="9">
        <f t="shared" si="98"/>
        <v>4328.3638687680004</v>
      </c>
      <c r="BC60" s="9">
        <f t="shared" si="99"/>
        <v>2957.7153103248002</v>
      </c>
      <c r="BD60" s="15">
        <f t="shared" si="18"/>
        <v>1368.2199679999999</v>
      </c>
      <c r="BE60" s="15">
        <f t="shared" si="100"/>
        <v>2052.329952</v>
      </c>
      <c r="BF60" s="9">
        <f t="shared" si="101"/>
        <v>1402.4254671999997</v>
      </c>
      <c r="BG60" s="9">
        <f t="shared" si="102"/>
        <v>4055.5636363636363</v>
      </c>
      <c r="BH60" s="9">
        <f t="shared" si="103"/>
        <v>2433.338181818182</v>
      </c>
      <c r="BI60" s="9">
        <f t="shared" si="104"/>
        <v>1013.8909090909091</v>
      </c>
      <c r="BJ60" s="9">
        <f t="shared" si="21"/>
        <v>2957.7153103248002</v>
      </c>
      <c r="BK60" s="15">
        <v>4</v>
      </c>
      <c r="BL60" s="9">
        <f t="shared" si="22"/>
        <v>560.97018687999991</v>
      </c>
      <c r="BM60" s="9">
        <f t="shared" si="23"/>
        <v>3518.6854972048</v>
      </c>
      <c r="BO60" t="s">
        <v>221</v>
      </c>
      <c r="BP60" s="9">
        <f t="shared" si="24"/>
        <v>2957.7153103248002</v>
      </c>
      <c r="BQ60" s="9">
        <v>8</v>
      </c>
      <c r="BR60" s="9">
        <f t="shared" si="25"/>
        <v>1121.9403737599998</v>
      </c>
      <c r="BS60" s="9">
        <f t="shared" si="26"/>
        <v>4079.6556840847998</v>
      </c>
      <c r="BT60" s="9">
        <f t="shared" si="27"/>
        <v>6512.9938659029813</v>
      </c>
      <c r="BU60" s="9">
        <f t="shared" si="28"/>
        <v>-354.60404015525819</v>
      </c>
      <c r="BV60" s="9">
        <f t="shared" si="29"/>
        <v>2957.7153103248002</v>
      </c>
      <c r="BW60" s="9">
        <v>12</v>
      </c>
      <c r="BX60" s="9">
        <f t="shared" si="30"/>
        <v>1682.9105606399996</v>
      </c>
      <c r="BY60" s="9">
        <f t="shared" si="31"/>
        <v>4640.6258709648</v>
      </c>
      <c r="BZ60" s="9">
        <f t="shared" si="32"/>
        <v>7073.9640527829815</v>
      </c>
      <c r="CA60" s="9">
        <f t="shared" si="33"/>
        <v>206.36614672474207</v>
      </c>
      <c r="CB60" s="9">
        <f t="shared" si="34"/>
        <v>17793.633853275256</v>
      </c>
      <c r="CC60" s="9"/>
    </row>
    <row r="61" spans="1:81" x14ac:dyDescent="0.35">
      <c r="B61" s="15" t="s">
        <v>209</v>
      </c>
      <c r="C61" s="15">
        <v>200</v>
      </c>
      <c r="D61" s="33">
        <v>0.18</v>
      </c>
      <c r="E61" s="15">
        <v>11</v>
      </c>
      <c r="F61" s="33">
        <v>1.6872</v>
      </c>
      <c r="G61" s="9">
        <v>10</v>
      </c>
      <c r="H61" s="33">
        <v>0.8</v>
      </c>
      <c r="I61" s="33">
        <v>0.05</v>
      </c>
      <c r="J61" s="33">
        <v>0.5</v>
      </c>
      <c r="K61" s="9">
        <v>1440</v>
      </c>
      <c r="L61" s="9">
        <v>864</v>
      </c>
      <c r="M61" s="9">
        <v>360</v>
      </c>
      <c r="N61" t="s">
        <v>215</v>
      </c>
      <c r="O61">
        <v>1</v>
      </c>
      <c r="P61" t="s">
        <v>9</v>
      </c>
      <c r="Q61">
        <v>449</v>
      </c>
      <c r="U61" s="30">
        <v>0.24</v>
      </c>
      <c r="V61" s="6">
        <v>151</v>
      </c>
      <c r="W61" t="s">
        <v>224</v>
      </c>
      <c r="AC61" s="30"/>
      <c r="AD61" s="30"/>
      <c r="AE61" s="15">
        <v>311</v>
      </c>
      <c r="AF61" s="30"/>
      <c r="AH61" s="30">
        <v>0.311</v>
      </c>
      <c r="AJ61" s="15">
        <f>2*187</f>
        <v>374</v>
      </c>
      <c r="AK61" t="s">
        <v>214</v>
      </c>
      <c r="AL61" s="9"/>
      <c r="AM61" s="30"/>
      <c r="AN61" s="30"/>
      <c r="AO61" s="30"/>
      <c r="AP61" s="15">
        <f t="shared" si="77"/>
        <v>649</v>
      </c>
      <c r="AQ61" s="9">
        <f t="shared" si="91"/>
        <v>311</v>
      </c>
      <c r="AR61" s="4">
        <f t="shared" si="78"/>
        <v>0.18</v>
      </c>
      <c r="AS61">
        <f t="shared" si="92"/>
        <v>1076.82</v>
      </c>
      <c r="AT61" s="30">
        <f t="shared" si="93"/>
        <v>0</v>
      </c>
      <c r="AU61" s="30"/>
      <c r="AV61" s="30">
        <f t="shared" si="16"/>
        <v>0.24</v>
      </c>
      <c r="AW61" s="9">
        <f t="shared" si="94"/>
        <v>525</v>
      </c>
      <c r="AX61" s="30">
        <f t="shared" si="95"/>
        <v>1.8163636363636362</v>
      </c>
      <c r="AY61" s="30">
        <f t="shared" si="96"/>
        <v>0.36099999999999999</v>
      </c>
      <c r="AZ61" s="34">
        <f t="shared" si="97"/>
        <v>0.5</v>
      </c>
      <c r="BA61" s="9">
        <f t="shared" si="79"/>
        <v>2252.8452729599999</v>
      </c>
      <c r="BB61" s="9">
        <f t="shared" si="98"/>
        <v>3379.26790944</v>
      </c>
      <c r="BC61" s="9">
        <f t="shared" si="99"/>
        <v>2659.4838447292796</v>
      </c>
      <c r="BD61" s="15">
        <f t="shared" si="18"/>
        <v>1068.20544</v>
      </c>
      <c r="BE61" s="15">
        <f t="shared" si="100"/>
        <v>1602.30816</v>
      </c>
      <c r="BF61" s="9">
        <f t="shared" si="101"/>
        <v>1261.0165219199998</v>
      </c>
      <c r="BG61" s="9">
        <f t="shared" si="102"/>
        <v>4055.5636363636363</v>
      </c>
      <c r="BH61" s="9">
        <f t="shared" si="103"/>
        <v>2433.338181818182</v>
      </c>
      <c r="BI61" s="9">
        <f t="shared" si="104"/>
        <v>1013.8909090909091</v>
      </c>
      <c r="BJ61" s="9">
        <f t="shared" si="21"/>
        <v>2659.4838447292796</v>
      </c>
      <c r="BK61" s="15">
        <v>4</v>
      </c>
      <c r="BL61" s="9">
        <f t="shared" si="22"/>
        <v>504.40660876799996</v>
      </c>
      <c r="BM61" s="9">
        <f t="shared" si="23"/>
        <v>3163.8904534972794</v>
      </c>
      <c r="BP61" s="9">
        <f t="shared" si="24"/>
        <v>2659.4838447292796</v>
      </c>
      <c r="BQ61" s="9">
        <v>8</v>
      </c>
      <c r="BR61" s="9">
        <f t="shared" si="25"/>
        <v>1008.8132175359999</v>
      </c>
      <c r="BS61" s="9">
        <f t="shared" si="26"/>
        <v>3668.2970622652792</v>
      </c>
      <c r="BT61" s="9">
        <f t="shared" si="27"/>
        <v>6101.6352440834617</v>
      </c>
      <c r="BU61" s="9">
        <f t="shared" si="28"/>
        <v>-765.9626619747778</v>
      </c>
      <c r="BV61" s="9">
        <f t="shared" si="29"/>
        <v>2659.4838447292796</v>
      </c>
      <c r="BW61" s="9">
        <v>12</v>
      </c>
      <c r="BX61" s="9">
        <f t="shared" si="30"/>
        <v>1513.2198263039998</v>
      </c>
      <c r="BY61" s="9">
        <f t="shared" si="31"/>
        <v>4172.7036710332795</v>
      </c>
      <c r="BZ61" s="9">
        <f t="shared" si="32"/>
        <v>6606.041852851462</v>
      </c>
      <c r="CA61" s="9">
        <f t="shared" si="33"/>
        <v>-261.55605320677751</v>
      </c>
      <c r="CB61" s="9">
        <f t="shared" si="34"/>
        <v>18261.556053206776</v>
      </c>
      <c r="CC61" s="9"/>
    </row>
    <row r="62" spans="1:81" s="10" customFormat="1" x14ac:dyDescent="0.35">
      <c r="B62" s="31" t="s">
        <v>209</v>
      </c>
      <c r="C62" s="31">
        <v>200</v>
      </c>
      <c r="D62" s="35">
        <v>0.18</v>
      </c>
      <c r="E62" s="31">
        <v>11</v>
      </c>
      <c r="F62" s="35">
        <v>1.6872</v>
      </c>
      <c r="G62" s="17">
        <v>10</v>
      </c>
      <c r="H62" s="35">
        <v>0.8</v>
      </c>
      <c r="I62" s="35">
        <v>0.05</v>
      </c>
      <c r="J62" s="35">
        <v>0.5</v>
      </c>
      <c r="K62" s="17">
        <v>1440</v>
      </c>
      <c r="L62" s="17">
        <v>864</v>
      </c>
      <c r="M62" s="17">
        <v>360</v>
      </c>
      <c r="N62" s="10" t="s">
        <v>215</v>
      </c>
      <c r="O62" s="10">
        <v>1</v>
      </c>
      <c r="P62" s="10" t="s">
        <v>9</v>
      </c>
      <c r="Q62" s="10">
        <v>449</v>
      </c>
      <c r="U62" s="32">
        <v>0.24</v>
      </c>
      <c r="V62" s="13">
        <v>151</v>
      </c>
      <c r="W62" s="10" t="s">
        <v>224</v>
      </c>
      <c r="AC62" s="32"/>
      <c r="AD62" s="32"/>
      <c r="AE62" s="31">
        <v>311</v>
      </c>
      <c r="AG62" s="32">
        <v>0.46600000000000003</v>
      </c>
      <c r="AH62" s="32"/>
      <c r="AJ62" s="31">
        <f>2*187</f>
        <v>374</v>
      </c>
      <c r="AK62" s="10" t="s">
        <v>214</v>
      </c>
      <c r="AL62" s="17"/>
      <c r="AM62" s="32"/>
      <c r="AN62" s="32"/>
      <c r="AO62" s="32"/>
      <c r="AP62" s="31">
        <f t="shared" si="77"/>
        <v>649</v>
      </c>
      <c r="AQ62" s="17">
        <f t="shared" si="91"/>
        <v>311</v>
      </c>
      <c r="AR62" s="12">
        <f t="shared" si="78"/>
        <v>0.18</v>
      </c>
      <c r="AS62" s="10">
        <f t="shared" si="92"/>
        <v>1076.82</v>
      </c>
      <c r="AT62" s="32">
        <f t="shared" si="93"/>
        <v>0.46600000000000003</v>
      </c>
      <c r="AU62" s="32"/>
      <c r="AV62" s="32">
        <f t="shared" si="16"/>
        <v>0.24</v>
      </c>
      <c r="AW62" s="17">
        <f t="shared" si="94"/>
        <v>525</v>
      </c>
      <c r="AX62" s="32">
        <f t="shared" si="95"/>
        <v>1.8163636363636362</v>
      </c>
      <c r="AY62" s="32">
        <f t="shared" si="96"/>
        <v>0.05</v>
      </c>
      <c r="AZ62" s="36">
        <f t="shared" si="97"/>
        <v>0.5</v>
      </c>
      <c r="BA62" s="17">
        <f t="shared" si="79"/>
        <v>3099.4790610239997</v>
      </c>
      <c r="BB62" s="17">
        <f t="shared" si="98"/>
        <v>4649.2185915359996</v>
      </c>
      <c r="BC62" s="17">
        <f t="shared" si="99"/>
        <v>3176.9660375495996</v>
      </c>
      <c r="BD62" s="31">
        <f t="shared" si="18"/>
        <v>1469.6439359999999</v>
      </c>
      <c r="BE62" s="31">
        <f t="shared" si="100"/>
        <v>2204.4659039999997</v>
      </c>
      <c r="BF62" s="17">
        <f t="shared" si="101"/>
        <v>1506.3850343999998</v>
      </c>
      <c r="BG62" s="18">
        <f t="shared" si="102"/>
        <v>4055.5636363636363</v>
      </c>
      <c r="BH62" s="17">
        <f t="shared" si="103"/>
        <v>2433.338181818182</v>
      </c>
      <c r="BI62" s="17">
        <f t="shared" si="104"/>
        <v>1013.8909090909091</v>
      </c>
      <c r="BJ62" s="17">
        <f t="shared" si="21"/>
        <v>3176.9660375495996</v>
      </c>
      <c r="BK62" s="31">
        <v>4</v>
      </c>
      <c r="BL62" s="17">
        <f t="shared" si="22"/>
        <v>602.55401375999986</v>
      </c>
      <c r="BM62" s="17">
        <f t="shared" si="23"/>
        <v>3779.5200513095997</v>
      </c>
      <c r="BP62" s="17">
        <f t="shared" si="24"/>
        <v>3176.9660375495996</v>
      </c>
      <c r="BQ62" s="17">
        <v>8</v>
      </c>
      <c r="BR62" s="17">
        <f t="shared" si="25"/>
        <v>1205.1080275199997</v>
      </c>
      <c r="BS62" s="17">
        <f t="shared" si="26"/>
        <v>4382.0740650695989</v>
      </c>
      <c r="BT62" s="17">
        <f t="shared" si="27"/>
        <v>6815.4122468877813</v>
      </c>
      <c r="BU62" s="17">
        <f t="shared" si="28"/>
        <v>-52.185659170458166</v>
      </c>
      <c r="BV62" s="17">
        <f t="shared" si="29"/>
        <v>3176.9660375495996</v>
      </c>
      <c r="BW62" s="17">
        <v>12</v>
      </c>
      <c r="BX62" s="17">
        <f t="shared" si="30"/>
        <v>1807.6620412799996</v>
      </c>
      <c r="BY62" s="17">
        <f t="shared" si="31"/>
        <v>4984.628078829599</v>
      </c>
      <c r="BZ62" s="17">
        <f t="shared" si="32"/>
        <v>7417.9662606477814</v>
      </c>
      <c r="CA62" s="17">
        <f t="shared" si="33"/>
        <v>550.36835458954192</v>
      </c>
      <c r="CB62" s="17">
        <f t="shared" si="34"/>
        <v>17449.63164541046</v>
      </c>
      <c r="CC62" s="17"/>
    </row>
    <row r="63" spans="1:81" s="15" customFormat="1" x14ac:dyDescent="0.35">
      <c r="A63" s="15">
        <v>1</v>
      </c>
      <c r="B63" s="15" t="s">
        <v>209</v>
      </c>
      <c r="C63" s="15">
        <v>200</v>
      </c>
      <c r="D63" s="33">
        <v>0.18</v>
      </c>
      <c r="E63" s="15">
        <v>11</v>
      </c>
      <c r="F63" s="33">
        <v>1.6872</v>
      </c>
      <c r="G63" s="9">
        <v>10</v>
      </c>
      <c r="H63" s="33">
        <v>0.8</v>
      </c>
      <c r="I63" s="33">
        <v>0.05</v>
      </c>
      <c r="J63" s="33">
        <v>0.5</v>
      </c>
      <c r="K63" s="9">
        <v>1440</v>
      </c>
      <c r="L63" s="9">
        <v>864</v>
      </c>
      <c r="M63" s="9">
        <v>360</v>
      </c>
      <c r="N63" s="15" t="s">
        <v>11</v>
      </c>
      <c r="O63" s="15">
        <v>1</v>
      </c>
      <c r="P63" s="15" t="s">
        <v>9</v>
      </c>
      <c r="Q63" s="15">
        <v>449</v>
      </c>
      <c r="R63" s="30">
        <v>0.377</v>
      </c>
      <c r="S63" s="30"/>
      <c r="T63" s="30"/>
      <c r="U63" s="30"/>
      <c r="V63" s="9"/>
      <c r="W63" t="s">
        <v>223</v>
      </c>
      <c r="X63"/>
      <c r="Y63"/>
      <c r="Z63"/>
      <c r="AA63">
        <v>200</v>
      </c>
      <c r="AB63"/>
      <c r="AC63" s="30"/>
      <c r="AD63" s="30"/>
      <c r="AE63" s="15">
        <v>232</v>
      </c>
      <c r="AF63" s="30">
        <f>1*34.8%</f>
        <v>0.34799999999999998</v>
      </c>
      <c r="AG63" s="30">
        <f>1*34.8%</f>
        <v>0.34799999999999998</v>
      </c>
      <c r="AH63" s="30">
        <v>0.23200000000000001</v>
      </c>
      <c r="AI63" s="30"/>
      <c r="AK63" t="s">
        <v>214</v>
      </c>
      <c r="AL63" s="9"/>
      <c r="AM63" s="30"/>
      <c r="AN63" s="30"/>
      <c r="AO63" s="30"/>
      <c r="AP63" s="15">
        <f t="shared" si="77"/>
        <v>649</v>
      </c>
      <c r="AQ63" s="9">
        <f>AE63+AL63</f>
        <v>232</v>
      </c>
      <c r="AR63" s="4">
        <f t="shared" si="78"/>
        <v>0.90499999999999992</v>
      </c>
      <c r="AS63">
        <f t="shared" si="92"/>
        <v>1468.3449999999998</v>
      </c>
      <c r="AT63" s="30">
        <f>Y63+AG63</f>
        <v>0.34799999999999998</v>
      </c>
      <c r="AU63" s="30"/>
      <c r="AV63" s="30">
        <f t="shared" ref="AV63:AV82" si="106">U63</f>
        <v>0</v>
      </c>
      <c r="AW63" s="9">
        <f>V63+AA63+AJ63</f>
        <v>200</v>
      </c>
      <c r="AX63" s="30">
        <f>666*AW63/(1400+AW63)/100+AB63</f>
        <v>0.83250000000000002</v>
      </c>
      <c r="AY63" s="30">
        <f>I63+S63+AC63+AH63+AN63</f>
        <v>0.28200000000000003</v>
      </c>
      <c r="AZ63" s="34">
        <f>J63+T63+AD63+AI63+AO63</f>
        <v>0.5</v>
      </c>
      <c r="BA63" s="9">
        <f t="shared" si="79"/>
        <v>3339.5239900319993</v>
      </c>
      <c r="BB63" s="9">
        <f>(100%+AZ63)*BA63</f>
        <v>5009.285985047999</v>
      </c>
      <c r="BC63" s="9">
        <f>MIN($AY63, 80%)*BB63+MAX(100%-AY63, 20%)*BA63</f>
        <v>3810.3968726265111</v>
      </c>
      <c r="BD63" s="15">
        <f t="shared" ref="BD63:BD82" si="107">H63*(100%+AT63+AU63+AV63)*AS63</f>
        <v>1583.4632479999998</v>
      </c>
      <c r="BE63" s="15">
        <f>(100%+AZ63)*BD63</f>
        <v>2375.1948719999996</v>
      </c>
      <c r="BF63" s="9">
        <f t="shared" si="101"/>
        <v>1806.7315659679998</v>
      </c>
      <c r="BG63" s="9">
        <f>(100%+$AX63)*K63</f>
        <v>2638.8</v>
      </c>
      <c r="BH63" s="9">
        <f t="shared" si="103"/>
        <v>1583.28</v>
      </c>
      <c r="BI63" s="9">
        <f t="shared" si="104"/>
        <v>659.7</v>
      </c>
      <c r="BJ63" s="9">
        <f t="shared" si="21"/>
        <v>3810.3968726265111</v>
      </c>
      <c r="BK63" s="15">
        <v>4</v>
      </c>
      <c r="BL63" s="9">
        <f t="shared" si="22"/>
        <v>722.69262638719988</v>
      </c>
      <c r="BM63" s="8">
        <f t="shared" si="23"/>
        <v>4533.0894990137112</v>
      </c>
      <c r="BP63" s="9">
        <f t="shared" si="24"/>
        <v>3810.3968726265111</v>
      </c>
      <c r="BQ63" s="9">
        <v>8</v>
      </c>
      <c r="BR63" s="9">
        <f t="shared" si="25"/>
        <v>1445.3852527743998</v>
      </c>
      <c r="BS63" s="9">
        <f t="shared" si="26"/>
        <v>5255.7821254009104</v>
      </c>
      <c r="BT63" s="9">
        <f t="shared" si="27"/>
        <v>6839.0621254009102</v>
      </c>
      <c r="BU63" s="9">
        <f t="shared" si="28"/>
        <v>-28.535780657329269</v>
      </c>
      <c r="BV63" s="9">
        <f t="shared" si="29"/>
        <v>3810.3968726265111</v>
      </c>
      <c r="BW63" s="9">
        <v>12</v>
      </c>
      <c r="BX63" s="9">
        <f t="shared" si="30"/>
        <v>2168.0778791615999</v>
      </c>
      <c r="BY63" s="9">
        <f t="shared" si="31"/>
        <v>5978.4747517881115</v>
      </c>
      <c r="BZ63" s="9">
        <f t="shared" si="32"/>
        <v>7561.7547517881112</v>
      </c>
      <c r="CA63" s="8">
        <f t="shared" si="33"/>
        <v>694.15684572987175</v>
      </c>
      <c r="CB63" s="9">
        <f t="shared" si="34"/>
        <v>17305.843154270129</v>
      </c>
      <c r="CC63" s="9"/>
    </row>
    <row r="64" spans="1:81" x14ac:dyDescent="0.35">
      <c r="B64" s="15" t="s">
        <v>209</v>
      </c>
      <c r="C64" s="15">
        <v>200</v>
      </c>
      <c r="D64" s="33">
        <v>0.18</v>
      </c>
      <c r="E64" s="15">
        <v>11</v>
      </c>
      <c r="F64" s="33">
        <v>1.6872</v>
      </c>
      <c r="G64" s="9">
        <v>10</v>
      </c>
      <c r="H64" s="33">
        <v>0.8</v>
      </c>
      <c r="I64" s="33">
        <v>0.05</v>
      </c>
      <c r="J64" s="33">
        <v>0.5</v>
      </c>
      <c r="K64" s="9">
        <v>1440</v>
      </c>
      <c r="L64" s="9">
        <v>864</v>
      </c>
      <c r="M64" s="9">
        <v>360</v>
      </c>
      <c r="N64" s="15" t="s">
        <v>11</v>
      </c>
      <c r="O64" s="15">
        <v>1</v>
      </c>
      <c r="P64" s="15" t="s">
        <v>9</v>
      </c>
      <c r="Q64" s="15">
        <v>449</v>
      </c>
      <c r="R64" s="30">
        <v>0.377</v>
      </c>
      <c r="S64" s="30"/>
      <c r="T64" s="30"/>
      <c r="U64" s="30"/>
      <c r="V64" s="9"/>
      <c r="W64" t="s">
        <v>223</v>
      </c>
      <c r="AA64">
        <v>200</v>
      </c>
      <c r="AC64" s="30"/>
      <c r="AD64" s="30"/>
      <c r="AE64" s="15">
        <v>232</v>
      </c>
      <c r="AF64" s="30">
        <f t="shared" ref="AF64:AG65" si="108">1*34.8%</f>
        <v>0.34799999999999998</v>
      </c>
      <c r="AG64" s="30">
        <f t="shared" si="108"/>
        <v>0.34799999999999998</v>
      </c>
      <c r="AJ64" s="15">
        <f>1*139</f>
        <v>139</v>
      </c>
      <c r="AK64" t="s">
        <v>214</v>
      </c>
      <c r="AL64" s="9"/>
      <c r="AM64" s="30"/>
      <c r="AN64" s="30"/>
      <c r="AO64" s="30"/>
      <c r="AP64" s="15">
        <f t="shared" si="77"/>
        <v>649</v>
      </c>
      <c r="AQ64" s="9">
        <f t="shared" ref="AQ64:AQ72" si="109">AE64+AL64</f>
        <v>232</v>
      </c>
      <c r="AR64" s="4">
        <f t="shared" si="78"/>
        <v>0.90499999999999992</v>
      </c>
      <c r="AS64">
        <f t="shared" si="92"/>
        <v>1468.3449999999998</v>
      </c>
      <c r="AT64" s="30">
        <f t="shared" ref="AT64:AT72" si="110">Y64+AG64</f>
        <v>0.34799999999999998</v>
      </c>
      <c r="AU64" s="30"/>
      <c r="AV64" s="30">
        <f t="shared" si="106"/>
        <v>0</v>
      </c>
      <c r="AW64" s="9">
        <f t="shared" ref="AW64:AW72" si="111">V64+AA64+AJ64</f>
        <v>339</v>
      </c>
      <c r="AX64" s="30">
        <f t="shared" ref="AX64:AX72" si="112">666*AW64/(1400+AW64)/100+AB64</f>
        <v>1.2982978723404255</v>
      </c>
      <c r="AY64" s="30">
        <f t="shared" ref="AY64:AY72" si="113">I64+S64+AC64+AH64+AN64</f>
        <v>0.05</v>
      </c>
      <c r="AZ64" s="34">
        <f t="shared" ref="AZ64:AZ72" si="114">J64+T64+AD64+AI64+AO64</f>
        <v>0.5</v>
      </c>
      <c r="BA64" s="9">
        <f t="shared" si="79"/>
        <v>3339.5239900319993</v>
      </c>
      <c r="BB64" s="9">
        <f t="shared" ref="BB64:BB72" si="115">(100%+AZ64)*BA64</f>
        <v>5009.285985047999</v>
      </c>
      <c r="BC64" s="9">
        <f t="shared" ref="BC64:BC72" si="116">MIN($AY64, 80%)*BB64+MAX(100%-AY64, 20%)*BA64</f>
        <v>3423.0120897827992</v>
      </c>
      <c r="BD64" s="15">
        <f t="shared" si="107"/>
        <v>1583.4632479999998</v>
      </c>
      <c r="BE64" s="15">
        <f t="shared" ref="BE64:BE72" si="117">(100%+AZ64)*BD64</f>
        <v>2375.1948719999996</v>
      </c>
      <c r="BF64" s="9">
        <f t="shared" si="101"/>
        <v>1623.0498291999997</v>
      </c>
      <c r="BG64" s="8">
        <f t="shared" ref="BG64:BG72" si="118">(100%+$AX64)*K64</f>
        <v>3309.5489361702125</v>
      </c>
      <c r="BH64" s="9">
        <f t="shared" si="103"/>
        <v>1985.7293617021276</v>
      </c>
      <c r="BI64" s="9">
        <f t="shared" si="104"/>
        <v>827.38723404255313</v>
      </c>
      <c r="BJ64" s="9">
        <f t="shared" si="21"/>
        <v>3423.0120897827992</v>
      </c>
      <c r="BK64" s="15">
        <v>4</v>
      </c>
      <c r="BL64" s="9">
        <f t="shared" si="22"/>
        <v>649.21993167999995</v>
      </c>
      <c r="BM64" s="9">
        <f t="shared" si="23"/>
        <v>4072.2320214627989</v>
      </c>
      <c r="BP64" s="9">
        <f t="shared" si="24"/>
        <v>3423.0120897827992</v>
      </c>
      <c r="BQ64" s="9">
        <v>8</v>
      </c>
      <c r="BR64" s="9">
        <f t="shared" si="25"/>
        <v>1298.4398633599999</v>
      </c>
      <c r="BS64" s="9">
        <f t="shared" si="26"/>
        <v>4721.4519531427995</v>
      </c>
      <c r="BT64" s="9">
        <f t="shared" si="27"/>
        <v>6707.1813148449273</v>
      </c>
      <c r="BU64" s="9">
        <f t="shared" si="28"/>
        <v>-160.41659121331213</v>
      </c>
      <c r="BV64" s="9">
        <f t="shared" si="29"/>
        <v>3423.0120897827992</v>
      </c>
      <c r="BW64" s="9">
        <v>12</v>
      </c>
      <c r="BX64" s="9">
        <f t="shared" si="30"/>
        <v>1947.6597950399998</v>
      </c>
      <c r="BY64" s="9">
        <f t="shared" si="31"/>
        <v>5370.6718848227993</v>
      </c>
      <c r="BZ64" s="9">
        <f t="shared" si="32"/>
        <v>7356.401246524927</v>
      </c>
      <c r="CA64" s="9">
        <f t="shared" si="33"/>
        <v>488.80334046668759</v>
      </c>
      <c r="CB64" s="9">
        <f t="shared" si="34"/>
        <v>17511.196659533314</v>
      </c>
      <c r="CC64" s="9"/>
    </row>
    <row r="65" spans="1:81" x14ac:dyDescent="0.35">
      <c r="B65" s="15" t="s">
        <v>209</v>
      </c>
      <c r="C65" s="15">
        <v>200</v>
      </c>
      <c r="D65" s="33">
        <v>0.18</v>
      </c>
      <c r="E65" s="15">
        <v>11</v>
      </c>
      <c r="F65" s="33">
        <v>1.6872</v>
      </c>
      <c r="G65" s="9">
        <v>10</v>
      </c>
      <c r="H65" s="33">
        <v>0.8</v>
      </c>
      <c r="I65" s="33">
        <v>0.05</v>
      </c>
      <c r="J65" s="33">
        <v>0.5</v>
      </c>
      <c r="K65" s="9">
        <v>1440</v>
      </c>
      <c r="L65" s="9">
        <v>864</v>
      </c>
      <c r="M65" s="9">
        <v>360</v>
      </c>
      <c r="N65" s="15" t="s">
        <v>11</v>
      </c>
      <c r="O65" s="15">
        <v>1</v>
      </c>
      <c r="P65" s="15" t="s">
        <v>9</v>
      </c>
      <c r="Q65" s="15">
        <v>449</v>
      </c>
      <c r="R65" s="30">
        <v>0.377</v>
      </c>
      <c r="S65" s="30"/>
      <c r="T65" s="30"/>
      <c r="U65" s="30"/>
      <c r="V65" s="9"/>
      <c r="W65" t="s">
        <v>223</v>
      </c>
      <c r="AA65">
        <v>200</v>
      </c>
      <c r="AC65" s="30"/>
      <c r="AD65" s="30"/>
      <c r="AE65" s="15">
        <v>232</v>
      </c>
      <c r="AF65" s="30">
        <f t="shared" si="108"/>
        <v>0.34799999999999998</v>
      </c>
      <c r="AH65" s="30">
        <v>0.23200000000000001</v>
      </c>
      <c r="AJ65" s="15">
        <f t="shared" ref="AJ65:AJ66" si="119">1*139</f>
        <v>139</v>
      </c>
      <c r="AK65" t="s">
        <v>214</v>
      </c>
      <c r="AL65" s="9"/>
      <c r="AM65" s="30"/>
      <c r="AN65" s="30"/>
      <c r="AO65" s="30"/>
      <c r="AP65" s="15">
        <f t="shared" si="77"/>
        <v>649</v>
      </c>
      <c r="AQ65" s="9">
        <f t="shared" si="109"/>
        <v>232</v>
      </c>
      <c r="AR65" s="4">
        <f t="shared" si="78"/>
        <v>0.90499999999999992</v>
      </c>
      <c r="AS65">
        <f t="shared" si="92"/>
        <v>1468.3449999999998</v>
      </c>
      <c r="AT65" s="30">
        <f t="shared" si="110"/>
        <v>0</v>
      </c>
      <c r="AU65" s="30"/>
      <c r="AV65" s="30">
        <f t="shared" si="106"/>
        <v>0</v>
      </c>
      <c r="AW65" s="9">
        <f t="shared" si="111"/>
        <v>339</v>
      </c>
      <c r="AX65" s="30">
        <f t="shared" si="112"/>
        <v>1.2982978723404255</v>
      </c>
      <c r="AY65" s="30">
        <f t="shared" si="113"/>
        <v>0.28200000000000003</v>
      </c>
      <c r="AZ65" s="34">
        <f t="shared" si="114"/>
        <v>0.5</v>
      </c>
      <c r="BA65" s="9">
        <f t="shared" si="79"/>
        <v>2477.3916839999997</v>
      </c>
      <c r="BB65" s="9">
        <f t="shared" si="115"/>
        <v>3716.0875259999993</v>
      </c>
      <c r="BC65" s="9">
        <f t="shared" si="116"/>
        <v>2826.7039114439995</v>
      </c>
      <c r="BD65" s="15">
        <f t="shared" si="107"/>
        <v>1174.6759999999999</v>
      </c>
      <c r="BE65" s="15">
        <f t="shared" si="117"/>
        <v>1762.0139999999999</v>
      </c>
      <c r="BF65" s="9">
        <f t="shared" si="101"/>
        <v>1340.3053159999999</v>
      </c>
      <c r="BG65" s="9">
        <f t="shared" si="118"/>
        <v>3309.5489361702125</v>
      </c>
      <c r="BH65" s="9">
        <f t="shared" si="103"/>
        <v>1985.7293617021276</v>
      </c>
      <c r="BI65" s="9">
        <f t="shared" si="104"/>
        <v>827.38723404255313</v>
      </c>
      <c r="BJ65" s="9">
        <f t="shared" si="21"/>
        <v>2826.7039114439995</v>
      </c>
      <c r="BK65" s="15">
        <v>4</v>
      </c>
      <c r="BL65" s="9">
        <f t="shared" si="22"/>
        <v>536.12212639999996</v>
      </c>
      <c r="BM65" s="9">
        <f t="shared" si="23"/>
        <v>3362.8260378439995</v>
      </c>
      <c r="BP65" s="9">
        <f t="shared" si="24"/>
        <v>2826.7039114439995</v>
      </c>
      <c r="BQ65" s="9">
        <v>8</v>
      </c>
      <c r="BR65" s="9">
        <f t="shared" si="25"/>
        <v>1072.2442527999999</v>
      </c>
      <c r="BS65" s="9">
        <f t="shared" si="26"/>
        <v>3898.9481642439996</v>
      </c>
      <c r="BT65" s="9">
        <f t="shared" si="27"/>
        <v>5884.6775259461274</v>
      </c>
      <c r="BU65" s="9">
        <f t="shared" si="28"/>
        <v>-982.92038011211207</v>
      </c>
      <c r="BV65" s="9">
        <f t="shared" si="29"/>
        <v>2826.7039114439995</v>
      </c>
      <c r="BW65" s="9">
        <v>12</v>
      </c>
      <c r="BX65" s="9">
        <f t="shared" si="30"/>
        <v>1608.3663792</v>
      </c>
      <c r="BY65" s="9">
        <f t="shared" si="31"/>
        <v>4435.0702906439992</v>
      </c>
      <c r="BZ65" s="9">
        <f t="shared" si="32"/>
        <v>6420.799652346127</v>
      </c>
      <c r="CA65" s="9">
        <f t="shared" si="33"/>
        <v>-446.79825371211246</v>
      </c>
      <c r="CB65" s="9">
        <f t="shared" si="34"/>
        <v>18446.798253712113</v>
      </c>
      <c r="CC65" s="9"/>
    </row>
    <row r="66" spans="1:81" x14ac:dyDescent="0.35">
      <c r="B66" s="15" t="s">
        <v>209</v>
      </c>
      <c r="C66" s="15">
        <v>200</v>
      </c>
      <c r="D66" s="33">
        <v>0.18</v>
      </c>
      <c r="E66" s="15">
        <v>11</v>
      </c>
      <c r="F66" s="33">
        <v>1.6872</v>
      </c>
      <c r="G66" s="9">
        <v>10</v>
      </c>
      <c r="H66" s="33">
        <v>0.8</v>
      </c>
      <c r="I66" s="33">
        <v>0.05</v>
      </c>
      <c r="J66" s="33">
        <v>0.5</v>
      </c>
      <c r="K66" s="9">
        <v>1440</v>
      </c>
      <c r="L66" s="9">
        <v>864</v>
      </c>
      <c r="M66" s="9">
        <v>360</v>
      </c>
      <c r="N66" s="15" t="s">
        <v>11</v>
      </c>
      <c r="O66" s="15">
        <v>1</v>
      </c>
      <c r="P66" s="15" t="s">
        <v>9</v>
      </c>
      <c r="Q66" s="15">
        <v>449</v>
      </c>
      <c r="R66" s="30">
        <v>0.377</v>
      </c>
      <c r="S66" s="30"/>
      <c r="T66" s="30"/>
      <c r="U66" s="30"/>
      <c r="V66" s="9"/>
      <c r="W66" t="s">
        <v>223</v>
      </c>
      <c r="AA66">
        <v>200</v>
      </c>
      <c r="AC66" s="30"/>
      <c r="AD66" s="30"/>
      <c r="AE66" s="15">
        <v>232</v>
      </c>
      <c r="AG66" s="30">
        <f>1*34.8%</f>
        <v>0.34799999999999998</v>
      </c>
      <c r="AH66" s="30">
        <v>0.23200000000000001</v>
      </c>
      <c r="AJ66" s="15">
        <f t="shared" si="119"/>
        <v>139</v>
      </c>
      <c r="AK66" t="s">
        <v>214</v>
      </c>
      <c r="AL66" s="9"/>
      <c r="AM66" s="30"/>
      <c r="AN66" s="30"/>
      <c r="AO66" s="30"/>
      <c r="AP66" s="15">
        <f t="shared" si="77"/>
        <v>649</v>
      </c>
      <c r="AQ66" s="9">
        <f t="shared" si="109"/>
        <v>232</v>
      </c>
      <c r="AR66" s="4">
        <f t="shared" si="78"/>
        <v>0.55699999999999994</v>
      </c>
      <c r="AS66">
        <f t="shared" si="92"/>
        <v>1242.4929999999999</v>
      </c>
      <c r="AT66" s="30">
        <f t="shared" si="110"/>
        <v>0.34799999999999998</v>
      </c>
      <c r="AU66" s="30"/>
      <c r="AV66" s="30">
        <f t="shared" si="106"/>
        <v>0</v>
      </c>
      <c r="AW66" s="9">
        <f t="shared" si="111"/>
        <v>339</v>
      </c>
      <c r="AX66" s="30">
        <f t="shared" si="112"/>
        <v>1.2982978723404255</v>
      </c>
      <c r="AY66" s="30">
        <f t="shared" si="113"/>
        <v>0.28200000000000003</v>
      </c>
      <c r="AZ66" s="34">
        <f t="shared" si="114"/>
        <v>0.5</v>
      </c>
      <c r="BA66" s="9">
        <f t="shared" si="79"/>
        <v>2825.8584875807996</v>
      </c>
      <c r="BB66" s="9">
        <f t="shared" si="115"/>
        <v>4238.7877313711997</v>
      </c>
      <c r="BC66" s="9">
        <f t="shared" si="116"/>
        <v>3224.3045343296926</v>
      </c>
      <c r="BD66" s="15">
        <f t="shared" si="107"/>
        <v>1339.9044512</v>
      </c>
      <c r="BE66" s="15">
        <f t="shared" si="117"/>
        <v>2009.8566768000001</v>
      </c>
      <c r="BF66" s="9">
        <f t="shared" si="101"/>
        <v>1528.8309788192</v>
      </c>
      <c r="BG66" s="9">
        <f t="shared" si="118"/>
        <v>3309.5489361702125</v>
      </c>
      <c r="BH66" s="9">
        <f t="shared" si="103"/>
        <v>1985.7293617021276</v>
      </c>
      <c r="BI66" s="9">
        <f t="shared" si="104"/>
        <v>827.38723404255313</v>
      </c>
      <c r="BJ66" s="9">
        <f t="shared" si="21"/>
        <v>3224.3045343296926</v>
      </c>
      <c r="BK66" s="15">
        <v>4</v>
      </c>
      <c r="BL66" s="9">
        <f t="shared" si="22"/>
        <v>611.53239152768003</v>
      </c>
      <c r="BM66" s="9">
        <f t="shared" si="23"/>
        <v>3835.8369258573725</v>
      </c>
      <c r="BP66" s="9">
        <f t="shared" si="24"/>
        <v>3224.3045343296926</v>
      </c>
      <c r="BQ66" s="9">
        <v>8</v>
      </c>
      <c r="BR66" s="9">
        <f t="shared" si="25"/>
        <v>1223.0647830553601</v>
      </c>
      <c r="BS66" s="9">
        <f t="shared" si="26"/>
        <v>4447.3693173850525</v>
      </c>
      <c r="BT66" s="9">
        <f t="shared" si="27"/>
        <v>6433.0986790871802</v>
      </c>
      <c r="BU66" s="9">
        <f t="shared" si="28"/>
        <v>-434.49922697105922</v>
      </c>
      <c r="BV66" s="9">
        <f t="shared" si="29"/>
        <v>3224.3045343296926</v>
      </c>
      <c r="BW66" s="9">
        <v>12</v>
      </c>
      <c r="BX66" s="9">
        <f t="shared" si="30"/>
        <v>1834.59717458304</v>
      </c>
      <c r="BY66" s="9">
        <f t="shared" si="31"/>
        <v>5058.9017089127328</v>
      </c>
      <c r="BZ66" s="9">
        <f t="shared" si="32"/>
        <v>7044.6310706148606</v>
      </c>
      <c r="CA66" s="9">
        <f t="shared" si="33"/>
        <v>177.03316455662116</v>
      </c>
      <c r="CB66" s="9">
        <f t="shared" si="34"/>
        <v>17822.966835443378</v>
      </c>
      <c r="CC66" s="9"/>
    </row>
    <row r="67" spans="1:81" x14ac:dyDescent="0.35">
      <c r="B67" s="15" t="s">
        <v>209</v>
      </c>
      <c r="C67" s="15">
        <v>200</v>
      </c>
      <c r="D67" s="33">
        <v>0.18</v>
      </c>
      <c r="E67" s="15">
        <v>11</v>
      </c>
      <c r="F67" s="33">
        <v>1.6872</v>
      </c>
      <c r="G67" s="9">
        <v>10</v>
      </c>
      <c r="H67" s="33">
        <v>0.8</v>
      </c>
      <c r="I67" s="33">
        <v>0.05</v>
      </c>
      <c r="J67" s="33">
        <v>0.5</v>
      </c>
      <c r="K67" s="9">
        <v>1440</v>
      </c>
      <c r="L67" s="9">
        <v>864</v>
      </c>
      <c r="M67" s="9">
        <v>360</v>
      </c>
      <c r="N67" s="15" t="s">
        <v>11</v>
      </c>
      <c r="O67" s="15">
        <v>1</v>
      </c>
      <c r="P67" s="15" t="s">
        <v>9</v>
      </c>
      <c r="Q67" s="15">
        <v>449</v>
      </c>
      <c r="R67" s="30">
        <v>0.377</v>
      </c>
      <c r="S67" s="30"/>
      <c r="T67" s="30"/>
      <c r="U67" s="30"/>
      <c r="V67" s="9"/>
      <c r="W67" t="s">
        <v>223</v>
      </c>
      <c r="AA67">
        <v>200</v>
      </c>
      <c r="AC67" s="30"/>
      <c r="AD67" s="30"/>
      <c r="AE67" s="15">
        <v>232</v>
      </c>
      <c r="AF67" s="30">
        <f>2*34.8%</f>
        <v>0.69599999999999995</v>
      </c>
      <c r="AG67" s="30">
        <f>1*34.8%</f>
        <v>0.34799999999999998</v>
      </c>
      <c r="AH67" s="30"/>
      <c r="AK67" t="s">
        <v>214</v>
      </c>
      <c r="AL67" s="9"/>
      <c r="AM67" s="30"/>
      <c r="AN67" s="30"/>
      <c r="AO67" s="30"/>
      <c r="AP67" s="15">
        <f t="shared" ref="AP67:AP82" si="120">C67+Q67</f>
        <v>649</v>
      </c>
      <c r="AQ67" s="9">
        <f t="shared" si="109"/>
        <v>232</v>
      </c>
      <c r="AR67" s="4">
        <f t="shared" ref="AR67:AR82" si="121">D67+R67+X67+AF67+AM67</f>
        <v>1.2529999999999999</v>
      </c>
      <c r="AS67">
        <f t="shared" si="92"/>
        <v>1694.1970000000001</v>
      </c>
      <c r="AT67" s="30">
        <f t="shared" si="110"/>
        <v>0.34799999999999998</v>
      </c>
      <c r="AU67" s="30"/>
      <c r="AV67" s="30">
        <f t="shared" si="106"/>
        <v>0</v>
      </c>
      <c r="AW67" s="9">
        <f t="shared" si="111"/>
        <v>200</v>
      </c>
      <c r="AX67" s="30">
        <f t="shared" si="112"/>
        <v>0.83250000000000002</v>
      </c>
      <c r="AY67" s="30">
        <f t="shared" si="113"/>
        <v>0.05</v>
      </c>
      <c r="AZ67" s="34">
        <f t="shared" si="114"/>
        <v>0.5</v>
      </c>
      <c r="BA67" s="9">
        <f t="shared" ref="BA67:BA82" si="122">F67*(100%+AT67+AU67+AV67)*AS67</f>
        <v>3853.1894924832</v>
      </c>
      <c r="BB67" s="9">
        <f t="shared" si="115"/>
        <v>5779.7842387248002</v>
      </c>
      <c r="BC67" s="9">
        <f t="shared" si="116"/>
        <v>3949.5192297952794</v>
      </c>
      <c r="BD67" s="15">
        <f t="shared" si="107"/>
        <v>1827.0220448000002</v>
      </c>
      <c r="BE67" s="15">
        <f t="shared" si="117"/>
        <v>2740.5330672000005</v>
      </c>
      <c r="BF67" s="9">
        <f t="shared" si="101"/>
        <v>1872.6975959200001</v>
      </c>
      <c r="BG67" s="9">
        <f t="shared" si="118"/>
        <v>2638.8</v>
      </c>
      <c r="BH67" s="9">
        <f t="shared" si="103"/>
        <v>1583.28</v>
      </c>
      <c r="BI67" s="9">
        <f t="shared" si="104"/>
        <v>659.7</v>
      </c>
      <c r="BJ67" s="9">
        <f t="shared" si="21"/>
        <v>3949.5192297952794</v>
      </c>
      <c r="BK67" s="15">
        <v>4</v>
      </c>
      <c r="BL67" s="9">
        <f t="shared" si="22"/>
        <v>749.07903836800006</v>
      </c>
      <c r="BM67" s="8">
        <f t="shared" si="23"/>
        <v>4698.5982681632795</v>
      </c>
      <c r="BP67" s="9">
        <f t="shared" si="24"/>
        <v>3949.5192297952794</v>
      </c>
      <c r="BQ67" s="9">
        <v>8</v>
      </c>
      <c r="BR67" s="9">
        <f t="shared" si="25"/>
        <v>1498.1580767360001</v>
      </c>
      <c r="BS67" s="9">
        <f t="shared" si="26"/>
        <v>5447.6773065312791</v>
      </c>
      <c r="BT67" s="9">
        <f t="shared" si="27"/>
        <v>7030.9573065312788</v>
      </c>
      <c r="BU67" s="9">
        <f t="shared" si="28"/>
        <v>163.35940047303939</v>
      </c>
      <c r="BV67" s="9">
        <f t="shared" si="29"/>
        <v>3949.5192297952794</v>
      </c>
      <c r="BW67" s="9">
        <v>12</v>
      </c>
      <c r="BX67" s="9">
        <f t="shared" si="30"/>
        <v>2247.2371151040002</v>
      </c>
      <c r="BY67" s="9">
        <f t="shared" si="31"/>
        <v>6196.7563448992796</v>
      </c>
      <c r="BZ67" s="9">
        <f t="shared" si="32"/>
        <v>7780.0363448992794</v>
      </c>
      <c r="CA67" s="9">
        <f t="shared" si="33"/>
        <v>912.4384388410399</v>
      </c>
      <c r="CB67" s="9">
        <f t="shared" si="34"/>
        <v>17087.56156115896</v>
      </c>
      <c r="CC67" s="9"/>
    </row>
    <row r="68" spans="1:81" x14ac:dyDescent="0.35">
      <c r="B68" s="15" t="s">
        <v>209</v>
      </c>
      <c r="C68" s="15">
        <v>200</v>
      </c>
      <c r="D68" s="33">
        <v>0.18</v>
      </c>
      <c r="E68" s="15">
        <v>11</v>
      </c>
      <c r="F68" s="33">
        <v>1.6872</v>
      </c>
      <c r="G68" s="9">
        <v>10</v>
      </c>
      <c r="H68" s="33">
        <v>0.8</v>
      </c>
      <c r="I68" s="33">
        <v>0.05</v>
      </c>
      <c r="J68" s="33">
        <v>0.5</v>
      </c>
      <c r="K68" s="9">
        <v>1440</v>
      </c>
      <c r="L68" s="9">
        <v>864</v>
      </c>
      <c r="M68" s="9">
        <v>360</v>
      </c>
      <c r="N68" s="15" t="s">
        <v>11</v>
      </c>
      <c r="O68" s="15">
        <v>1</v>
      </c>
      <c r="P68" s="15" t="s">
        <v>9</v>
      </c>
      <c r="Q68" s="15">
        <v>449</v>
      </c>
      <c r="R68" s="30">
        <v>0.377</v>
      </c>
      <c r="S68" s="30"/>
      <c r="T68" s="30"/>
      <c r="U68" s="30"/>
      <c r="V68" s="9"/>
      <c r="W68" t="s">
        <v>223</v>
      </c>
      <c r="AA68">
        <v>200</v>
      </c>
      <c r="AC68" s="30"/>
      <c r="AD68" s="30"/>
      <c r="AE68" s="15">
        <v>232</v>
      </c>
      <c r="AF68" s="30">
        <f t="shared" ref="AF68:AF69" si="123">2*34.8%</f>
        <v>0.69599999999999995</v>
      </c>
      <c r="AG68" s="30"/>
      <c r="AJ68" s="15">
        <f>1*139</f>
        <v>139</v>
      </c>
      <c r="AK68" t="s">
        <v>214</v>
      </c>
      <c r="AL68" s="9"/>
      <c r="AM68" s="30"/>
      <c r="AN68" s="30"/>
      <c r="AO68" s="30"/>
      <c r="AP68" s="15">
        <f t="shared" si="120"/>
        <v>649</v>
      </c>
      <c r="AQ68" s="9">
        <f t="shared" si="109"/>
        <v>232</v>
      </c>
      <c r="AR68" s="4">
        <f t="shared" si="121"/>
        <v>1.2529999999999999</v>
      </c>
      <c r="AS68">
        <f t="shared" si="92"/>
        <v>1694.1970000000001</v>
      </c>
      <c r="AT68" s="30">
        <f t="shared" si="110"/>
        <v>0</v>
      </c>
      <c r="AU68" s="30"/>
      <c r="AV68" s="30">
        <f t="shared" si="106"/>
        <v>0</v>
      </c>
      <c r="AW68" s="9">
        <f t="shared" si="111"/>
        <v>339</v>
      </c>
      <c r="AX68" s="30">
        <f t="shared" si="112"/>
        <v>1.2982978723404255</v>
      </c>
      <c r="AY68" s="30">
        <f t="shared" si="113"/>
        <v>0.05</v>
      </c>
      <c r="AZ68" s="34">
        <f t="shared" si="114"/>
        <v>0.5</v>
      </c>
      <c r="BA68" s="9">
        <f t="shared" si="122"/>
        <v>2858.4491784000002</v>
      </c>
      <c r="BB68" s="9">
        <f t="shared" si="115"/>
        <v>4287.6737676000002</v>
      </c>
      <c r="BC68" s="9">
        <f t="shared" si="116"/>
        <v>2929.9104078599999</v>
      </c>
      <c r="BD68" s="15">
        <f t="shared" si="107"/>
        <v>1355.3576000000003</v>
      </c>
      <c r="BE68" s="15">
        <f t="shared" si="117"/>
        <v>2033.0364000000004</v>
      </c>
      <c r="BF68" s="9">
        <f t="shared" si="101"/>
        <v>1389.2415400000002</v>
      </c>
      <c r="BG68" s="9">
        <f t="shared" si="118"/>
        <v>3309.5489361702125</v>
      </c>
      <c r="BH68" s="9">
        <f t="shared" si="103"/>
        <v>1985.7293617021276</v>
      </c>
      <c r="BI68" s="9">
        <f t="shared" si="104"/>
        <v>827.38723404255313</v>
      </c>
      <c r="BJ68" s="9">
        <f t="shared" ref="BJ68:BJ82" si="124">BC68</f>
        <v>2929.9104078599999</v>
      </c>
      <c r="BK68" s="15">
        <v>4</v>
      </c>
      <c r="BL68" s="9">
        <f t="shared" ref="BL68:BL82" si="125">BK68*BF68/G68</f>
        <v>555.69661600000006</v>
      </c>
      <c r="BM68" s="9">
        <f t="shared" ref="BM68:BM82" si="126">BJ68+BL68</f>
        <v>3485.60702386</v>
      </c>
      <c r="BP68" s="9">
        <f t="shared" ref="BP68:BP82" si="127">$BC68</f>
        <v>2929.9104078599999</v>
      </c>
      <c r="BQ68" s="9">
        <v>8</v>
      </c>
      <c r="BR68" s="9">
        <f t="shared" ref="BR68:BR82" si="128">BQ68*$BF68/$G68</f>
        <v>1111.3932320000001</v>
      </c>
      <c r="BS68" s="9">
        <f t="shared" ref="BS68:BS82" si="129">BP68+BR68</f>
        <v>4041.3036398599997</v>
      </c>
      <c r="BT68" s="9">
        <f t="shared" ref="BT68:BT82" si="130">BS68+$BH68</f>
        <v>6027.0330015621275</v>
      </c>
      <c r="BU68" s="9">
        <f t="shared" ref="BU68:BU82" si="131">BT68-$BM$17</f>
        <v>-840.56490449611192</v>
      </c>
      <c r="BV68" s="9">
        <f t="shared" ref="BV68:BV82" si="132">$BC68</f>
        <v>2929.9104078599999</v>
      </c>
      <c r="BW68" s="9">
        <v>12</v>
      </c>
      <c r="BX68" s="9">
        <f t="shared" ref="BX68:BX82" si="133">BW68*$BF68/$G68</f>
        <v>1667.0898480000003</v>
      </c>
      <c r="BY68" s="9">
        <f t="shared" ref="BY68:BY82" si="134">BV68+BX68</f>
        <v>4597.0002558599999</v>
      </c>
      <c r="BZ68" s="9">
        <f t="shared" ref="BZ68:BZ82" si="135">BY68+$BH68</f>
        <v>6582.7296175621277</v>
      </c>
      <c r="CA68" s="9">
        <f t="shared" ref="CA68:CA82" si="136">BZ68-$BM$17</f>
        <v>-284.86828849611175</v>
      </c>
      <c r="CB68" s="9">
        <f t="shared" ref="CB68:CB82" si="137">18000-CA68</f>
        <v>18284.868288496113</v>
      </c>
      <c r="CC68" s="9"/>
    </row>
    <row r="69" spans="1:81" x14ac:dyDescent="0.35">
      <c r="B69" s="15" t="s">
        <v>209</v>
      </c>
      <c r="C69" s="15">
        <v>200</v>
      </c>
      <c r="D69" s="33">
        <v>0.18</v>
      </c>
      <c r="E69" s="15">
        <v>11</v>
      </c>
      <c r="F69" s="33">
        <v>1.6872</v>
      </c>
      <c r="G69" s="9">
        <v>10</v>
      </c>
      <c r="H69" s="33">
        <v>0.8</v>
      </c>
      <c r="I69" s="33">
        <v>0.05</v>
      </c>
      <c r="J69" s="33">
        <v>0.5</v>
      </c>
      <c r="K69" s="9">
        <v>1440</v>
      </c>
      <c r="L69" s="9">
        <v>864</v>
      </c>
      <c r="M69" s="9">
        <v>360</v>
      </c>
      <c r="N69" s="15" t="s">
        <v>11</v>
      </c>
      <c r="O69" s="15">
        <v>1</v>
      </c>
      <c r="P69" s="15" t="s">
        <v>9</v>
      </c>
      <c r="Q69" s="15">
        <v>449</v>
      </c>
      <c r="R69" s="30">
        <v>0.377</v>
      </c>
      <c r="S69" s="30"/>
      <c r="T69" s="30"/>
      <c r="U69" s="30"/>
      <c r="V69" s="9"/>
      <c r="W69" t="s">
        <v>223</v>
      </c>
      <c r="AA69">
        <v>200</v>
      </c>
      <c r="AC69" s="30"/>
      <c r="AD69" s="30"/>
      <c r="AE69" s="15">
        <v>232</v>
      </c>
      <c r="AF69" s="30">
        <f t="shared" si="123"/>
        <v>0.69599999999999995</v>
      </c>
      <c r="AH69" s="30">
        <v>0.23200000000000001</v>
      </c>
      <c r="AJ69" s="15"/>
      <c r="AK69" t="s">
        <v>214</v>
      </c>
      <c r="AL69" s="9"/>
      <c r="AM69" s="30"/>
      <c r="AN69" s="30"/>
      <c r="AO69" s="30"/>
      <c r="AP69" s="15">
        <f t="shared" si="120"/>
        <v>649</v>
      </c>
      <c r="AQ69" s="9">
        <f t="shared" si="109"/>
        <v>232</v>
      </c>
      <c r="AR69" s="4">
        <f t="shared" si="121"/>
        <v>1.2529999999999999</v>
      </c>
      <c r="AS69">
        <f t="shared" si="92"/>
        <v>1694.1970000000001</v>
      </c>
      <c r="AT69" s="30">
        <f t="shared" si="110"/>
        <v>0</v>
      </c>
      <c r="AU69" s="30"/>
      <c r="AV69" s="30">
        <f t="shared" si="106"/>
        <v>0</v>
      </c>
      <c r="AW69" s="9">
        <f t="shared" si="111"/>
        <v>200</v>
      </c>
      <c r="AX69" s="30">
        <f t="shared" si="112"/>
        <v>0.83250000000000002</v>
      </c>
      <c r="AY69" s="30">
        <f t="shared" si="113"/>
        <v>0.28200000000000003</v>
      </c>
      <c r="AZ69" s="34">
        <f t="shared" si="114"/>
        <v>0.5</v>
      </c>
      <c r="BA69" s="9">
        <f t="shared" si="122"/>
        <v>2858.4491784000002</v>
      </c>
      <c r="BB69" s="9">
        <f t="shared" si="115"/>
        <v>4287.6737676000002</v>
      </c>
      <c r="BC69" s="9">
        <f t="shared" si="116"/>
        <v>3261.4905125544001</v>
      </c>
      <c r="BD69" s="15">
        <f t="shared" si="107"/>
        <v>1355.3576000000003</v>
      </c>
      <c r="BE69" s="15">
        <f t="shared" si="117"/>
        <v>2033.0364000000004</v>
      </c>
      <c r="BF69" s="9">
        <f t="shared" si="101"/>
        <v>1546.4630216000005</v>
      </c>
      <c r="BG69" s="9">
        <f t="shared" si="118"/>
        <v>2638.8</v>
      </c>
      <c r="BH69" s="9">
        <f t="shared" si="103"/>
        <v>1583.28</v>
      </c>
      <c r="BI69" s="9">
        <f t="shared" si="104"/>
        <v>659.7</v>
      </c>
      <c r="BJ69" s="9">
        <f t="shared" si="124"/>
        <v>3261.4905125544001</v>
      </c>
      <c r="BK69" s="15">
        <v>4</v>
      </c>
      <c r="BL69" s="9">
        <f t="shared" si="125"/>
        <v>618.58520864000025</v>
      </c>
      <c r="BM69" s="9">
        <f t="shared" si="126"/>
        <v>3880.0757211944001</v>
      </c>
      <c r="BP69" s="9">
        <f t="shared" si="127"/>
        <v>3261.4905125544001</v>
      </c>
      <c r="BQ69" s="9">
        <v>8</v>
      </c>
      <c r="BR69" s="9">
        <f t="shared" si="128"/>
        <v>1237.1704172800005</v>
      </c>
      <c r="BS69" s="9">
        <f t="shared" si="129"/>
        <v>4498.660929834401</v>
      </c>
      <c r="BT69" s="9">
        <f t="shared" si="130"/>
        <v>6081.9409298344008</v>
      </c>
      <c r="BU69" s="9">
        <f t="shared" si="131"/>
        <v>-785.65697622383868</v>
      </c>
      <c r="BV69" s="9">
        <f t="shared" si="132"/>
        <v>3261.4905125544001</v>
      </c>
      <c r="BW69" s="9">
        <v>12</v>
      </c>
      <c r="BX69" s="9">
        <f t="shared" si="133"/>
        <v>1855.7556259200005</v>
      </c>
      <c r="BY69" s="9">
        <f t="shared" si="134"/>
        <v>5117.2461384744001</v>
      </c>
      <c r="BZ69" s="9">
        <f t="shared" si="135"/>
        <v>6700.5261384743999</v>
      </c>
      <c r="CA69" s="9">
        <f t="shared" si="136"/>
        <v>-167.07176758383957</v>
      </c>
      <c r="CB69" s="9">
        <f t="shared" si="137"/>
        <v>18167.071767583839</v>
      </c>
      <c r="CC69" s="9"/>
    </row>
    <row r="70" spans="1:81" x14ac:dyDescent="0.35">
      <c r="B70" s="15" t="s">
        <v>209</v>
      </c>
      <c r="C70" s="15">
        <v>200</v>
      </c>
      <c r="D70" s="33">
        <v>0.18</v>
      </c>
      <c r="E70" s="15">
        <v>11</v>
      </c>
      <c r="F70" s="33">
        <v>1.6872</v>
      </c>
      <c r="G70" s="9">
        <v>10</v>
      </c>
      <c r="H70" s="33">
        <v>0.8</v>
      </c>
      <c r="I70" s="33">
        <v>0.05</v>
      </c>
      <c r="J70" s="33">
        <v>0.5</v>
      </c>
      <c r="K70" s="9">
        <v>1440</v>
      </c>
      <c r="L70" s="9">
        <v>864</v>
      </c>
      <c r="M70" s="9">
        <v>360</v>
      </c>
      <c r="N70" s="15" t="s">
        <v>11</v>
      </c>
      <c r="O70" s="15">
        <v>1</v>
      </c>
      <c r="P70" s="15" t="s">
        <v>9</v>
      </c>
      <c r="Q70" s="15">
        <v>449</v>
      </c>
      <c r="R70" s="30">
        <v>0.377</v>
      </c>
      <c r="S70" s="30"/>
      <c r="T70" s="30"/>
      <c r="U70" s="30"/>
      <c r="V70" s="9"/>
      <c r="W70" t="s">
        <v>223</v>
      </c>
      <c r="AA70">
        <v>200</v>
      </c>
      <c r="AC70" s="30"/>
      <c r="AD70" s="30"/>
      <c r="AE70" s="15">
        <v>232</v>
      </c>
      <c r="AF70" s="30">
        <f t="shared" ref="AF70" si="138">1*34.8%</f>
        <v>0.34799999999999998</v>
      </c>
      <c r="AG70" s="30"/>
      <c r="AJ70" s="15">
        <f>2*139</f>
        <v>278</v>
      </c>
      <c r="AK70" t="s">
        <v>214</v>
      </c>
      <c r="AL70" s="9"/>
      <c r="AM70" s="30"/>
      <c r="AN70" s="30"/>
      <c r="AO70" s="30"/>
      <c r="AP70" s="15">
        <f t="shared" si="120"/>
        <v>649</v>
      </c>
      <c r="AQ70" s="9">
        <f t="shared" si="109"/>
        <v>232</v>
      </c>
      <c r="AR70" s="4">
        <f t="shared" si="121"/>
        <v>0.90499999999999992</v>
      </c>
      <c r="AS70">
        <f t="shared" si="92"/>
        <v>1468.3449999999998</v>
      </c>
      <c r="AT70" s="30">
        <f t="shared" si="110"/>
        <v>0</v>
      </c>
      <c r="AU70" s="30"/>
      <c r="AV70" s="30">
        <f t="shared" si="106"/>
        <v>0</v>
      </c>
      <c r="AW70" s="9">
        <f t="shared" si="111"/>
        <v>478</v>
      </c>
      <c r="AX70" s="30">
        <f t="shared" si="112"/>
        <v>1.6951437699680512</v>
      </c>
      <c r="AY70" s="30">
        <f t="shared" si="113"/>
        <v>0.05</v>
      </c>
      <c r="AZ70" s="34">
        <f t="shared" si="114"/>
        <v>0.5</v>
      </c>
      <c r="BA70" s="9">
        <f t="shared" si="122"/>
        <v>2477.3916839999997</v>
      </c>
      <c r="BB70" s="9">
        <f t="shared" si="115"/>
        <v>3716.0875259999993</v>
      </c>
      <c r="BC70" s="9">
        <f t="shared" si="116"/>
        <v>2539.3264760999996</v>
      </c>
      <c r="BD70" s="15">
        <f t="shared" si="107"/>
        <v>1174.6759999999999</v>
      </c>
      <c r="BE70" s="15">
        <f t="shared" si="117"/>
        <v>1762.0139999999999</v>
      </c>
      <c r="BF70" s="9">
        <f t="shared" si="101"/>
        <v>1204.0428999999999</v>
      </c>
      <c r="BG70" s="9">
        <f t="shared" si="118"/>
        <v>3881.0070287539934</v>
      </c>
      <c r="BH70" s="9">
        <f t="shared" si="103"/>
        <v>2328.6042172523962</v>
      </c>
      <c r="BI70" s="9">
        <f t="shared" si="104"/>
        <v>970.25175718849835</v>
      </c>
      <c r="BJ70" s="9">
        <f t="shared" si="124"/>
        <v>2539.3264760999996</v>
      </c>
      <c r="BK70" s="15">
        <v>4</v>
      </c>
      <c r="BL70" s="9">
        <f t="shared" si="125"/>
        <v>481.61715999999996</v>
      </c>
      <c r="BM70" s="9">
        <f t="shared" si="126"/>
        <v>3020.9436360999994</v>
      </c>
      <c r="BP70" s="9">
        <f t="shared" si="127"/>
        <v>2539.3264760999996</v>
      </c>
      <c r="BQ70" s="9">
        <v>8</v>
      </c>
      <c r="BR70" s="9">
        <f t="shared" si="128"/>
        <v>963.23431999999991</v>
      </c>
      <c r="BS70" s="9">
        <f t="shared" si="129"/>
        <v>3502.5607960999996</v>
      </c>
      <c r="BT70" s="9">
        <f t="shared" si="130"/>
        <v>5831.1650133523963</v>
      </c>
      <c r="BU70" s="9">
        <f t="shared" si="131"/>
        <v>-1036.4328927058432</v>
      </c>
      <c r="BV70" s="9">
        <f t="shared" si="132"/>
        <v>2539.3264760999996</v>
      </c>
      <c r="BW70" s="9">
        <v>12</v>
      </c>
      <c r="BX70" s="9">
        <f t="shared" si="133"/>
        <v>1444.8514799999998</v>
      </c>
      <c r="BY70" s="9">
        <f t="shared" si="134"/>
        <v>3984.1779560999994</v>
      </c>
      <c r="BZ70" s="9">
        <f t="shared" si="135"/>
        <v>6312.7821733523961</v>
      </c>
      <c r="CA70" s="9">
        <f t="shared" si="136"/>
        <v>-554.8157327058434</v>
      </c>
      <c r="CB70" s="9">
        <f t="shared" si="137"/>
        <v>18554.815732705843</v>
      </c>
      <c r="CC70" s="9"/>
    </row>
    <row r="71" spans="1:81" x14ac:dyDescent="0.35">
      <c r="B71" s="15" t="s">
        <v>209</v>
      </c>
      <c r="C71" s="15">
        <v>200</v>
      </c>
      <c r="D71" s="33">
        <v>0.18</v>
      </c>
      <c r="E71" s="15">
        <v>11</v>
      </c>
      <c r="F71" s="33">
        <v>1.6872</v>
      </c>
      <c r="G71" s="9">
        <v>10</v>
      </c>
      <c r="H71" s="33">
        <v>0.8</v>
      </c>
      <c r="I71" s="33">
        <v>0.05</v>
      </c>
      <c r="J71" s="33">
        <v>0.5</v>
      </c>
      <c r="K71" s="9">
        <v>1440</v>
      </c>
      <c r="L71" s="9">
        <v>864</v>
      </c>
      <c r="M71" s="9">
        <v>360</v>
      </c>
      <c r="N71" s="15" t="s">
        <v>11</v>
      </c>
      <c r="O71" s="15">
        <v>1</v>
      </c>
      <c r="P71" s="15" t="s">
        <v>9</v>
      </c>
      <c r="Q71" s="15">
        <v>449</v>
      </c>
      <c r="R71" s="30">
        <v>0.377</v>
      </c>
      <c r="S71" s="30"/>
      <c r="T71" s="30"/>
      <c r="U71" s="30"/>
      <c r="V71" s="9"/>
      <c r="W71" t="s">
        <v>223</v>
      </c>
      <c r="AA71">
        <v>200</v>
      </c>
      <c r="AC71" s="30"/>
      <c r="AD71" s="30"/>
      <c r="AE71" s="15">
        <v>232</v>
      </c>
      <c r="AF71" s="30"/>
      <c r="AH71" s="30">
        <v>0.23200000000000001</v>
      </c>
      <c r="AJ71" s="15">
        <f t="shared" ref="AJ71:AJ72" si="139">2*139</f>
        <v>278</v>
      </c>
      <c r="AK71" t="s">
        <v>214</v>
      </c>
      <c r="AL71" s="9"/>
      <c r="AM71" s="30"/>
      <c r="AN71" s="30"/>
      <c r="AO71" s="30"/>
      <c r="AP71" s="15">
        <f t="shared" si="120"/>
        <v>649</v>
      </c>
      <c r="AQ71" s="9">
        <f t="shared" si="109"/>
        <v>232</v>
      </c>
      <c r="AR71" s="4">
        <f t="shared" si="121"/>
        <v>0.55699999999999994</v>
      </c>
      <c r="AS71">
        <f t="shared" si="92"/>
        <v>1242.4929999999999</v>
      </c>
      <c r="AT71" s="30">
        <f t="shared" si="110"/>
        <v>0</v>
      </c>
      <c r="AU71" s="30"/>
      <c r="AV71" s="30">
        <f t="shared" si="106"/>
        <v>0</v>
      </c>
      <c r="AW71" s="9">
        <f t="shared" si="111"/>
        <v>478</v>
      </c>
      <c r="AX71" s="30">
        <f t="shared" si="112"/>
        <v>1.6951437699680512</v>
      </c>
      <c r="AY71" s="30">
        <f t="shared" si="113"/>
        <v>0.28200000000000003</v>
      </c>
      <c r="AZ71" s="34">
        <f t="shared" si="114"/>
        <v>0.5</v>
      </c>
      <c r="BA71" s="9">
        <f t="shared" si="122"/>
        <v>2096.3341895999997</v>
      </c>
      <c r="BB71" s="9">
        <f t="shared" si="115"/>
        <v>3144.5012843999993</v>
      </c>
      <c r="BC71" s="9">
        <f t="shared" si="116"/>
        <v>2391.9173103335997</v>
      </c>
      <c r="BD71" s="15">
        <f t="shared" si="107"/>
        <v>993.99440000000004</v>
      </c>
      <c r="BE71" s="15">
        <f t="shared" si="117"/>
        <v>1490.9916000000001</v>
      </c>
      <c r="BF71" s="9">
        <f t="shared" si="101"/>
        <v>1134.1476104000001</v>
      </c>
      <c r="BG71" s="9">
        <f t="shared" si="118"/>
        <v>3881.0070287539934</v>
      </c>
      <c r="BH71" s="9">
        <f t="shared" si="103"/>
        <v>2328.6042172523962</v>
      </c>
      <c r="BI71" s="9">
        <f t="shared" si="104"/>
        <v>970.25175718849835</v>
      </c>
      <c r="BJ71" s="9">
        <f t="shared" si="124"/>
        <v>2391.9173103335997</v>
      </c>
      <c r="BK71" s="15">
        <v>4</v>
      </c>
      <c r="BL71" s="9">
        <f t="shared" si="125"/>
        <v>453.65904416000001</v>
      </c>
      <c r="BM71" s="9">
        <f t="shared" si="126"/>
        <v>2845.5763544935999</v>
      </c>
      <c r="BP71" s="9">
        <f t="shared" si="127"/>
        <v>2391.9173103335997</v>
      </c>
      <c r="BQ71" s="9">
        <v>8</v>
      </c>
      <c r="BR71" s="9">
        <f t="shared" si="128"/>
        <v>907.31808832000002</v>
      </c>
      <c r="BS71" s="9">
        <f t="shared" si="129"/>
        <v>3299.2353986536</v>
      </c>
      <c r="BT71" s="9">
        <f t="shared" si="130"/>
        <v>5627.8396159059957</v>
      </c>
      <c r="BU71" s="9">
        <f t="shared" si="131"/>
        <v>-1239.7582901522437</v>
      </c>
      <c r="BV71" s="9">
        <f t="shared" si="132"/>
        <v>2391.9173103335997</v>
      </c>
      <c r="BW71" s="9">
        <v>12</v>
      </c>
      <c r="BX71" s="9">
        <f t="shared" si="133"/>
        <v>1360.9771324799999</v>
      </c>
      <c r="BY71" s="9">
        <f t="shared" si="134"/>
        <v>3752.8944428135997</v>
      </c>
      <c r="BZ71" s="9">
        <f t="shared" si="135"/>
        <v>6081.4986600659959</v>
      </c>
      <c r="CA71" s="9">
        <f t="shared" si="136"/>
        <v>-786.0992459922436</v>
      </c>
      <c r="CB71" s="9">
        <f t="shared" si="137"/>
        <v>18786.099245992242</v>
      </c>
      <c r="CC71" s="9"/>
    </row>
    <row r="72" spans="1:81" s="10" customFormat="1" x14ac:dyDescent="0.35">
      <c r="B72" s="31" t="s">
        <v>209</v>
      </c>
      <c r="C72" s="31">
        <v>200</v>
      </c>
      <c r="D72" s="35">
        <v>0.18</v>
      </c>
      <c r="E72" s="31">
        <v>11</v>
      </c>
      <c r="F72" s="35">
        <v>1.6872</v>
      </c>
      <c r="G72" s="17">
        <v>10</v>
      </c>
      <c r="H72" s="35">
        <v>0.8</v>
      </c>
      <c r="I72" s="35">
        <v>0.05</v>
      </c>
      <c r="J72" s="35">
        <v>0.5</v>
      </c>
      <c r="K72" s="17">
        <v>1440</v>
      </c>
      <c r="L72" s="17">
        <v>864</v>
      </c>
      <c r="M72" s="17">
        <v>360</v>
      </c>
      <c r="N72" s="31" t="s">
        <v>11</v>
      </c>
      <c r="O72" s="31">
        <v>1</v>
      </c>
      <c r="P72" s="31" t="s">
        <v>9</v>
      </c>
      <c r="Q72" s="31">
        <v>449</v>
      </c>
      <c r="R72" s="32">
        <v>0.377</v>
      </c>
      <c r="S72" s="32"/>
      <c r="T72" s="32"/>
      <c r="U72" s="32"/>
      <c r="V72" s="17"/>
      <c r="W72" s="10" t="s">
        <v>223</v>
      </c>
      <c r="AA72" s="10">
        <v>200</v>
      </c>
      <c r="AC72" s="32"/>
      <c r="AD72" s="32"/>
      <c r="AE72" s="31">
        <v>232</v>
      </c>
      <c r="AG72" s="32">
        <f>1*34.8%</f>
        <v>0.34799999999999998</v>
      </c>
      <c r="AH72" s="32"/>
      <c r="AJ72" s="31">
        <f t="shared" si="139"/>
        <v>278</v>
      </c>
      <c r="AK72" s="10" t="s">
        <v>214</v>
      </c>
      <c r="AL72" s="17"/>
      <c r="AM72" s="32"/>
      <c r="AN72" s="32"/>
      <c r="AO72" s="32"/>
      <c r="AP72" s="31">
        <f t="shared" si="120"/>
        <v>649</v>
      </c>
      <c r="AQ72" s="17">
        <f t="shared" si="109"/>
        <v>232</v>
      </c>
      <c r="AR72" s="12">
        <f t="shared" si="121"/>
        <v>0.55699999999999994</v>
      </c>
      <c r="AS72" s="10">
        <f t="shared" si="92"/>
        <v>1242.4929999999999</v>
      </c>
      <c r="AT72" s="32">
        <f t="shared" si="110"/>
        <v>0.34799999999999998</v>
      </c>
      <c r="AU72" s="32"/>
      <c r="AV72" s="32">
        <f t="shared" si="106"/>
        <v>0</v>
      </c>
      <c r="AW72" s="17">
        <f t="shared" si="111"/>
        <v>478</v>
      </c>
      <c r="AX72" s="32">
        <f t="shared" si="112"/>
        <v>1.6951437699680512</v>
      </c>
      <c r="AY72" s="32">
        <f t="shared" si="113"/>
        <v>0.05</v>
      </c>
      <c r="AZ72" s="36">
        <f t="shared" si="114"/>
        <v>0.5</v>
      </c>
      <c r="BA72" s="17">
        <f t="shared" si="122"/>
        <v>2825.8584875807996</v>
      </c>
      <c r="BB72" s="17">
        <f t="shared" si="115"/>
        <v>4238.7877313711997</v>
      </c>
      <c r="BC72" s="17">
        <f t="shared" si="116"/>
        <v>2896.5049497703199</v>
      </c>
      <c r="BD72" s="31">
        <f t="shared" si="107"/>
        <v>1339.9044512</v>
      </c>
      <c r="BE72" s="31">
        <f t="shared" si="117"/>
        <v>2009.8566768000001</v>
      </c>
      <c r="BF72" s="17">
        <f t="shared" si="101"/>
        <v>1373.40206248</v>
      </c>
      <c r="BG72" s="18">
        <f t="shared" si="118"/>
        <v>3881.0070287539934</v>
      </c>
      <c r="BH72" s="17">
        <f t="shared" si="103"/>
        <v>2328.6042172523962</v>
      </c>
      <c r="BI72" s="17">
        <f t="shared" si="104"/>
        <v>970.25175718849835</v>
      </c>
      <c r="BJ72" s="17">
        <f t="shared" si="124"/>
        <v>2896.5049497703199</v>
      </c>
      <c r="BK72" s="31">
        <v>4</v>
      </c>
      <c r="BL72" s="17">
        <f t="shared" si="125"/>
        <v>549.36082499200006</v>
      </c>
      <c r="BM72" s="17">
        <f t="shared" si="126"/>
        <v>3445.8657747623201</v>
      </c>
      <c r="BP72" s="17">
        <f t="shared" si="127"/>
        <v>2896.5049497703199</v>
      </c>
      <c r="BQ72" s="17">
        <v>8</v>
      </c>
      <c r="BR72" s="17">
        <f t="shared" si="128"/>
        <v>1098.7216499840001</v>
      </c>
      <c r="BS72" s="17">
        <f t="shared" si="129"/>
        <v>3995.22659975432</v>
      </c>
      <c r="BT72" s="17">
        <f t="shared" si="130"/>
        <v>6323.8308170067157</v>
      </c>
      <c r="BU72" s="17">
        <f t="shared" si="131"/>
        <v>-543.76708905152373</v>
      </c>
      <c r="BV72" s="17">
        <f t="shared" si="132"/>
        <v>2896.5049497703199</v>
      </c>
      <c r="BW72" s="17">
        <v>12</v>
      </c>
      <c r="BX72" s="17">
        <f t="shared" si="133"/>
        <v>1648.0824749760002</v>
      </c>
      <c r="BY72" s="17">
        <f t="shared" si="134"/>
        <v>4544.5874247463198</v>
      </c>
      <c r="BZ72" s="17">
        <f t="shared" si="135"/>
        <v>6873.1916419987156</v>
      </c>
      <c r="CA72" s="17">
        <f t="shared" si="136"/>
        <v>5.5937359404761082</v>
      </c>
      <c r="CB72" s="17">
        <f t="shared" si="137"/>
        <v>17994.406264059522</v>
      </c>
      <c r="CC72" s="17"/>
    </row>
    <row r="73" spans="1:81" s="15" customFormat="1" x14ac:dyDescent="0.35">
      <c r="A73" s="15">
        <v>1</v>
      </c>
      <c r="B73" s="15" t="s">
        <v>209</v>
      </c>
      <c r="C73" s="15">
        <v>200</v>
      </c>
      <c r="D73" s="33">
        <v>0.18</v>
      </c>
      <c r="E73" s="15">
        <v>11</v>
      </c>
      <c r="F73" s="33">
        <v>1.6872</v>
      </c>
      <c r="G73" s="9">
        <v>10</v>
      </c>
      <c r="H73" s="33">
        <v>0.8</v>
      </c>
      <c r="I73" s="33">
        <v>0.05</v>
      </c>
      <c r="J73" s="33">
        <v>0.5</v>
      </c>
      <c r="K73" s="9">
        <v>1440</v>
      </c>
      <c r="L73" s="9">
        <v>864</v>
      </c>
      <c r="M73" s="9">
        <v>360</v>
      </c>
      <c r="N73" t="s">
        <v>215</v>
      </c>
      <c r="O73">
        <v>1</v>
      </c>
      <c r="P73" t="s">
        <v>9</v>
      </c>
      <c r="Q73">
        <v>449</v>
      </c>
      <c r="R73"/>
      <c r="S73"/>
      <c r="T73"/>
      <c r="U73" s="30">
        <v>0.24</v>
      </c>
      <c r="V73" s="6">
        <v>151</v>
      </c>
      <c r="W73" t="s">
        <v>223</v>
      </c>
      <c r="X73"/>
      <c r="Y73"/>
      <c r="Z73"/>
      <c r="AA73">
        <v>200</v>
      </c>
      <c r="AB73"/>
      <c r="AC73" s="30"/>
      <c r="AD73" s="30"/>
      <c r="AE73" s="15">
        <v>232</v>
      </c>
      <c r="AF73" s="30">
        <f>1*34.8%</f>
        <v>0.34799999999999998</v>
      </c>
      <c r="AG73" s="30">
        <f>1*34.8%</f>
        <v>0.34799999999999998</v>
      </c>
      <c r="AH73" s="30">
        <v>0.23200000000000001</v>
      </c>
      <c r="AI73" s="30"/>
      <c r="AK73" t="s">
        <v>214</v>
      </c>
      <c r="AL73" s="9"/>
      <c r="AM73" s="30"/>
      <c r="AN73" s="30"/>
      <c r="AO73" s="30"/>
      <c r="AP73" s="15">
        <f t="shared" si="120"/>
        <v>649</v>
      </c>
      <c r="AQ73" s="9">
        <f>AE73+AL73</f>
        <v>232</v>
      </c>
      <c r="AR73" s="4">
        <f t="shared" si="121"/>
        <v>0.52800000000000002</v>
      </c>
      <c r="AS73">
        <f t="shared" si="92"/>
        <v>1223.672</v>
      </c>
      <c r="AT73" s="30">
        <f>Y73+AG73</f>
        <v>0.34799999999999998</v>
      </c>
      <c r="AU73" s="30"/>
      <c r="AV73" s="30">
        <f t="shared" si="106"/>
        <v>0.24</v>
      </c>
      <c r="AW73" s="9">
        <f>V73+AA73+AJ73</f>
        <v>351</v>
      </c>
      <c r="AX73" s="30">
        <f>666*AW73/(1400+AW73)/100+AB73</f>
        <v>1.3350428326670474</v>
      </c>
      <c r="AY73" s="30">
        <f>I73+S73+AC73+AH73+AN73</f>
        <v>0.28200000000000003</v>
      </c>
      <c r="AZ73" s="34">
        <f>J73+T73+AD73+AI73+AO73</f>
        <v>0.5</v>
      </c>
      <c r="BA73" s="9">
        <f t="shared" si="122"/>
        <v>3278.5520846591999</v>
      </c>
      <c r="BB73" s="9">
        <f>(100%+AZ73)*BA73</f>
        <v>4917.8281269887993</v>
      </c>
      <c r="BC73" s="9">
        <f>MIN($AY73, 80%)*BB73+MAX(100%-AY73, 20%)*BA73</f>
        <v>3740.8279285961471</v>
      </c>
      <c r="BD73" s="15">
        <f t="shared" si="107"/>
        <v>1554.5529088000001</v>
      </c>
      <c r="BE73" s="15">
        <f>(100%+AZ73)*BD73</f>
        <v>2331.8293632</v>
      </c>
      <c r="BF73" s="9">
        <f t="shared" si="101"/>
        <v>1773.7448689408002</v>
      </c>
      <c r="BG73" s="9">
        <f>(100%+$AX73)*K73</f>
        <v>3362.461679040548</v>
      </c>
      <c r="BH73" s="9">
        <f t="shared" si="103"/>
        <v>2017.477007424329</v>
      </c>
      <c r="BI73" s="9">
        <f t="shared" si="104"/>
        <v>840.615419760137</v>
      </c>
      <c r="BJ73" s="9">
        <f t="shared" si="124"/>
        <v>3740.8279285961471</v>
      </c>
      <c r="BK73" s="15">
        <v>4</v>
      </c>
      <c r="BL73" s="9">
        <f t="shared" si="125"/>
        <v>709.49794757632003</v>
      </c>
      <c r="BM73" s="9">
        <f t="shared" si="126"/>
        <v>4450.3258761724674</v>
      </c>
      <c r="BP73" s="9">
        <f t="shared" si="127"/>
        <v>3740.8279285961471</v>
      </c>
      <c r="BQ73" s="9">
        <v>8</v>
      </c>
      <c r="BR73" s="9">
        <f t="shared" si="128"/>
        <v>1418.9958951526401</v>
      </c>
      <c r="BS73" s="9">
        <f t="shared" si="129"/>
        <v>5159.8238237487876</v>
      </c>
      <c r="BT73" s="9">
        <f t="shared" si="130"/>
        <v>7177.3008311731164</v>
      </c>
      <c r="BU73" s="9">
        <f t="shared" si="131"/>
        <v>309.70292511487696</v>
      </c>
      <c r="BV73" s="9">
        <f t="shared" si="132"/>
        <v>3740.8279285961471</v>
      </c>
      <c r="BW73" s="9">
        <v>12</v>
      </c>
      <c r="BX73" s="9">
        <f t="shared" si="133"/>
        <v>2128.4938427289603</v>
      </c>
      <c r="BY73" s="9">
        <f t="shared" si="134"/>
        <v>5869.321771325107</v>
      </c>
      <c r="BZ73" s="9">
        <f t="shared" si="135"/>
        <v>7886.7987787494358</v>
      </c>
      <c r="CA73" s="9">
        <f t="shared" si="136"/>
        <v>1019.2008726911963</v>
      </c>
      <c r="CB73" s="9">
        <f t="shared" si="137"/>
        <v>16980.799127308805</v>
      </c>
      <c r="CC73" s="9"/>
    </row>
    <row r="74" spans="1:81" x14ac:dyDescent="0.35">
      <c r="B74" s="15" t="s">
        <v>209</v>
      </c>
      <c r="C74" s="15">
        <v>200</v>
      </c>
      <c r="D74" s="33">
        <v>0.18</v>
      </c>
      <c r="E74" s="15">
        <v>11</v>
      </c>
      <c r="F74" s="33">
        <v>1.6872</v>
      </c>
      <c r="G74" s="9">
        <v>10</v>
      </c>
      <c r="H74" s="33">
        <v>0.8</v>
      </c>
      <c r="I74" s="33">
        <v>0.05</v>
      </c>
      <c r="J74" s="33">
        <v>0.5</v>
      </c>
      <c r="K74" s="9">
        <v>1440</v>
      </c>
      <c r="L74" s="9">
        <v>864</v>
      </c>
      <c r="M74" s="9">
        <v>360</v>
      </c>
      <c r="N74" t="s">
        <v>215</v>
      </c>
      <c r="O74">
        <v>1</v>
      </c>
      <c r="P74" t="s">
        <v>9</v>
      </c>
      <c r="Q74">
        <v>449</v>
      </c>
      <c r="U74" s="30">
        <v>0.24</v>
      </c>
      <c r="V74" s="6">
        <v>151</v>
      </c>
      <c r="W74" t="s">
        <v>223</v>
      </c>
      <c r="AA74">
        <v>200</v>
      </c>
      <c r="AC74" s="30"/>
      <c r="AD74" s="30"/>
      <c r="AE74" s="15">
        <v>232</v>
      </c>
      <c r="AF74" s="30">
        <f t="shared" ref="AF74:AG75" si="140">1*34.8%</f>
        <v>0.34799999999999998</v>
      </c>
      <c r="AG74" s="30">
        <f t="shared" si="140"/>
        <v>0.34799999999999998</v>
      </c>
      <c r="AJ74" s="15">
        <f>1*139</f>
        <v>139</v>
      </c>
      <c r="AK74" t="s">
        <v>214</v>
      </c>
      <c r="AL74" s="9"/>
      <c r="AM74" s="30"/>
      <c r="AN74" s="30"/>
      <c r="AO74" s="30"/>
      <c r="AP74" s="15">
        <f t="shared" si="120"/>
        <v>649</v>
      </c>
      <c r="AQ74" s="9">
        <f t="shared" ref="AQ74:AQ82" si="141">AE74+AL74</f>
        <v>232</v>
      </c>
      <c r="AR74" s="4">
        <f t="shared" si="121"/>
        <v>0.52800000000000002</v>
      </c>
      <c r="AS74">
        <f t="shared" ref="AS74:AS82" si="142">(100%+AR74)*AP74+AQ74</f>
        <v>1223.672</v>
      </c>
      <c r="AT74" s="30">
        <f t="shared" ref="AT74:AT82" si="143">Y74+AG74</f>
        <v>0.34799999999999998</v>
      </c>
      <c r="AU74" s="30"/>
      <c r="AV74" s="30">
        <f t="shared" si="106"/>
        <v>0.24</v>
      </c>
      <c r="AW74" s="9">
        <f t="shared" ref="AW74:AW82" si="144">V74+AA74+AJ74</f>
        <v>490</v>
      </c>
      <c r="AX74" s="30">
        <f t="shared" ref="AX74:AX82" si="145">666*AW74/(1400+AW74)/100+AB74</f>
        <v>1.7266666666666666</v>
      </c>
      <c r="AY74" s="30">
        <f t="shared" ref="AY74:AY82" si="146">I74+S74+AC74+AH74+AN74</f>
        <v>0.05</v>
      </c>
      <c r="AZ74" s="34">
        <f t="shared" ref="AZ74:AZ82" si="147">J74+T74+AD74+AI74+AO74</f>
        <v>0.5</v>
      </c>
      <c r="BA74" s="9">
        <f t="shared" si="122"/>
        <v>3278.5520846591999</v>
      </c>
      <c r="BB74" s="9">
        <f t="shared" ref="BB74:BB82" si="148">(100%+AZ74)*BA74</f>
        <v>4917.8281269887993</v>
      </c>
      <c r="BC74" s="9">
        <f t="shared" ref="BC74:BC82" si="149">MIN($AY74, 80%)*BB74+MAX(100%-AY74, 20%)*BA74</f>
        <v>3360.5158867756795</v>
      </c>
      <c r="BD74" s="15">
        <f t="shared" si="107"/>
        <v>1554.5529088000001</v>
      </c>
      <c r="BE74" s="15">
        <f t="shared" ref="BE74:BE82" si="150">(100%+AZ74)*BD74</f>
        <v>2331.8293632</v>
      </c>
      <c r="BF74" s="9">
        <f t="shared" ref="BF74:BF82" si="151">MIN($AY74, 80%)*BE74+MAX(100%-$AY74, 20%)*BD74</f>
        <v>1593.41673152</v>
      </c>
      <c r="BG74" s="8">
        <f t="shared" ref="BG74:BG82" si="152">(100%+$AX74)*K74</f>
        <v>3926.3999999999996</v>
      </c>
      <c r="BH74" s="9">
        <f t="shared" ref="BH74:BH82" si="153">(100%+$AX74)*L74</f>
        <v>2355.84</v>
      </c>
      <c r="BI74" s="9">
        <f t="shared" ref="BI74:BI82" si="154">(100%+$AX74)*M74</f>
        <v>981.59999999999991</v>
      </c>
      <c r="BJ74" s="9">
        <f t="shared" si="124"/>
        <v>3360.5158867756795</v>
      </c>
      <c r="BK74" s="15">
        <v>4</v>
      </c>
      <c r="BL74" s="9">
        <f t="shared" si="125"/>
        <v>637.36669260799999</v>
      </c>
      <c r="BM74" s="9">
        <f t="shared" si="126"/>
        <v>3997.8825793836795</v>
      </c>
      <c r="BP74" s="9">
        <f t="shared" si="127"/>
        <v>3360.5158867756795</v>
      </c>
      <c r="BQ74" s="9">
        <v>8</v>
      </c>
      <c r="BR74" s="9">
        <f t="shared" si="128"/>
        <v>1274.733385216</v>
      </c>
      <c r="BS74" s="9">
        <f t="shared" si="129"/>
        <v>4635.2492719916791</v>
      </c>
      <c r="BT74" s="9">
        <f t="shared" si="130"/>
        <v>6991.0892719916792</v>
      </c>
      <c r="BU74" s="9">
        <f t="shared" si="131"/>
        <v>123.49136593343974</v>
      </c>
      <c r="BV74" s="9">
        <f t="shared" si="132"/>
        <v>3360.5158867756795</v>
      </c>
      <c r="BW74" s="9">
        <v>12</v>
      </c>
      <c r="BX74" s="9">
        <f t="shared" si="133"/>
        <v>1912.100077824</v>
      </c>
      <c r="BY74" s="9">
        <f t="shared" si="134"/>
        <v>5272.6159645996795</v>
      </c>
      <c r="BZ74" s="9">
        <f t="shared" si="135"/>
        <v>7628.4559645996796</v>
      </c>
      <c r="CA74" s="9">
        <f t="shared" si="136"/>
        <v>760.85805854144019</v>
      </c>
      <c r="CB74" s="9">
        <f t="shared" si="137"/>
        <v>17239.141941458562</v>
      </c>
      <c r="CC74" s="9"/>
    </row>
    <row r="75" spans="1:81" x14ac:dyDescent="0.35">
      <c r="B75" s="15" t="s">
        <v>209</v>
      </c>
      <c r="C75" s="15">
        <v>200</v>
      </c>
      <c r="D75" s="33">
        <v>0.18</v>
      </c>
      <c r="E75" s="15">
        <v>11</v>
      </c>
      <c r="F75" s="33">
        <v>1.6872</v>
      </c>
      <c r="G75" s="9">
        <v>10</v>
      </c>
      <c r="H75" s="33">
        <v>0.8</v>
      </c>
      <c r="I75" s="33">
        <v>0.05</v>
      </c>
      <c r="J75" s="33">
        <v>0.5</v>
      </c>
      <c r="K75" s="9">
        <v>1440</v>
      </c>
      <c r="L75" s="9">
        <v>864</v>
      </c>
      <c r="M75" s="9">
        <v>360</v>
      </c>
      <c r="N75" t="s">
        <v>215</v>
      </c>
      <c r="O75">
        <v>1</v>
      </c>
      <c r="P75" t="s">
        <v>9</v>
      </c>
      <c r="Q75">
        <v>449</v>
      </c>
      <c r="U75" s="30">
        <v>0.24</v>
      </c>
      <c r="V75" s="6">
        <v>151</v>
      </c>
      <c r="W75" t="s">
        <v>223</v>
      </c>
      <c r="AA75">
        <v>200</v>
      </c>
      <c r="AC75" s="30"/>
      <c r="AD75" s="30"/>
      <c r="AE75" s="15">
        <v>232</v>
      </c>
      <c r="AF75" s="30">
        <f t="shared" si="140"/>
        <v>0.34799999999999998</v>
      </c>
      <c r="AH75" s="30">
        <v>0.23200000000000001</v>
      </c>
      <c r="AJ75" s="15">
        <f t="shared" ref="AJ75:AJ76" si="155">1*139</f>
        <v>139</v>
      </c>
      <c r="AK75" t="s">
        <v>214</v>
      </c>
      <c r="AL75" s="9"/>
      <c r="AM75" s="30"/>
      <c r="AN75" s="30"/>
      <c r="AO75" s="30"/>
      <c r="AP75" s="15">
        <f t="shared" si="120"/>
        <v>649</v>
      </c>
      <c r="AQ75" s="9">
        <f t="shared" si="141"/>
        <v>232</v>
      </c>
      <c r="AR75" s="4">
        <f t="shared" si="121"/>
        <v>0.52800000000000002</v>
      </c>
      <c r="AS75">
        <f t="shared" si="142"/>
        <v>1223.672</v>
      </c>
      <c r="AT75" s="30">
        <f t="shared" si="143"/>
        <v>0</v>
      </c>
      <c r="AU75" s="30"/>
      <c r="AV75" s="30">
        <f t="shared" si="106"/>
        <v>0.24</v>
      </c>
      <c r="AW75" s="9">
        <f t="shared" si="144"/>
        <v>490</v>
      </c>
      <c r="AX75" s="30">
        <f t="shared" si="145"/>
        <v>1.7266666666666666</v>
      </c>
      <c r="AY75" s="30">
        <f t="shared" si="146"/>
        <v>0.28200000000000003</v>
      </c>
      <c r="AZ75" s="34">
        <f t="shared" si="147"/>
        <v>0.5</v>
      </c>
      <c r="BA75" s="9">
        <f t="shared" si="122"/>
        <v>2560.0784540160003</v>
      </c>
      <c r="BB75" s="9">
        <f t="shared" si="148"/>
        <v>3840.1176810240004</v>
      </c>
      <c r="BC75" s="9">
        <f t="shared" si="149"/>
        <v>2921.0495160322562</v>
      </c>
      <c r="BD75" s="15">
        <f t="shared" si="107"/>
        <v>1213.8826240000001</v>
      </c>
      <c r="BE75" s="15">
        <f t="shared" si="150"/>
        <v>1820.8239360000002</v>
      </c>
      <c r="BF75" s="9">
        <f t="shared" si="151"/>
        <v>1385.0400739840002</v>
      </c>
      <c r="BG75" s="9">
        <f t="shared" si="152"/>
        <v>3926.3999999999996</v>
      </c>
      <c r="BH75" s="9">
        <f t="shared" si="153"/>
        <v>2355.84</v>
      </c>
      <c r="BI75" s="9">
        <f t="shared" si="154"/>
        <v>981.59999999999991</v>
      </c>
      <c r="BJ75" s="9">
        <f t="shared" si="124"/>
        <v>2921.0495160322562</v>
      </c>
      <c r="BK75" s="15">
        <v>4</v>
      </c>
      <c r="BL75" s="9">
        <f t="shared" si="125"/>
        <v>554.01602959360002</v>
      </c>
      <c r="BM75" s="9">
        <f t="shared" si="126"/>
        <v>3475.0655456258564</v>
      </c>
      <c r="BP75" s="9">
        <f t="shared" si="127"/>
        <v>2921.0495160322562</v>
      </c>
      <c r="BQ75" s="9">
        <v>8</v>
      </c>
      <c r="BR75" s="9">
        <f t="shared" si="128"/>
        <v>1108.0320591872</v>
      </c>
      <c r="BS75" s="9">
        <f t="shared" si="129"/>
        <v>4029.0815752194562</v>
      </c>
      <c r="BT75" s="9">
        <f t="shared" si="130"/>
        <v>6384.9215752194559</v>
      </c>
      <c r="BU75" s="9">
        <f t="shared" si="131"/>
        <v>-482.67633083878354</v>
      </c>
      <c r="BV75" s="9">
        <f t="shared" si="132"/>
        <v>2921.0495160322562</v>
      </c>
      <c r="BW75" s="9">
        <v>12</v>
      </c>
      <c r="BX75" s="9">
        <f t="shared" si="133"/>
        <v>1662.0480887808001</v>
      </c>
      <c r="BY75" s="9">
        <f t="shared" si="134"/>
        <v>4583.097604813056</v>
      </c>
      <c r="BZ75" s="9">
        <f t="shared" si="135"/>
        <v>6938.9376048130562</v>
      </c>
      <c r="CA75" s="9">
        <f t="shared" si="136"/>
        <v>71.339698754816709</v>
      </c>
      <c r="CB75" s="9">
        <f t="shared" si="137"/>
        <v>17928.660301245181</v>
      </c>
      <c r="CC75" s="9"/>
    </row>
    <row r="76" spans="1:81" x14ac:dyDescent="0.35">
      <c r="B76" s="15" t="s">
        <v>209</v>
      </c>
      <c r="C76" s="15">
        <v>200</v>
      </c>
      <c r="D76" s="33">
        <v>0.18</v>
      </c>
      <c r="E76" s="15">
        <v>11</v>
      </c>
      <c r="F76" s="33">
        <v>1.6872</v>
      </c>
      <c r="G76" s="9">
        <v>10</v>
      </c>
      <c r="H76" s="33">
        <v>0.8</v>
      </c>
      <c r="I76" s="33">
        <v>0.05</v>
      </c>
      <c r="J76" s="33">
        <v>0.5</v>
      </c>
      <c r="K76" s="9">
        <v>1440</v>
      </c>
      <c r="L76" s="9">
        <v>864</v>
      </c>
      <c r="M76" s="9">
        <v>360</v>
      </c>
      <c r="N76" t="s">
        <v>215</v>
      </c>
      <c r="O76">
        <v>1</v>
      </c>
      <c r="P76" t="s">
        <v>9</v>
      </c>
      <c r="Q76">
        <v>449</v>
      </c>
      <c r="U76" s="30">
        <v>0.24</v>
      </c>
      <c r="V76" s="6">
        <v>151</v>
      </c>
      <c r="W76" t="s">
        <v>223</v>
      </c>
      <c r="AA76">
        <v>200</v>
      </c>
      <c r="AC76" s="30"/>
      <c r="AD76" s="30"/>
      <c r="AE76" s="15">
        <v>232</v>
      </c>
      <c r="AG76" s="30">
        <f>1*34.8%</f>
        <v>0.34799999999999998</v>
      </c>
      <c r="AH76" s="30">
        <v>0.23200000000000001</v>
      </c>
      <c r="AJ76" s="15">
        <f t="shared" si="155"/>
        <v>139</v>
      </c>
      <c r="AK76" t="s">
        <v>214</v>
      </c>
      <c r="AL76" s="9"/>
      <c r="AM76" s="30"/>
      <c r="AN76" s="30"/>
      <c r="AO76" s="30"/>
      <c r="AP76" s="15">
        <f t="shared" si="120"/>
        <v>649</v>
      </c>
      <c r="AQ76" s="9">
        <f t="shared" si="141"/>
        <v>232</v>
      </c>
      <c r="AR76" s="4">
        <f t="shared" si="121"/>
        <v>0.18</v>
      </c>
      <c r="AS76">
        <f t="shared" si="142"/>
        <v>997.81999999999994</v>
      </c>
      <c r="AT76" s="30">
        <f t="shared" si="143"/>
        <v>0.34799999999999998</v>
      </c>
      <c r="AU76" s="30"/>
      <c r="AV76" s="30">
        <f t="shared" si="106"/>
        <v>0.24</v>
      </c>
      <c r="AW76" s="9">
        <f t="shared" si="144"/>
        <v>490</v>
      </c>
      <c r="AX76" s="30">
        <f t="shared" si="145"/>
        <v>1.7266666666666666</v>
      </c>
      <c r="AY76" s="30">
        <f t="shared" si="146"/>
        <v>0.28200000000000003</v>
      </c>
      <c r="AZ76" s="34">
        <f t="shared" si="147"/>
        <v>0.5</v>
      </c>
      <c r="BA76" s="9">
        <f t="shared" si="122"/>
        <v>2673.4327835519994</v>
      </c>
      <c r="BB76" s="9">
        <f t="shared" si="148"/>
        <v>4010.1491753279988</v>
      </c>
      <c r="BC76" s="9">
        <f t="shared" si="149"/>
        <v>3050.3868060328314</v>
      </c>
      <c r="BD76" s="15">
        <f t="shared" si="107"/>
        <v>1267.6305279999999</v>
      </c>
      <c r="BE76" s="15">
        <f t="shared" si="150"/>
        <v>1901.445792</v>
      </c>
      <c r="BF76" s="9">
        <f t="shared" si="151"/>
        <v>1446.3664324480001</v>
      </c>
      <c r="BG76" s="9">
        <f t="shared" si="152"/>
        <v>3926.3999999999996</v>
      </c>
      <c r="BH76" s="9">
        <f t="shared" si="153"/>
        <v>2355.84</v>
      </c>
      <c r="BI76" s="9">
        <f t="shared" si="154"/>
        <v>981.59999999999991</v>
      </c>
      <c r="BJ76" s="9">
        <f t="shared" si="124"/>
        <v>3050.3868060328314</v>
      </c>
      <c r="BK76" s="15">
        <v>4</v>
      </c>
      <c r="BL76" s="9">
        <f t="shared" si="125"/>
        <v>578.54657297920005</v>
      </c>
      <c r="BM76" s="9">
        <f t="shared" si="126"/>
        <v>3628.9333790120313</v>
      </c>
      <c r="BP76" s="9">
        <f t="shared" si="127"/>
        <v>3050.3868060328314</v>
      </c>
      <c r="BQ76" s="9">
        <v>8</v>
      </c>
      <c r="BR76" s="9">
        <f t="shared" si="128"/>
        <v>1157.0931459584001</v>
      </c>
      <c r="BS76" s="9">
        <f t="shared" si="129"/>
        <v>4207.4799519912312</v>
      </c>
      <c r="BT76" s="9">
        <f t="shared" si="130"/>
        <v>6563.3199519912314</v>
      </c>
      <c r="BU76" s="9">
        <f t="shared" si="131"/>
        <v>-304.27795406700807</v>
      </c>
      <c r="BV76" s="9">
        <f t="shared" si="132"/>
        <v>3050.3868060328314</v>
      </c>
      <c r="BW76" s="9">
        <v>12</v>
      </c>
      <c r="BX76" s="9">
        <f t="shared" si="133"/>
        <v>1735.6397189376003</v>
      </c>
      <c r="BY76" s="9">
        <f t="shared" si="134"/>
        <v>4786.0265249704316</v>
      </c>
      <c r="BZ76" s="9">
        <f t="shared" si="135"/>
        <v>7141.8665249704318</v>
      </c>
      <c r="CA76" s="9">
        <f t="shared" si="136"/>
        <v>274.26861891219232</v>
      </c>
      <c r="CB76" s="9">
        <f t="shared" si="137"/>
        <v>17725.731381087808</v>
      </c>
      <c r="CC76" s="9"/>
    </row>
    <row r="77" spans="1:81" x14ac:dyDescent="0.35">
      <c r="B77" s="15" t="s">
        <v>209</v>
      </c>
      <c r="C77" s="15">
        <v>200</v>
      </c>
      <c r="D77" s="33">
        <v>0.18</v>
      </c>
      <c r="E77" s="15">
        <v>11</v>
      </c>
      <c r="F77" s="33">
        <v>1.6872</v>
      </c>
      <c r="G77" s="9">
        <v>10</v>
      </c>
      <c r="H77" s="33">
        <v>0.8</v>
      </c>
      <c r="I77" s="33">
        <v>0.05</v>
      </c>
      <c r="J77" s="33">
        <v>0.5</v>
      </c>
      <c r="K77" s="9">
        <v>1440</v>
      </c>
      <c r="L77" s="9">
        <v>864</v>
      </c>
      <c r="M77" s="9">
        <v>360</v>
      </c>
      <c r="N77" t="s">
        <v>215</v>
      </c>
      <c r="O77">
        <v>1</v>
      </c>
      <c r="P77" t="s">
        <v>9</v>
      </c>
      <c r="Q77">
        <v>449</v>
      </c>
      <c r="U77" s="30">
        <v>0.24</v>
      </c>
      <c r="V77" s="6">
        <v>151</v>
      </c>
      <c r="W77" t="s">
        <v>223</v>
      </c>
      <c r="AA77">
        <v>200</v>
      </c>
      <c r="AC77" s="30"/>
      <c r="AD77" s="30"/>
      <c r="AE77" s="15">
        <v>232</v>
      </c>
      <c r="AF77" s="30">
        <f>2*34.8%</f>
        <v>0.69599999999999995</v>
      </c>
      <c r="AG77" s="30">
        <f>1*34.8%</f>
        <v>0.34799999999999998</v>
      </c>
      <c r="AH77" s="30"/>
      <c r="AK77" t="s">
        <v>214</v>
      </c>
      <c r="AL77" s="9"/>
      <c r="AM77" s="30"/>
      <c r="AN77" s="30"/>
      <c r="AO77" s="30"/>
      <c r="AP77" s="15">
        <f t="shared" si="120"/>
        <v>649</v>
      </c>
      <c r="AQ77" s="9">
        <f t="shared" si="141"/>
        <v>232</v>
      </c>
      <c r="AR77" s="4">
        <f t="shared" si="121"/>
        <v>0.87599999999999989</v>
      </c>
      <c r="AS77">
        <f t="shared" si="142"/>
        <v>1449.5239999999999</v>
      </c>
      <c r="AT77" s="30">
        <f t="shared" si="143"/>
        <v>0.34799999999999998</v>
      </c>
      <c r="AU77" s="30"/>
      <c r="AV77" s="30">
        <f t="shared" si="106"/>
        <v>0.24</v>
      </c>
      <c r="AW77" s="9">
        <f t="shared" si="144"/>
        <v>351</v>
      </c>
      <c r="AX77" s="30">
        <f t="shared" si="145"/>
        <v>1.3350428326670474</v>
      </c>
      <c r="AY77" s="30">
        <f t="shared" si="146"/>
        <v>0.05</v>
      </c>
      <c r="AZ77" s="34">
        <f t="shared" si="147"/>
        <v>0.5</v>
      </c>
      <c r="BA77" s="9">
        <f t="shared" si="122"/>
        <v>3883.6713857663995</v>
      </c>
      <c r="BB77" s="9">
        <f t="shared" si="148"/>
        <v>5825.507078649599</v>
      </c>
      <c r="BC77" s="9">
        <f t="shared" si="149"/>
        <v>3980.7631704105593</v>
      </c>
      <c r="BD77" s="15">
        <f t="shared" si="107"/>
        <v>1841.4752895999998</v>
      </c>
      <c r="BE77" s="15">
        <f t="shared" si="150"/>
        <v>2762.2129343999995</v>
      </c>
      <c r="BF77" s="9">
        <f t="shared" si="151"/>
        <v>1887.5121718399996</v>
      </c>
      <c r="BG77" s="9">
        <f t="shared" si="152"/>
        <v>3362.461679040548</v>
      </c>
      <c r="BH77" s="9">
        <f t="shared" si="153"/>
        <v>2017.477007424329</v>
      </c>
      <c r="BI77" s="9">
        <f t="shared" si="154"/>
        <v>840.615419760137</v>
      </c>
      <c r="BJ77" s="9">
        <f t="shared" si="124"/>
        <v>3980.7631704105593</v>
      </c>
      <c r="BK77" s="15">
        <v>4</v>
      </c>
      <c r="BL77" s="9">
        <f t="shared" si="125"/>
        <v>755.00486873599982</v>
      </c>
      <c r="BM77" s="8">
        <f t="shared" si="126"/>
        <v>4735.7680391465592</v>
      </c>
      <c r="BN77">
        <f>BM17/BM77</f>
        <v>1.4501550433403112</v>
      </c>
      <c r="BO77" t="s">
        <v>256</v>
      </c>
      <c r="BP77" s="9">
        <f t="shared" si="127"/>
        <v>3980.7631704105593</v>
      </c>
      <c r="BQ77" s="9">
        <v>8</v>
      </c>
      <c r="BR77" s="9">
        <f t="shared" si="128"/>
        <v>1510.0097374719996</v>
      </c>
      <c r="BS77" s="9">
        <f t="shared" si="129"/>
        <v>5490.7729078825587</v>
      </c>
      <c r="BT77" s="9">
        <f t="shared" si="130"/>
        <v>7508.2499153068875</v>
      </c>
      <c r="BU77" s="9">
        <f t="shared" si="131"/>
        <v>640.65200924864803</v>
      </c>
      <c r="BV77" s="9">
        <f t="shared" si="132"/>
        <v>3980.7631704105593</v>
      </c>
      <c r="BW77" s="9">
        <v>12</v>
      </c>
      <c r="BX77" s="9">
        <f t="shared" si="133"/>
        <v>2265.0146062079993</v>
      </c>
      <c r="BY77" s="9">
        <f t="shared" si="134"/>
        <v>6245.7777766185591</v>
      </c>
      <c r="BZ77" s="9">
        <f t="shared" si="135"/>
        <v>8263.2547840428888</v>
      </c>
      <c r="CA77" s="8">
        <f t="shared" si="136"/>
        <v>1395.6568779846493</v>
      </c>
      <c r="CB77" s="9">
        <f t="shared" si="137"/>
        <v>16604.343122015351</v>
      </c>
      <c r="CC77" s="9"/>
    </row>
    <row r="78" spans="1:81" x14ac:dyDescent="0.35">
      <c r="B78" s="15" t="s">
        <v>209</v>
      </c>
      <c r="C78" s="15">
        <v>200</v>
      </c>
      <c r="D78" s="33">
        <v>0.18</v>
      </c>
      <c r="E78" s="15">
        <v>11</v>
      </c>
      <c r="F78" s="33">
        <v>1.6872</v>
      </c>
      <c r="G78" s="9">
        <v>10</v>
      </c>
      <c r="H78" s="33">
        <v>0.8</v>
      </c>
      <c r="I78" s="33">
        <v>0.05</v>
      </c>
      <c r="J78" s="33">
        <v>0.5</v>
      </c>
      <c r="K78" s="9">
        <v>1440</v>
      </c>
      <c r="L78" s="9">
        <v>864</v>
      </c>
      <c r="M78" s="9">
        <v>360</v>
      </c>
      <c r="N78" t="s">
        <v>215</v>
      </c>
      <c r="O78">
        <v>1</v>
      </c>
      <c r="P78" t="s">
        <v>9</v>
      </c>
      <c r="Q78">
        <v>449</v>
      </c>
      <c r="U78" s="30">
        <v>0.24</v>
      </c>
      <c r="V78" s="6">
        <v>151</v>
      </c>
      <c r="W78" t="s">
        <v>223</v>
      </c>
      <c r="AA78">
        <v>200</v>
      </c>
      <c r="AC78" s="30"/>
      <c r="AD78" s="30"/>
      <c r="AE78" s="15">
        <v>232</v>
      </c>
      <c r="AF78" s="30">
        <f t="shared" ref="AF78:AF79" si="156">2*34.8%</f>
        <v>0.69599999999999995</v>
      </c>
      <c r="AG78" s="30"/>
      <c r="AJ78" s="15">
        <f>1*139</f>
        <v>139</v>
      </c>
      <c r="AK78" t="s">
        <v>214</v>
      </c>
      <c r="AL78" s="9"/>
      <c r="AM78" s="30"/>
      <c r="AN78" s="30"/>
      <c r="AO78" s="30"/>
      <c r="AP78" s="15">
        <f t="shared" si="120"/>
        <v>649</v>
      </c>
      <c r="AQ78" s="9">
        <f t="shared" si="141"/>
        <v>232</v>
      </c>
      <c r="AR78" s="4">
        <f t="shared" si="121"/>
        <v>0.87599999999999989</v>
      </c>
      <c r="AS78">
        <f t="shared" si="142"/>
        <v>1449.5239999999999</v>
      </c>
      <c r="AT78" s="30">
        <f t="shared" si="143"/>
        <v>0</v>
      </c>
      <c r="AU78" s="30"/>
      <c r="AV78" s="30">
        <f t="shared" si="106"/>
        <v>0.24</v>
      </c>
      <c r="AW78" s="9">
        <f t="shared" si="144"/>
        <v>490</v>
      </c>
      <c r="AX78" s="30">
        <f t="shared" si="145"/>
        <v>1.7266666666666666</v>
      </c>
      <c r="AY78" s="30">
        <f t="shared" si="146"/>
        <v>0.05</v>
      </c>
      <c r="AZ78" s="34">
        <f t="shared" si="147"/>
        <v>0.5</v>
      </c>
      <c r="BA78" s="9">
        <f t="shared" si="122"/>
        <v>3032.5897470720001</v>
      </c>
      <c r="BB78" s="9">
        <f t="shared" si="148"/>
        <v>4548.8846206079998</v>
      </c>
      <c r="BC78" s="9">
        <f t="shared" si="149"/>
        <v>3108.4044907487996</v>
      </c>
      <c r="BD78" s="15">
        <f t="shared" si="107"/>
        <v>1437.9278079999999</v>
      </c>
      <c r="BE78" s="15">
        <f t="shared" si="150"/>
        <v>2156.8917119999996</v>
      </c>
      <c r="BF78" s="9">
        <f t="shared" si="151"/>
        <v>1473.8760032</v>
      </c>
      <c r="BG78" s="9">
        <f t="shared" si="152"/>
        <v>3926.3999999999996</v>
      </c>
      <c r="BH78" s="9">
        <f t="shared" si="153"/>
        <v>2355.84</v>
      </c>
      <c r="BI78" s="9">
        <f t="shared" si="154"/>
        <v>981.59999999999991</v>
      </c>
      <c r="BJ78" s="9">
        <f t="shared" si="124"/>
        <v>3108.4044907487996</v>
      </c>
      <c r="BK78" s="15">
        <v>4</v>
      </c>
      <c r="BL78" s="9">
        <f t="shared" si="125"/>
        <v>589.55040127999996</v>
      </c>
      <c r="BM78" s="9">
        <f t="shared" si="126"/>
        <v>3697.9548920287998</v>
      </c>
      <c r="BO78" t="s">
        <v>222</v>
      </c>
      <c r="BP78" s="9">
        <f t="shared" si="127"/>
        <v>3108.4044907487996</v>
      </c>
      <c r="BQ78" s="9">
        <v>8</v>
      </c>
      <c r="BR78" s="9">
        <f t="shared" si="128"/>
        <v>1179.1008025599999</v>
      </c>
      <c r="BS78" s="9">
        <f t="shared" si="129"/>
        <v>4287.5052933087991</v>
      </c>
      <c r="BT78" s="9">
        <f t="shared" si="130"/>
        <v>6643.3452933087992</v>
      </c>
      <c r="BU78" s="9">
        <f t="shared" si="131"/>
        <v>-224.25261274944023</v>
      </c>
      <c r="BV78" s="9">
        <f t="shared" si="132"/>
        <v>3108.4044907487996</v>
      </c>
      <c r="BW78" s="9">
        <v>12</v>
      </c>
      <c r="BX78" s="9">
        <f t="shared" si="133"/>
        <v>1768.6512038400001</v>
      </c>
      <c r="BY78" s="9">
        <f t="shared" si="134"/>
        <v>4877.0556945888002</v>
      </c>
      <c r="BZ78" s="9">
        <f t="shared" si="135"/>
        <v>7232.8956945888003</v>
      </c>
      <c r="CA78" s="9">
        <f t="shared" si="136"/>
        <v>365.29778853056087</v>
      </c>
      <c r="CB78" s="9">
        <f t="shared" si="137"/>
        <v>17634.702211469441</v>
      </c>
      <c r="CC78" s="9"/>
    </row>
    <row r="79" spans="1:81" x14ac:dyDescent="0.35">
      <c r="B79" s="15" t="s">
        <v>209</v>
      </c>
      <c r="C79" s="15">
        <v>200</v>
      </c>
      <c r="D79" s="33">
        <v>0.18</v>
      </c>
      <c r="E79" s="15">
        <v>11</v>
      </c>
      <c r="F79" s="33">
        <v>1.6872</v>
      </c>
      <c r="G79" s="9">
        <v>10</v>
      </c>
      <c r="H79" s="33">
        <v>0.8</v>
      </c>
      <c r="I79" s="33">
        <v>0.05</v>
      </c>
      <c r="J79" s="33">
        <v>0.5</v>
      </c>
      <c r="K79" s="9">
        <v>1440</v>
      </c>
      <c r="L79" s="9">
        <v>864</v>
      </c>
      <c r="M79" s="9">
        <v>360</v>
      </c>
      <c r="N79" t="s">
        <v>215</v>
      </c>
      <c r="O79">
        <v>1</v>
      </c>
      <c r="P79" t="s">
        <v>9</v>
      </c>
      <c r="Q79">
        <v>449</v>
      </c>
      <c r="U79" s="30">
        <v>0.24</v>
      </c>
      <c r="V79" s="6">
        <v>151</v>
      </c>
      <c r="W79" t="s">
        <v>223</v>
      </c>
      <c r="AA79">
        <v>200</v>
      </c>
      <c r="AC79" s="30"/>
      <c r="AD79" s="30"/>
      <c r="AE79" s="15">
        <v>232</v>
      </c>
      <c r="AF79" s="30">
        <f t="shared" si="156"/>
        <v>0.69599999999999995</v>
      </c>
      <c r="AH79" s="30">
        <v>0.23200000000000001</v>
      </c>
      <c r="AJ79" s="15"/>
      <c r="AK79" t="s">
        <v>214</v>
      </c>
      <c r="AL79" s="9"/>
      <c r="AM79" s="30"/>
      <c r="AN79" s="30"/>
      <c r="AO79" s="30"/>
      <c r="AP79" s="15">
        <f t="shared" si="120"/>
        <v>649</v>
      </c>
      <c r="AQ79" s="9">
        <f t="shared" si="141"/>
        <v>232</v>
      </c>
      <c r="AR79" s="4">
        <f t="shared" si="121"/>
        <v>0.87599999999999989</v>
      </c>
      <c r="AS79">
        <f t="shared" si="142"/>
        <v>1449.5239999999999</v>
      </c>
      <c r="AT79" s="30">
        <f t="shared" si="143"/>
        <v>0</v>
      </c>
      <c r="AU79" s="30"/>
      <c r="AV79" s="30">
        <f t="shared" si="106"/>
        <v>0.24</v>
      </c>
      <c r="AW79" s="9">
        <f t="shared" si="144"/>
        <v>351</v>
      </c>
      <c r="AX79" s="30">
        <f t="shared" si="145"/>
        <v>1.3350428326670474</v>
      </c>
      <c r="AY79" s="30">
        <f t="shared" si="146"/>
        <v>0.28200000000000003</v>
      </c>
      <c r="AZ79" s="34">
        <f t="shared" si="147"/>
        <v>0.5</v>
      </c>
      <c r="BA79" s="9">
        <f t="shared" si="122"/>
        <v>3032.5897470720001</v>
      </c>
      <c r="BB79" s="9">
        <f t="shared" si="148"/>
        <v>4548.8846206079998</v>
      </c>
      <c r="BC79" s="9">
        <f t="shared" si="149"/>
        <v>3460.1849014091522</v>
      </c>
      <c r="BD79" s="15">
        <f t="shared" si="107"/>
        <v>1437.9278079999999</v>
      </c>
      <c r="BE79" s="15">
        <f t="shared" si="150"/>
        <v>2156.8917119999996</v>
      </c>
      <c r="BF79" s="9">
        <f t="shared" si="151"/>
        <v>1640.6756289279997</v>
      </c>
      <c r="BG79" s="9">
        <f t="shared" si="152"/>
        <v>3362.461679040548</v>
      </c>
      <c r="BH79" s="9">
        <f t="shared" si="153"/>
        <v>2017.477007424329</v>
      </c>
      <c r="BI79" s="9">
        <f t="shared" si="154"/>
        <v>840.615419760137</v>
      </c>
      <c r="BJ79" s="9">
        <f t="shared" si="124"/>
        <v>3460.1849014091522</v>
      </c>
      <c r="BK79" s="15">
        <v>4</v>
      </c>
      <c r="BL79" s="9">
        <f t="shared" si="125"/>
        <v>656.27025157119988</v>
      </c>
      <c r="BM79" s="9">
        <f t="shared" si="126"/>
        <v>4116.4551529803521</v>
      </c>
      <c r="BO79" t="s">
        <v>257</v>
      </c>
      <c r="BP79" s="9">
        <f t="shared" si="127"/>
        <v>3460.1849014091522</v>
      </c>
      <c r="BQ79" s="9">
        <v>8</v>
      </c>
      <c r="BR79" s="9">
        <f t="shared" si="128"/>
        <v>1312.5405031423998</v>
      </c>
      <c r="BS79" s="9">
        <f t="shared" si="129"/>
        <v>4772.7254045515519</v>
      </c>
      <c r="BT79" s="9">
        <f t="shared" si="130"/>
        <v>6790.2024119758808</v>
      </c>
      <c r="BU79" s="9">
        <f t="shared" si="131"/>
        <v>-77.395494082358709</v>
      </c>
      <c r="BV79" s="9">
        <f t="shared" si="132"/>
        <v>3460.1849014091522</v>
      </c>
      <c r="BW79" s="9">
        <v>12</v>
      </c>
      <c r="BX79" s="9">
        <f t="shared" si="133"/>
        <v>1968.8107547135994</v>
      </c>
      <c r="BY79" s="9">
        <f t="shared" si="134"/>
        <v>5428.9956561227518</v>
      </c>
      <c r="BZ79" s="9">
        <f t="shared" si="135"/>
        <v>7446.4726635470806</v>
      </c>
      <c r="CA79" s="9">
        <f t="shared" si="136"/>
        <v>578.87475748884117</v>
      </c>
      <c r="CB79" s="9">
        <f t="shared" si="137"/>
        <v>17421.12524251116</v>
      </c>
      <c r="CC79" s="9"/>
    </row>
    <row r="80" spans="1:81" x14ac:dyDescent="0.35">
      <c r="B80" s="15" t="s">
        <v>209</v>
      </c>
      <c r="C80" s="15">
        <v>200</v>
      </c>
      <c r="D80" s="33">
        <v>0.18</v>
      </c>
      <c r="E80" s="15">
        <v>11</v>
      </c>
      <c r="F80" s="33">
        <v>1.6872</v>
      </c>
      <c r="G80" s="9">
        <v>10</v>
      </c>
      <c r="H80" s="33">
        <v>0.8</v>
      </c>
      <c r="I80" s="33">
        <v>0.05</v>
      </c>
      <c r="J80" s="33">
        <v>0.5</v>
      </c>
      <c r="K80" s="9">
        <v>1440</v>
      </c>
      <c r="L80" s="9">
        <v>864</v>
      </c>
      <c r="M80" s="9">
        <v>360</v>
      </c>
      <c r="N80" t="s">
        <v>215</v>
      </c>
      <c r="O80">
        <v>1</v>
      </c>
      <c r="P80" t="s">
        <v>9</v>
      </c>
      <c r="Q80">
        <v>449</v>
      </c>
      <c r="U80" s="30">
        <v>0.24</v>
      </c>
      <c r="V80" s="6">
        <v>151</v>
      </c>
      <c r="W80" t="s">
        <v>223</v>
      </c>
      <c r="AA80">
        <v>200</v>
      </c>
      <c r="AC80" s="30"/>
      <c r="AD80" s="30"/>
      <c r="AE80" s="15">
        <v>232</v>
      </c>
      <c r="AF80" s="30">
        <f t="shared" ref="AF80" si="157">1*34.8%</f>
        <v>0.34799999999999998</v>
      </c>
      <c r="AG80" s="30"/>
      <c r="AJ80" s="15">
        <f>2*139</f>
        <v>278</v>
      </c>
      <c r="AK80" t="s">
        <v>214</v>
      </c>
      <c r="AL80" s="9"/>
      <c r="AM80" s="30"/>
      <c r="AN80" s="30"/>
      <c r="AO80" s="30"/>
      <c r="AP80" s="15">
        <f t="shared" si="120"/>
        <v>649</v>
      </c>
      <c r="AQ80" s="9">
        <f t="shared" si="141"/>
        <v>232</v>
      </c>
      <c r="AR80" s="4">
        <f t="shared" si="121"/>
        <v>0.52800000000000002</v>
      </c>
      <c r="AS80">
        <f t="shared" si="142"/>
        <v>1223.672</v>
      </c>
      <c r="AT80" s="30">
        <f t="shared" si="143"/>
        <v>0</v>
      </c>
      <c r="AU80" s="30"/>
      <c r="AV80" s="30">
        <f t="shared" si="106"/>
        <v>0.24</v>
      </c>
      <c r="AW80" s="9">
        <f t="shared" si="144"/>
        <v>629</v>
      </c>
      <c r="AX80" s="30">
        <f t="shared" si="145"/>
        <v>2.064632824051257</v>
      </c>
      <c r="AY80" s="30">
        <f t="shared" si="146"/>
        <v>0.05</v>
      </c>
      <c r="AZ80" s="34">
        <f t="shared" si="147"/>
        <v>0.5</v>
      </c>
      <c r="BA80" s="9">
        <f t="shared" si="122"/>
        <v>2560.0784540160003</v>
      </c>
      <c r="BB80" s="9">
        <f t="shared" si="148"/>
        <v>3840.1176810240004</v>
      </c>
      <c r="BC80" s="9">
        <f t="shared" si="149"/>
        <v>2624.0804153664003</v>
      </c>
      <c r="BD80" s="15">
        <f t="shared" si="107"/>
        <v>1213.8826240000001</v>
      </c>
      <c r="BE80" s="15">
        <f t="shared" si="150"/>
        <v>1820.8239360000002</v>
      </c>
      <c r="BF80" s="9">
        <f t="shared" si="151"/>
        <v>1244.2296896</v>
      </c>
      <c r="BG80" s="9">
        <f t="shared" si="152"/>
        <v>4413.0712666338104</v>
      </c>
      <c r="BH80" s="9">
        <f t="shared" si="153"/>
        <v>2647.8427599802862</v>
      </c>
      <c r="BI80" s="9">
        <f t="shared" si="154"/>
        <v>1103.2678166584526</v>
      </c>
      <c r="BJ80" s="9">
        <f t="shared" si="124"/>
        <v>2624.0804153664003</v>
      </c>
      <c r="BK80" s="15">
        <v>4</v>
      </c>
      <c r="BL80" s="9">
        <f t="shared" si="125"/>
        <v>497.69187584000002</v>
      </c>
      <c r="BM80" s="9">
        <f t="shared" si="126"/>
        <v>3121.7722912064005</v>
      </c>
      <c r="BP80" s="9">
        <f t="shared" si="127"/>
        <v>2624.0804153664003</v>
      </c>
      <c r="BQ80" s="9">
        <v>8</v>
      </c>
      <c r="BR80" s="9">
        <f t="shared" si="128"/>
        <v>995.38375168000005</v>
      </c>
      <c r="BS80" s="9">
        <f t="shared" si="129"/>
        <v>3619.4641670464002</v>
      </c>
      <c r="BT80" s="9">
        <f t="shared" si="130"/>
        <v>6267.306927026686</v>
      </c>
      <c r="BU80" s="9">
        <f t="shared" si="131"/>
        <v>-600.29097903155343</v>
      </c>
      <c r="BV80" s="9">
        <f t="shared" si="132"/>
        <v>2624.0804153664003</v>
      </c>
      <c r="BW80" s="9">
        <v>12</v>
      </c>
      <c r="BX80" s="9">
        <f t="shared" si="133"/>
        <v>1493.0756275200001</v>
      </c>
      <c r="BY80" s="9">
        <f t="shared" si="134"/>
        <v>4117.1560428864004</v>
      </c>
      <c r="BZ80" s="9">
        <f t="shared" si="135"/>
        <v>6764.9988028666867</v>
      </c>
      <c r="CA80" s="9">
        <f t="shared" si="136"/>
        <v>-102.59910319155279</v>
      </c>
      <c r="CB80" s="9">
        <f t="shared" si="137"/>
        <v>18102.599103191555</v>
      </c>
      <c r="CC80" s="9"/>
    </row>
    <row r="81" spans="2:81" x14ac:dyDescent="0.35">
      <c r="B81" s="15" t="s">
        <v>209</v>
      </c>
      <c r="C81" s="15">
        <v>200</v>
      </c>
      <c r="D81" s="33">
        <v>0.18</v>
      </c>
      <c r="E81" s="15">
        <v>11</v>
      </c>
      <c r="F81" s="33">
        <v>1.6872</v>
      </c>
      <c r="G81" s="9">
        <v>10</v>
      </c>
      <c r="H81" s="33">
        <v>0.8</v>
      </c>
      <c r="I81" s="33">
        <v>0.05</v>
      </c>
      <c r="J81" s="33">
        <v>0.5</v>
      </c>
      <c r="K81" s="9">
        <v>1440</v>
      </c>
      <c r="L81" s="9">
        <v>864</v>
      </c>
      <c r="M81" s="9">
        <v>360</v>
      </c>
      <c r="N81" t="s">
        <v>215</v>
      </c>
      <c r="O81">
        <v>1</v>
      </c>
      <c r="P81" t="s">
        <v>9</v>
      </c>
      <c r="Q81">
        <v>449</v>
      </c>
      <c r="U81" s="30">
        <v>0.24</v>
      </c>
      <c r="V81" s="6">
        <v>151</v>
      </c>
      <c r="W81" t="s">
        <v>223</v>
      </c>
      <c r="AA81">
        <v>200</v>
      </c>
      <c r="AC81" s="30"/>
      <c r="AD81" s="30"/>
      <c r="AE81" s="15">
        <v>232</v>
      </c>
      <c r="AF81" s="30"/>
      <c r="AH81" s="30">
        <v>0.23200000000000001</v>
      </c>
      <c r="AJ81" s="15">
        <f t="shared" ref="AJ81:AJ82" si="158">2*139</f>
        <v>278</v>
      </c>
      <c r="AK81" t="s">
        <v>214</v>
      </c>
      <c r="AL81" s="9"/>
      <c r="AM81" s="30"/>
      <c r="AN81" s="30"/>
      <c r="AO81" s="30"/>
      <c r="AP81" s="15">
        <f t="shared" si="120"/>
        <v>649</v>
      </c>
      <c r="AQ81" s="9">
        <f t="shared" si="141"/>
        <v>232</v>
      </c>
      <c r="AR81" s="4">
        <f t="shared" si="121"/>
        <v>0.18</v>
      </c>
      <c r="AS81">
        <f t="shared" si="142"/>
        <v>997.81999999999994</v>
      </c>
      <c r="AT81" s="30">
        <f t="shared" si="143"/>
        <v>0</v>
      </c>
      <c r="AU81" s="30"/>
      <c r="AV81" s="30">
        <f t="shared" si="106"/>
        <v>0.24</v>
      </c>
      <c r="AW81" s="9">
        <f t="shared" si="144"/>
        <v>629</v>
      </c>
      <c r="AX81" s="30">
        <f t="shared" si="145"/>
        <v>2.064632824051257</v>
      </c>
      <c r="AY81" s="30">
        <f t="shared" si="146"/>
        <v>0.28200000000000003</v>
      </c>
      <c r="AZ81" s="34">
        <f t="shared" si="147"/>
        <v>0.5</v>
      </c>
      <c r="BA81" s="9">
        <f t="shared" si="122"/>
        <v>2087.5671609599999</v>
      </c>
      <c r="BB81" s="9">
        <f t="shared" si="148"/>
        <v>3131.3507414400001</v>
      </c>
      <c r="BC81" s="9">
        <f t="shared" si="149"/>
        <v>2381.9141306553602</v>
      </c>
      <c r="BD81" s="15">
        <f t="shared" si="107"/>
        <v>989.8374399999999</v>
      </c>
      <c r="BE81" s="15">
        <f t="shared" si="150"/>
        <v>1484.7561599999999</v>
      </c>
      <c r="BF81" s="9">
        <f t="shared" si="151"/>
        <v>1129.40451904</v>
      </c>
      <c r="BG81" s="9">
        <f t="shared" si="152"/>
        <v>4413.0712666338104</v>
      </c>
      <c r="BH81" s="9">
        <f t="shared" si="153"/>
        <v>2647.8427599802862</v>
      </c>
      <c r="BI81" s="9">
        <f t="shared" si="154"/>
        <v>1103.2678166584526</v>
      </c>
      <c r="BJ81" s="9">
        <f t="shared" si="124"/>
        <v>2381.9141306553602</v>
      </c>
      <c r="BK81" s="15">
        <v>4</v>
      </c>
      <c r="BL81" s="9">
        <f t="shared" si="125"/>
        <v>451.761807616</v>
      </c>
      <c r="BM81" s="9">
        <f t="shared" si="126"/>
        <v>2833.6759382713603</v>
      </c>
      <c r="BP81" s="9">
        <f t="shared" si="127"/>
        <v>2381.9141306553602</v>
      </c>
      <c r="BQ81" s="9">
        <v>8</v>
      </c>
      <c r="BR81" s="9">
        <f t="shared" si="128"/>
        <v>903.523615232</v>
      </c>
      <c r="BS81" s="9">
        <f t="shared" si="129"/>
        <v>3285.4377458873601</v>
      </c>
      <c r="BT81" s="9">
        <f t="shared" si="130"/>
        <v>5933.2805058676458</v>
      </c>
      <c r="BU81" s="9">
        <f t="shared" si="131"/>
        <v>-934.31740019059362</v>
      </c>
      <c r="BV81" s="9">
        <f t="shared" si="132"/>
        <v>2381.9141306553602</v>
      </c>
      <c r="BW81" s="9">
        <v>12</v>
      </c>
      <c r="BX81" s="9">
        <f t="shared" si="133"/>
        <v>1355.2854228479998</v>
      </c>
      <c r="BY81" s="9">
        <f t="shared" si="134"/>
        <v>3737.1995535033602</v>
      </c>
      <c r="BZ81" s="9">
        <f t="shared" si="135"/>
        <v>6385.0423134836465</v>
      </c>
      <c r="CA81" s="9">
        <f t="shared" si="136"/>
        <v>-482.55559257459299</v>
      </c>
      <c r="CB81" s="9">
        <f t="shared" si="137"/>
        <v>18482.555592574594</v>
      </c>
      <c r="CC81" s="9"/>
    </row>
    <row r="82" spans="2:81" s="10" customFormat="1" x14ac:dyDescent="0.35">
      <c r="B82" s="31" t="s">
        <v>209</v>
      </c>
      <c r="C82" s="31">
        <v>200</v>
      </c>
      <c r="D82" s="35">
        <v>0.18</v>
      </c>
      <c r="E82" s="31">
        <v>11</v>
      </c>
      <c r="F82" s="35">
        <v>1.6872</v>
      </c>
      <c r="G82" s="17">
        <v>10</v>
      </c>
      <c r="H82" s="35">
        <v>0.8</v>
      </c>
      <c r="I82" s="35">
        <v>0.05</v>
      </c>
      <c r="J82" s="35">
        <v>0.5</v>
      </c>
      <c r="K82" s="17">
        <v>1440</v>
      </c>
      <c r="L82" s="17">
        <v>864</v>
      </c>
      <c r="M82" s="17">
        <v>360</v>
      </c>
      <c r="N82" s="10" t="s">
        <v>215</v>
      </c>
      <c r="O82" s="10">
        <v>1</v>
      </c>
      <c r="P82" s="10" t="s">
        <v>9</v>
      </c>
      <c r="Q82" s="10">
        <v>449</v>
      </c>
      <c r="U82" s="32">
        <v>0.24</v>
      </c>
      <c r="V82" s="13">
        <v>151</v>
      </c>
      <c r="W82" s="10" t="s">
        <v>223</v>
      </c>
      <c r="AA82" s="10">
        <v>200</v>
      </c>
      <c r="AC82" s="32"/>
      <c r="AD82" s="32"/>
      <c r="AE82" s="31">
        <v>232</v>
      </c>
      <c r="AG82" s="32">
        <f>1*34.8%</f>
        <v>0.34799999999999998</v>
      </c>
      <c r="AH82" s="32"/>
      <c r="AJ82" s="31">
        <f t="shared" si="158"/>
        <v>278</v>
      </c>
      <c r="AK82" s="10" t="s">
        <v>214</v>
      </c>
      <c r="AL82" s="17"/>
      <c r="AM82" s="32"/>
      <c r="AN82" s="32"/>
      <c r="AO82" s="32"/>
      <c r="AP82" s="31">
        <f t="shared" si="120"/>
        <v>649</v>
      </c>
      <c r="AQ82" s="17">
        <f t="shared" si="141"/>
        <v>232</v>
      </c>
      <c r="AR82" s="12">
        <f t="shared" si="121"/>
        <v>0.18</v>
      </c>
      <c r="AS82" s="10">
        <f t="shared" si="142"/>
        <v>997.81999999999994</v>
      </c>
      <c r="AT82" s="32">
        <f t="shared" si="143"/>
        <v>0.34799999999999998</v>
      </c>
      <c r="AU82" s="32"/>
      <c r="AV82" s="32">
        <f t="shared" si="106"/>
        <v>0.24</v>
      </c>
      <c r="AW82" s="17">
        <f t="shared" si="144"/>
        <v>629</v>
      </c>
      <c r="AX82" s="32">
        <f t="shared" si="145"/>
        <v>2.064632824051257</v>
      </c>
      <c r="AY82" s="32">
        <f t="shared" si="146"/>
        <v>0.05</v>
      </c>
      <c r="AZ82" s="36">
        <f t="shared" si="147"/>
        <v>0.5</v>
      </c>
      <c r="BA82" s="17">
        <f t="shared" si="122"/>
        <v>2673.4327835519994</v>
      </c>
      <c r="BB82" s="17">
        <f t="shared" si="148"/>
        <v>4010.1491753279988</v>
      </c>
      <c r="BC82" s="17">
        <f t="shared" si="149"/>
        <v>2740.2686031407993</v>
      </c>
      <c r="BD82" s="31">
        <f t="shared" si="107"/>
        <v>1267.6305279999999</v>
      </c>
      <c r="BE82" s="31">
        <f t="shared" si="150"/>
        <v>1901.445792</v>
      </c>
      <c r="BF82" s="17">
        <f t="shared" si="151"/>
        <v>1299.3212911999999</v>
      </c>
      <c r="BG82" s="18">
        <f t="shared" si="152"/>
        <v>4413.0712666338104</v>
      </c>
      <c r="BH82" s="17">
        <f t="shared" si="153"/>
        <v>2647.8427599802862</v>
      </c>
      <c r="BI82" s="17">
        <f t="shared" si="154"/>
        <v>1103.2678166584526</v>
      </c>
      <c r="BJ82" s="17">
        <f t="shared" si="124"/>
        <v>2740.2686031407993</v>
      </c>
      <c r="BK82" s="31">
        <v>4</v>
      </c>
      <c r="BL82" s="17">
        <f t="shared" si="125"/>
        <v>519.72851647999994</v>
      </c>
      <c r="BM82" s="17">
        <f t="shared" si="126"/>
        <v>3259.9971196207994</v>
      </c>
      <c r="BP82" s="17">
        <f t="shared" si="127"/>
        <v>2740.2686031407993</v>
      </c>
      <c r="BQ82" s="17">
        <v>8</v>
      </c>
      <c r="BR82" s="17">
        <f t="shared" si="128"/>
        <v>1039.4570329599999</v>
      </c>
      <c r="BS82" s="17">
        <f t="shared" si="129"/>
        <v>3779.7256361007994</v>
      </c>
      <c r="BT82" s="17">
        <f t="shared" si="130"/>
        <v>6427.5683960810857</v>
      </c>
      <c r="BU82" s="17">
        <f t="shared" si="131"/>
        <v>-440.02950997715379</v>
      </c>
      <c r="BV82" s="17">
        <f t="shared" si="132"/>
        <v>2740.2686031407993</v>
      </c>
      <c r="BW82" s="17">
        <v>12</v>
      </c>
      <c r="BX82" s="17">
        <f t="shared" si="133"/>
        <v>1559.1855494399999</v>
      </c>
      <c r="BY82" s="17">
        <f t="shared" si="134"/>
        <v>4299.454152580799</v>
      </c>
      <c r="BZ82" s="17">
        <f t="shared" si="135"/>
        <v>6947.2969125610853</v>
      </c>
      <c r="CA82" s="17">
        <f t="shared" si="136"/>
        <v>79.699006502845805</v>
      </c>
      <c r="CB82" s="17">
        <f t="shared" si="137"/>
        <v>17920.300993497156</v>
      </c>
      <c r="CC82" s="17"/>
    </row>
    <row r="83" spans="2:81" x14ac:dyDescent="0.35">
      <c r="U83" s="30"/>
      <c r="Y83" s="30"/>
      <c r="AA83" s="15"/>
      <c r="AB83" s="30"/>
      <c r="AL83" s="9"/>
      <c r="AM83" s="30"/>
      <c r="AN83" s="30"/>
      <c r="AO83" s="30"/>
      <c r="AP83" s="15"/>
      <c r="AQ83" s="9"/>
      <c r="AR83" s="4"/>
      <c r="AT83" s="30"/>
      <c r="AU83" s="30"/>
      <c r="AV83" s="30"/>
      <c r="AW83" s="9"/>
      <c r="AX83" s="30"/>
      <c r="AY83" s="30"/>
      <c r="AZ83" s="34"/>
      <c r="BA83" s="9"/>
      <c r="BB83" s="9"/>
      <c r="BC83" s="9"/>
      <c r="BD83" s="15"/>
      <c r="BE83" s="15"/>
      <c r="BF83" s="9"/>
      <c r="BG83" s="9"/>
      <c r="BH83" s="9"/>
      <c r="BI83" s="9"/>
    </row>
    <row r="84" spans="2:81" x14ac:dyDescent="0.35">
      <c r="AL84" s="9"/>
      <c r="AM84" s="30"/>
      <c r="AN84" s="30"/>
      <c r="AO84" s="30"/>
      <c r="AP84" s="15"/>
      <c r="AQ84" s="9"/>
      <c r="AR84" s="4"/>
      <c r="AT84" s="30"/>
      <c r="AU84" s="30"/>
      <c r="AV84" s="30"/>
      <c r="AW84" s="9"/>
      <c r="AX84" s="30"/>
      <c r="AY84" s="30"/>
      <c r="AZ84" s="34"/>
      <c r="BA84" s="9"/>
      <c r="BB84" s="9"/>
      <c r="BC84" s="9"/>
      <c r="BD84" s="15"/>
      <c r="BE84" s="15"/>
      <c r="BF84" s="9"/>
      <c r="BG84" s="9"/>
      <c r="BH84" s="9"/>
      <c r="BI84" s="9"/>
    </row>
    <row r="85" spans="2:81" x14ac:dyDescent="0.35">
      <c r="AL85" s="9"/>
      <c r="AM85" s="30"/>
      <c r="AN85" s="30"/>
      <c r="AO85" s="30"/>
      <c r="AP85" s="15"/>
      <c r="AQ85" s="9"/>
      <c r="AR85" s="4"/>
      <c r="AT85" s="30"/>
      <c r="AU85" s="30"/>
      <c r="AV85" s="30"/>
      <c r="AW85" s="9"/>
      <c r="AX85" s="30"/>
      <c r="AY85" s="30"/>
      <c r="AZ85" s="34"/>
      <c r="BA85" s="9"/>
      <c r="BB85" s="9"/>
      <c r="BC85" s="9"/>
      <c r="BD85" s="15"/>
      <c r="BE85" s="15"/>
      <c r="BF85" s="9"/>
      <c r="BG85" s="9"/>
      <c r="BH85" s="9"/>
      <c r="BI85" s="9"/>
    </row>
    <row r="86" spans="2:81" x14ac:dyDescent="0.35">
      <c r="AL86" s="9"/>
      <c r="AM86" s="30"/>
      <c r="AN86" s="30"/>
      <c r="AO86" s="30"/>
      <c r="AP86" s="15"/>
      <c r="AQ86" s="9"/>
      <c r="AR86" s="4"/>
      <c r="AT86" s="30"/>
      <c r="AU86" s="30"/>
      <c r="AV86" s="30"/>
      <c r="AW86" s="9"/>
      <c r="AX86" s="30"/>
      <c r="AY86" s="30"/>
      <c r="AZ86" s="34"/>
      <c r="BA86" s="9"/>
      <c r="BB86" s="9"/>
      <c r="BC86" s="9"/>
      <c r="BD86" s="15"/>
      <c r="BE86" s="15"/>
      <c r="BF86" s="9"/>
      <c r="BG86" s="9"/>
      <c r="BH86" s="9"/>
      <c r="BI86" s="9"/>
    </row>
    <row r="87" spans="2:81" x14ac:dyDescent="0.35">
      <c r="AL87" s="9"/>
      <c r="AM87" s="30"/>
      <c r="AN87" s="30"/>
      <c r="AO87" s="30"/>
      <c r="AP87" s="15"/>
      <c r="AQ87" s="9"/>
      <c r="AR87" s="4"/>
      <c r="AT87" s="30"/>
      <c r="AU87" s="30"/>
      <c r="AV87" s="30"/>
      <c r="AW87" s="9"/>
      <c r="AX87" s="30"/>
      <c r="AY87" s="30"/>
      <c r="AZ87" s="34"/>
      <c r="BA87" s="9"/>
      <c r="BB87" s="9"/>
      <c r="BC87" s="9"/>
      <c r="BD87" s="15"/>
      <c r="BE87" s="15"/>
      <c r="BF87" s="9"/>
      <c r="BG87" s="9"/>
      <c r="BH87" s="9"/>
      <c r="BI87" s="9"/>
    </row>
    <row r="88" spans="2:81" x14ac:dyDescent="0.35">
      <c r="AL88" s="9"/>
      <c r="AM88" s="30"/>
      <c r="AN88" s="30"/>
      <c r="AO88" s="30"/>
      <c r="AP88" s="15"/>
      <c r="AQ88" s="9"/>
      <c r="AR88" s="4"/>
      <c r="AT88" s="30"/>
      <c r="AU88" s="30"/>
      <c r="AV88" s="30"/>
      <c r="AW88" s="9"/>
      <c r="AX88" s="30"/>
      <c r="AY88" s="30"/>
      <c r="AZ88" s="34"/>
      <c r="BA88" s="9"/>
      <c r="BB88" s="9"/>
      <c r="BC88" s="9"/>
      <c r="BD88" s="15"/>
      <c r="BE88" s="15"/>
      <c r="BF88" s="9"/>
      <c r="BG88" s="9"/>
      <c r="BH88" s="9"/>
      <c r="BI88" s="9"/>
    </row>
    <row r="89" spans="2:81" x14ac:dyDescent="0.35">
      <c r="AL89" s="9"/>
      <c r="AM89" s="30"/>
      <c r="AN89" s="30"/>
      <c r="AO89" s="30"/>
      <c r="AP89" s="15"/>
      <c r="AQ89" s="9"/>
      <c r="AR89" s="4"/>
      <c r="AT89" s="30"/>
      <c r="AU89" s="30"/>
      <c r="AV89" s="30"/>
      <c r="AW89" s="9"/>
      <c r="AX89" s="30"/>
      <c r="AY89" s="30"/>
      <c r="AZ89" s="34"/>
      <c r="BA89" s="9"/>
      <c r="BB89" s="9"/>
      <c r="BC89" s="9"/>
      <c r="BD89" s="15"/>
      <c r="BE89" s="15"/>
      <c r="BF89" s="9"/>
      <c r="BG89" s="9"/>
      <c r="BH89" s="9"/>
      <c r="BI89" s="9"/>
    </row>
    <row r="90" spans="2:81" x14ac:dyDescent="0.35">
      <c r="AL90" s="9"/>
      <c r="AM90" s="30"/>
      <c r="AN90" s="30"/>
      <c r="AO90" s="30"/>
      <c r="AP90" s="15"/>
      <c r="AQ90" s="9"/>
      <c r="AR90" s="4"/>
      <c r="AT90" s="30"/>
      <c r="AU90" s="30"/>
      <c r="AV90" s="30"/>
      <c r="AW90" s="9"/>
      <c r="AX90" s="30"/>
      <c r="AY90" s="30"/>
      <c r="AZ90" s="34"/>
      <c r="BA90" s="9"/>
      <c r="BB90" s="9"/>
      <c r="BC90" s="9"/>
      <c r="BD90" s="15"/>
      <c r="BE90" s="15"/>
      <c r="BF90" s="9"/>
      <c r="BG90" s="9"/>
      <c r="BH90" s="9"/>
      <c r="BI90" s="9"/>
    </row>
    <row r="91" spans="2:81" x14ac:dyDescent="0.35">
      <c r="AL91" s="9"/>
      <c r="AM91" s="30"/>
      <c r="AN91" s="30"/>
      <c r="AO91" s="30"/>
      <c r="AP91" s="15"/>
      <c r="AQ91" s="9"/>
      <c r="AR91" s="4"/>
      <c r="AT91" s="30"/>
      <c r="AU91" s="30"/>
      <c r="AV91" s="30"/>
      <c r="AW91" s="9"/>
      <c r="AX91" s="30"/>
      <c r="AY91" s="30"/>
      <c r="AZ91" s="34"/>
      <c r="BA91" s="9"/>
      <c r="BB91" s="9"/>
      <c r="BC91" s="9"/>
      <c r="BD91" s="15"/>
      <c r="BE91" s="15"/>
      <c r="BF91" s="9"/>
      <c r="BG91" s="9"/>
      <c r="BH91" s="9"/>
      <c r="BI91" s="9"/>
    </row>
    <row r="92" spans="2:81" x14ac:dyDescent="0.35">
      <c r="AL92" s="9"/>
      <c r="AM92" s="30"/>
      <c r="AN92" s="30"/>
      <c r="AO92" s="30"/>
      <c r="AP92" s="15"/>
      <c r="AQ92" s="9"/>
      <c r="AR92" s="4"/>
      <c r="AT92" s="30"/>
      <c r="AU92" s="30"/>
      <c r="AV92" s="30"/>
      <c r="AW92" s="9"/>
      <c r="AX92" s="30"/>
      <c r="AY92" s="30"/>
      <c r="AZ92" s="34"/>
      <c r="BA92" s="9"/>
      <c r="BB92" s="9"/>
      <c r="BC92" s="9"/>
      <c r="BD92" s="15"/>
      <c r="BE92" s="15"/>
      <c r="BF92" s="9"/>
      <c r="BG92" s="9"/>
      <c r="BH92" s="9"/>
      <c r="BI92" s="9"/>
    </row>
  </sheetData>
  <mergeCells count="12">
    <mergeCell ref="BP1:BU1"/>
    <mergeCell ref="BV1:CA1"/>
    <mergeCell ref="B1:J1"/>
    <mergeCell ref="W1:AD1"/>
    <mergeCell ref="N1:V1"/>
    <mergeCell ref="K1:M1"/>
    <mergeCell ref="BG1:BI1"/>
    <mergeCell ref="BJ1:BM1"/>
    <mergeCell ref="AP1:AZ1"/>
    <mergeCell ref="BA1:BF1"/>
    <mergeCell ref="AE1:AJ1"/>
    <mergeCell ref="AK1:AO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F143"/>
  <sheetViews>
    <sheetView topLeftCell="BY1" zoomScaleNormal="100" workbookViewId="0">
      <pane ySplit="2" topLeftCell="A35" activePane="bottomLeft" state="frozen"/>
      <selection activeCell="AH1" sqref="AH1"/>
      <selection pane="bottomLeft" activeCell="CA48" sqref="CA48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11.26953125" bestFit="1" customWidth="1"/>
    <col min="5" max="5" width="2" bestFit="1" customWidth="1"/>
    <col min="6" max="6" width="8.1796875" bestFit="1" customWidth="1"/>
    <col min="7" max="7" width="3.453125" style="6" bestFit="1" customWidth="1"/>
    <col min="8" max="8" width="2.453125" bestFit="1" customWidth="1"/>
    <col min="9" max="11" width="8.1796875" bestFit="1" customWidth="1"/>
    <col min="12" max="12" width="9.453125" bestFit="1" customWidth="1"/>
    <col min="13" max="13" width="3.453125" bestFit="1" customWidth="1"/>
    <col min="14" max="14" width="10.1796875" bestFit="1" customWidth="1"/>
    <col min="15" max="15" width="10.453125" bestFit="1" customWidth="1"/>
    <col min="16" max="16" width="21.1796875" style="6" bestFit="1" customWidth="1"/>
    <col min="17" max="17" width="16.81640625" bestFit="1" customWidth="1"/>
    <col min="18" max="18" width="2.1796875" bestFit="1" customWidth="1"/>
    <col min="19" max="19" width="5.81640625" bestFit="1" customWidth="1"/>
    <col min="20" max="20" width="9" bestFit="1" customWidth="1"/>
    <col min="21" max="21" width="6" bestFit="1" customWidth="1"/>
    <col min="22" max="22" width="10.1796875" bestFit="1" customWidth="1"/>
    <col min="23" max="23" width="10.453125" bestFit="1" customWidth="1"/>
    <col min="24" max="24" width="3.7265625" bestFit="1" customWidth="1"/>
    <col min="25" max="25" width="26" bestFit="1" customWidth="1"/>
    <col min="26" max="26" width="7.1796875" bestFit="1" customWidth="1"/>
    <col min="27" max="27" width="11.26953125" bestFit="1" customWidth="1"/>
    <col min="28" max="28" width="14.1796875" bestFit="1" customWidth="1"/>
    <col min="29" max="29" width="10.1796875" bestFit="1" customWidth="1"/>
    <col min="30" max="30" width="10.453125" bestFit="1" customWidth="1"/>
    <col min="31" max="31" width="11.81640625" bestFit="1" customWidth="1"/>
    <col min="32" max="32" width="4" bestFit="1" customWidth="1"/>
    <col min="33" max="33" width="11.453125" bestFit="1" customWidth="1"/>
    <col min="34" max="34" width="16.26953125" bestFit="1" customWidth="1"/>
    <col min="35" max="35" width="8.1796875" bestFit="1" customWidth="1"/>
    <col min="36" max="36" width="3.1796875" bestFit="1" customWidth="1"/>
    <col min="37" max="37" width="7.1796875" bestFit="1" customWidth="1"/>
    <col min="38" max="38" width="11.26953125" bestFit="1" customWidth="1"/>
    <col min="39" max="39" width="10.1796875" bestFit="1" customWidth="1"/>
    <col min="40" max="40" width="10.453125" bestFit="1" customWidth="1"/>
    <col min="41" max="41" width="4" bestFit="1" customWidth="1"/>
    <col min="42" max="42" width="14.453125" bestFit="1" customWidth="1"/>
    <col min="43" max="43" width="8.1796875" bestFit="1" customWidth="1"/>
    <col min="44" max="44" width="7.1796875" bestFit="1" customWidth="1"/>
    <col min="45" max="45" width="10.1796875" bestFit="1" customWidth="1"/>
    <col min="46" max="46" width="10.453125" bestFit="1" customWidth="1"/>
    <col min="47" max="47" width="9" bestFit="1" customWidth="1"/>
    <col min="48" max="49" width="8.1796875" bestFit="1" customWidth="1"/>
    <col min="50" max="50" width="9.26953125" style="6" bestFit="1" customWidth="1"/>
    <col min="51" max="51" width="11.26953125" bestFit="1" customWidth="1"/>
    <col min="52" max="52" width="14.1796875" bestFit="1" customWidth="1"/>
    <col min="53" max="53" width="11.81640625" bestFit="1" customWidth="1"/>
    <col min="54" max="54" width="10.1796875" bestFit="1" customWidth="1"/>
    <col min="55" max="55" width="10.453125" bestFit="1" customWidth="1"/>
    <col min="56" max="56" width="4" style="6" bestFit="1" customWidth="1"/>
    <col min="57" max="57" width="9.81640625" bestFit="1" customWidth="1"/>
    <col min="58" max="58" width="16.26953125" bestFit="1" customWidth="1"/>
    <col min="59" max="59" width="5.1796875" bestFit="1" customWidth="1"/>
    <col min="60" max="60" width="6.7265625" hidden="1" customWidth="1"/>
    <col min="61" max="61" width="10.26953125" hidden="1" customWidth="1"/>
    <col min="62" max="62" width="14.453125" bestFit="1" customWidth="1"/>
    <col min="63" max="63" width="7.7265625" hidden="1" customWidth="1"/>
    <col min="64" max="64" width="11.26953125" hidden="1" customWidth="1"/>
    <col min="65" max="65" width="11.453125" bestFit="1" customWidth="1"/>
    <col min="66" max="66" width="7.7265625" hidden="1" customWidth="1"/>
    <col min="67" max="67" width="11.26953125" hidden="1" customWidth="1"/>
    <col min="68" max="68" width="11.453125" bestFit="1" customWidth="1"/>
    <col min="69" max="69" width="7.7265625" hidden="1" customWidth="1"/>
    <col min="70" max="70" width="11.26953125" hidden="1" customWidth="1"/>
    <col min="71" max="71" width="11.453125" bestFit="1" customWidth="1"/>
    <col min="72" max="72" width="9.453125" hidden="1" customWidth="1"/>
    <col min="73" max="73" width="13.1796875" hidden="1" customWidth="1"/>
    <col min="74" max="74" width="13.26953125" bestFit="1" customWidth="1"/>
    <col min="75" max="75" width="11.453125" bestFit="1" customWidth="1"/>
    <col min="76" max="77" width="10.54296875" bestFit="1" customWidth="1"/>
    <col min="78" max="78" width="13.453125" bestFit="1" customWidth="1"/>
    <col min="79" max="79" width="23.54296875" bestFit="1" customWidth="1"/>
    <col min="80" max="80" width="24.453125" bestFit="1" customWidth="1"/>
    <col min="81" max="81" width="13.453125" customWidth="1"/>
    <col min="82" max="82" width="5.453125" bestFit="1" customWidth="1"/>
    <col min="83" max="83" width="12" bestFit="1" customWidth="1"/>
    <col min="84" max="84" width="150" bestFit="1" customWidth="1"/>
  </cols>
  <sheetData>
    <row r="1" spans="1:82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92" t="s">
        <v>218</v>
      </c>
      <c r="Q1" s="120" t="s">
        <v>3</v>
      </c>
      <c r="R1" s="120"/>
      <c r="S1" s="120"/>
      <c r="T1" s="120"/>
      <c r="U1" s="120"/>
      <c r="V1" s="120"/>
      <c r="W1" s="120"/>
      <c r="X1" s="120"/>
      <c r="Y1" s="120" t="s">
        <v>13</v>
      </c>
      <c r="Z1" s="120"/>
      <c r="AA1" s="120"/>
      <c r="AB1" s="120"/>
      <c r="AC1" s="120"/>
      <c r="AD1" s="120"/>
      <c r="AE1" s="120"/>
      <c r="AF1" s="120"/>
      <c r="AG1" s="120"/>
      <c r="AH1" s="120"/>
      <c r="AI1" s="120" t="s">
        <v>24</v>
      </c>
      <c r="AJ1" s="120"/>
      <c r="AK1" s="120"/>
      <c r="AL1" s="120"/>
      <c r="AM1" s="120"/>
      <c r="AN1" s="120"/>
      <c r="AO1" s="120"/>
      <c r="AP1" s="121" t="s">
        <v>25</v>
      </c>
      <c r="AQ1" s="121"/>
      <c r="AR1" s="121"/>
      <c r="AS1" s="121"/>
      <c r="AT1" s="121"/>
      <c r="AU1" s="120" t="s">
        <v>18</v>
      </c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54"/>
      <c r="BH1" s="119" t="s">
        <v>20</v>
      </c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92"/>
      <c r="BX1" s="119" t="s">
        <v>243</v>
      </c>
      <c r="BY1" s="119"/>
      <c r="BZ1" s="119"/>
      <c r="CA1" s="119"/>
      <c r="CB1" s="119"/>
      <c r="CC1" s="119"/>
      <c r="CD1" s="119"/>
    </row>
    <row r="2" spans="1:82" x14ac:dyDescent="0.35">
      <c r="B2" t="s">
        <v>7</v>
      </c>
      <c r="C2" t="s">
        <v>1</v>
      </c>
      <c r="D2" s="6" t="s">
        <v>47</v>
      </c>
      <c r="E2" s="6" t="s">
        <v>26</v>
      </c>
      <c r="F2" s="4" t="s">
        <v>48</v>
      </c>
      <c r="G2" s="6" t="s">
        <v>125</v>
      </c>
      <c r="H2" s="3" t="s">
        <v>29</v>
      </c>
      <c r="I2" s="14" t="s">
        <v>49</v>
      </c>
      <c r="J2" s="14" t="s">
        <v>50</v>
      </c>
      <c r="K2" s="14" t="s">
        <v>51</v>
      </c>
      <c r="L2" s="14" t="s">
        <v>52</v>
      </c>
      <c r="M2" s="29" t="s">
        <v>125</v>
      </c>
      <c r="N2" s="14" t="s">
        <v>40</v>
      </c>
      <c r="O2" s="14" t="s">
        <v>39</v>
      </c>
      <c r="P2" s="92" t="s">
        <v>111</v>
      </c>
      <c r="Q2" t="s">
        <v>8</v>
      </c>
      <c r="R2" t="s">
        <v>17</v>
      </c>
      <c r="S2" t="s">
        <v>7</v>
      </c>
      <c r="T2" t="s">
        <v>1</v>
      </c>
      <c r="U2" s="4" t="s">
        <v>0</v>
      </c>
      <c r="V2" s="6" t="s">
        <v>40</v>
      </c>
      <c r="W2" s="6" t="s">
        <v>39</v>
      </c>
      <c r="X2" s="6" t="s">
        <v>203</v>
      </c>
      <c r="Y2" t="s">
        <v>16</v>
      </c>
      <c r="Z2" s="4" t="s">
        <v>0</v>
      </c>
      <c r="AA2" s="4" t="s">
        <v>54</v>
      </c>
      <c r="AB2" s="4" t="s">
        <v>55</v>
      </c>
      <c r="AC2" s="4" t="s">
        <v>40</v>
      </c>
      <c r="AD2" s="4" t="s">
        <v>39</v>
      </c>
      <c r="AE2" s="4" t="s">
        <v>229</v>
      </c>
      <c r="AF2" s="93" t="s">
        <v>203</v>
      </c>
      <c r="AG2" s="93" t="s">
        <v>103</v>
      </c>
      <c r="AH2" s="93" t="s">
        <v>249</v>
      </c>
      <c r="AI2" t="s">
        <v>14</v>
      </c>
      <c r="AJ2" s="93" t="s">
        <v>251</v>
      </c>
      <c r="AK2" s="4" t="s">
        <v>0</v>
      </c>
      <c r="AL2" s="4" t="s">
        <v>54</v>
      </c>
      <c r="AM2" s="4" t="s">
        <v>40</v>
      </c>
      <c r="AN2" s="4" t="s">
        <v>39</v>
      </c>
      <c r="AO2" s="4" t="s">
        <v>203</v>
      </c>
      <c r="AP2" s="4" t="s">
        <v>16</v>
      </c>
      <c r="AQ2" s="6" t="s">
        <v>14</v>
      </c>
      <c r="AR2" s="4" t="s">
        <v>0</v>
      </c>
      <c r="AS2" s="4" t="s">
        <v>40</v>
      </c>
      <c r="AT2" s="4" t="s">
        <v>39</v>
      </c>
      <c r="AU2" t="s">
        <v>1</v>
      </c>
      <c r="AV2" s="6" t="s">
        <v>14</v>
      </c>
      <c r="AW2" t="s">
        <v>0</v>
      </c>
      <c r="AX2" s="6" t="s">
        <v>19</v>
      </c>
      <c r="AY2" t="s">
        <v>54</v>
      </c>
      <c r="AZ2" t="s">
        <v>55</v>
      </c>
      <c r="BA2" t="s">
        <v>229</v>
      </c>
      <c r="BB2" t="s">
        <v>40</v>
      </c>
      <c r="BC2" t="s">
        <v>39</v>
      </c>
      <c r="BD2" s="6" t="s">
        <v>203</v>
      </c>
      <c r="BE2" t="s">
        <v>250</v>
      </c>
      <c r="BF2" t="s">
        <v>249</v>
      </c>
      <c r="BG2" s="55" t="s">
        <v>110</v>
      </c>
      <c r="BH2" s="9" t="s">
        <v>48</v>
      </c>
      <c r="BI2" s="6" t="s">
        <v>56</v>
      </c>
      <c r="BJ2" s="9" t="s">
        <v>57</v>
      </c>
      <c r="BK2" s="9" t="s">
        <v>49</v>
      </c>
      <c r="BL2" s="9" t="s">
        <v>233</v>
      </c>
      <c r="BM2" s="9" t="s">
        <v>234</v>
      </c>
      <c r="BN2" s="9" t="s">
        <v>50</v>
      </c>
      <c r="BO2" s="9" t="s">
        <v>235</v>
      </c>
      <c r="BP2" s="9" t="s">
        <v>236</v>
      </c>
      <c r="BQ2" s="9" t="s">
        <v>51</v>
      </c>
      <c r="BR2" s="9" t="s">
        <v>237</v>
      </c>
      <c r="BS2" s="9" t="s">
        <v>238</v>
      </c>
      <c r="BT2" s="9" t="s">
        <v>52</v>
      </c>
      <c r="BU2" s="9" t="s">
        <v>239</v>
      </c>
      <c r="BV2" s="9" t="s">
        <v>240</v>
      </c>
      <c r="BW2" s="9" t="s">
        <v>111</v>
      </c>
      <c r="BX2" s="9" t="s">
        <v>241</v>
      </c>
      <c r="BY2" s="9" t="s">
        <v>87</v>
      </c>
      <c r="BZ2" s="9" t="s">
        <v>242</v>
      </c>
      <c r="CA2" s="9" t="s">
        <v>252</v>
      </c>
      <c r="CB2" s="9" t="s">
        <v>253</v>
      </c>
      <c r="CC2" s="9" t="s">
        <v>89</v>
      </c>
      <c r="CD2" s="9" t="s">
        <v>162</v>
      </c>
    </row>
    <row r="3" spans="1:82" x14ac:dyDescent="0.35">
      <c r="B3" t="s">
        <v>209</v>
      </c>
      <c r="C3">
        <v>184</v>
      </c>
      <c r="D3" s="6">
        <v>72</v>
      </c>
      <c r="E3" s="6">
        <v>6</v>
      </c>
      <c r="F3" s="4">
        <v>1.5579000000000001</v>
      </c>
      <c r="G3" s="6">
        <v>12</v>
      </c>
      <c r="H3">
        <v>8</v>
      </c>
      <c r="I3" s="4">
        <v>1.1519999999999999</v>
      </c>
      <c r="J3" s="4">
        <v>1.4079999999999999</v>
      </c>
      <c r="K3" s="4">
        <v>1.7536</v>
      </c>
      <c r="L3" s="4">
        <v>1.792</v>
      </c>
      <c r="M3" s="6">
        <v>20</v>
      </c>
      <c r="N3" s="4">
        <v>0.05</v>
      </c>
      <c r="O3" s="4">
        <v>0.5</v>
      </c>
      <c r="P3" s="9">
        <v>1440</v>
      </c>
      <c r="Q3" t="s">
        <v>225</v>
      </c>
      <c r="R3">
        <v>1</v>
      </c>
      <c r="S3" t="s">
        <v>9</v>
      </c>
      <c r="T3">
        <v>449</v>
      </c>
      <c r="U3" s="4"/>
      <c r="V3" s="6"/>
      <c r="W3" s="6"/>
      <c r="X3" s="6"/>
      <c r="Y3" t="s">
        <v>226</v>
      </c>
      <c r="Z3" s="4">
        <v>0.18</v>
      </c>
      <c r="AA3" s="4">
        <v>0.15</v>
      </c>
      <c r="AB3" s="4"/>
      <c r="AC3" s="4"/>
      <c r="AD3" s="4"/>
      <c r="AE3" s="4"/>
      <c r="AF3" s="15"/>
      <c r="AG3" s="15"/>
      <c r="AH3" s="15"/>
      <c r="AI3" s="15">
        <v>311</v>
      </c>
      <c r="AJ3" s="15">
        <v>1</v>
      </c>
      <c r="AK3" s="30"/>
      <c r="AL3" s="30">
        <v>0.46600000000000003</v>
      </c>
      <c r="AM3" s="30">
        <v>0.311</v>
      </c>
      <c r="AN3" s="30"/>
      <c r="AO3" s="15"/>
      <c r="AP3" s="4" t="s">
        <v>213</v>
      </c>
      <c r="AQ3" s="6"/>
      <c r="AR3" s="4">
        <v>0.25</v>
      </c>
      <c r="AS3" s="4"/>
      <c r="AT3" s="4"/>
      <c r="AU3">
        <f>C3+T3</f>
        <v>633</v>
      </c>
      <c r="AV3" s="6">
        <f>AI3+AQ3</f>
        <v>311</v>
      </c>
      <c r="AW3" s="4">
        <f>U3+Z3+AK3+AR3</f>
        <v>0.43</v>
      </c>
      <c r="AX3" s="6">
        <f t="shared" ref="AX3" si="0">(100%+AW3)*AU3+AV3</f>
        <v>1216.19</v>
      </c>
      <c r="AY3" s="4">
        <f>AA3+AL3</f>
        <v>0.61599999999999999</v>
      </c>
      <c r="AZ3" s="4">
        <f>AB3</f>
        <v>0</v>
      </c>
      <c r="BA3" s="4">
        <f>AE3</f>
        <v>0</v>
      </c>
      <c r="BB3" s="4">
        <f>N3+V3+AC3+AM3+AS3</f>
        <v>0.36099999999999999</v>
      </c>
      <c r="BC3" s="4">
        <f>O3+W3+AD3+AN3+AT3</f>
        <v>0.5</v>
      </c>
      <c r="BD3" s="6">
        <f>D3+X3+AF3+AO3</f>
        <v>72</v>
      </c>
      <c r="BE3" s="4">
        <f>278*BD3/(1400+BD3)/100+AG3</f>
        <v>0.13597826086956522</v>
      </c>
      <c r="BF3" s="4">
        <f>444*BD3/(1400+BD3)/100+AH3</f>
        <v>0.21717391304347824</v>
      </c>
      <c r="BG3" s="55">
        <v>1</v>
      </c>
      <c r="BH3" s="9">
        <f>F3*(100%+$AY3+$AZ3)*$AX3*BG3*IF(BG3&gt;1, (100%+(BG3-1)*BE3), 100%)</f>
        <v>3061.8390800160005</v>
      </c>
      <c r="BI3" s="9">
        <f t="shared" ref="BI3" si="1">BH3*(100%+$BC3)</f>
        <v>4592.7586200240003</v>
      </c>
      <c r="BJ3" s="9">
        <f t="shared" ref="BJ3" si="2">MIN($BB3, 80%)*BI3+BH3*MAX(100%-$BB3, 20%)</f>
        <v>3614.501033958888</v>
      </c>
      <c r="BK3" s="6">
        <f>I3*(100%+$AY3+$AZ3+$BA3)*$AX3*BC3*BG3*IF(BG3&gt;1, (100%+(BG3-1)*BE3), 100%)</f>
        <v>1132.0491110400001</v>
      </c>
      <c r="BL3" s="9">
        <f t="shared" ref="BL3" si="3">BK3*(100%+$BC3)</f>
        <v>1698.0736665600002</v>
      </c>
      <c r="BM3" s="9">
        <f t="shared" ref="BM3" si="4">MIN($BB3, 80%)*BL3+BK3*MAX(100%-$BB3, 20%)</f>
        <v>1336.38397558272</v>
      </c>
      <c r="BN3" s="6">
        <f>J3*(100%+$AY3+$AZ3+$BA3)*$AX3</f>
        <v>2767.2311603200001</v>
      </c>
      <c r="BO3" s="9">
        <f t="shared" ref="BO3" si="5">BN3*(100%+$BC3)</f>
        <v>4150.8467404800003</v>
      </c>
      <c r="BP3" s="9">
        <f t="shared" ref="BP3" si="6">MIN($BB3, 80%)*BO3+BN3*MAX(100%-$BB3, 20%)</f>
        <v>3266.7163847577604</v>
      </c>
      <c r="BQ3" s="6">
        <f>K3*(100%+$AY3+$AZ3+$BA3)*$AX3</f>
        <v>3446.4606269440005</v>
      </c>
      <c r="BR3" s="9">
        <f t="shared" ref="BR3" si="7">BQ3*(100%+$BC3)</f>
        <v>5169.6909404160006</v>
      </c>
      <c r="BS3" s="9">
        <f t="shared" ref="BS3" si="8">MIN($BB3, 80%)*BR3+BQ3*MAX(100%-$BB3, 20%)</f>
        <v>4068.5467701073926</v>
      </c>
      <c r="BT3" s="6">
        <f>L3*(100%+$AY3+$AZ3+$BA3)*$AX3*BG3*IF(BG3&gt;1, (100%+(BG3-1)*BE3), 100%)</f>
        <v>3521.9305676800004</v>
      </c>
      <c r="BU3" s="9">
        <f t="shared" ref="BU3" si="9">BT3*(100%+$BC3)</f>
        <v>5282.8958515200011</v>
      </c>
      <c r="BV3" s="9">
        <f t="shared" ref="BV3" si="10">MIN($BB3, 80%)*BU3+BT3*MAX(100%-$BB3, 20%)</f>
        <v>4157.6390351462405</v>
      </c>
      <c r="BW3" s="9">
        <f>(100%+BF3)*P3</f>
        <v>1752.7304347826087</v>
      </c>
      <c r="BX3" s="9">
        <v>4</v>
      </c>
      <c r="BY3" s="9">
        <f>BX3*BJ3/CB3</f>
        <v>722.90020679177758</v>
      </c>
      <c r="BZ3" s="9">
        <v>7</v>
      </c>
      <c r="CA3" s="9"/>
      <c r="CB3" s="9">
        <f>M3+CA3</f>
        <v>20</v>
      </c>
      <c r="CC3" s="9">
        <f>(BZ3*BV3+SUM(BM3:BS3))/CB3</f>
        <v>2665.467492231578</v>
      </c>
      <c r="CD3" s="9">
        <f>BY3+CC3</f>
        <v>3388.3676990233557</v>
      </c>
    </row>
    <row r="4" spans="1:82" x14ac:dyDescent="0.35">
      <c r="B4" t="s">
        <v>209</v>
      </c>
      <c r="C4">
        <v>184</v>
      </c>
      <c r="D4" s="6">
        <v>72</v>
      </c>
      <c r="E4" s="6">
        <v>6</v>
      </c>
      <c r="F4" s="4">
        <v>1.5579000000000001</v>
      </c>
      <c r="G4" s="6">
        <v>12</v>
      </c>
      <c r="H4">
        <v>8</v>
      </c>
      <c r="I4" s="4">
        <v>1.1519999999999999</v>
      </c>
      <c r="J4" s="4">
        <v>1.4079999999999999</v>
      </c>
      <c r="K4" s="4">
        <v>1.7536</v>
      </c>
      <c r="L4" s="4">
        <v>1.792</v>
      </c>
      <c r="M4" s="6">
        <v>20</v>
      </c>
      <c r="N4" s="4">
        <v>0.05</v>
      </c>
      <c r="O4" s="4">
        <v>0.5</v>
      </c>
      <c r="P4" s="9">
        <v>1440</v>
      </c>
      <c r="Q4" t="s">
        <v>225</v>
      </c>
      <c r="R4">
        <v>1</v>
      </c>
      <c r="S4" t="s">
        <v>9</v>
      </c>
      <c r="T4">
        <v>449</v>
      </c>
      <c r="U4" s="4"/>
      <c r="V4" s="6"/>
      <c r="W4" s="6"/>
      <c r="X4" s="6"/>
      <c r="Y4" t="s">
        <v>226</v>
      </c>
      <c r="Z4" s="4">
        <v>0.18</v>
      </c>
      <c r="AA4" s="4">
        <v>0.15</v>
      </c>
      <c r="AB4" s="4"/>
      <c r="AC4" s="4"/>
      <c r="AD4" s="4"/>
      <c r="AE4" s="4"/>
      <c r="AF4" s="15"/>
      <c r="AG4" s="15"/>
      <c r="AH4" s="15"/>
      <c r="AI4" s="15">
        <v>311</v>
      </c>
      <c r="AJ4" s="15">
        <v>1</v>
      </c>
      <c r="AK4" s="30"/>
      <c r="AL4" s="30">
        <v>0.46600000000000003</v>
      </c>
      <c r="AO4" s="15">
        <f>1*187</f>
        <v>187</v>
      </c>
      <c r="AP4" s="4" t="s">
        <v>213</v>
      </c>
      <c r="AQ4" s="6"/>
      <c r="AR4" s="4">
        <v>0.25</v>
      </c>
      <c r="AS4" s="4"/>
      <c r="AT4" s="4"/>
      <c r="AU4">
        <f t="shared" ref="AU4:AU72" si="11">C4+T4</f>
        <v>633</v>
      </c>
      <c r="AV4" s="6">
        <f t="shared" ref="AV4:AV72" si="12">AI4+AQ4</f>
        <v>311</v>
      </c>
      <c r="AW4" s="4">
        <f t="shared" ref="AW4:AW72" si="13">U4+Z4+AK4+AR4</f>
        <v>0.43</v>
      </c>
      <c r="AX4" s="6">
        <f t="shared" ref="AX4:AX72" si="14">(100%+AW4)*AU4+AV4</f>
        <v>1216.19</v>
      </c>
      <c r="AY4" s="4">
        <f t="shared" ref="AY4:AY72" si="15">AA4+AL4</f>
        <v>0.61599999999999999</v>
      </c>
      <c r="AZ4" s="4">
        <f t="shared" ref="AZ4:AZ72" si="16">AB4</f>
        <v>0</v>
      </c>
      <c r="BA4" s="4">
        <f t="shared" ref="BA4:BA72" si="17">AE4</f>
        <v>0</v>
      </c>
      <c r="BB4" s="4">
        <f t="shared" ref="BB4:BB72" si="18">N4+V4+AC4+AM4+AS4</f>
        <v>0.05</v>
      </c>
      <c r="BC4" s="4">
        <f t="shared" ref="BC4:BC72" si="19">O4+W4+AD4+AN4+AT4</f>
        <v>0.5</v>
      </c>
      <c r="BD4" s="6">
        <f t="shared" ref="BD4:BD72" si="20">D4+X4+AF4+AO4</f>
        <v>259</v>
      </c>
      <c r="BE4" s="4">
        <f t="shared" ref="BE4:BE67" si="21">278*BD4/(1400+BD4)/100+AG4</f>
        <v>0.43400843881856538</v>
      </c>
      <c r="BF4" s="4">
        <f t="shared" ref="BF4:BF72" si="22">444*BD4/(1400+BD4)/100+AH4</f>
        <v>0.69316455696202539</v>
      </c>
      <c r="BG4" s="55">
        <v>1</v>
      </c>
      <c r="BH4" s="9">
        <f t="shared" ref="BH4:BH67" si="23">F4*(100%+$AY4+$AZ4)*$AX4*BG4*IF(BG4&gt;1, (100%+(BG4-1)*BE4), 100%)</f>
        <v>3061.8390800160005</v>
      </c>
      <c r="BI4" s="9">
        <f t="shared" ref="BI4:BI72" si="24">BH4*(100%+$BC4)</f>
        <v>4592.7586200240003</v>
      </c>
      <c r="BJ4" s="9">
        <f t="shared" ref="BJ4:BJ72" si="25">MIN($BB4, 80%)*BI4+BH4*MAX(100%-$BB4, 20%)</f>
        <v>3138.3850570164</v>
      </c>
      <c r="BK4" s="6">
        <f t="shared" ref="BK4:BK67" si="26">I4*(100%+$AY4+$AZ4+$BA4)*$AX4*BC4*BG4*IF(BG4&gt;1, (100%+(BG4-1)*BE4), 100%)</f>
        <v>1132.0491110400001</v>
      </c>
      <c r="BL4" s="9">
        <f t="shared" ref="BL4:BL72" si="27">BK4*(100%+$BC4)</f>
        <v>1698.0736665600002</v>
      </c>
      <c r="BM4" s="9">
        <f t="shared" ref="BM4:BM72" si="28">MIN($BB4, 80%)*BL4+BK4*MAX(100%-$BB4, 20%)</f>
        <v>1160.350338816</v>
      </c>
      <c r="BN4" s="6">
        <f t="shared" ref="BN4:BN67" si="29">J4*(100%+$AY4+$AZ4+$BA4)*$AX4</f>
        <v>2767.2311603200001</v>
      </c>
      <c r="BO4" s="9">
        <f t="shared" ref="BO4:BO72" si="30">BN4*(100%+$BC4)</f>
        <v>4150.8467404800003</v>
      </c>
      <c r="BP4" s="9">
        <f t="shared" ref="BP4:BP72" si="31">MIN($BB4, 80%)*BO4+BN4*MAX(100%-$BB4, 20%)</f>
        <v>2836.4119393279998</v>
      </c>
      <c r="BQ4" s="6">
        <f t="shared" ref="BQ4:BQ67" si="32">K4*(100%+$AY4+$AZ4+$BA4)*$AX4</f>
        <v>3446.4606269440005</v>
      </c>
      <c r="BR4" s="9">
        <f t="shared" ref="BR4:BR72" si="33">BQ4*(100%+$BC4)</f>
        <v>5169.6909404160006</v>
      </c>
      <c r="BS4" s="9">
        <f t="shared" ref="BS4:BS72" si="34">MIN($BB4, 80%)*BR4+BQ4*MAX(100%-$BB4, 20%)</f>
        <v>3532.6221426176007</v>
      </c>
      <c r="BT4" s="6">
        <f t="shared" ref="BT4:BT67" si="35">L4*(100%+$AY4+$AZ4+$BA4)*$AX4*BG4*IF(BG4&gt;1, (100%+(BG4-1)*BE4), 100%)</f>
        <v>3521.9305676800004</v>
      </c>
      <c r="BU4" s="9">
        <f t="shared" ref="BU4:BU72" si="36">BT4*(100%+$BC4)</f>
        <v>5282.8958515200011</v>
      </c>
      <c r="BV4" s="9">
        <f t="shared" ref="BV4:BV72" si="37">MIN($BB4, 80%)*BU4+BT4*MAX(100%-$BB4, 20%)</f>
        <v>3609.9788318720002</v>
      </c>
      <c r="BW4" s="9">
        <f t="shared" ref="BW4:BW72" si="38">(100%+BF4)*P4</f>
        <v>2438.1569620253163</v>
      </c>
      <c r="BX4" s="9">
        <v>4</v>
      </c>
      <c r="BY4" s="9">
        <f t="shared" ref="BY4:BY67" si="39">BX4*BJ4/CB4</f>
        <v>627.67701140327995</v>
      </c>
      <c r="BZ4" s="9">
        <v>7</v>
      </c>
      <c r="CA4" s="9"/>
      <c r="CB4" s="9">
        <f t="shared" ref="CB4:CB72" si="40">M4+CA4</f>
        <v>20</v>
      </c>
      <c r="CC4" s="9">
        <f t="shared" ref="CC4:CC72" si="41">(BZ4*BV4+SUM(BM4:BS4))/CB4</f>
        <v>2416.67328560128</v>
      </c>
      <c r="CD4" s="9">
        <f t="shared" ref="CD4:CD72" si="42">BY4+CC4</f>
        <v>3044.3502970045602</v>
      </c>
    </row>
    <row r="5" spans="1:82" ht="1" customHeight="1" x14ac:dyDescent="0.35">
      <c r="B5" t="s">
        <v>209</v>
      </c>
      <c r="C5">
        <v>184</v>
      </c>
      <c r="D5" s="6">
        <v>72</v>
      </c>
      <c r="E5" s="6">
        <v>6</v>
      </c>
      <c r="F5" s="4">
        <v>1.5579000000000001</v>
      </c>
      <c r="G5" s="6">
        <v>12</v>
      </c>
      <c r="H5">
        <v>8</v>
      </c>
      <c r="I5" s="4">
        <v>1.1519999999999999</v>
      </c>
      <c r="J5" s="4">
        <v>1.4079999999999999</v>
      </c>
      <c r="K5" s="4">
        <v>1.7536</v>
      </c>
      <c r="L5" s="4">
        <v>1.792</v>
      </c>
      <c r="M5" s="6">
        <v>20</v>
      </c>
      <c r="N5" s="4">
        <v>0.05</v>
      </c>
      <c r="O5" s="4">
        <v>0.5</v>
      </c>
      <c r="P5" s="9">
        <v>1440</v>
      </c>
      <c r="Q5" t="s">
        <v>225</v>
      </c>
      <c r="R5">
        <v>1</v>
      </c>
      <c r="S5" t="s">
        <v>9</v>
      </c>
      <c r="T5">
        <v>449</v>
      </c>
      <c r="U5" s="4"/>
      <c r="V5" s="6"/>
      <c r="W5" s="6"/>
      <c r="X5" s="6"/>
      <c r="Y5" t="s">
        <v>226</v>
      </c>
      <c r="Z5" s="4">
        <v>0.18</v>
      </c>
      <c r="AA5" s="4">
        <v>0.15</v>
      </c>
      <c r="AB5" s="4"/>
      <c r="AC5" s="4"/>
      <c r="AD5" s="4"/>
      <c r="AE5" s="4"/>
      <c r="AF5" s="15"/>
      <c r="AG5" s="15"/>
      <c r="AH5" s="15"/>
      <c r="AI5" s="15">
        <v>311</v>
      </c>
      <c r="AJ5" s="15">
        <v>1</v>
      </c>
      <c r="AK5" s="30">
        <f>1*46.6%</f>
        <v>0.46600000000000003</v>
      </c>
      <c r="AL5" s="30">
        <v>0.46600000000000003</v>
      </c>
      <c r="AO5" s="15"/>
      <c r="AP5" s="4" t="s">
        <v>213</v>
      </c>
      <c r="AQ5" s="6"/>
      <c r="AR5" s="4">
        <v>0.25</v>
      </c>
      <c r="AS5" s="4"/>
      <c r="AT5" s="4"/>
      <c r="AU5">
        <f t="shared" ref="AU5:AU10" si="43">C5+T5</f>
        <v>633</v>
      </c>
      <c r="AV5" s="6">
        <f t="shared" ref="AV5:AV10" si="44">AI5+AQ5</f>
        <v>311</v>
      </c>
      <c r="AW5" s="4">
        <f t="shared" ref="AW5:AW10" si="45">U5+Z5+AK5+AR5</f>
        <v>0.89600000000000002</v>
      </c>
      <c r="AX5" s="6">
        <f t="shared" ref="AX5:AX10" si="46">(100%+AW5)*AU5+AV5</f>
        <v>1511.1679999999999</v>
      </c>
      <c r="AY5" s="4">
        <f t="shared" ref="AY5:AY10" si="47">AA5+AL5</f>
        <v>0.61599999999999999</v>
      </c>
      <c r="AZ5" s="4">
        <f t="shared" ref="AZ5:AZ10" si="48">AB5</f>
        <v>0</v>
      </c>
      <c r="BA5" s="4">
        <f t="shared" ref="BA5:BA10" si="49">AE5</f>
        <v>0</v>
      </c>
      <c r="BB5" s="4">
        <f t="shared" ref="BB5:BB10" si="50">N5+V5+AC5+AM5+AS5</f>
        <v>0.05</v>
      </c>
      <c r="BC5" s="4">
        <f t="shared" ref="BC5:BC10" si="51">O5+W5+AD5+AN5+AT5</f>
        <v>0.5</v>
      </c>
      <c r="BD5" s="6">
        <f t="shared" ref="BD5:BD10" si="52">D5+X5+AF5+AO5</f>
        <v>72</v>
      </c>
      <c r="BE5" s="4">
        <f t="shared" si="21"/>
        <v>0.13597826086956522</v>
      </c>
      <c r="BF5" s="4">
        <f t="shared" ref="BF5:BF10" si="53">444*BD5/(1400+BD5)/100+AH5</f>
        <v>0.21717391304347824</v>
      </c>
      <c r="BG5" s="55">
        <v>1</v>
      </c>
      <c r="BH5" s="9">
        <f t="shared" si="23"/>
        <v>3804.4657815552</v>
      </c>
      <c r="BI5" s="9">
        <f t="shared" ref="BI5:BI10" si="54">BH5*(100%+$BC5)</f>
        <v>5706.6986723328</v>
      </c>
      <c r="BJ5" s="9">
        <f t="shared" ref="BJ5:BJ10" si="55">MIN($BB5, 80%)*BI5+BH5*MAX(100%-$BB5, 20%)</f>
        <v>3899.5774260940798</v>
      </c>
      <c r="BK5" s="6">
        <f t="shared" si="26"/>
        <v>1406.6193530879998</v>
      </c>
      <c r="BL5" s="9">
        <f t="shared" ref="BL5:BL10" si="56">BK5*(100%+$BC5)</f>
        <v>2109.9290296319996</v>
      </c>
      <c r="BM5" s="9">
        <f t="shared" ref="BM5:BM10" si="57">MIN($BB5, 80%)*BL5+BK5*MAX(100%-$BB5, 20%)</f>
        <v>1441.7848369151998</v>
      </c>
      <c r="BN5" s="6">
        <f t="shared" si="29"/>
        <v>3438.4028631039996</v>
      </c>
      <c r="BO5" s="9">
        <f t="shared" ref="BO5:BO10" si="58">BN5*(100%+$BC5)</f>
        <v>5157.6042946559992</v>
      </c>
      <c r="BP5" s="9">
        <f t="shared" ref="BP5:BP10" si="59">MIN($BB5, 80%)*BO5+BN5*MAX(100%-$BB5, 20%)</f>
        <v>3524.3629346815997</v>
      </c>
      <c r="BQ5" s="6">
        <f t="shared" si="32"/>
        <v>4282.3744749567995</v>
      </c>
      <c r="BR5" s="9">
        <f t="shared" ref="BR5:BR10" si="60">BQ5*(100%+$BC5)</f>
        <v>6423.5617124351993</v>
      </c>
      <c r="BS5" s="9">
        <f t="shared" ref="BS5:BS10" si="61">MIN($BB5, 80%)*BR5+BQ5*MAX(100%-$BB5, 20%)</f>
        <v>4389.433836830719</v>
      </c>
      <c r="BT5" s="6">
        <f t="shared" si="35"/>
        <v>4376.1490984960001</v>
      </c>
      <c r="BU5" s="9">
        <f t="shared" ref="BU5:BU10" si="62">BT5*(100%+$BC5)</f>
        <v>6564.2236477440001</v>
      </c>
      <c r="BV5" s="9">
        <f t="shared" ref="BV5:BV10" si="63">MIN($BB5, 80%)*BU5+BT5*MAX(100%-$BB5, 20%)</f>
        <v>4485.5528259583998</v>
      </c>
      <c r="BW5" s="9">
        <f t="shared" ref="BW5:BW10" si="64">(100%+BF5)*P5</f>
        <v>1752.7304347826087</v>
      </c>
      <c r="BX5" s="9">
        <v>4</v>
      </c>
      <c r="BY5" s="9">
        <f t="shared" si="39"/>
        <v>779.915485218816</v>
      </c>
      <c r="BZ5" s="9">
        <v>7</v>
      </c>
      <c r="CA5" s="9"/>
      <c r="CB5" s="9">
        <f t="shared" ref="CB5:CB10" si="65">M5+CA5</f>
        <v>20</v>
      </c>
      <c r="CC5" s="9">
        <f t="shared" ref="CC5:CC10" si="66">(BZ5*BV5+SUM(BM5:BS5))/CB5</f>
        <v>3002.8197367644157</v>
      </c>
      <c r="CD5" s="8">
        <f t="shared" ref="CD5:CD10" si="67">BY5+CC5</f>
        <v>3782.7352219832319</v>
      </c>
    </row>
    <row r="6" spans="1:82" hidden="1" x14ac:dyDescent="0.35">
      <c r="B6" t="s">
        <v>209</v>
      </c>
      <c r="C6">
        <v>184</v>
      </c>
      <c r="D6" s="6">
        <v>72</v>
      </c>
      <c r="E6" s="6">
        <v>6</v>
      </c>
      <c r="F6" s="4">
        <v>1.5579000000000001</v>
      </c>
      <c r="G6" s="6">
        <v>12</v>
      </c>
      <c r="H6">
        <v>8</v>
      </c>
      <c r="I6" s="4">
        <v>1.1519999999999999</v>
      </c>
      <c r="J6" s="4">
        <v>1.4079999999999999</v>
      </c>
      <c r="K6" s="4">
        <v>1.7536</v>
      </c>
      <c r="L6" s="4">
        <v>1.792</v>
      </c>
      <c r="M6" s="6">
        <v>20</v>
      </c>
      <c r="N6" s="4">
        <v>0.05</v>
      </c>
      <c r="O6" s="4">
        <v>0.5</v>
      </c>
      <c r="P6" s="9">
        <v>1440</v>
      </c>
      <c r="Q6" t="s">
        <v>225</v>
      </c>
      <c r="R6">
        <v>1</v>
      </c>
      <c r="S6" t="s">
        <v>9</v>
      </c>
      <c r="T6">
        <v>449</v>
      </c>
      <c r="U6" s="4"/>
      <c r="V6" s="6"/>
      <c r="W6" s="6"/>
      <c r="X6" s="6"/>
      <c r="Y6" t="s">
        <v>226</v>
      </c>
      <c r="Z6" s="4">
        <v>0.18</v>
      </c>
      <c r="AA6" s="4">
        <v>0.15</v>
      </c>
      <c r="AB6" s="4"/>
      <c r="AC6" s="4"/>
      <c r="AD6" s="4"/>
      <c r="AE6" s="4"/>
      <c r="AF6" s="15"/>
      <c r="AG6" s="15"/>
      <c r="AH6" s="15"/>
      <c r="AI6" s="15">
        <v>311</v>
      </c>
      <c r="AJ6" s="15">
        <v>1</v>
      </c>
      <c r="AK6" s="30">
        <f>1*46.6%</f>
        <v>0.46600000000000003</v>
      </c>
      <c r="AM6" s="30">
        <v>0.311</v>
      </c>
      <c r="AO6" s="15"/>
      <c r="AP6" s="4" t="s">
        <v>213</v>
      </c>
      <c r="AQ6" s="6"/>
      <c r="AR6" s="4">
        <v>0.25</v>
      </c>
      <c r="AS6" s="4"/>
      <c r="AT6" s="4"/>
      <c r="AU6">
        <f t="shared" si="43"/>
        <v>633</v>
      </c>
      <c r="AV6" s="6">
        <f t="shared" si="44"/>
        <v>311</v>
      </c>
      <c r="AW6" s="4">
        <f t="shared" si="45"/>
        <v>0.89600000000000002</v>
      </c>
      <c r="AX6" s="6">
        <f t="shared" si="46"/>
        <v>1511.1679999999999</v>
      </c>
      <c r="AY6" s="4">
        <f t="shared" si="47"/>
        <v>0.15</v>
      </c>
      <c r="AZ6" s="4">
        <f t="shared" si="48"/>
        <v>0</v>
      </c>
      <c r="BA6" s="4">
        <f t="shared" si="49"/>
        <v>0</v>
      </c>
      <c r="BB6" s="4">
        <f t="shared" si="50"/>
        <v>0.36099999999999999</v>
      </c>
      <c r="BC6" s="4">
        <f t="shared" si="51"/>
        <v>0.5</v>
      </c>
      <c r="BD6" s="6">
        <f t="shared" si="52"/>
        <v>72</v>
      </c>
      <c r="BE6" s="4">
        <f t="shared" si="21"/>
        <v>0.13597826086956522</v>
      </c>
      <c r="BF6" s="4">
        <f t="shared" si="53"/>
        <v>0.21717391304347824</v>
      </c>
      <c r="BG6" s="55">
        <v>1</v>
      </c>
      <c r="BH6" s="9">
        <f t="shared" si="23"/>
        <v>2707.3859212799998</v>
      </c>
      <c r="BI6" s="9">
        <f t="shared" si="54"/>
        <v>4061.0788819199997</v>
      </c>
      <c r="BJ6" s="9">
        <f t="shared" si="55"/>
        <v>3196.0690800710399</v>
      </c>
      <c r="BK6" s="6">
        <f t="shared" si="26"/>
        <v>1000.9976831999998</v>
      </c>
      <c r="BL6" s="9">
        <f t="shared" si="56"/>
        <v>1501.4965247999996</v>
      </c>
      <c r="BM6" s="9">
        <f t="shared" si="57"/>
        <v>1181.6777650175995</v>
      </c>
      <c r="BN6" s="6">
        <f t="shared" si="29"/>
        <v>2446.8832255999996</v>
      </c>
      <c r="BO6" s="9">
        <f t="shared" si="58"/>
        <v>3670.3248383999994</v>
      </c>
      <c r="BP6" s="9">
        <f t="shared" si="59"/>
        <v>2888.5456478207993</v>
      </c>
      <c r="BQ6" s="6">
        <f t="shared" si="32"/>
        <v>3047.4818355199995</v>
      </c>
      <c r="BR6" s="9">
        <f t="shared" si="60"/>
        <v>4571.2227532799989</v>
      </c>
      <c r="BS6" s="9">
        <f t="shared" si="61"/>
        <v>3597.5523068313591</v>
      </c>
      <c r="BT6" s="6">
        <f t="shared" si="35"/>
        <v>3114.2150143999997</v>
      </c>
      <c r="BU6" s="9">
        <f t="shared" si="62"/>
        <v>4671.3225215999992</v>
      </c>
      <c r="BV6" s="9">
        <f t="shared" si="63"/>
        <v>3676.3308244991995</v>
      </c>
      <c r="BW6" s="9">
        <f t="shared" si="64"/>
        <v>1752.7304347826087</v>
      </c>
      <c r="BX6" s="9">
        <v>4</v>
      </c>
      <c r="BY6" s="9">
        <f t="shared" si="39"/>
        <v>639.21381601420796</v>
      </c>
      <c r="BZ6" s="9">
        <v>7</v>
      </c>
      <c r="CA6" s="9"/>
      <c r="CB6" s="9">
        <f t="shared" si="65"/>
        <v>20</v>
      </c>
      <c r="CC6" s="9">
        <f t="shared" si="66"/>
        <v>2356.9002071982077</v>
      </c>
      <c r="CD6" s="9">
        <f t="shared" si="67"/>
        <v>2996.1140232124158</v>
      </c>
    </row>
    <row r="7" spans="1:82" hidden="1" x14ac:dyDescent="0.35">
      <c r="B7" t="s">
        <v>209</v>
      </c>
      <c r="C7">
        <v>184</v>
      </c>
      <c r="D7" s="6">
        <v>72</v>
      </c>
      <c r="E7" s="6">
        <v>6</v>
      </c>
      <c r="F7" s="4">
        <v>1.5579000000000001</v>
      </c>
      <c r="G7" s="6">
        <v>12</v>
      </c>
      <c r="H7">
        <v>8</v>
      </c>
      <c r="I7" s="4">
        <v>1.1519999999999999</v>
      </c>
      <c r="J7" s="4">
        <v>1.4079999999999999</v>
      </c>
      <c r="K7" s="4">
        <v>1.7536</v>
      </c>
      <c r="L7" s="4">
        <v>1.792</v>
      </c>
      <c r="M7" s="6">
        <v>20</v>
      </c>
      <c r="N7" s="4">
        <v>0.05</v>
      </c>
      <c r="O7" s="4">
        <v>0.5</v>
      </c>
      <c r="P7" s="9">
        <v>1440</v>
      </c>
      <c r="Q7" t="s">
        <v>225</v>
      </c>
      <c r="R7">
        <v>1</v>
      </c>
      <c r="S7" t="s">
        <v>9</v>
      </c>
      <c r="T7">
        <v>449</v>
      </c>
      <c r="U7" s="4"/>
      <c r="V7" s="6"/>
      <c r="W7" s="6"/>
      <c r="X7" s="6"/>
      <c r="Y7" t="s">
        <v>226</v>
      </c>
      <c r="Z7" s="4">
        <v>0.18</v>
      </c>
      <c r="AA7" s="4">
        <v>0.15</v>
      </c>
      <c r="AB7" s="4"/>
      <c r="AC7" s="4"/>
      <c r="AD7" s="4"/>
      <c r="AE7" s="4"/>
      <c r="AF7" s="15"/>
      <c r="AG7" s="15"/>
      <c r="AH7" s="15"/>
      <c r="AI7" s="15">
        <v>311</v>
      </c>
      <c r="AJ7" s="15">
        <v>1</v>
      </c>
      <c r="AK7" s="30"/>
      <c r="AM7" s="30">
        <v>0.311</v>
      </c>
      <c r="AO7" s="15">
        <f t="shared" ref="AO7:AO9" si="68">1*187</f>
        <v>187</v>
      </c>
      <c r="AP7" s="4" t="s">
        <v>213</v>
      </c>
      <c r="AQ7" s="6"/>
      <c r="AR7" s="4">
        <v>0.25</v>
      </c>
      <c r="AS7" s="4"/>
      <c r="AT7" s="4"/>
      <c r="AU7">
        <f t="shared" si="43"/>
        <v>633</v>
      </c>
      <c r="AV7" s="6">
        <f t="shared" si="44"/>
        <v>311</v>
      </c>
      <c r="AW7" s="4">
        <f t="shared" si="45"/>
        <v>0.43</v>
      </c>
      <c r="AX7" s="6">
        <f t="shared" si="46"/>
        <v>1216.19</v>
      </c>
      <c r="AY7" s="4">
        <f t="shared" si="47"/>
        <v>0.15</v>
      </c>
      <c r="AZ7" s="4">
        <f t="shared" si="48"/>
        <v>0</v>
      </c>
      <c r="BA7" s="4">
        <f t="shared" si="49"/>
        <v>0</v>
      </c>
      <c r="BB7" s="4">
        <f t="shared" si="50"/>
        <v>0.36099999999999999</v>
      </c>
      <c r="BC7" s="4">
        <f t="shared" si="51"/>
        <v>0.5</v>
      </c>
      <c r="BD7" s="6">
        <f t="shared" si="52"/>
        <v>259</v>
      </c>
      <c r="BE7" s="4">
        <f t="shared" si="21"/>
        <v>0.43400843881856538</v>
      </c>
      <c r="BF7" s="4">
        <f t="shared" si="53"/>
        <v>0.69316455696202539</v>
      </c>
      <c r="BG7" s="55">
        <v>1</v>
      </c>
      <c r="BH7" s="9">
        <f t="shared" si="23"/>
        <v>2178.9077611500002</v>
      </c>
      <c r="BI7" s="9">
        <f t="shared" si="54"/>
        <v>3268.3616417250005</v>
      </c>
      <c r="BJ7" s="9">
        <f t="shared" si="55"/>
        <v>2572.2006120375754</v>
      </c>
      <c r="BK7" s="6">
        <f t="shared" si="26"/>
        <v>805.60425599999985</v>
      </c>
      <c r="BL7" s="9">
        <f t="shared" si="56"/>
        <v>1208.4063839999999</v>
      </c>
      <c r="BM7" s="9">
        <f t="shared" si="57"/>
        <v>951.01582420799991</v>
      </c>
      <c r="BN7" s="6">
        <f t="shared" si="29"/>
        <v>1969.2548479999998</v>
      </c>
      <c r="BO7" s="9">
        <f t="shared" si="58"/>
        <v>2953.8822719999998</v>
      </c>
      <c r="BP7" s="9">
        <f t="shared" si="59"/>
        <v>2324.7053480639997</v>
      </c>
      <c r="BQ7" s="6">
        <f t="shared" si="32"/>
        <v>2452.6174016</v>
      </c>
      <c r="BR7" s="9">
        <f t="shared" si="60"/>
        <v>3678.9261023999998</v>
      </c>
      <c r="BS7" s="9">
        <f t="shared" si="61"/>
        <v>2895.3148425888003</v>
      </c>
      <c r="BT7" s="6">
        <f t="shared" si="35"/>
        <v>2506.3243520000001</v>
      </c>
      <c r="BU7" s="9">
        <f t="shared" si="62"/>
        <v>3759.4865280000004</v>
      </c>
      <c r="BV7" s="9">
        <f t="shared" si="63"/>
        <v>2958.7158975360003</v>
      </c>
      <c r="BW7" s="9">
        <f t="shared" si="64"/>
        <v>2438.1569620253163</v>
      </c>
      <c r="BX7" s="9">
        <v>4</v>
      </c>
      <c r="BY7" s="9">
        <f t="shared" si="39"/>
        <v>514.4401224075151</v>
      </c>
      <c r="BZ7" s="9">
        <v>7</v>
      </c>
      <c r="CA7" s="9"/>
      <c r="CB7" s="9">
        <f t="shared" si="65"/>
        <v>20</v>
      </c>
      <c r="CC7" s="9">
        <f t="shared" si="66"/>
        <v>1896.83639608064</v>
      </c>
      <c r="CD7" s="9">
        <f t="shared" si="67"/>
        <v>2411.276518488155</v>
      </c>
    </row>
    <row r="8" spans="1:82" hidden="1" x14ac:dyDescent="0.35">
      <c r="B8" t="s">
        <v>209</v>
      </c>
      <c r="C8">
        <v>184</v>
      </c>
      <c r="D8" s="6">
        <v>72</v>
      </c>
      <c r="E8" s="6">
        <v>6</v>
      </c>
      <c r="F8" s="4">
        <v>1.5579000000000001</v>
      </c>
      <c r="G8" s="6">
        <v>12</v>
      </c>
      <c r="H8">
        <v>8</v>
      </c>
      <c r="I8" s="4">
        <v>1.1519999999999999</v>
      </c>
      <c r="J8" s="4">
        <v>1.4079999999999999</v>
      </c>
      <c r="K8" s="4">
        <v>1.7536</v>
      </c>
      <c r="L8" s="4">
        <v>1.792</v>
      </c>
      <c r="M8" s="6">
        <v>20</v>
      </c>
      <c r="N8" s="4">
        <v>0.05</v>
      </c>
      <c r="O8" s="4">
        <v>0.5</v>
      </c>
      <c r="P8" s="9">
        <v>1440</v>
      </c>
      <c r="Q8" t="s">
        <v>225</v>
      </c>
      <c r="R8">
        <v>1</v>
      </c>
      <c r="S8" t="s">
        <v>9</v>
      </c>
      <c r="T8">
        <v>449</v>
      </c>
      <c r="U8" s="4"/>
      <c r="V8" s="6"/>
      <c r="W8" s="6"/>
      <c r="X8" s="6"/>
      <c r="Y8" t="s">
        <v>226</v>
      </c>
      <c r="Z8" s="4">
        <v>0.18</v>
      </c>
      <c r="AA8" s="4">
        <v>0.15</v>
      </c>
      <c r="AB8" s="4"/>
      <c r="AC8" s="4"/>
      <c r="AD8" s="4"/>
      <c r="AE8" s="4"/>
      <c r="AF8" s="15"/>
      <c r="AG8" s="15"/>
      <c r="AH8" s="15"/>
      <c r="AI8" s="15">
        <v>311</v>
      </c>
      <c r="AJ8" s="15">
        <v>1</v>
      </c>
      <c r="AK8" s="30">
        <f>2*46.6%</f>
        <v>0.93200000000000005</v>
      </c>
      <c r="AL8" s="30"/>
      <c r="AO8" s="15"/>
      <c r="AP8" s="4" t="s">
        <v>213</v>
      </c>
      <c r="AQ8" s="6"/>
      <c r="AR8" s="4">
        <v>0.25</v>
      </c>
      <c r="AS8" s="4"/>
      <c r="AT8" s="4"/>
      <c r="AU8">
        <f t="shared" si="43"/>
        <v>633</v>
      </c>
      <c r="AV8" s="6">
        <f t="shared" si="44"/>
        <v>311</v>
      </c>
      <c r="AW8" s="4">
        <f t="shared" si="45"/>
        <v>1.3620000000000001</v>
      </c>
      <c r="AX8" s="6">
        <f t="shared" si="46"/>
        <v>1806.146</v>
      </c>
      <c r="AY8" s="4">
        <f t="shared" si="47"/>
        <v>0.15</v>
      </c>
      <c r="AZ8" s="4">
        <f t="shared" si="48"/>
        <v>0</v>
      </c>
      <c r="BA8" s="4">
        <f t="shared" si="49"/>
        <v>0</v>
      </c>
      <c r="BB8" s="4">
        <f t="shared" si="50"/>
        <v>0.05</v>
      </c>
      <c r="BC8" s="4">
        <f t="shared" si="51"/>
        <v>0.5</v>
      </c>
      <c r="BD8" s="6">
        <f t="shared" si="52"/>
        <v>72</v>
      </c>
      <c r="BE8" s="4">
        <f t="shared" si="21"/>
        <v>0.13597826086956522</v>
      </c>
      <c r="BF8" s="4">
        <f t="shared" si="53"/>
        <v>0.21717391304347824</v>
      </c>
      <c r="BG8" s="55">
        <v>1</v>
      </c>
      <c r="BH8" s="9">
        <f t="shared" si="23"/>
        <v>3235.8640814099999</v>
      </c>
      <c r="BI8" s="9">
        <f t="shared" si="54"/>
        <v>4853.7961221149999</v>
      </c>
      <c r="BJ8" s="9">
        <f t="shared" si="55"/>
        <v>3316.7606834452499</v>
      </c>
      <c r="BK8" s="6">
        <f t="shared" si="26"/>
        <v>1196.3911103999997</v>
      </c>
      <c r="BL8" s="9">
        <f t="shared" si="56"/>
        <v>1794.5866655999994</v>
      </c>
      <c r="BM8" s="9">
        <f t="shared" si="57"/>
        <v>1226.3008881599997</v>
      </c>
      <c r="BN8" s="6">
        <f t="shared" si="29"/>
        <v>2924.5116031999996</v>
      </c>
      <c r="BO8" s="9">
        <f t="shared" si="58"/>
        <v>4386.767404799999</v>
      </c>
      <c r="BP8" s="9">
        <f t="shared" si="59"/>
        <v>2997.6243932799998</v>
      </c>
      <c r="BQ8" s="6">
        <f t="shared" si="32"/>
        <v>3642.3462694399996</v>
      </c>
      <c r="BR8" s="9">
        <f t="shared" si="60"/>
        <v>5463.5194041599989</v>
      </c>
      <c r="BS8" s="9">
        <f t="shared" si="61"/>
        <v>3733.4049261759992</v>
      </c>
      <c r="BT8" s="6">
        <f t="shared" si="35"/>
        <v>3722.1056767999999</v>
      </c>
      <c r="BU8" s="9">
        <f t="shared" si="62"/>
        <v>5583.1585151999998</v>
      </c>
      <c r="BV8" s="9">
        <f t="shared" si="63"/>
        <v>3815.1583187199999</v>
      </c>
      <c r="BW8" s="9">
        <f t="shared" si="64"/>
        <v>1752.7304347826087</v>
      </c>
      <c r="BX8" s="9">
        <v>4</v>
      </c>
      <c r="BY8" s="9">
        <f t="shared" si="39"/>
        <v>663.35213668904998</v>
      </c>
      <c r="BZ8" s="9">
        <v>7</v>
      </c>
      <c r="CA8" s="9"/>
      <c r="CB8" s="9">
        <f t="shared" si="65"/>
        <v>20</v>
      </c>
      <c r="CC8" s="9">
        <f t="shared" si="66"/>
        <v>2554.0291560127998</v>
      </c>
      <c r="CD8" s="9">
        <f t="shared" si="67"/>
        <v>3217.3812927018498</v>
      </c>
    </row>
    <row r="9" spans="1:82" x14ac:dyDescent="0.35">
      <c r="B9" t="s">
        <v>209</v>
      </c>
      <c r="C9">
        <v>184</v>
      </c>
      <c r="D9" s="6">
        <v>72</v>
      </c>
      <c r="E9" s="6">
        <v>6</v>
      </c>
      <c r="F9" s="4">
        <v>1.5579000000000001</v>
      </c>
      <c r="G9" s="6">
        <v>12</v>
      </c>
      <c r="H9">
        <v>8</v>
      </c>
      <c r="I9" s="4">
        <v>1.1519999999999999</v>
      </c>
      <c r="J9" s="4">
        <v>1.4079999999999999</v>
      </c>
      <c r="K9" s="4">
        <v>1.7536</v>
      </c>
      <c r="L9" s="4">
        <v>1.792</v>
      </c>
      <c r="M9" s="6">
        <v>20</v>
      </c>
      <c r="N9" s="4">
        <v>0.05</v>
      </c>
      <c r="O9" s="4">
        <v>0.5</v>
      </c>
      <c r="P9" s="9">
        <v>1440</v>
      </c>
      <c r="Q9" t="s">
        <v>225</v>
      </c>
      <c r="R9">
        <v>1</v>
      </c>
      <c r="S9" t="s">
        <v>9</v>
      </c>
      <c r="T9">
        <v>449</v>
      </c>
      <c r="U9" s="4"/>
      <c r="V9" s="6"/>
      <c r="W9" s="6"/>
      <c r="X9" s="6"/>
      <c r="Y9" t="s">
        <v>226</v>
      </c>
      <c r="Z9" s="4">
        <v>0.18</v>
      </c>
      <c r="AA9" s="4">
        <v>0.15</v>
      </c>
      <c r="AB9" s="4"/>
      <c r="AC9" s="4"/>
      <c r="AD9" s="4"/>
      <c r="AE9" s="4"/>
      <c r="AF9" s="15"/>
      <c r="AG9" s="15"/>
      <c r="AH9" s="15"/>
      <c r="AI9" s="15">
        <v>311</v>
      </c>
      <c r="AJ9" s="15">
        <v>1</v>
      </c>
      <c r="AK9" s="30">
        <f>1*46.6%</f>
        <v>0.46600000000000003</v>
      </c>
      <c r="AL9" s="30"/>
      <c r="AO9" s="15">
        <f t="shared" si="68"/>
        <v>187</v>
      </c>
      <c r="AP9" s="4" t="s">
        <v>213</v>
      </c>
      <c r="AQ9" s="6"/>
      <c r="AR9" s="4">
        <v>0.25</v>
      </c>
      <c r="AS9" s="4"/>
      <c r="AT9" s="4"/>
      <c r="AU9">
        <f t="shared" si="43"/>
        <v>633</v>
      </c>
      <c r="AV9" s="6">
        <f t="shared" si="44"/>
        <v>311</v>
      </c>
      <c r="AW9" s="4">
        <f t="shared" si="45"/>
        <v>0.89600000000000002</v>
      </c>
      <c r="AX9" s="6">
        <f t="shared" si="46"/>
        <v>1511.1679999999999</v>
      </c>
      <c r="AY9" s="4">
        <f t="shared" si="47"/>
        <v>0.15</v>
      </c>
      <c r="AZ9" s="4">
        <f t="shared" si="48"/>
        <v>0</v>
      </c>
      <c r="BA9" s="4">
        <f t="shared" si="49"/>
        <v>0</v>
      </c>
      <c r="BB9" s="4">
        <f t="shared" si="50"/>
        <v>0.05</v>
      </c>
      <c r="BC9" s="4">
        <f t="shared" si="51"/>
        <v>0.5</v>
      </c>
      <c r="BD9" s="6">
        <f t="shared" si="52"/>
        <v>259</v>
      </c>
      <c r="BE9" s="4">
        <f t="shared" si="21"/>
        <v>0.43400843881856538</v>
      </c>
      <c r="BF9" s="4">
        <f t="shared" si="53"/>
        <v>0.69316455696202539</v>
      </c>
      <c r="BG9" s="55">
        <v>1</v>
      </c>
      <c r="BH9" s="9">
        <f t="shared" si="23"/>
        <v>2707.3859212799998</v>
      </c>
      <c r="BI9" s="9">
        <f t="shared" si="54"/>
        <v>4061.0788819199997</v>
      </c>
      <c r="BJ9" s="9">
        <f t="shared" si="55"/>
        <v>2775.0705693119999</v>
      </c>
      <c r="BK9" s="6">
        <f t="shared" si="26"/>
        <v>1000.9976831999998</v>
      </c>
      <c r="BL9" s="9">
        <f t="shared" si="56"/>
        <v>1501.4965247999996</v>
      </c>
      <c r="BM9" s="9">
        <f t="shared" si="57"/>
        <v>1026.0226252799996</v>
      </c>
      <c r="BN9" s="6">
        <f t="shared" si="29"/>
        <v>2446.8832255999996</v>
      </c>
      <c r="BO9" s="9">
        <f t="shared" si="58"/>
        <v>3670.3248383999994</v>
      </c>
      <c r="BP9" s="9">
        <f t="shared" si="59"/>
        <v>2508.0553062399995</v>
      </c>
      <c r="BQ9" s="6">
        <f t="shared" si="32"/>
        <v>3047.4818355199995</v>
      </c>
      <c r="BR9" s="9">
        <f t="shared" si="60"/>
        <v>4571.2227532799989</v>
      </c>
      <c r="BS9" s="9">
        <f t="shared" si="61"/>
        <v>3123.6688814079994</v>
      </c>
      <c r="BT9" s="6">
        <f t="shared" si="35"/>
        <v>3114.2150143999997</v>
      </c>
      <c r="BU9" s="9">
        <f t="shared" si="62"/>
        <v>4671.3225215999992</v>
      </c>
      <c r="BV9" s="9">
        <f t="shared" si="63"/>
        <v>3192.0703897599992</v>
      </c>
      <c r="BW9" s="9">
        <f t="shared" si="64"/>
        <v>2438.1569620253163</v>
      </c>
      <c r="BX9" s="9">
        <v>4</v>
      </c>
      <c r="BY9" s="9">
        <f t="shared" si="39"/>
        <v>555.0141138624</v>
      </c>
      <c r="BZ9" s="9">
        <v>7</v>
      </c>
      <c r="CA9" s="9"/>
      <c r="CB9" s="9">
        <f t="shared" si="65"/>
        <v>20</v>
      </c>
      <c r="CC9" s="9">
        <f t="shared" si="66"/>
        <v>2136.9076097023994</v>
      </c>
      <c r="CD9" s="9">
        <f t="shared" si="67"/>
        <v>2691.9217235647993</v>
      </c>
    </row>
    <row r="10" spans="1:82" s="10" customFormat="1" x14ac:dyDescent="0.35">
      <c r="B10" s="10" t="s">
        <v>209</v>
      </c>
      <c r="C10" s="10">
        <v>184</v>
      </c>
      <c r="D10" s="13">
        <v>72</v>
      </c>
      <c r="E10" s="13">
        <v>6</v>
      </c>
      <c r="F10" s="12">
        <v>1.5579000000000001</v>
      </c>
      <c r="G10" s="13">
        <v>12</v>
      </c>
      <c r="H10" s="10">
        <v>8</v>
      </c>
      <c r="I10" s="12">
        <v>1.1519999999999999</v>
      </c>
      <c r="J10" s="12">
        <v>1.4079999999999999</v>
      </c>
      <c r="K10" s="12">
        <v>1.7536</v>
      </c>
      <c r="L10" s="12">
        <v>1.792</v>
      </c>
      <c r="M10" s="13">
        <v>20</v>
      </c>
      <c r="N10" s="12">
        <v>0.05</v>
      </c>
      <c r="O10" s="12">
        <v>0.5</v>
      </c>
      <c r="P10" s="17">
        <v>1440</v>
      </c>
      <c r="Q10" s="10" t="s">
        <v>225</v>
      </c>
      <c r="R10" s="10">
        <v>1</v>
      </c>
      <c r="S10" s="10" t="s">
        <v>9</v>
      </c>
      <c r="T10" s="10">
        <v>449</v>
      </c>
      <c r="U10" s="12"/>
      <c r="V10" s="13"/>
      <c r="W10" s="13"/>
      <c r="X10" s="13"/>
      <c r="Y10" s="10" t="s">
        <v>226</v>
      </c>
      <c r="Z10" s="12">
        <v>0.18</v>
      </c>
      <c r="AA10" s="12">
        <v>0.15</v>
      </c>
      <c r="AB10" s="12"/>
      <c r="AC10" s="12"/>
      <c r="AD10" s="12"/>
      <c r="AE10" s="12"/>
      <c r="AF10" s="31"/>
      <c r="AG10" s="31"/>
      <c r="AH10" s="31"/>
      <c r="AI10" s="31">
        <v>311</v>
      </c>
      <c r="AJ10" s="31">
        <v>1</v>
      </c>
      <c r="AK10" s="32"/>
      <c r="AL10" s="32"/>
      <c r="AO10" s="31">
        <f>2*187</f>
        <v>374</v>
      </c>
      <c r="AP10" s="12" t="s">
        <v>213</v>
      </c>
      <c r="AQ10" s="13"/>
      <c r="AR10" s="12">
        <v>0.25</v>
      </c>
      <c r="AS10" s="12"/>
      <c r="AT10" s="12"/>
      <c r="AU10" s="10">
        <f t="shared" si="43"/>
        <v>633</v>
      </c>
      <c r="AV10" s="13">
        <f t="shared" si="44"/>
        <v>311</v>
      </c>
      <c r="AW10" s="12">
        <f t="shared" si="45"/>
        <v>0.43</v>
      </c>
      <c r="AX10" s="13">
        <f t="shared" si="46"/>
        <v>1216.19</v>
      </c>
      <c r="AY10" s="12">
        <f t="shared" si="47"/>
        <v>0.15</v>
      </c>
      <c r="AZ10" s="12">
        <f t="shared" si="48"/>
        <v>0</v>
      </c>
      <c r="BA10" s="12">
        <f t="shared" si="49"/>
        <v>0</v>
      </c>
      <c r="BB10" s="12">
        <f t="shared" si="50"/>
        <v>0.05</v>
      </c>
      <c r="BC10" s="12">
        <f t="shared" si="51"/>
        <v>0.5</v>
      </c>
      <c r="BD10" s="13">
        <f t="shared" si="52"/>
        <v>446</v>
      </c>
      <c r="BE10" s="4">
        <f t="shared" si="21"/>
        <v>0.67165763813651136</v>
      </c>
      <c r="BF10" s="12">
        <f t="shared" si="53"/>
        <v>1.0727193932827737</v>
      </c>
      <c r="BG10" s="56">
        <v>1</v>
      </c>
      <c r="BH10" s="9">
        <f t="shared" si="23"/>
        <v>2178.9077611500002</v>
      </c>
      <c r="BI10" s="17">
        <f t="shared" si="54"/>
        <v>3268.3616417250005</v>
      </c>
      <c r="BJ10" s="17">
        <f t="shared" si="55"/>
        <v>2233.3804551787498</v>
      </c>
      <c r="BK10" s="6">
        <f t="shared" si="26"/>
        <v>805.60425599999985</v>
      </c>
      <c r="BL10" s="17">
        <f t="shared" si="56"/>
        <v>1208.4063839999999</v>
      </c>
      <c r="BM10" s="17">
        <f t="shared" si="57"/>
        <v>825.74436239999977</v>
      </c>
      <c r="BN10" s="6">
        <f t="shared" si="29"/>
        <v>1969.2548479999998</v>
      </c>
      <c r="BO10" s="17">
        <f t="shared" si="58"/>
        <v>2953.8822719999998</v>
      </c>
      <c r="BP10" s="17">
        <f t="shared" si="59"/>
        <v>2018.4862191999998</v>
      </c>
      <c r="BQ10" s="6">
        <f t="shared" si="32"/>
        <v>2452.6174016</v>
      </c>
      <c r="BR10" s="17">
        <f t="shared" si="60"/>
        <v>3678.9261023999998</v>
      </c>
      <c r="BS10" s="17">
        <f t="shared" si="61"/>
        <v>2513.93283664</v>
      </c>
      <c r="BT10" s="6">
        <f t="shared" si="35"/>
        <v>2506.3243520000001</v>
      </c>
      <c r="BU10" s="17">
        <f t="shared" si="62"/>
        <v>3759.4865280000004</v>
      </c>
      <c r="BV10" s="17">
        <f t="shared" si="63"/>
        <v>2568.9824607999999</v>
      </c>
      <c r="BW10" s="17">
        <f t="shared" si="64"/>
        <v>2984.7159263271942</v>
      </c>
      <c r="BX10" s="17">
        <v>4</v>
      </c>
      <c r="BY10" s="9">
        <f t="shared" si="39"/>
        <v>446.67609103574995</v>
      </c>
      <c r="BZ10" s="17">
        <v>7</v>
      </c>
      <c r="CA10" s="17"/>
      <c r="CB10" s="17">
        <f t="shared" si="65"/>
        <v>20</v>
      </c>
      <c r="CC10" s="17">
        <f t="shared" si="66"/>
        <v>1719.7860633919997</v>
      </c>
      <c r="CD10" s="17">
        <f t="shared" si="67"/>
        <v>2166.4621544277497</v>
      </c>
    </row>
    <row r="11" spans="1:82" x14ac:dyDescent="0.35">
      <c r="B11" t="s">
        <v>209</v>
      </c>
      <c r="C11">
        <v>184</v>
      </c>
      <c r="D11" s="6">
        <v>72</v>
      </c>
      <c r="E11" s="6">
        <v>6</v>
      </c>
      <c r="F11" s="4">
        <v>1.5579000000000001</v>
      </c>
      <c r="G11" s="6">
        <v>12</v>
      </c>
      <c r="H11">
        <v>8</v>
      </c>
      <c r="I11" s="4">
        <v>1.1519999999999999</v>
      </c>
      <c r="J11" s="4">
        <v>1.4079999999999999</v>
      </c>
      <c r="K11" s="4">
        <v>1.7536</v>
      </c>
      <c r="L11" s="4">
        <v>1.792</v>
      </c>
      <c r="M11" s="6">
        <v>20</v>
      </c>
      <c r="N11" s="4">
        <v>0.05</v>
      </c>
      <c r="O11" s="4">
        <v>0.5</v>
      </c>
      <c r="P11" s="9">
        <v>1440</v>
      </c>
      <c r="Q11" t="s">
        <v>225</v>
      </c>
      <c r="R11">
        <v>1</v>
      </c>
      <c r="S11" t="s">
        <v>9</v>
      </c>
      <c r="T11">
        <v>449</v>
      </c>
      <c r="U11" s="4"/>
      <c r="V11" s="6"/>
      <c r="W11" s="6"/>
      <c r="X11" s="6"/>
      <c r="Y11" t="s">
        <v>228</v>
      </c>
      <c r="Z11" s="4"/>
      <c r="AA11" s="4">
        <v>0.15</v>
      </c>
      <c r="AB11" s="4"/>
      <c r="AC11" s="4"/>
      <c r="AD11" s="4"/>
      <c r="AE11" s="4">
        <v>0.2</v>
      </c>
      <c r="AF11" s="4"/>
      <c r="AG11" s="4"/>
      <c r="AH11" s="4"/>
      <c r="AI11" s="15">
        <v>311</v>
      </c>
      <c r="AJ11" s="15">
        <v>1</v>
      </c>
      <c r="AK11" s="30"/>
      <c r="AL11" s="30">
        <v>0.46600000000000003</v>
      </c>
      <c r="AM11" s="30">
        <v>0.311</v>
      </c>
      <c r="AN11" s="30"/>
      <c r="AO11" s="15"/>
      <c r="AP11" s="4" t="s">
        <v>213</v>
      </c>
      <c r="AQ11" s="6"/>
      <c r="AR11" s="4">
        <v>0.25</v>
      </c>
      <c r="AS11" s="4"/>
      <c r="AT11" s="4"/>
      <c r="AU11">
        <f t="shared" si="11"/>
        <v>633</v>
      </c>
      <c r="AV11" s="6">
        <f t="shared" si="12"/>
        <v>311</v>
      </c>
      <c r="AW11" s="4">
        <f t="shared" si="13"/>
        <v>0.25</v>
      </c>
      <c r="AX11" s="6">
        <f t="shared" si="14"/>
        <v>1102.25</v>
      </c>
      <c r="AY11" s="4">
        <f t="shared" si="15"/>
        <v>0.61599999999999999</v>
      </c>
      <c r="AZ11" s="4">
        <f t="shared" si="16"/>
        <v>0</v>
      </c>
      <c r="BA11" s="4">
        <f t="shared" si="17"/>
        <v>0.2</v>
      </c>
      <c r="BB11" s="4">
        <f t="shared" si="18"/>
        <v>0.36099999999999999</v>
      </c>
      <c r="BC11" s="4">
        <f t="shared" si="19"/>
        <v>0.5</v>
      </c>
      <c r="BD11" s="6">
        <f t="shared" si="20"/>
        <v>72</v>
      </c>
      <c r="BE11" s="4">
        <f t="shared" si="21"/>
        <v>0.13597826086956522</v>
      </c>
      <c r="BF11" s="4">
        <f t="shared" si="22"/>
        <v>0.21717391304347824</v>
      </c>
      <c r="BG11" s="55">
        <v>1</v>
      </c>
      <c r="BH11" s="9">
        <f t="shared" si="23"/>
        <v>2774.9875644000003</v>
      </c>
      <c r="BI11" s="9">
        <f t="shared" si="24"/>
        <v>4162.4813466000005</v>
      </c>
      <c r="BJ11" s="9">
        <f t="shared" si="25"/>
        <v>3275.8728197742003</v>
      </c>
      <c r="BK11" s="6">
        <f t="shared" si="26"/>
        <v>1152.9711360000001</v>
      </c>
      <c r="BL11" s="9">
        <f t="shared" si="27"/>
        <v>1729.4567040000002</v>
      </c>
      <c r="BM11" s="9">
        <f t="shared" si="28"/>
        <v>1361.0824260480001</v>
      </c>
      <c r="BN11" s="6">
        <f t="shared" si="29"/>
        <v>2818.3738880000001</v>
      </c>
      <c r="BO11" s="9">
        <f t="shared" si="30"/>
        <v>4227.5608320000001</v>
      </c>
      <c r="BP11" s="9">
        <f t="shared" si="31"/>
        <v>3327.0903747840002</v>
      </c>
      <c r="BQ11" s="6">
        <f t="shared" si="32"/>
        <v>3510.1565696000002</v>
      </c>
      <c r="BR11" s="9">
        <f t="shared" si="33"/>
        <v>5265.2348544000006</v>
      </c>
      <c r="BS11" s="9">
        <f t="shared" si="34"/>
        <v>4143.7398304128001</v>
      </c>
      <c r="BT11" s="6">
        <f t="shared" si="35"/>
        <v>3587.0213120000003</v>
      </c>
      <c r="BU11" s="9">
        <f t="shared" si="36"/>
        <v>5380.5319680000002</v>
      </c>
      <c r="BV11" s="9">
        <f t="shared" si="37"/>
        <v>4234.4786588160005</v>
      </c>
      <c r="BW11" s="9">
        <f t="shared" si="38"/>
        <v>1752.7304347826087</v>
      </c>
      <c r="BX11" s="9">
        <v>4</v>
      </c>
      <c r="BY11" s="9">
        <f t="shared" si="39"/>
        <v>655.1745639548401</v>
      </c>
      <c r="BZ11" s="9">
        <v>7</v>
      </c>
      <c r="CA11" s="9"/>
      <c r="CB11" s="9">
        <f t="shared" si="40"/>
        <v>20</v>
      </c>
      <c r="CC11" s="9">
        <f t="shared" si="41"/>
        <v>2714.7294693478407</v>
      </c>
      <c r="CD11" s="9">
        <f t="shared" si="42"/>
        <v>3369.9040333026805</v>
      </c>
    </row>
    <row r="12" spans="1:82" x14ac:dyDescent="0.35">
      <c r="B12" t="s">
        <v>209</v>
      </c>
      <c r="C12">
        <v>184</v>
      </c>
      <c r="D12" s="6">
        <v>72</v>
      </c>
      <c r="E12" s="6">
        <v>6</v>
      </c>
      <c r="F12" s="4">
        <v>1.5579000000000001</v>
      </c>
      <c r="G12" s="6">
        <v>12</v>
      </c>
      <c r="H12">
        <v>8</v>
      </c>
      <c r="I12" s="4">
        <v>1.1519999999999999</v>
      </c>
      <c r="J12" s="4">
        <v>1.4079999999999999</v>
      </c>
      <c r="K12" s="4">
        <v>1.7536</v>
      </c>
      <c r="L12" s="4">
        <v>1.792</v>
      </c>
      <c r="M12" s="6">
        <v>20</v>
      </c>
      <c r="N12" s="4">
        <v>0.05</v>
      </c>
      <c r="O12" s="4">
        <v>0.5</v>
      </c>
      <c r="P12" s="9">
        <v>1440</v>
      </c>
      <c r="Q12" t="s">
        <v>225</v>
      </c>
      <c r="R12">
        <v>1</v>
      </c>
      <c r="S12" t="s">
        <v>9</v>
      </c>
      <c r="T12">
        <v>449</v>
      </c>
      <c r="U12" s="4"/>
      <c r="V12" s="6"/>
      <c r="W12" s="6"/>
      <c r="X12" s="6"/>
      <c r="Y12" t="s">
        <v>228</v>
      </c>
      <c r="Z12" s="4"/>
      <c r="AA12" s="4">
        <v>0.15</v>
      </c>
      <c r="AB12" s="4"/>
      <c r="AC12" s="4"/>
      <c r="AD12" s="4"/>
      <c r="AE12" s="4">
        <v>0.2</v>
      </c>
      <c r="AF12" s="4"/>
      <c r="AG12" s="4"/>
      <c r="AH12" s="4"/>
      <c r="AI12" s="15">
        <v>311</v>
      </c>
      <c r="AJ12" s="15">
        <v>1</v>
      </c>
      <c r="AK12" s="30"/>
      <c r="AL12" s="30">
        <v>0.46600000000000003</v>
      </c>
      <c r="AO12" s="15">
        <f>1*187</f>
        <v>187</v>
      </c>
      <c r="AP12" s="4" t="s">
        <v>213</v>
      </c>
      <c r="AQ12" s="6"/>
      <c r="AR12" s="4">
        <v>0.25</v>
      </c>
      <c r="AS12" s="4"/>
      <c r="AU12">
        <f t="shared" si="11"/>
        <v>633</v>
      </c>
      <c r="AV12" s="6">
        <f t="shared" si="12"/>
        <v>311</v>
      </c>
      <c r="AW12" s="4">
        <f t="shared" si="13"/>
        <v>0.25</v>
      </c>
      <c r="AX12" s="6">
        <f t="shared" si="14"/>
        <v>1102.25</v>
      </c>
      <c r="AY12" s="4">
        <f t="shared" si="15"/>
        <v>0.61599999999999999</v>
      </c>
      <c r="AZ12" s="4">
        <f t="shared" si="16"/>
        <v>0</v>
      </c>
      <c r="BA12" s="4">
        <f t="shared" si="17"/>
        <v>0.2</v>
      </c>
      <c r="BB12" s="4">
        <f t="shared" si="18"/>
        <v>0.05</v>
      </c>
      <c r="BC12" s="4">
        <f t="shared" si="19"/>
        <v>0.5</v>
      </c>
      <c r="BD12" s="6">
        <f t="shared" si="20"/>
        <v>259</v>
      </c>
      <c r="BE12" s="4">
        <f t="shared" si="21"/>
        <v>0.43400843881856538</v>
      </c>
      <c r="BF12" s="4">
        <f t="shared" si="22"/>
        <v>0.69316455696202539</v>
      </c>
      <c r="BG12" s="55">
        <v>1</v>
      </c>
      <c r="BH12" s="9">
        <f t="shared" si="23"/>
        <v>2774.9875644000003</v>
      </c>
      <c r="BI12" s="9">
        <f t="shared" si="24"/>
        <v>4162.4813466000005</v>
      </c>
      <c r="BJ12" s="9">
        <f t="shared" si="25"/>
        <v>2844.3622535100003</v>
      </c>
      <c r="BK12" s="6">
        <f t="shared" si="26"/>
        <v>1152.9711360000001</v>
      </c>
      <c r="BL12" s="9">
        <f t="shared" si="27"/>
        <v>1729.4567040000002</v>
      </c>
      <c r="BM12" s="9">
        <f t="shared" si="28"/>
        <v>1181.7954144</v>
      </c>
      <c r="BN12" s="6">
        <f t="shared" si="29"/>
        <v>2818.3738880000001</v>
      </c>
      <c r="BO12" s="9">
        <f t="shared" si="30"/>
        <v>4227.5608320000001</v>
      </c>
      <c r="BP12" s="9">
        <f t="shared" si="31"/>
        <v>2888.8332351999998</v>
      </c>
      <c r="BQ12" s="6">
        <f t="shared" si="32"/>
        <v>3510.1565696000002</v>
      </c>
      <c r="BR12" s="9">
        <f t="shared" si="33"/>
        <v>5265.2348544000006</v>
      </c>
      <c r="BS12" s="9">
        <f t="shared" si="34"/>
        <v>3597.9104838399999</v>
      </c>
      <c r="BT12" s="6">
        <f t="shared" si="35"/>
        <v>3587.0213120000003</v>
      </c>
      <c r="BU12" s="9">
        <f t="shared" si="36"/>
        <v>5380.5319680000002</v>
      </c>
      <c r="BV12" s="9">
        <f t="shared" si="37"/>
        <v>3676.6968447999998</v>
      </c>
      <c r="BW12" s="9">
        <f t="shared" si="38"/>
        <v>2438.1569620253163</v>
      </c>
      <c r="BX12" s="9">
        <v>4</v>
      </c>
      <c r="BY12" s="9">
        <f t="shared" si="39"/>
        <v>568.87245070200004</v>
      </c>
      <c r="BZ12" s="9">
        <v>7</v>
      </c>
      <c r="CA12" s="9"/>
      <c r="CB12" s="9">
        <f t="shared" si="40"/>
        <v>20</v>
      </c>
      <c r="CC12" s="9">
        <f t="shared" si="41"/>
        <v>2461.3371595520002</v>
      </c>
      <c r="CD12" s="9">
        <f t="shared" si="42"/>
        <v>3030.2096102540004</v>
      </c>
    </row>
    <row r="13" spans="1:82" x14ac:dyDescent="0.35">
      <c r="B13" t="s">
        <v>209</v>
      </c>
      <c r="C13">
        <v>184</v>
      </c>
      <c r="D13" s="6">
        <v>72</v>
      </c>
      <c r="E13" s="6">
        <v>6</v>
      </c>
      <c r="F13" s="4">
        <v>1.5579000000000001</v>
      </c>
      <c r="G13" s="6">
        <v>12</v>
      </c>
      <c r="H13">
        <v>8</v>
      </c>
      <c r="I13" s="4">
        <v>1.1519999999999999</v>
      </c>
      <c r="J13" s="4">
        <v>1.4079999999999999</v>
      </c>
      <c r="K13" s="4">
        <v>1.7536</v>
      </c>
      <c r="L13" s="4">
        <v>1.792</v>
      </c>
      <c r="M13" s="6">
        <v>20</v>
      </c>
      <c r="N13" s="4">
        <v>0.05</v>
      </c>
      <c r="O13" s="4">
        <v>0.5</v>
      </c>
      <c r="P13" s="9">
        <v>1440</v>
      </c>
      <c r="Q13" t="s">
        <v>225</v>
      </c>
      <c r="R13">
        <v>1</v>
      </c>
      <c r="S13" t="s">
        <v>9</v>
      </c>
      <c r="T13">
        <v>449</v>
      </c>
      <c r="U13" s="4"/>
      <c r="V13" s="6"/>
      <c r="W13" s="6"/>
      <c r="X13" s="6"/>
      <c r="Y13" t="s">
        <v>228</v>
      </c>
      <c r="Z13" s="4"/>
      <c r="AA13" s="4">
        <v>0.15</v>
      </c>
      <c r="AB13" s="4"/>
      <c r="AC13" s="4"/>
      <c r="AD13" s="4"/>
      <c r="AE13" s="4">
        <v>0.2</v>
      </c>
      <c r="AF13" s="4"/>
      <c r="AG13" s="4"/>
      <c r="AH13" s="4"/>
      <c r="AI13" s="15">
        <v>311</v>
      </c>
      <c r="AJ13" s="15">
        <v>1</v>
      </c>
      <c r="AK13" s="30">
        <f>1*46.6%</f>
        <v>0.46600000000000003</v>
      </c>
      <c r="AL13" s="30">
        <v>0.46600000000000003</v>
      </c>
      <c r="AO13" s="15"/>
      <c r="AP13" s="4" t="s">
        <v>213</v>
      </c>
      <c r="AQ13" s="6"/>
      <c r="AR13" s="4">
        <v>0.25</v>
      </c>
      <c r="AS13" s="4"/>
      <c r="AU13">
        <f t="shared" si="11"/>
        <v>633</v>
      </c>
      <c r="AV13" s="6">
        <f t="shared" si="12"/>
        <v>311</v>
      </c>
      <c r="AW13" s="4">
        <f t="shared" si="13"/>
        <v>0.71599999999999997</v>
      </c>
      <c r="AX13" s="6">
        <f t="shared" si="14"/>
        <v>1397.2280000000001</v>
      </c>
      <c r="AY13" s="4">
        <f t="shared" si="15"/>
        <v>0.61599999999999999</v>
      </c>
      <c r="AZ13" s="4">
        <f t="shared" si="16"/>
        <v>0</v>
      </c>
      <c r="BA13" s="4">
        <f t="shared" si="17"/>
        <v>0.2</v>
      </c>
      <c r="BB13" s="4">
        <f t="shared" si="18"/>
        <v>0.05</v>
      </c>
      <c r="BC13" s="4">
        <f t="shared" si="19"/>
        <v>0.5</v>
      </c>
      <c r="BD13" s="6">
        <f t="shared" si="20"/>
        <v>72</v>
      </c>
      <c r="BE13" s="4">
        <f t="shared" si="21"/>
        <v>0.13597826086956522</v>
      </c>
      <c r="BF13" s="4">
        <f t="shared" si="22"/>
        <v>0.21717391304347824</v>
      </c>
      <c r="BG13" s="55">
        <v>1</v>
      </c>
      <c r="BH13" s="9">
        <f t="shared" si="23"/>
        <v>3517.6142659392003</v>
      </c>
      <c r="BI13" s="9">
        <f t="shared" si="24"/>
        <v>5276.4213989088003</v>
      </c>
      <c r="BJ13" s="9">
        <f t="shared" si="25"/>
        <v>3605.5546225876801</v>
      </c>
      <c r="BK13" s="6">
        <f t="shared" si="26"/>
        <v>1461.5228436480002</v>
      </c>
      <c r="BL13" s="9">
        <f t="shared" si="27"/>
        <v>2192.2842654720002</v>
      </c>
      <c r="BM13" s="9">
        <f t="shared" si="28"/>
        <v>1498.0609147392001</v>
      </c>
      <c r="BN13" s="6">
        <f t="shared" si="29"/>
        <v>3572.6113955840001</v>
      </c>
      <c r="BO13" s="9">
        <f t="shared" si="30"/>
        <v>5358.9170933759997</v>
      </c>
      <c r="BP13" s="9">
        <f t="shared" si="31"/>
        <v>3661.9266804736003</v>
      </c>
      <c r="BQ13" s="6">
        <f t="shared" si="32"/>
        <v>4449.5251017728006</v>
      </c>
      <c r="BR13" s="9">
        <f t="shared" si="33"/>
        <v>6674.2876526592008</v>
      </c>
      <c r="BS13" s="9">
        <f t="shared" si="34"/>
        <v>4560.7632293171209</v>
      </c>
      <c r="BT13" s="6">
        <f t="shared" si="35"/>
        <v>4546.9599580160002</v>
      </c>
      <c r="BU13" s="9">
        <f t="shared" si="36"/>
        <v>6820.4399370240008</v>
      </c>
      <c r="BV13" s="9">
        <f t="shared" si="37"/>
        <v>4660.6339569664005</v>
      </c>
      <c r="BW13" s="9">
        <f t="shared" si="38"/>
        <v>1752.7304347826087</v>
      </c>
      <c r="BX13" s="9">
        <v>4</v>
      </c>
      <c r="BY13" s="9">
        <f t="shared" si="39"/>
        <v>721.11092451753598</v>
      </c>
      <c r="BZ13" s="9">
        <v>7</v>
      </c>
      <c r="CA13" s="9"/>
      <c r="CB13" s="9">
        <f t="shared" si="40"/>
        <v>20</v>
      </c>
      <c r="CC13" s="9">
        <f t="shared" si="41"/>
        <v>3120.0264883343361</v>
      </c>
      <c r="CD13" s="8">
        <f t="shared" si="42"/>
        <v>3841.1374128518719</v>
      </c>
    </row>
    <row r="14" spans="1:82" x14ac:dyDescent="0.35">
      <c r="B14" t="s">
        <v>209</v>
      </c>
      <c r="C14">
        <v>184</v>
      </c>
      <c r="D14" s="6">
        <v>72</v>
      </c>
      <c r="E14" s="6">
        <v>6</v>
      </c>
      <c r="F14" s="4">
        <v>1.5579000000000001</v>
      </c>
      <c r="G14" s="6">
        <v>12</v>
      </c>
      <c r="H14">
        <v>8</v>
      </c>
      <c r="I14" s="4">
        <v>1.1519999999999999</v>
      </c>
      <c r="J14" s="4">
        <v>1.4079999999999999</v>
      </c>
      <c r="K14" s="4">
        <v>1.7536</v>
      </c>
      <c r="L14" s="4">
        <v>1.792</v>
      </c>
      <c r="M14" s="6">
        <v>20</v>
      </c>
      <c r="N14" s="4">
        <v>0.05</v>
      </c>
      <c r="O14" s="4">
        <v>0.5</v>
      </c>
      <c r="P14" s="9">
        <v>1440</v>
      </c>
      <c r="Q14" t="s">
        <v>225</v>
      </c>
      <c r="R14">
        <v>1</v>
      </c>
      <c r="S14" t="s">
        <v>9</v>
      </c>
      <c r="T14">
        <v>449</v>
      </c>
      <c r="U14" s="4"/>
      <c r="V14" s="6"/>
      <c r="W14" s="6"/>
      <c r="X14" s="6"/>
      <c r="Y14" t="s">
        <v>228</v>
      </c>
      <c r="Z14" s="4"/>
      <c r="AA14" s="4">
        <v>0.15</v>
      </c>
      <c r="AB14" s="4"/>
      <c r="AC14" s="4"/>
      <c r="AD14" s="4"/>
      <c r="AE14" s="4">
        <v>0.2</v>
      </c>
      <c r="AF14" s="4"/>
      <c r="AG14" s="4"/>
      <c r="AH14" s="4"/>
      <c r="AI14" s="15">
        <v>311</v>
      </c>
      <c r="AJ14" s="15">
        <v>1</v>
      </c>
      <c r="AK14" s="30">
        <f>1*46.6%</f>
        <v>0.46600000000000003</v>
      </c>
      <c r="AM14" s="30">
        <v>0.311</v>
      </c>
      <c r="AO14" s="15"/>
      <c r="AP14" s="4" t="s">
        <v>213</v>
      </c>
      <c r="AQ14" s="6"/>
      <c r="AR14" s="4">
        <v>0.25</v>
      </c>
      <c r="AS14" s="4"/>
      <c r="AU14">
        <f t="shared" si="11"/>
        <v>633</v>
      </c>
      <c r="AV14" s="6">
        <f t="shared" si="12"/>
        <v>311</v>
      </c>
      <c r="AW14" s="4">
        <f t="shared" si="13"/>
        <v>0.71599999999999997</v>
      </c>
      <c r="AX14" s="6">
        <f t="shared" si="14"/>
        <v>1397.2280000000001</v>
      </c>
      <c r="AY14" s="4">
        <f t="shared" si="15"/>
        <v>0.15</v>
      </c>
      <c r="AZ14" s="4">
        <f t="shared" si="16"/>
        <v>0</v>
      </c>
      <c r="BA14" s="4">
        <f t="shared" si="17"/>
        <v>0.2</v>
      </c>
      <c r="BB14" s="4">
        <f t="shared" si="18"/>
        <v>0.36099999999999999</v>
      </c>
      <c r="BC14" s="4">
        <f t="shared" si="19"/>
        <v>0.5</v>
      </c>
      <c r="BD14" s="6">
        <f t="shared" si="20"/>
        <v>72</v>
      </c>
      <c r="BE14" s="4">
        <f t="shared" si="21"/>
        <v>0.13597826086956522</v>
      </c>
      <c r="BF14" s="4">
        <f t="shared" si="22"/>
        <v>0.21717391304347824</v>
      </c>
      <c r="BG14" s="55">
        <v>1</v>
      </c>
      <c r="BH14" s="9">
        <f t="shared" si="23"/>
        <v>2503.2527263800002</v>
      </c>
      <c r="BI14" s="9">
        <f t="shared" si="24"/>
        <v>3754.8790895700004</v>
      </c>
      <c r="BJ14" s="9">
        <f t="shared" si="25"/>
        <v>2955.0898434915903</v>
      </c>
      <c r="BK14" s="6">
        <f t="shared" si="26"/>
        <v>1086.4844927999998</v>
      </c>
      <c r="BL14" s="9">
        <f t="shared" si="27"/>
        <v>1629.7267391999997</v>
      </c>
      <c r="BM14" s="9">
        <f t="shared" si="28"/>
        <v>1282.5949437503996</v>
      </c>
      <c r="BN14" s="6">
        <f t="shared" si="29"/>
        <v>2655.8509823999998</v>
      </c>
      <c r="BO14" s="9">
        <f t="shared" si="30"/>
        <v>3983.7764735999999</v>
      </c>
      <c r="BP14" s="9">
        <f t="shared" si="31"/>
        <v>3135.2320847231999</v>
      </c>
      <c r="BQ14" s="6">
        <f t="shared" si="32"/>
        <v>3307.7416780799999</v>
      </c>
      <c r="BR14" s="9">
        <f t="shared" si="33"/>
        <v>4961.6125171200001</v>
      </c>
      <c r="BS14" s="9">
        <f t="shared" si="34"/>
        <v>3904.7890509734398</v>
      </c>
      <c r="BT14" s="6">
        <f t="shared" si="35"/>
        <v>3380.1739776000004</v>
      </c>
      <c r="BU14" s="9">
        <f t="shared" si="36"/>
        <v>5070.2609664000011</v>
      </c>
      <c r="BV14" s="9">
        <f t="shared" si="37"/>
        <v>3990.2953805568004</v>
      </c>
      <c r="BW14" s="9">
        <f t="shared" si="38"/>
        <v>1752.7304347826087</v>
      </c>
      <c r="BX14" s="9">
        <v>4</v>
      </c>
      <c r="BY14" s="9">
        <f t="shared" si="39"/>
        <v>591.0179686983181</v>
      </c>
      <c r="BZ14" s="9">
        <v>7</v>
      </c>
      <c r="CA14" s="9"/>
      <c r="CB14" s="9">
        <f t="shared" si="40"/>
        <v>20</v>
      </c>
      <c r="CC14" s="9">
        <f t="shared" si="41"/>
        <v>2558.1832697272321</v>
      </c>
      <c r="CD14" s="9">
        <f t="shared" si="42"/>
        <v>3149.2012384255504</v>
      </c>
    </row>
    <row r="15" spans="1:82" x14ac:dyDescent="0.35">
      <c r="B15" t="s">
        <v>209</v>
      </c>
      <c r="C15">
        <v>184</v>
      </c>
      <c r="D15" s="6">
        <v>72</v>
      </c>
      <c r="E15" s="6">
        <v>6</v>
      </c>
      <c r="F15" s="4">
        <v>1.5579000000000001</v>
      </c>
      <c r="G15" s="6">
        <v>12</v>
      </c>
      <c r="H15">
        <v>8</v>
      </c>
      <c r="I15" s="4">
        <v>1.1519999999999999</v>
      </c>
      <c r="J15" s="4">
        <v>1.4079999999999999</v>
      </c>
      <c r="K15" s="4">
        <v>1.7536</v>
      </c>
      <c r="L15" s="4">
        <v>1.792</v>
      </c>
      <c r="M15" s="6">
        <v>20</v>
      </c>
      <c r="N15" s="4">
        <v>0.05</v>
      </c>
      <c r="O15" s="4">
        <v>0.5</v>
      </c>
      <c r="P15" s="9">
        <v>1440</v>
      </c>
      <c r="Q15" t="s">
        <v>225</v>
      </c>
      <c r="R15">
        <v>1</v>
      </c>
      <c r="S15" t="s">
        <v>9</v>
      </c>
      <c r="T15">
        <v>449</v>
      </c>
      <c r="U15" s="4"/>
      <c r="V15" s="6"/>
      <c r="W15" s="6"/>
      <c r="X15" s="6"/>
      <c r="Y15" t="s">
        <v>228</v>
      </c>
      <c r="Z15" s="4"/>
      <c r="AA15" s="4">
        <v>0.15</v>
      </c>
      <c r="AB15" s="4"/>
      <c r="AC15" s="4"/>
      <c r="AD15" s="4"/>
      <c r="AE15" s="4">
        <v>0.2</v>
      </c>
      <c r="AF15" s="4"/>
      <c r="AG15" s="4"/>
      <c r="AH15" s="4"/>
      <c r="AI15" s="15">
        <v>311</v>
      </c>
      <c r="AJ15" s="15">
        <v>1</v>
      </c>
      <c r="AK15" s="30"/>
      <c r="AM15" s="30">
        <v>0.311</v>
      </c>
      <c r="AO15" s="15">
        <f t="shared" ref="AO15:AO17" si="69">1*187</f>
        <v>187</v>
      </c>
      <c r="AP15" s="4" t="s">
        <v>213</v>
      </c>
      <c r="AQ15" s="6"/>
      <c r="AR15" s="4">
        <v>0.25</v>
      </c>
      <c r="AS15" s="4"/>
      <c r="AU15">
        <f t="shared" si="11"/>
        <v>633</v>
      </c>
      <c r="AV15" s="6">
        <f t="shared" si="12"/>
        <v>311</v>
      </c>
      <c r="AW15" s="4">
        <f t="shared" si="13"/>
        <v>0.25</v>
      </c>
      <c r="AX15" s="6">
        <f t="shared" si="14"/>
        <v>1102.25</v>
      </c>
      <c r="AY15" s="4">
        <f t="shared" si="15"/>
        <v>0.15</v>
      </c>
      <c r="AZ15" s="4">
        <f t="shared" si="16"/>
        <v>0</v>
      </c>
      <c r="BA15" s="4">
        <f t="shared" si="17"/>
        <v>0.2</v>
      </c>
      <c r="BB15" s="4">
        <f t="shared" si="18"/>
        <v>0.36099999999999999</v>
      </c>
      <c r="BC15" s="4">
        <f t="shared" si="19"/>
        <v>0.5</v>
      </c>
      <c r="BD15" s="6">
        <f t="shared" si="20"/>
        <v>259</v>
      </c>
      <c r="BE15" s="4">
        <f t="shared" si="21"/>
        <v>0.43400843881856538</v>
      </c>
      <c r="BF15" s="4">
        <f t="shared" si="22"/>
        <v>0.69316455696202539</v>
      </c>
      <c r="BG15" s="55">
        <v>1</v>
      </c>
      <c r="BH15" s="9">
        <f t="shared" si="23"/>
        <v>1974.7745662499999</v>
      </c>
      <c r="BI15" s="9">
        <f t="shared" si="24"/>
        <v>2962.1618493749997</v>
      </c>
      <c r="BJ15" s="9">
        <f t="shared" si="25"/>
        <v>2331.2213754581248</v>
      </c>
      <c r="BK15" s="6">
        <f t="shared" si="26"/>
        <v>857.10959999999989</v>
      </c>
      <c r="BL15" s="9">
        <f t="shared" si="27"/>
        <v>1285.6643999999999</v>
      </c>
      <c r="BM15" s="9">
        <f t="shared" si="28"/>
        <v>1011.8178828</v>
      </c>
      <c r="BN15" s="6">
        <f t="shared" si="29"/>
        <v>2095.1567999999997</v>
      </c>
      <c r="BO15" s="9">
        <f t="shared" si="30"/>
        <v>3142.7351999999996</v>
      </c>
      <c r="BP15" s="9">
        <f t="shared" si="31"/>
        <v>2473.3326023999998</v>
      </c>
      <c r="BQ15" s="6">
        <f t="shared" si="32"/>
        <v>2609.4225599999995</v>
      </c>
      <c r="BR15" s="9">
        <f t="shared" si="33"/>
        <v>3914.1338399999995</v>
      </c>
      <c r="BS15" s="9">
        <f t="shared" si="34"/>
        <v>3080.4233320799995</v>
      </c>
      <c r="BT15" s="6">
        <f t="shared" si="35"/>
        <v>2666.5632000000001</v>
      </c>
      <c r="BU15" s="9">
        <f t="shared" si="36"/>
        <v>3999.8447999999999</v>
      </c>
      <c r="BV15" s="9">
        <f t="shared" si="37"/>
        <v>3147.8778576</v>
      </c>
      <c r="BW15" s="9">
        <f t="shared" si="38"/>
        <v>2438.1569620253163</v>
      </c>
      <c r="BX15" s="9">
        <v>4</v>
      </c>
      <c r="BY15" s="9">
        <f t="shared" si="39"/>
        <v>466.24427509162496</v>
      </c>
      <c r="BZ15" s="9">
        <v>7</v>
      </c>
      <c r="CA15" s="9"/>
      <c r="CB15" s="9">
        <f t="shared" si="40"/>
        <v>20</v>
      </c>
      <c r="CC15" s="9">
        <f t="shared" si="41"/>
        <v>2018.1083610239998</v>
      </c>
      <c r="CD15" s="9">
        <f t="shared" si="42"/>
        <v>2484.3526361156246</v>
      </c>
    </row>
    <row r="16" spans="1:82" x14ac:dyDescent="0.35">
      <c r="B16" t="s">
        <v>209</v>
      </c>
      <c r="C16">
        <v>184</v>
      </c>
      <c r="D16" s="6">
        <v>72</v>
      </c>
      <c r="E16" s="6">
        <v>6</v>
      </c>
      <c r="F16" s="4">
        <v>1.5579000000000001</v>
      </c>
      <c r="G16" s="6">
        <v>12</v>
      </c>
      <c r="H16">
        <v>8</v>
      </c>
      <c r="I16" s="4">
        <v>1.1519999999999999</v>
      </c>
      <c r="J16" s="4">
        <v>1.4079999999999999</v>
      </c>
      <c r="K16" s="4">
        <v>1.7536</v>
      </c>
      <c r="L16" s="4">
        <v>1.792</v>
      </c>
      <c r="M16" s="6">
        <v>20</v>
      </c>
      <c r="N16" s="4">
        <v>0.05</v>
      </c>
      <c r="O16" s="4">
        <v>0.5</v>
      </c>
      <c r="P16" s="9">
        <v>1440</v>
      </c>
      <c r="Q16" t="s">
        <v>225</v>
      </c>
      <c r="R16">
        <v>1</v>
      </c>
      <c r="S16" t="s">
        <v>9</v>
      </c>
      <c r="T16">
        <v>449</v>
      </c>
      <c r="U16" s="4"/>
      <c r="V16" s="6"/>
      <c r="W16" s="6"/>
      <c r="X16" s="6"/>
      <c r="Y16" t="s">
        <v>228</v>
      </c>
      <c r="Z16" s="4"/>
      <c r="AA16" s="4">
        <v>0.15</v>
      </c>
      <c r="AB16" s="4"/>
      <c r="AC16" s="4"/>
      <c r="AD16" s="4"/>
      <c r="AE16" s="4">
        <v>0.2</v>
      </c>
      <c r="AF16" s="4"/>
      <c r="AG16" s="4"/>
      <c r="AH16" s="4"/>
      <c r="AI16" s="15">
        <v>311</v>
      </c>
      <c r="AJ16" s="15">
        <v>1</v>
      </c>
      <c r="AK16" s="30">
        <f>2*46.6%</f>
        <v>0.93200000000000005</v>
      </c>
      <c r="AL16" s="30"/>
      <c r="AO16" s="15"/>
      <c r="AP16" s="4" t="s">
        <v>213</v>
      </c>
      <c r="AQ16" s="6"/>
      <c r="AR16" s="4">
        <v>0.25</v>
      </c>
      <c r="AS16" s="4"/>
      <c r="AU16">
        <f t="shared" si="11"/>
        <v>633</v>
      </c>
      <c r="AV16" s="6">
        <f t="shared" si="12"/>
        <v>311</v>
      </c>
      <c r="AW16" s="4">
        <f t="shared" si="13"/>
        <v>1.1819999999999999</v>
      </c>
      <c r="AX16" s="6">
        <f t="shared" si="14"/>
        <v>1692.2059999999999</v>
      </c>
      <c r="AY16" s="4">
        <f t="shared" si="15"/>
        <v>0.15</v>
      </c>
      <c r="AZ16" s="4">
        <f t="shared" si="16"/>
        <v>0</v>
      </c>
      <c r="BA16" s="4">
        <f t="shared" si="17"/>
        <v>0.2</v>
      </c>
      <c r="BB16" s="4">
        <f t="shared" si="18"/>
        <v>0.05</v>
      </c>
      <c r="BC16" s="4">
        <f t="shared" si="19"/>
        <v>0.5</v>
      </c>
      <c r="BD16" s="6">
        <f t="shared" si="20"/>
        <v>72</v>
      </c>
      <c r="BE16" s="4">
        <f t="shared" si="21"/>
        <v>0.13597826086956522</v>
      </c>
      <c r="BF16" s="4">
        <f t="shared" si="22"/>
        <v>0.21717391304347824</v>
      </c>
      <c r="BG16" s="55">
        <v>1</v>
      </c>
      <c r="BH16" s="9">
        <f t="shared" si="23"/>
        <v>3031.7308865099999</v>
      </c>
      <c r="BI16" s="9">
        <f t="shared" si="24"/>
        <v>4547.5963297649996</v>
      </c>
      <c r="BJ16" s="9">
        <f t="shared" si="25"/>
        <v>3107.5241586727498</v>
      </c>
      <c r="BK16" s="6">
        <f t="shared" si="26"/>
        <v>1315.8593855999998</v>
      </c>
      <c r="BL16" s="9">
        <f t="shared" si="27"/>
        <v>1973.7890783999997</v>
      </c>
      <c r="BM16" s="9">
        <f t="shared" si="28"/>
        <v>1348.7558702399997</v>
      </c>
      <c r="BN16" s="6">
        <f t="shared" si="29"/>
        <v>3216.5451647999989</v>
      </c>
      <c r="BO16" s="9">
        <f t="shared" si="30"/>
        <v>4824.8177471999988</v>
      </c>
      <c r="BP16" s="9">
        <f t="shared" si="31"/>
        <v>3296.9587939199987</v>
      </c>
      <c r="BQ16" s="6">
        <f t="shared" si="32"/>
        <v>4006.0607961599994</v>
      </c>
      <c r="BR16" s="9">
        <f t="shared" si="33"/>
        <v>6009.0911942399989</v>
      </c>
      <c r="BS16" s="9">
        <f t="shared" si="34"/>
        <v>4106.2123160639994</v>
      </c>
      <c r="BT16" s="6">
        <f t="shared" si="35"/>
        <v>4093.7847551999998</v>
      </c>
      <c r="BU16" s="9">
        <f t="shared" si="36"/>
        <v>6140.6771327999995</v>
      </c>
      <c r="BV16" s="9">
        <f t="shared" si="37"/>
        <v>4196.1293740799993</v>
      </c>
      <c r="BW16" s="9">
        <f t="shared" si="38"/>
        <v>1752.7304347826087</v>
      </c>
      <c r="BX16" s="9">
        <v>4</v>
      </c>
      <c r="BY16" s="9">
        <f t="shared" si="39"/>
        <v>621.50483173454995</v>
      </c>
      <c r="BZ16" s="9">
        <v>7</v>
      </c>
      <c r="CA16" s="9"/>
      <c r="CB16" s="9">
        <f t="shared" si="40"/>
        <v>20</v>
      </c>
      <c r="CC16" s="9">
        <f t="shared" si="41"/>
        <v>2809.0673750591995</v>
      </c>
      <c r="CD16" s="9">
        <f t="shared" si="42"/>
        <v>3430.5722067937495</v>
      </c>
    </row>
    <row r="17" spans="2:84" x14ac:dyDescent="0.35">
      <c r="B17" t="s">
        <v>209</v>
      </c>
      <c r="C17">
        <v>184</v>
      </c>
      <c r="D17" s="6">
        <v>72</v>
      </c>
      <c r="E17" s="6">
        <v>6</v>
      </c>
      <c r="F17" s="4">
        <v>1.5579000000000001</v>
      </c>
      <c r="G17" s="6">
        <v>12</v>
      </c>
      <c r="H17">
        <v>8</v>
      </c>
      <c r="I17" s="4">
        <v>1.1519999999999999</v>
      </c>
      <c r="J17" s="4">
        <v>1.4079999999999999</v>
      </c>
      <c r="K17" s="4">
        <v>1.7536</v>
      </c>
      <c r="L17" s="4">
        <v>1.792</v>
      </c>
      <c r="M17" s="6">
        <v>20</v>
      </c>
      <c r="N17" s="4">
        <v>0.05</v>
      </c>
      <c r="O17" s="4">
        <v>0.5</v>
      </c>
      <c r="P17" s="9">
        <v>1440</v>
      </c>
      <c r="Q17" t="s">
        <v>225</v>
      </c>
      <c r="R17">
        <v>1</v>
      </c>
      <c r="S17" t="s">
        <v>9</v>
      </c>
      <c r="T17">
        <v>449</v>
      </c>
      <c r="U17" s="4"/>
      <c r="V17" s="6"/>
      <c r="W17" s="6"/>
      <c r="X17" s="6"/>
      <c r="Y17" t="s">
        <v>228</v>
      </c>
      <c r="Z17" s="4"/>
      <c r="AA17" s="4">
        <v>0.15</v>
      </c>
      <c r="AB17" s="4"/>
      <c r="AC17" s="4"/>
      <c r="AD17" s="4"/>
      <c r="AE17" s="4">
        <v>0.2</v>
      </c>
      <c r="AF17" s="4"/>
      <c r="AG17" s="4"/>
      <c r="AH17" s="4"/>
      <c r="AI17" s="15">
        <v>311</v>
      </c>
      <c r="AJ17" s="15">
        <v>1</v>
      </c>
      <c r="AK17" s="30">
        <f>1*46.6%</f>
        <v>0.46600000000000003</v>
      </c>
      <c r="AL17" s="30"/>
      <c r="AO17" s="15">
        <f t="shared" si="69"/>
        <v>187</v>
      </c>
      <c r="AP17" s="4" t="s">
        <v>213</v>
      </c>
      <c r="AQ17" s="6"/>
      <c r="AR17" s="4">
        <v>0.25</v>
      </c>
      <c r="AS17" s="4"/>
      <c r="AU17">
        <f t="shared" si="11"/>
        <v>633</v>
      </c>
      <c r="AV17" s="6">
        <f t="shared" si="12"/>
        <v>311</v>
      </c>
      <c r="AW17" s="4">
        <f t="shared" si="13"/>
        <v>0.71599999999999997</v>
      </c>
      <c r="AX17" s="6">
        <f t="shared" si="14"/>
        <v>1397.2280000000001</v>
      </c>
      <c r="AY17" s="4">
        <f t="shared" si="15"/>
        <v>0.15</v>
      </c>
      <c r="AZ17" s="4">
        <f t="shared" si="16"/>
        <v>0</v>
      </c>
      <c r="BA17" s="4">
        <f t="shared" si="17"/>
        <v>0.2</v>
      </c>
      <c r="BB17" s="4">
        <f t="shared" si="18"/>
        <v>0.05</v>
      </c>
      <c r="BC17" s="4">
        <f t="shared" si="19"/>
        <v>0.5</v>
      </c>
      <c r="BD17" s="6">
        <f t="shared" si="20"/>
        <v>259</v>
      </c>
      <c r="BE17" s="4">
        <f t="shared" si="21"/>
        <v>0.43400843881856538</v>
      </c>
      <c r="BF17" s="4">
        <f t="shared" si="22"/>
        <v>0.69316455696202539</v>
      </c>
      <c r="BG17" s="55">
        <v>1</v>
      </c>
      <c r="BH17" s="9">
        <f t="shared" si="23"/>
        <v>2503.2527263800002</v>
      </c>
      <c r="BI17" s="9">
        <f t="shared" si="24"/>
        <v>3754.8790895700004</v>
      </c>
      <c r="BJ17" s="9">
        <f t="shared" si="25"/>
        <v>2565.8340445395002</v>
      </c>
      <c r="BK17" s="6">
        <f t="shared" si="26"/>
        <v>1086.4844927999998</v>
      </c>
      <c r="BL17" s="9">
        <f t="shared" si="27"/>
        <v>1629.7267391999997</v>
      </c>
      <c r="BM17" s="9">
        <f t="shared" si="28"/>
        <v>1113.6466051199998</v>
      </c>
      <c r="BN17" s="6">
        <f t="shared" si="29"/>
        <v>2655.8509823999998</v>
      </c>
      <c r="BO17" s="9">
        <f t="shared" si="30"/>
        <v>3983.7764735999999</v>
      </c>
      <c r="BP17" s="9">
        <f t="shared" si="31"/>
        <v>2722.2472569599995</v>
      </c>
      <c r="BQ17" s="6">
        <f t="shared" si="32"/>
        <v>3307.7416780799999</v>
      </c>
      <c r="BR17" s="9">
        <f t="shared" si="33"/>
        <v>4961.6125171200001</v>
      </c>
      <c r="BS17" s="9">
        <f t="shared" si="34"/>
        <v>3390.435220032</v>
      </c>
      <c r="BT17" s="6">
        <f t="shared" si="35"/>
        <v>3380.1739776000004</v>
      </c>
      <c r="BU17" s="9">
        <f t="shared" si="36"/>
        <v>5070.2609664000011</v>
      </c>
      <c r="BV17" s="9">
        <f t="shared" si="37"/>
        <v>3464.6783270400001</v>
      </c>
      <c r="BW17" s="9">
        <f t="shared" si="38"/>
        <v>2438.1569620253163</v>
      </c>
      <c r="BX17" s="9">
        <v>4</v>
      </c>
      <c r="BY17" s="9">
        <f t="shared" si="39"/>
        <v>513.16680890790008</v>
      </c>
      <c r="BZ17" s="9">
        <v>7</v>
      </c>
      <c r="CA17" s="9"/>
      <c r="CB17" s="9">
        <f t="shared" si="40"/>
        <v>20</v>
      </c>
      <c r="CC17" s="9">
        <f t="shared" si="41"/>
        <v>2319.4029511296003</v>
      </c>
      <c r="CD17" s="9">
        <f t="shared" si="42"/>
        <v>2832.5697600375006</v>
      </c>
    </row>
    <row r="18" spans="2:84" s="10" customFormat="1" x14ac:dyDescent="0.35">
      <c r="B18" s="10" t="s">
        <v>209</v>
      </c>
      <c r="C18" s="10">
        <v>184</v>
      </c>
      <c r="D18" s="13">
        <v>72</v>
      </c>
      <c r="E18" s="13">
        <v>6</v>
      </c>
      <c r="F18" s="12">
        <v>1.5579000000000001</v>
      </c>
      <c r="G18" s="13">
        <v>12</v>
      </c>
      <c r="H18" s="10">
        <v>8</v>
      </c>
      <c r="I18" s="12">
        <v>1.1519999999999999</v>
      </c>
      <c r="J18" s="12">
        <v>1.4079999999999999</v>
      </c>
      <c r="K18" s="12">
        <v>1.7536</v>
      </c>
      <c r="L18" s="12">
        <v>1.792</v>
      </c>
      <c r="M18" s="13">
        <v>20</v>
      </c>
      <c r="N18" s="12">
        <v>0.05</v>
      </c>
      <c r="O18" s="12">
        <v>0.5</v>
      </c>
      <c r="P18" s="17">
        <v>1440</v>
      </c>
      <c r="Q18" s="10" t="s">
        <v>225</v>
      </c>
      <c r="R18" s="10">
        <v>1</v>
      </c>
      <c r="S18" s="10" t="s">
        <v>9</v>
      </c>
      <c r="T18" s="10">
        <v>449</v>
      </c>
      <c r="U18" s="12"/>
      <c r="V18" s="13"/>
      <c r="W18" s="13"/>
      <c r="X18" s="13"/>
      <c r="Y18" s="10" t="s">
        <v>228</v>
      </c>
      <c r="Z18" s="12"/>
      <c r="AA18" s="12">
        <v>0.15</v>
      </c>
      <c r="AB18" s="12"/>
      <c r="AC18" s="12"/>
      <c r="AD18" s="12"/>
      <c r="AE18" s="12">
        <v>0.2</v>
      </c>
      <c r="AF18" s="12"/>
      <c r="AG18" s="12"/>
      <c r="AH18" s="12"/>
      <c r="AI18" s="31">
        <v>311</v>
      </c>
      <c r="AJ18" s="31">
        <v>1</v>
      </c>
      <c r="AK18" s="32"/>
      <c r="AL18" s="32"/>
      <c r="AO18" s="31">
        <f>2*187</f>
        <v>374</v>
      </c>
      <c r="AP18" s="12" t="s">
        <v>213</v>
      </c>
      <c r="AQ18" s="13"/>
      <c r="AR18" s="12">
        <v>0.25</v>
      </c>
      <c r="AS18" s="12"/>
      <c r="AU18" s="10">
        <f t="shared" si="11"/>
        <v>633</v>
      </c>
      <c r="AV18" s="13">
        <f t="shared" si="12"/>
        <v>311</v>
      </c>
      <c r="AW18" s="12">
        <f t="shared" si="13"/>
        <v>0.25</v>
      </c>
      <c r="AX18" s="13">
        <f t="shared" si="14"/>
        <v>1102.25</v>
      </c>
      <c r="AY18" s="12">
        <f t="shared" si="15"/>
        <v>0.15</v>
      </c>
      <c r="AZ18" s="12">
        <f t="shared" si="16"/>
        <v>0</v>
      </c>
      <c r="BA18" s="12">
        <f t="shared" si="17"/>
        <v>0.2</v>
      </c>
      <c r="BB18" s="12">
        <f t="shared" si="18"/>
        <v>0.05</v>
      </c>
      <c r="BC18" s="12">
        <f t="shared" si="19"/>
        <v>0.5</v>
      </c>
      <c r="BD18" s="13">
        <f t="shared" si="20"/>
        <v>446</v>
      </c>
      <c r="BE18" s="4">
        <f t="shared" si="21"/>
        <v>0.67165763813651136</v>
      </c>
      <c r="BF18" s="12">
        <f t="shared" si="22"/>
        <v>1.0727193932827737</v>
      </c>
      <c r="BG18" s="56">
        <v>1</v>
      </c>
      <c r="BH18" s="9">
        <f t="shared" si="23"/>
        <v>1974.7745662499999</v>
      </c>
      <c r="BI18" s="17">
        <f t="shared" si="24"/>
        <v>2962.1618493749997</v>
      </c>
      <c r="BJ18" s="17">
        <f t="shared" si="25"/>
        <v>2024.1439304062496</v>
      </c>
      <c r="BK18" s="6">
        <f t="shared" si="26"/>
        <v>857.10959999999989</v>
      </c>
      <c r="BL18" s="17">
        <f t="shared" si="27"/>
        <v>1285.6643999999999</v>
      </c>
      <c r="BM18" s="17">
        <f t="shared" si="28"/>
        <v>878.53733999999986</v>
      </c>
      <c r="BN18" s="6">
        <f t="shared" si="29"/>
        <v>2095.1567999999997</v>
      </c>
      <c r="BO18" s="17">
        <f t="shared" si="30"/>
        <v>3142.7351999999996</v>
      </c>
      <c r="BP18" s="17">
        <f t="shared" si="31"/>
        <v>2147.5357199999999</v>
      </c>
      <c r="BQ18" s="6">
        <f t="shared" si="32"/>
        <v>2609.4225599999995</v>
      </c>
      <c r="BR18" s="17">
        <f t="shared" si="33"/>
        <v>3914.1338399999995</v>
      </c>
      <c r="BS18" s="17">
        <f t="shared" si="34"/>
        <v>2674.6581239999996</v>
      </c>
      <c r="BT18" s="6">
        <f t="shared" si="35"/>
        <v>2666.5632000000001</v>
      </c>
      <c r="BU18" s="17">
        <f t="shared" si="36"/>
        <v>3999.8447999999999</v>
      </c>
      <c r="BV18" s="17">
        <f t="shared" si="37"/>
        <v>2733.2272800000001</v>
      </c>
      <c r="BW18" s="17">
        <f t="shared" si="38"/>
        <v>2984.7159263271942</v>
      </c>
      <c r="BX18" s="17">
        <v>4</v>
      </c>
      <c r="BY18" s="9">
        <f t="shared" si="39"/>
        <v>404.82878608124992</v>
      </c>
      <c r="BZ18" s="17">
        <v>7</v>
      </c>
      <c r="CA18" s="17"/>
      <c r="CB18" s="17">
        <f t="shared" si="40"/>
        <v>20</v>
      </c>
      <c r="CC18" s="17">
        <f t="shared" si="41"/>
        <v>1829.7385271999999</v>
      </c>
      <c r="CD18" s="17">
        <f t="shared" si="42"/>
        <v>2234.5673132812499</v>
      </c>
    </row>
    <row r="19" spans="2:84" x14ac:dyDescent="0.35">
      <c r="B19" t="s">
        <v>209</v>
      </c>
      <c r="C19">
        <v>184</v>
      </c>
      <c r="D19" s="6">
        <v>72</v>
      </c>
      <c r="E19" s="6">
        <v>6</v>
      </c>
      <c r="F19" s="4">
        <v>1.5579000000000001</v>
      </c>
      <c r="G19" s="6">
        <v>12</v>
      </c>
      <c r="H19">
        <v>8</v>
      </c>
      <c r="I19" s="4">
        <v>1.1519999999999999</v>
      </c>
      <c r="J19" s="4">
        <v>1.4079999999999999</v>
      </c>
      <c r="K19" s="4">
        <v>1.7536</v>
      </c>
      <c r="L19" s="4">
        <v>1.792</v>
      </c>
      <c r="M19" s="6">
        <v>20</v>
      </c>
      <c r="N19" s="4">
        <v>0.05</v>
      </c>
      <c r="O19" s="4">
        <v>0.5</v>
      </c>
      <c r="P19" s="9">
        <v>1440</v>
      </c>
      <c r="Q19" t="s">
        <v>225</v>
      </c>
      <c r="R19">
        <v>1</v>
      </c>
      <c r="S19" t="s">
        <v>9</v>
      </c>
      <c r="T19">
        <v>449</v>
      </c>
      <c r="U19" s="4"/>
      <c r="V19" s="6"/>
      <c r="W19" s="6"/>
      <c r="X19" s="6"/>
      <c r="Y19" t="s">
        <v>207</v>
      </c>
      <c r="AB19" s="4">
        <v>0.35</v>
      </c>
      <c r="AI19" s="15">
        <v>311</v>
      </c>
      <c r="AJ19" s="15">
        <v>1</v>
      </c>
      <c r="AK19" s="30"/>
      <c r="AL19" s="30">
        <v>0.46600000000000003</v>
      </c>
      <c r="AM19" s="30">
        <v>0.311</v>
      </c>
      <c r="AN19" s="30"/>
      <c r="AO19" s="15"/>
      <c r="AP19" s="4" t="s">
        <v>213</v>
      </c>
      <c r="AQ19" s="6"/>
      <c r="AR19" s="4">
        <v>0.25</v>
      </c>
      <c r="AS19" s="4"/>
      <c r="AU19">
        <f t="shared" si="11"/>
        <v>633</v>
      </c>
      <c r="AV19" s="6">
        <f t="shared" si="12"/>
        <v>311</v>
      </c>
      <c r="AW19" s="4">
        <f t="shared" si="13"/>
        <v>0.25</v>
      </c>
      <c r="AX19" s="6">
        <f t="shared" si="14"/>
        <v>1102.25</v>
      </c>
      <c r="AY19" s="4">
        <f t="shared" si="15"/>
        <v>0.46600000000000003</v>
      </c>
      <c r="AZ19" s="4">
        <f t="shared" si="16"/>
        <v>0.35</v>
      </c>
      <c r="BA19" s="4">
        <f t="shared" si="17"/>
        <v>0</v>
      </c>
      <c r="BB19" s="4">
        <f t="shared" si="18"/>
        <v>0.36099999999999999</v>
      </c>
      <c r="BC19" s="4">
        <f t="shared" si="19"/>
        <v>0.5</v>
      </c>
      <c r="BD19" s="6">
        <f t="shared" si="20"/>
        <v>72</v>
      </c>
      <c r="BE19" s="4">
        <f t="shared" si="21"/>
        <v>0.13597826086956522</v>
      </c>
      <c r="BF19" s="4">
        <f t="shared" si="22"/>
        <v>0.21717391304347824</v>
      </c>
      <c r="BG19" s="55">
        <v>1</v>
      </c>
      <c r="BH19" s="9">
        <f t="shared" si="23"/>
        <v>3118.4266194000002</v>
      </c>
      <c r="BI19" s="9">
        <f t="shared" si="24"/>
        <v>4677.6399290999998</v>
      </c>
      <c r="BJ19" s="9">
        <f t="shared" si="25"/>
        <v>3681.3026242017004</v>
      </c>
      <c r="BK19" s="6">
        <f t="shared" si="26"/>
        <v>1152.9711359999999</v>
      </c>
      <c r="BL19" s="9">
        <f t="shared" si="27"/>
        <v>1729.4567039999997</v>
      </c>
      <c r="BM19" s="9">
        <f t="shared" si="28"/>
        <v>1361.0824260479999</v>
      </c>
      <c r="BN19" s="6">
        <f t="shared" si="29"/>
        <v>2818.3738879999996</v>
      </c>
      <c r="BO19" s="9">
        <f t="shared" si="30"/>
        <v>4227.5608319999992</v>
      </c>
      <c r="BP19" s="9">
        <f t="shared" si="31"/>
        <v>3327.0903747839993</v>
      </c>
      <c r="BQ19" s="6">
        <f t="shared" si="32"/>
        <v>3510.1565695999998</v>
      </c>
      <c r="BR19" s="9">
        <f t="shared" si="33"/>
        <v>5265.2348543999997</v>
      </c>
      <c r="BS19" s="9">
        <f t="shared" si="34"/>
        <v>4143.7398304128001</v>
      </c>
      <c r="BT19" s="6">
        <f t="shared" si="35"/>
        <v>3587.0213119999999</v>
      </c>
      <c r="BU19" s="9">
        <f t="shared" si="36"/>
        <v>5380.5319679999993</v>
      </c>
      <c r="BV19" s="9">
        <f t="shared" si="37"/>
        <v>4234.4786588159996</v>
      </c>
      <c r="BW19" s="9">
        <f t="shared" si="38"/>
        <v>1752.7304347826087</v>
      </c>
      <c r="BX19" s="9">
        <v>4</v>
      </c>
      <c r="BY19" s="9">
        <f t="shared" si="39"/>
        <v>736.26052484034005</v>
      </c>
      <c r="BZ19" s="9">
        <v>7</v>
      </c>
      <c r="CA19" s="9"/>
      <c r="CB19" s="9">
        <f t="shared" si="40"/>
        <v>20</v>
      </c>
      <c r="CC19" s="9">
        <f t="shared" si="41"/>
        <v>2714.7294693478398</v>
      </c>
      <c r="CD19" s="9">
        <f t="shared" si="42"/>
        <v>3450.9899941881799</v>
      </c>
    </row>
    <row r="20" spans="2:84" x14ac:dyDescent="0.35">
      <c r="B20" t="s">
        <v>209</v>
      </c>
      <c r="C20">
        <v>184</v>
      </c>
      <c r="D20" s="6">
        <v>72</v>
      </c>
      <c r="E20" s="6">
        <v>6</v>
      </c>
      <c r="F20" s="4">
        <v>1.5579000000000001</v>
      </c>
      <c r="G20" s="6">
        <v>12</v>
      </c>
      <c r="H20">
        <v>8</v>
      </c>
      <c r="I20" s="4">
        <v>1.1519999999999999</v>
      </c>
      <c r="J20" s="4">
        <v>1.4079999999999999</v>
      </c>
      <c r="K20" s="4">
        <v>1.7536</v>
      </c>
      <c r="L20" s="4">
        <v>1.792</v>
      </c>
      <c r="M20" s="6">
        <v>20</v>
      </c>
      <c r="N20" s="4">
        <v>0.05</v>
      </c>
      <c r="O20" s="4">
        <v>0.5</v>
      </c>
      <c r="P20" s="9">
        <v>1440</v>
      </c>
      <c r="Q20" t="s">
        <v>225</v>
      </c>
      <c r="R20">
        <v>1</v>
      </c>
      <c r="S20" t="s">
        <v>9</v>
      </c>
      <c r="T20">
        <v>449</v>
      </c>
      <c r="U20" s="4"/>
      <c r="V20" s="6"/>
      <c r="W20" s="6"/>
      <c r="X20" s="6"/>
      <c r="Y20" t="s">
        <v>207</v>
      </c>
      <c r="AB20" s="4">
        <v>0.35</v>
      </c>
      <c r="AI20" s="15">
        <v>311</v>
      </c>
      <c r="AJ20" s="15">
        <v>1</v>
      </c>
      <c r="AK20" s="30"/>
      <c r="AL20" s="30">
        <v>0.46600000000000003</v>
      </c>
      <c r="AO20" s="15">
        <f>1*187</f>
        <v>187</v>
      </c>
      <c r="AP20" s="4" t="s">
        <v>213</v>
      </c>
      <c r="AQ20" s="6"/>
      <c r="AR20" s="4">
        <v>0.25</v>
      </c>
      <c r="AS20" s="4"/>
      <c r="AU20">
        <f t="shared" si="11"/>
        <v>633</v>
      </c>
      <c r="AV20" s="6">
        <f t="shared" si="12"/>
        <v>311</v>
      </c>
      <c r="AW20" s="4">
        <f t="shared" si="13"/>
        <v>0.25</v>
      </c>
      <c r="AX20" s="6">
        <f t="shared" si="14"/>
        <v>1102.25</v>
      </c>
      <c r="AY20" s="4">
        <f t="shared" si="15"/>
        <v>0.46600000000000003</v>
      </c>
      <c r="AZ20" s="4">
        <f t="shared" si="16"/>
        <v>0.35</v>
      </c>
      <c r="BA20" s="4">
        <f t="shared" si="17"/>
        <v>0</v>
      </c>
      <c r="BB20" s="4">
        <f t="shared" si="18"/>
        <v>0.05</v>
      </c>
      <c r="BC20" s="4">
        <f t="shared" si="19"/>
        <v>0.5</v>
      </c>
      <c r="BD20" s="6">
        <f t="shared" si="20"/>
        <v>259</v>
      </c>
      <c r="BE20" s="4">
        <f t="shared" si="21"/>
        <v>0.43400843881856538</v>
      </c>
      <c r="BF20" s="4">
        <f t="shared" si="22"/>
        <v>0.69316455696202539</v>
      </c>
      <c r="BG20" s="55">
        <v>1</v>
      </c>
      <c r="BH20" s="9">
        <f t="shared" si="23"/>
        <v>3118.4266194000002</v>
      </c>
      <c r="BI20" s="9">
        <f t="shared" si="24"/>
        <v>4677.6399290999998</v>
      </c>
      <c r="BJ20" s="9">
        <f t="shared" si="25"/>
        <v>3196.3872848849996</v>
      </c>
      <c r="BK20" s="6">
        <f t="shared" si="26"/>
        <v>1152.9711359999999</v>
      </c>
      <c r="BL20" s="9">
        <f t="shared" si="27"/>
        <v>1729.4567039999997</v>
      </c>
      <c r="BM20" s="9">
        <f t="shared" si="28"/>
        <v>1181.7954143999998</v>
      </c>
      <c r="BN20" s="6">
        <f t="shared" si="29"/>
        <v>2818.3738879999996</v>
      </c>
      <c r="BO20" s="9">
        <f t="shared" si="30"/>
        <v>4227.5608319999992</v>
      </c>
      <c r="BP20" s="9">
        <f t="shared" si="31"/>
        <v>2888.8332351999993</v>
      </c>
      <c r="BQ20" s="6">
        <f t="shared" si="32"/>
        <v>3510.1565695999998</v>
      </c>
      <c r="BR20" s="9">
        <f t="shared" si="33"/>
        <v>5265.2348543999997</v>
      </c>
      <c r="BS20" s="9">
        <f t="shared" si="34"/>
        <v>3597.9104838399994</v>
      </c>
      <c r="BT20" s="6">
        <f t="shared" si="35"/>
        <v>3587.0213119999999</v>
      </c>
      <c r="BU20" s="9">
        <f t="shared" si="36"/>
        <v>5380.5319679999993</v>
      </c>
      <c r="BV20" s="9">
        <f t="shared" si="37"/>
        <v>3676.6968447999993</v>
      </c>
      <c r="BW20" s="9">
        <f t="shared" si="38"/>
        <v>2438.1569620253163</v>
      </c>
      <c r="BX20" s="9">
        <v>4</v>
      </c>
      <c r="BY20" s="9">
        <f t="shared" si="39"/>
        <v>639.27745697699993</v>
      </c>
      <c r="BZ20" s="9">
        <v>7</v>
      </c>
      <c r="CA20" s="9"/>
      <c r="CB20" s="9">
        <f t="shared" si="40"/>
        <v>20</v>
      </c>
      <c r="CC20" s="9">
        <f t="shared" si="41"/>
        <v>2461.3371595519993</v>
      </c>
      <c r="CD20" s="9">
        <f t="shared" si="42"/>
        <v>3100.6146165289992</v>
      </c>
    </row>
    <row r="21" spans="2:84" x14ac:dyDescent="0.35">
      <c r="B21" t="s">
        <v>209</v>
      </c>
      <c r="C21">
        <v>184</v>
      </c>
      <c r="D21" s="6">
        <v>72</v>
      </c>
      <c r="E21" s="6">
        <v>6</v>
      </c>
      <c r="F21" s="4">
        <v>1.5579000000000001</v>
      </c>
      <c r="G21" s="6">
        <v>12</v>
      </c>
      <c r="H21">
        <v>8</v>
      </c>
      <c r="I21" s="4">
        <v>1.1519999999999999</v>
      </c>
      <c r="J21" s="4">
        <v>1.4079999999999999</v>
      </c>
      <c r="K21" s="4">
        <v>1.7536</v>
      </c>
      <c r="L21" s="4">
        <v>1.792</v>
      </c>
      <c r="M21" s="6">
        <v>20</v>
      </c>
      <c r="N21" s="4">
        <v>0.05</v>
      </c>
      <c r="O21" s="4">
        <v>0.5</v>
      </c>
      <c r="P21" s="9">
        <v>1440</v>
      </c>
      <c r="Q21" t="s">
        <v>225</v>
      </c>
      <c r="R21">
        <v>1</v>
      </c>
      <c r="S21" t="s">
        <v>9</v>
      </c>
      <c r="T21">
        <v>449</v>
      </c>
      <c r="U21" s="4"/>
      <c r="V21" s="6"/>
      <c r="W21" s="6"/>
      <c r="X21" s="6"/>
      <c r="Y21" t="s">
        <v>207</v>
      </c>
      <c r="AB21" s="4">
        <v>0.35</v>
      </c>
      <c r="AI21" s="15">
        <v>311</v>
      </c>
      <c r="AJ21" s="15">
        <v>1</v>
      </c>
      <c r="AK21" s="30">
        <f>1*46.6%</f>
        <v>0.46600000000000003</v>
      </c>
      <c r="AL21" s="30">
        <v>0.46600000000000003</v>
      </c>
      <c r="AO21" s="15"/>
      <c r="AP21" s="4" t="s">
        <v>213</v>
      </c>
      <c r="AQ21" s="6"/>
      <c r="AR21" s="4">
        <v>0.25</v>
      </c>
      <c r="AS21" s="4"/>
      <c r="AU21">
        <f t="shared" si="11"/>
        <v>633</v>
      </c>
      <c r="AV21" s="6">
        <f t="shared" si="12"/>
        <v>311</v>
      </c>
      <c r="AW21" s="4">
        <f t="shared" si="13"/>
        <v>0.71599999999999997</v>
      </c>
      <c r="AX21" s="6">
        <f t="shared" si="14"/>
        <v>1397.2280000000001</v>
      </c>
      <c r="AY21" s="4">
        <f t="shared" si="15"/>
        <v>0.46600000000000003</v>
      </c>
      <c r="AZ21" s="4">
        <f t="shared" si="16"/>
        <v>0.35</v>
      </c>
      <c r="BA21" s="4">
        <f t="shared" si="17"/>
        <v>0</v>
      </c>
      <c r="BB21" s="4">
        <f t="shared" si="18"/>
        <v>0.05</v>
      </c>
      <c r="BC21" s="4">
        <f t="shared" si="19"/>
        <v>0.5</v>
      </c>
      <c r="BD21" s="6">
        <f t="shared" si="20"/>
        <v>72</v>
      </c>
      <c r="BE21" s="4">
        <f t="shared" si="21"/>
        <v>0.13597826086956522</v>
      </c>
      <c r="BF21" s="4">
        <f t="shared" si="22"/>
        <v>0.21717391304347824</v>
      </c>
      <c r="BG21" s="55">
        <v>1</v>
      </c>
      <c r="BH21" s="9">
        <f t="shared" si="23"/>
        <v>3952.9625661792002</v>
      </c>
      <c r="BI21" s="9">
        <f t="shared" si="24"/>
        <v>5929.4438492688005</v>
      </c>
      <c r="BJ21" s="9">
        <f t="shared" si="25"/>
        <v>4051.78663033368</v>
      </c>
      <c r="BK21" s="6">
        <f t="shared" si="26"/>
        <v>1461.5228436479999</v>
      </c>
      <c r="BL21" s="9">
        <f t="shared" si="27"/>
        <v>2192.2842654719998</v>
      </c>
      <c r="BM21" s="9">
        <f t="shared" si="28"/>
        <v>1498.0609147391999</v>
      </c>
      <c r="BN21" s="6">
        <f t="shared" si="29"/>
        <v>3572.6113955839996</v>
      </c>
      <c r="BO21" s="9">
        <f t="shared" si="30"/>
        <v>5358.9170933759997</v>
      </c>
      <c r="BP21" s="9">
        <f t="shared" si="31"/>
        <v>3661.9266804735998</v>
      </c>
      <c r="BQ21" s="6">
        <f t="shared" si="32"/>
        <v>4449.5251017727996</v>
      </c>
      <c r="BR21" s="9">
        <f t="shared" si="33"/>
        <v>6674.287652659199</v>
      </c>
      <c r="BS21" s="9">
        <f t="shared" si="34"/>
        <v>4560.76322931712</v>
      </c>
      <c r="BT21" s="6">
        <f t="shared" si="35"/>
        <v>4546.9599580160002</v>
      </c>
      <c r="BU21" s="9">
        <f t="shared" si="36"/>
        <v>6820.4399370240008</v>
      </c>
      <c r="BV21" s="9">
        <f t="shared" si="37"/>
        <v>4660.6339569664005</v>
      </c>
      <c r="BW21" s="9">
        <f t="shared" si="38"/>
        <v>1752.7304347826087</v>
      </c>
      <c r="BX21" s="9">
        <v>4</v>
      </c>
      <c r="BY21" s="9">
        <f t="shared" si="39"/>
        <v>810.35732606673605</v>
      </c>
      <c r="BZ21" s="9">
        <v>7</v>
      </c>
      <c r="CA21" s="9"/>
      <c r="CB21" s="9">
        <f t="shared" si="40"/>
        <v>20</v>
      </c>
      <c r="CC21" s="9">
        <f>(BZ21*BV21+SUM(BM21:BS21))/CB21</f>
        <v>3120.0264883343361</v>
      </c>
      <c r="CD21" s="96">
        <f t="shared" si="42"/>
        <v>3930.3838144010724</v>
      </c>
      <c r="CF21" t="s">
        <v>254</v>
      </c>
    </row>
    <row r="22" spans="2:84" x14ac:dyDescent="0.35">
      <c r="B22" t="s">
        <v>209</v>
      </c>
      <c r="C22">
        <v>184</v>
      </c>
      <c r="D22" s="6">
        <v>72</v>
      </c>
      <c r="E22" s="6">
        <v>6</v>
      </c>
      <c r="F22" s="4">
        <v>1.5579000000000001</v>
      </c>
      <c r="G22" s="6">
        <v>12</v>
      </c>
      <c r="H22">
        <v>8</v>
      </c>
      <c r="I22" s="4">
        <v>1.1519999999999999</v>
      </c>
      <c r="J22" s="4">
        <v>1.4079999999999999</v>
      </c>
      <c r="K22" s="4">
        <v>1.7536</v>
      </c>
      <c r="L22" s="4">
        <v>1.792</v>
      </c>
      <c r="M22" s="6">
        <v>20</v>
      </c>
      <c r="N22" s="4">
        <v>0.05</v>
      </c>
      <c r="O22" s="4">
        <v>0.5</v>
      </c>
      <c r="P22" s="9">
        <v>1440</v>
      </c>
      <c r="Q22" t="s">
        <v>225</v>
      </c>
      <c r="R22">
        <v>1</v>
      </c>
      <c r="S22" t="s">
        <v>9</v>
      </c>
      <c r="T22">
        <v>449</v>
      </c>
      <c r="U22" s="4"/>
      <c r="V22" s="6"/>
      <c r="W22" s="6"/>
      <c r="X22" s="6"/>
      <c r="Y22" t="s">
        <v>207</v>
      </c>
      <c r="AB22" s="4">
        <v>0.35</v>
      </c>
      <c r="AI22" s="15">
        <v>311</v>
      </c>
      <c r="AJ22" s="15">
        <v>1</v>
      </c>
      <c r="AK22" s="30">
        <f>1*46.6%</f>
        <v>0.46600000000000003</v>
      </c>
      <c r="AM22" s="30">
        <v>0.311</v>
      </c>
      <c r="AO22" s="15"/>
      <c r="AP22" s="4" t="s">
        <v>213</v>
      </c>
      <c r="AQ22" s="6"/>
      <c r="AR22" s="4">
        <v>0.25</v>
      </c>
      <c r="AS22" s="4"/>
      <c r="AU22">
        <f t="shared" si="11"/>
        <v>633</v>
      </c>
      <c r="AV22" s="6">
        <f t="shared" si="12"/>
        <v>311</v>
      </c>
      <c r="AW22" s="4">
        <f t="shared" si="13"/>
        <v>0.71599999999999997</v>
      </c>
      <c r="AX22" s="6">
        <f t="shared" si="14"/>
        <v>1397.2280000000001</v>
      </c>
      <c r="AY22" s="4">
        <f t="shared" si="15"/>
        <v>0</v>
      </c>
      <c r="AZ22" s="4">
        <f t="shared" si="16"/>
        <v>0.35</v>
      </c>
      <c r="BA22" s="4">
        <f t="shared" si="17"/>
        <v>0</v>
      </c>
      <c r="BB22" s="4">
        <f t="shared" si="18"/>
        <v>0.36099999999999999</v>
      </c>
      <c r="BC22" s="4">
        <f t="shared" si="19"/>
        <v>0.5</v>
      </c>
      <c r="BD22" s="6">
        <f t="shared" si="20"/>
        <v>72</v>
      </c>
      <c r="BE22" s="4">
        <f t="shared" si="21"/>
        <v>0.13597826086956522</v>
      </c>
      <c r="BF22" s="4">
        <f t="shared" si="22"/>
        <v>0.21717391304347824</v>
      </c>
      <c r="BG22" s="55">
        <v>1</v>
      </c>
      <c r="BH22" s="9">
        <f t="shared" si="23"/>
        <v>2938.6010266200005</v>
      </c>
      <c r="BI22" s="9">
        <f t="shared" si="24"/>
        <v>4407.9015399300006</v>
      </c>
      <c r="BJ22" s="9">
        <f t="shared" si="25"/>
        <v>3469.0185119249109</v>
      </c>
      <c r="BK22" s="6">
        <f t="shared" si="26"/>
        <v>1086.4844928</v>
      </c>
      <c r="BL22" s="9">
        <f t="shared" si="27"/>
        <v>1629.7267391999999</v>
      </c>
      <c r="BM22" s="9">
        <f t="shared" si="28"/>
        <v>1282.5949437504</v>
      </c>
      <c r="BN22" s="6">
        <f t="shared" si="29"/>
        <v>2655.8509824000002</v>
      </c>
      <c r="BO22" s="9">
        <f t="shared" si="30"/>
        <v>3983.7764736000004</v>
      </c>
      <c r="BP22" s="9">
        <f t="shared" si="31"/>
        <v>3135.2320847232004</v>
      </c>
      <c r="BQ22" s="6">
        <f t="shared" si="32"/>
        <v>3307.7416780800004</v>
      </c>
      <c r="BR22" s="9">
        <f t="shared" si="33"/>
        <v>4961.6125171200001</v>
      </c>
      <c r="BS22" s="9">
        <f t="shared" si="34"/>
        <v>3904.7890509734402</v>
      </c>
      <c r="BT22" s="6">
        <f t="shared" si="35"/>
        <v>3380.1739776000004</v>
      </c>
      <c r="BU22" s="9">
        <f t="shared" si="36"/>
        <v>5070.2609664000011</v>
      </c>
      <c r="BV22" s="9">
        <f t="shared" si="37"/>
        <v>3990.2953805568004</v>
      </c>
      <c r="BW22" s="9">
        <f t="shared" si="38"/>
        <v>1752.7304347826087</v>
      </c>
      <c r="BX22" s="9">
        <v>4</v>
      </c>
      <c r="BY22" s="9">
        <f t="shared" si="39"/>
        <v>693.80370238498222</v>
      </c>
      <c r="BZ22" s="9">
        <v>7</v>
      </c>
      <c r="CA22" s="9"/>
      <c r="CB22" s="9">
        <f t="shared" si="40"/>
        <v>20</v>
      </c>
      <c r="CC22" s="9">
        <f t="shared" si="41"/>
        <v>2558.1832697272321</v>
      </c>
      <c r="CD22" s="9">
        <f t="shared" si="42"/>
        <v>3251.9869721122141</v>
      </c>
      <c r="CF22" t="s">
        <v>309</v>
      </c>
    </row>
    <row r="23" spans="2:84" x14ac:dyDescent="0.35">
      <c r="B23" t="s">
        <v>209</v>
      </c>
      <c r="C23">
        <v>184</v>
      </c>
      <c r="D23" s="6">
        <v>72</v>
      </c>
      <c r="E23" s="6">
        <v>6</v>
      </c>
      <c r="F23" s="4">
        <v>1.5579000000000001</v>
      </c>
      <c r="G23" s="6">
        <v>12</v>
      </c>
      <c r="H23">
        <v>8</v>
      </c>
      <c r="I23" s="4">
        <v>1.1519999999999999</v>
      </c>
      <c r="J23" s="4">
        <v>1.4079999999999999</v>
      </c>
      <c r="K23" s="4">
        <v>1.7536</v>
      </c>
      <c r="L23" s="4">
        <v>1.792</v>
      </c>
      <c r="M23" s="6">
        <v>20</v>
      </c>
      <c r="N23" s="4">
        <v>0.05</v>
      </c>
      <c r="O23" s="4">
        <v>0.5</v>
      </c>
      <c r="P23" s="9">
        <v>1440</v>
      </c>
      <c r="Q23" t="s">
        <v>225</v>
      </c>
      <c r="R23">
        <v>1</v>
      </c>
      <c r="S23" t="s">
        <v>9</v>
      </c>
      <c r="T23">
        <v>449</v>
      </c>
      <c r="U23" s="4"/>
      <c r="V23" s="6"/>
      <c r="W23" s="6"/>
      <c r="X23" s="6"/>
      <c r="Y23" t="s">
        <v>207</v>
      </c>
      <c r="AB23" s="4">
        <v>0.35</v>
      </c>
      <c r="AI23" s="15">
        <v>311</v>
      </c>
      <c r="AJ23" s="15">
        <v>1</v>
      </c>
      <c r="AK23" s="30"/>
      <c r="AM23" s="30">
        <v>0.311</v>
      </c>
      <c r="AO23" s="15">
        <f t="shared" ref="AO23:AO25" si="70">1*187</f>
        <v>187</v>
      </c>
      <c r="AP23" s="4" t="s">
        <v>213</v>
      </c>
      <c r="AQ23" s="6"/>
      <c r="AR23" s="4">
        <v>0.25</v>
      </c>
      <c r="AS23" s="4"/>
      <c r="AU23">
        <f t="shared" si="11"/>
        <v>633</v>
      </c>
      <c r="AV23" s="6">
        <f t="shared" si="12"/>
        <v>311</v>
      </c>
      <c r="AW23" s="4">
        <f t="shared" si="13"/>
        <v>0.25</v>
      </c>
      <c r="AX23" s="6">
        <f t="shared" si="14"/>
        <v>1102.25</v>
      </c>
      <c r="AY23" s="4">
        <f t="shared" si="15"/>
        <v>0</v>
      </c>
      <c r="AZ23" s="4">
        <f t="shared" si="16"/>
        <v>0.35</v>
      </c>
      <c r="BA23" s="4">
        <f t="shared" si="17"/>
        <v>0</v>
      </c>
      <c r="BB23" s="4">
        <f t="shared" si="18"/>
        <v>0.36099999999999999</v>
      </c>
      <c r="BC23" s="4">
        <f t="shared" si="19"/>
        <v>0.5</v>
      </c>
      <c r="BD23" s="6">
        <f t="shared" si="20"/>
        <v>259</v>
      </c>
      <c r="BE23" s="4">
        <f t="shared" si="21"/>
        <v>0.43400843881856538</v>
      </c>
      <c r="BF23" s="4">
        <f t="shared" si="22"/>
        <v>0.69316455696202539</v>
      </c>
      <c r="BG23" s="55">
        <v>1</v>
      </c>
      <c r="BH23" s="9">
        <f t="shared" si="23"/>
        <v>2318.2136212500004</v>
      </c>
      <c r="BI23" s="9">
        <f t="shared" si="24"/>
        <v>3477.3204318750004</v>
      </c>
      <c r="BJ23" s="9">
        <f t="shared" si="25"/>
        <v>2736.6511798856254</v>
      </c>
      <c r="BK23" s="6">
        <f t="shared" si="26"/>
        <v>857.1096</v>
      </c>
      <c r="BL23" s="9">
        <f t="shared" si="27"/>
        <v>1285.6644000000001</v>
      </c>
      <c r="BM23" s="9">
        <f t="shared" si="28"/>
        <v>1011.8178828</v>
      </c>
      <c r="BN23" s="6">
        <f t="shared" si="29"/>
        <v>2095.1568000000002</v>
      </c>
      <c r="BO23" s="9">
        <f t="shared" si="30"/>
        <v>3142.7352000000001</v>
      </c>
      <c r="BP23" s="9">
        <f t="shared" si="31"/>
        <v>2473.3326023999998</v>
      </c>
      <c r="BQ23" s="6">
        <f t="shared" si="32"/>
        <v>2609.42256</v>
      </c>
      <c r="BR23" s="9">
        <f t="shared" si="33"/>
        <v>3914.13384</v>
      </c>
      <c r="BS23" s="9">
        <f t="shared" si="34"/>
        <v>3080.4233320800004</v>
      </c>
      <c r="BT23" s="6">
        <f t="shared" si="35"/>
        <v>2666.5632000000001</v>
      </c>
      <c r="BU23" s="9">
        <f t="shared" si="36"/>
        <v>3999.8447999999999</v>
      </c>
      <c r="BV23" s="9">
        <f t="shared" si="37"/>
        <v>3147.8778576</v>
      </c>
      <c r="BW23" s="9">
        <f t="shared" si="38"/>
        <v>2438.1569620253163</v>
      </c>
      <c r="BX23" s="9">
        <v>4</v>
      </c>
      <c r="BY23" s="9">
        <f t="shared" si="39"/>
        <v>547.33023597712508</v>
      </c>
      <c r="BZ23" s="9">
        <v>7</v>
      </c>
      <c r="CA23" s="9"/>
      <c r="CB23" s="9">
        <f t="shared" si="40"/>
        <v>20</v>
      </c>
      <c r="CC23" s="9">
        <f t="shared" si="41"/>
        <v>2018.1083610239998</v>
      </c>
      <c r="CD23" s="9">
        <f t="shared" si="42"/>
        <v>2565.4385970011249</v>
      </c>
    </row>
    <row r="24" spans="2:84" x14ac:dyDescent="0.35">
      <c r="B24" t="s">
        <v>209</v>
      </c>
      <c r="C24">
        <v>184</v>
      </c>
      <c r="D24" s="6">
        <v>72</v>
      </c>
      <c r="E24" s="6">
        <v>6</v>
      </c>
      <c r="F24" s="4">
        <v>1.5579000000000001</v>
      </c>
      <c r="G24" s="6">
        <v>12</v>
      </c>
      <c r="H24">
        <v>8</v>
      </c>
      <c r="I24" s="4">
        <v>1.1519999999999999</v>
      </c>
      <c r="J24" s="4">
        <v>1.4079999999999999</v>
      </c>
      <c r="K24" s="4">
        <v>1.7536</v>
      </c>
      <c r="L24" s="4">
        <v>1.792</v>
      </c>
      <c r="M24" s="6">
        <v>20</v>
      </c>
      <c r="N24" s="4">
        <v>0.05</v>
      </c>
      <c r="O24" s="4">
        <v>0.5</v>
      </c>
      <c r="P24" s="9">
        <v>1440</v>
      </c>
      <c r="Q24" t="s">
        <v>225</v>
      </c>
      <c r="R24">
        <v>1</v>
      </c>
      <c r="S24" t="s">
        <v>9</v>
      </c>
      <c r="T24">
        <v>449</v>
      </c>
      <c r="U24" s="4"/>
      <c r="V24" s="6"/>
      <c r="W24" s="6"/>
      <c r="X24" s="6"/>
      <c r="Y24" t="s">
        <v>207</v>
      </c>
      <c r="AB24" s="4">
        <v>0.35</v>
      </c>
      <c r="AI24" s="15">
        <v>311</v>
      </c>
      <c r="AJ24" s="15">
        <v>1</v>
      </c>
      <c r="AK24" s="30">
        <f>2*46.6%</f>
        <v>0.93200000000000005</v>
      </c>
      <c r="AL24" s="30"/>
      <c r="AO24" s="15"/>
      <c r="AP24" s="4" t="s">
        <v>213</v>
      </c>
      <c r="AQ24" s="6"/>
      <c r="AR24" s="4">
        <v>0.25</v>
      </c>
      <c r="AS24" s="4"/>
      <c r="AU24">
        <f t="shared" si="11"/>
        <v>633</v>
      </c>
      <c r="AV24" s="6">
        <f t="shared" si="12"/>
        <v>311</v>
      </c>
      <c r="AW24" s="4">
        <f t="shared" si="13"/>
        <v>1.1819999999999999</v>
      </c>
      <c r="AX24" s="6">
        <f t="shared" si="14"/>
        <v>1692.2059999999999</v>
      </c>
      <c r="AY24" s="4">
        <f t="shared" si="15"/>
        <v>0</v>
      </c>
      <c r="AZ24" s="4">
        <f t="shared" si="16"/>
        <v>0.35</v>
      </c>
      <c r="BA24" s="4">
        <f t="shared" si="17"/>
        <v>0</v>
      </c>
      <c r="BB24" s="4">
        <f t="shared" si="18"/>
        <v>0.05</v>
      </c>
      <c r="BC24" s="4">
        <f t="shared" si="19"/>
        <v>0.5</v>
      </c>
      <c r="BD24" s="6">
        <f t="shared" si="20"/>
        <v>72</v>
      </c>
      <c r="BE24" s="4">
        <f t="shared" si="21"/>
        <v>0.13597826086956522</v>
      </c>
      <c r="BF24" s="4">
        <f t="shared" si="22"/>
        <v>0.21717391304347824</v>
      </c>
      <c r="BG24" s="55">
        <v>1</v>
      </c>
      <c r="BH24" s="9">
        <f t="shared" si="23"/>
        <v>3558.9884319900002</v>
      </c>
      <c r="BI24" s="9">
        <f t="shared" si="24"/>
        <v>5338.4826479849999</v>
      </c>
      <c r="BJ24" s="9">
        <f t="shared" si="25"/>
        <v>3647.9631427897502</v>
      </c>
      <c r="BK24" s="6">
        <f t="shared" si="26"/>
        <v>1315.8593855999998</v>
      </c>
      <c r="BL24" s="9">
        <f t="shared" si="27"/>
        <v>1973.7890783999997</v>
      </c>
      <c r="BM24" s="9">
        <f t="shared" si="28"/>
        <v>1348.7558702399997</v>
      </c>
      <c r="BN24" s="6">
        <f t="shared" si="29"/>
        <v>3216.5451647999998</v>
      </c>
      <c r="BO24" s="9">
        <f t="shared" si="30"/>
        <v>4824.8177471999998</v>
      </c>
      <c r="BP24" s="9">
        <f t="shared" si="31"/>
        <v>3296.9587939200001</v>
      </c>
      <c r="BQ24" s="6">
        <f t="shared" si="32"/>
        <v>4006.0607961599999</v>
      </c>
      <c r="BR24" s="9">
        <f t="shared" si="33"/>
        <v>6009.0911942399998</v>
      </c>
      <c r="BS24" s="9">
        <f t="shared" si="34"/>
        <v>4106.2123160640003</v>
      </c>
      <c r="BT24" s="6">
        <f t="shared" si="35"/>
        <v>4093.7847551999998</v>
      </c>
      <c r="BU24" s="9">
        <f t="shared" si="36"/>
        <v>6140.6771327999995</v>
      </c>
      <c r="BV24" s="9">
        <f t="shared" si="37"/>
        <v>4196.1293740799993</v>
      </c>
      <c r="BW24" s="9">
        <f t="shared" si="38"/>
        <v>1752.7304347826087</v>
      </c>
      <c r="BX24" s="9">
        <v>4</v>
      </c>
      <c r="BY24" s="9">
        <f t="shared" si="39"/>
        <v>729.59262855795009</v>
      </c>
      <c r="BZ24" s="9">
        <v>7</v>
      </c>
      <c r="CA24" s="9"/>
      <c r="CB24" s="9">
        <f t="shared" si="40"/>
        <v>20</v>
      </c>
      <c r="CC24" s="9">
        <f t="shared" si="41"/>
        <v>2809.0673750591995</v>
      </c>
      <c r="CD24" s="9">
        <f t="shared" si="42"/>
        <v>3538.6600036171494</v>
      </c>
    </row>
    <row r="25" spans="2:84" x14ac:dyDescent="0.35">
      <c r="B25" t="s">
        <v>209</v>
      </c>
      <c r="C25">
        <v>184</v>
      </c>
      <c r="D25" s="6">
        <v>72</v>
      </c>
      <c r="E25" s="6">
        <v>6</v>
      </c>
      <c r="F25" s="4">
        <v>1.5579000000000001</v>
      </c>
      <c r="G25" s="6">
        <v>12</v>
      </c>
      <c r="H25">
        <v>8</v>
      </c>
      <c r="I25" s="4">
        <v>1.1519999999999999</v>
      </c>
      <c r="J25" s="4">
        <v>1.4079999999999999</v>
      </c>
      <c r="K25" s="4">
        <v>1.7536</v>
      </c>
      <c r="L25" s="4">
        <v>1.792</v>
      </c>
      <c r="M25" s="6">
        <v>20</v>
      </c>
      <c r="N25" s="4">
        <v>0.05</v>
      </c>
      <c r="O25" s="4">
        <v>0.5</v>
      </c>
      <c r="P25" s="9">
        <v>1440</v>
      </c>
      <c r="Q25" t="s">
        <v>225</v>
      </c>
      <c r="R25">
        <v>1</v>
      </c>
      <c r="S25" t="s">
        <v>9</v>
      </c>
      <c r="T25">
        <v>449</v>
      </c>
      <c r="U25" s="4"/>
      <c r="V25" s="6"/>
      <c r="W25" s="6"/>
      <c r="X25" s="6"/>
      <c r="Y25" t="s">
        <v>207</v>
      </c>
      <c r="AB25" s="4">
        <v>0.35</v>
      </c>
      <c r="AI25" s="15">
        <v>311</v>
      </c>
      <c r="AJ25" s="15">
        <v>1</v>
      </c>
      <c r="AK25" s="30">
        <f>1*46.6%</f>
        <v>0.46600000000000003</v>
      </c>
      <c r="AL25" s="30"/>
      <c r="AO25" s="15">
        <f t="shared" si="70"/>
        <v>187</v>
      </c>
      <c r="AP25" s="4" t="s">
        <v>213</v>
      </c>
      <c r="AQ25" s="6"/>
      <c r="AR25" s="4">
        <v>0.25</v>
      </c>
      <c r="AS25" s="4"/>
      <c r="AU25">
        <f t="shared" si="11"/>
        <v>633</v>
      </c>
      <c r="AV25" s="6">
        <f t="shared" si="12"/>
        <v>311</v>
      </c>
      <c r="AW25" s="4">
        <f t="shared" si="13"/>
        <v>0.71599999999999997</v>
      </c>
      <c r="AX25" s="6">
        <f t="shared" si="14"/>
        <v>1397.2280000000001</v>
      </c>
      <c r="AY25" s="4">
        <f t="shared" si="15"/>
        <v>0</v>
      </c>
      <c r="AZ25" s="4">
        <f t="shared" si="16"/>
        <v>0.35</v>
      </c>
      <c r="BA25" s="4">
        <f t="shared" si="17"/>
        <v>0</v>
      </c>
      <c r="BB25" s="4">
        <f t="shared" si="18"/>
        <v>0.05</v>
      </c>
      <c r="BC25" s="4">
        <f t="shared" si="19"/>
        <v>0.5</v>
      </c>
      <c r="BD25" s="6">
        <f t="shared" si="20"/>
        <v>259</v>
      </c>
      <c r="BE25" s="4">
        <f t="shared" si="21"/>
        <v>0.43400843881856538</v>
      </c>
      <c r="BF25" s="4">
        <f t="shared" si="22"/>
        <v>0.69316455696202539</v>
      </c>
      <c r="BG25" s="55">
        <v>1</v>
      </c>
      <c r="BH25" s="9">
        <f t="shared" si="23"/>
        <v>2938.6010266200005</v>
      </c>
      <c r="BI25" s="9">
        <f t="shared" si="24"/>
        <v>4407.9015399300006</v>
      </c>
      <c r="BJ25" s="9">
        <f t="shared" si="25"/>
        <v>3012.0660522855005</v>
      </c>
      <c r="BK25" s="6">
        <f t="shared" si="26"/>
        <v>1086.4844928</v>
      </c>
      <c r="BL25" s="9">
        <f t="shared" si="27"/>
        <v>1629.7267391999999</v>
      </c>
      <c r="BM25" s="9">
        <f t="shared" si="28"/>
        <v>1113.64660512</v>
      </c>
      <c r="BN25" s="6">
        <f t="shared" si="29"/>
        <v>2655.8509824000002</v>
      </c>
      <c r="BO25" s="9">
        <f t="shared" si="30"/>
        <v>3983.7764736000004</v>
      </c>
      <c r="BP25" s="9">
        <f t="shared" si="31"/>
        <v>2722.24725696</v>
      </c>
      <c r="BQ25" s="6">
        <f t="shared" si="32"/>
        <v>3307.7416780800004</v>
      </c>
      <c r="BR25" s="9">
        <f t="shared" si="33"/>
        <v>4961.6125171200001</v>
      </c>
      <c r="BS25" s="9">
        <f t="shared" si="34"/>
        <v>3390.4352200320004</v>
      </c>
      <c r="BT25" s="6">
        <f t="shared" si="35"/>
        <v>3380.1739776000004</v>
      </c>
      <c r="BU25" s="9">
        <f t="shared" si="36"/>
        <v>5070.2609664000011</v>
      </c>
      <c r="BV25" s="9">
        <f t="shared" si="37"/>
        <v>3464.6783270400001</v>
      </c>
      <c r="BW25" s="9">
        <f t="shared" si="38"/>
        <v>2438.1569620253163</v>
      </c>
      <c r="BX25" s="9">
        <v>4</v>
      </c>
      <c r="BY25" s="9">
        <f t="shared" si="39"/>
        <v>602.41321045710015</v>
      </c>
      <c r="BZ25" s="9">
        <v>7</v>
      </c>
      <c r="CA25" s="9"/>
      <c r="CB25" s="9">
        <f t="shared" si="40"/>
        <v>20</v>
      </c>
      <c r="CC25" s="9">
        <f t="shared" si="41"/>
        <v>2319.4029511296003</v>
      </c>
      <c r="CD25" s="9">
        <f t="shared" si="42"/>
        <v>2921.8161615867002</v>
      </c>
    </row>
    <row r="26" spans="2:84" s="10" customFormat="1" x14ac:dyDescent="0.35">
      <c r="B26" s="10" t="s">
        <v>209</v>
      </c>
      <c r="C26" s="10">
        <v>184</v>
      </c>
      <c r="D26" s="13">
        <v>72</v>
      </c>
      <c r="E26" s="13">
        <v>6</v>
      </c>
      <c r="F26" s="12">
        <v>1.5579000000000001</v>
      </c>
      <c r="G26" s="13">
        <v>12</v>
      </c>
      <c r="H26" s="10">
        <v>8</v>
      </c>
      <c r="I26" s="12">
        <v>1.1519999999999999</v>
      </c>
      <c r="J26" s="12">
        <v>1.4079999999999999</v>
      </c>
      <c r="K26" s="12">
        <v>1.7536</v>
      </c>
      <c r="L26" s="12">
        <v>1.792</v>
      </c>
      <c r="M26" s="13">
        <v>20</v>
      </c>
      <c r="N26" s="12">
        <v>0.05</v>
      </c>
      <c r="O26" s="12">
        <v>0.5</v>
      </c>
      <c r="P26" s="17">
        <v>1440</v>
      </c>
      <c r="Q26" s="10" t="s">
        <v>225</v>
      </c>
      <c r="R26" s="10">
        <v>1</v>
      </c>
      <c r="S26" s="10" t="s">
        <v>9</v>
      </c>
      <c r="T26" s="10">
        <v>449</v>
      </c>
      <c r="U26" s="12"/>
      <c r="V26" s="13"/>
      <c r="W26" s="13"/>
      <c r="X26" s="13"/>
      <c r="Y26" s="10" t="s">
        <v>207</v>
      </c>
      <c r="AB26" s="12">
        <v>0.35</v>
      </c>
      <c r="AI26" s="31">
        <v>311</v>
      </c>
      <c r="AJ26" s="31">
        <v>1</v>
      </c>
      <c r="AK26" s="32"/>
      <c r="AL26" s="32"/>
      <c r="AO26" s="31">
        <f>2*187</f>
        <v>374</v>
      </c>
      <c r="AP26" s="12" t="s">
        <v>213</v>
      </c>
      <c r="AQ26" s="13"/>
      <c r="AR26" s="12">
        <v>0.25</v>
      </c>
      <c r="AS26" s="12"/>
      <c r="AU26" s="10">
        <f t="shared" si="11"/>
        <v>633</v>
      </c>
      <c r="AV26" s="13">
        <f t="shared" si="12"/>
        <v>311</v>
      </c>
      <c r="AW26" s="12">
        <f t="shared" si="13"/>
        <v>0.25</v>
      </c>
      <c r="AX26" s="13">
        <f t="shared" si="14"/>
        <v>1102.25</v>
      </c>
      <c r="AY26" s="12">
        <f t="shared" si="15"/>
        <v>0</v>
      </c>
      <c r="AZ26" s="12">
        <f t="shared" si="16"/>
        <v>0.35</v>
      </c>
      <c r="BA26" s="12">
        <f t="shared" si="17"/>
        <v>0</v>
      </c>
      <c r="BB26" s="12">
        <f t="shared" si="18"/>
        <v>0.05</v>
      </c>
      <c r="BC26" s="12">
        <f t="shared" si="19"/>
        <v>0.5</v>
      </c>
      <c r="BD26" s="13">
        <f t="shared" si="20"/>
        <v>446</v>
      </c>
      <c r="BE26" s="4">
        <f t="shared" si="21"/>
        <v>0.67165763813651136</v>
      </c>
      <c r="BF26" s="12">
        <f t="shared" si="22"/>
        <v>1.0727193932827737</v>
      </c>
      <c r="BG26" s="56">
        <v>1</v>
      </c>
      <c r="BH26" s="9">
        <f t="shared" si="23"/>
        <v>2318.2136212500004</v>
      </c>
      <c r="BI26" s="17">
        <f t="shared" si="24"/>
        <v>3477.3204318750004</v>
      </c>
      <c r="BJ26" s="17">
        <f t="shared" si="25"/>
        <v>2376.1689617812499</v>
      </c>
      <c r="BK26" s="6">
        <f t="shared" si="26"/>
        <v>857.1096</v>
      </c>
      <c r="BL26" s="17">
        <f t="shared" si="27"/>
        <v>1285.6644000000001</v>
      </c>
      <c r="BM26" s="17">
        <f t="shared" si="28"/>
        <v>878.53733999999997</v>
      </c>
      <c r="BN26" s="6">
        <f t="shared" si="29"/>
        <v>2095.1568000000002</v>
      </c>
      <c r="BO26" s="17">
        <f t="shared" si="30"/>
        <v>3142.7352000000001</v>
      </c>
      <c r="BP26" s="17">
        <f t="shared" si="31"/>
        <v>2147.5357199999999</v>
      </c>
      <c r="BQ26" s="6">
        <f t="shared" si="32"/>
        <v>2609.42256</v>
      </c>
      <c r="BR26" s="17">
        <f t="shared" si="33"/>
        <v>3914.13384</v>
      </c>
      <c r="BS26" s="17">
        <f t="shared" si="34"/>
        <v>2674.658124</v>
      </c>
      <c r="BT26" s="6">
        <f t="shared" si="35"/>
        <v>2666.5632000000001</v>
      </c>
      <c r="BU26" s="17">
        <f t="shared" si="36"/>
        <v>3999.8447999999999</v>
      </c>
      <c r="BV26" s="17">
        <f t="shared" si="37"/>
        <v>2733.2272800000001</v>
      </c>
      <c r="BW26" s="17">
        <f t="shared" si="38"/>
        <v>2984.7159263271942</v>
      </c>
      <c r="BX26" s="17">
        <v>4</v>
      </c>
      <c r="BY26" s="9">
        <f t="shared" si="39"/>
        <v>475.23379235624998</v>
      </c>
      <c r="BZ26" s="17">
        <v>7</v>
      </c>
      <c r="CA26" s="17"/>
      <c r="CB26" s="17">
        <f t="shared" si="40"/>
        <v>20</v>
      </c>
      <c r="CC26" s="17">
        <f t="shared" si="41"/>
        <v>1829.7385271999999</v>
      </c>
      <c r="CD26" s="17">
        <f t="shared" si="42"/>
        <v>2304.9723195562501</v>
      </c>
    </row>
    <row r="27" spans="2:84" x14ac:dyDescent="0.35">
      <c r="B27" t="s">
        <v>209</v>
      </c>
      <c r="C27">
        <v>184</v>
      </c>
      <c r="D27" s="6">
        <v>72</v>
      </c>
      <c r="E27" s="6">
        <v>6</v>
      </c>
      <c r="F27" s="4">
        <v>1.5579000000000001</v>
      </c>
      <c r="G27" s="6">
        <v>12</v>
      </c>
      <c r="H27">
        <v>8</v>
      </c>
      <c r="I27" s="4">
        <v>1.1519999999999999</v>
      </c>
      <c r="J27" s="4">
        <v>1.4079999999999999</v>
      </c>
      <c r="K27" s="4">
        <v>1.7536</v>
      </c>
      <c r="L27" s="4">
        <v>1.792</v>
      </c>
      <c r="M27" s="6">
        <v>20</v>
      </c>
      <c r="N27" s="4">
        <v>0.05</v>
      </c>
      <c r="O27" s="4">
        <v>0.5</v>
      </c>
      <c r="P27" s="9">
        <v>1440</v>
      </c>
      <c r="Q27" t="s">
        <v>225</v>
      </c>
      <c r="R27">
        <v>1</v>
      </c>
      <c r="S27" t="s">
        <v>9</v>
      </c>
      <c r="T27">
        <v>449</v>
      </c>
      <c r="U27" s="4"/>
      <c r="V27" s="6"/>
      <c r="W27" s="6"/>
      <c r="X27" s="6"/>
      <c r="Y27" t="s">
        <v>224</v>
      </c>
      <c r="AI27" s="15">
        <v>311</v>
      </c>
      <c r="AJ27" s="15">
        <v>1</v>
      </c>
      <c r="AK27" s="30"/>
      <c r="AL27" s="30">
        <v>0.46600000000000003</v>
      </c>
      <c r="AM27" s="30">
        <v>0.311</v>
      </c>
      <c r="AN27" s="30"/>
      <c r="AO27" s="15"/>
      <c r="AP27" s="4" t="s">
        <v>213</v>
      </c>
      <c r="AQ27" s="6"/>
      <c r="AR27" s="4">
        <v>0.25</v>
      </c>
      <c r="AS27" s="4"/>
      <c r="AU27">
        <f t="shared" si="11"/>
        <v>633</v>
      </c>
      <c r="AV27" s="6">
        <f t="shared" si="12"/>
        <v>311</v>
      </c>
      <c r="AW27" s="4">
        <f t="shared" si="13"/>
        <v>0.25</v>
      </c>
      <c r="AX27" s="6">
        <f t="shared" si="14"/>
        <v>1102.25</v>
      </c>
      <c r="AY27" s="4">
        <f t="shared" si="15"/>
        <v>0.46600000000000003</v>
      </c>
      <c r="AZ27" s="4">
        <f t="shared" si="16"/>
        <v>0</v>
      </c>
      <c r="BA27" s="4">
        <f t="shared" si="17"/>
        <v>0</v>
      </c>
      <c r="BB27" s="4">
        <f t="shared" si="18"/>
        <v>0.36099999999999999</v>
      </c>
      <c r="BC27" s="4">
        <f t="shared" si="19"/>
        <v>0.5</v>
      </c>
      <c r="BD27" s="6">
        <f t="shared" si="20"/>
        <v>72</v>
      </c>
      <c r="BE27" s="4">
        <f t="shared" si="21"/>
        <v>0.13597826086956522</v>
      </c>
      <c r="BF27" s="4">
        <f t="shared" si="22"/>
        <v>0.21717391304347824</v>
      </c>
      <c r="BG27" s="55">
        <v>1</v>
      </c>
      <c r="BH27" s="9">
        <f t="shared" si="23"/>
        <v>2517.4082731499998</v>
      </c>
      <c r="BI27" s="9">
        <f t="shared" si="24"/>
        <v>3776.1124097249995</v>
      </c>
      <c r="BJ27" s="9">
        <f t="shared" si="25"/>
        <v>2971.8004664535747</v>
      </c>
      <c r="BK27" s="6">
        <f t="shared" si="26"/>
        <v>930.75753599999996</v>
      </c>
      <c r="BL27" s="9">
        <f t="shared" si="27"/>
        <v>1396.1363039999999</v>
      </c>
      <c r="BM27" s="9">
        <f t="shared" si="28"/>
        <v>1098.759271248</v>
      </c>
      <c r="BN27" s="6">
        <f t="shared" si="29"/>
        <v>2275.1850879999997</v>
      </c>
      <c r="BO27" s="9">
        <f t="shared" si="30"/>
        <v>3412.7776319999994</v>
      </c>
      <c r="BP27" s="9">
        <f t="shared" si="31"/>
        <v>2685.8559963839998</v>
      </c>
      <c r="BQ27" s="6">
        <f t="shared" si="32"/>
        <v>2833.6396095999999</v>
      </c>
      <c r="BR27" s="9">
        <f t="shared" si="33"/>
        <v>4250.4594144000002</v>
      </c>
      <c r="BS27" s="9">
        <f t="shared" si="34"/>
        <v>3345.1115591327998</v>
      </c>
      <c r="BT27" s="6">
        <f t="shared" si="35"/>
        <v>2895.6901120000002</v>
      </c>
      <c r="BU27" s="9">
        <f t="shared" si="36"/>
        <v>4343.5351680000003</v>
      </c>
      <c r="BV27" s="9">
        <f t="shared" si="37"/>
        <v>3418.3621772160004</v>
      </c>
      <c r="BW27" s="9">
        <f t="shared" si="38"/>
        <v>1752.7304347826087</v>
      </c>
      <c r="BX27" s="9">
        <v>4</v>
      </c>
      <c r="BY27" s="9">
        <f t="shared" si="39"/>
        <v>594.36009329071499</v>
      </c>
      <c r="BZ27" s="9">
        <v>7</v>
      </c>
      <c r="CA27" s="9"/>
      <c r="CB27" s="9">
        <f t="shared" si="40"/>
        <v>20</v>
      </c>
      <c r="CC27" s="9">
        <f t="shared" si="41"/>
        <v>2191.5161905638402</v>
      </c>
      <c r="CD27" s="9">
        <f t="shared" si="42"/>
        <v>2785.8762838545554</v>
      </c>
    </row>
    <row r="28" spans="2:84" x14ac:dyDescent="0.35">
      <c r="B28" t="s">
        <v>209</v>
      </c>
      <c r="C28">
        <v>184</v>
      </c>
      <c r="D28" s="6">
        <v>72</v>
      </c>
      <c r="E28" s="6">
        <v>6</v>
      </c>
      <c r="F28" s="4">
        <v>1.5579000000000001</v>
      </c>
      <c r="G28" s="6">
        <v>12</v>
      </c>
      <c r="H28">
        <v>8</v>
      </c>
      <c r="I28" s="4">
        <v>1.1519999999999999</v>
      </c>
      <c r="J28" s="4">
        <v>1.4079999999999999</v>
      </c>
      <c r="K28" s="4">
        <v>1.7536</v>
      </c>
      <c r="L28" s="4">
        <v>1.792</v>
      </c>
      <c r="M28" s="6">
        <v>20</v>
      </c>
      <c r="N28" s="4">
        <v>0.05</v>
      </c>
      <c r="O28" s="4">
        <v>0.5</v>
      </c>
      <c r="P28" s="9">
        <v>1440</v>
      </c>
      <c r="Q28" t="s">
        <v>225</v>
      </c>
      <c r="R28">
        <v>1</v>
      </c>
      <c r="S28" t="s">
        <v>9</v>
      </c>
      <c r="T28">
        <v>449</v>
      </c>
      <c r="U28" s="4"/>
      <c r="V28" s="6"/>
      <c r="W28" s="6"/>
      <c r="X28" s="6"/>
      <c r="Y28" t="s">
        <v>224</v>
      </c>
      <c r="AI28" s="15">
        <v>311</v>
      </c>
      <c r="AJ28" s="15">
        <v>1</v>
      </c>
      <c r="AK28" s="30"/>
      <c r="AL28" s="30">
        <v>0.46600000000000003</v>
      </c>
      <c r="AO28" s="15">
        <f>1*187</f>
        <v>187</v>
      </c>
      <c r="AP28" s="4" t="s">
        <v>213</v>
      </c>
      <c r="AQ28" s="6"/>
      <c r="AR28" s="4">
        <v>0.25</v>
      </c>
      <c r="AS28" s="4"/>
      <c r="AU28">
        <f t="shared" si="11"/>
        <v>633</v>
      </c>
      <c r="AV28" s="6">
        <f t="shared" si="12"/>
        <v>311</v>
      </c>
      <c r="AW28" s="4">
        <f t="shared" si="13"/>
        <v>0.25</v>
      </c>
      <c r="AX28" s="6">
        <f t="shared" si="14"/>
        <v>1102.25</v>
      </c>
      <c r="AY28" s="4">
        <f t="shared" si="15"/>
        <v>0.46600000000000003</v>
      </c>
      <c r="AZ28" s="4">
        <f t="shared" si="16"/>
        <v>0</v>
      </c>
      <c r="BA28" s="4">
        <f t="shared" si="17"/>
        <v>0</v>
      </c>
      <c r="BB28" s="4">
        <f t="shared" si="18"/>
        <v>0.05</v>
      </c>
      <c r="BC28" s="4">
        <f t="shared" si="19"/>
        <v>0.5</v>
      </c>
      <c r="BD28" s="6">
        <f t="shared" si="20"/>
        <v>259</v>
      </c>
      <c r="BE28" s="4">
        <f t="shared" si="21"/>
        <v>0.43400843881856538</v>
      </c>
      <c r="BF28" s="4">
        <f t="shared" si="22"/>
        <v>0.69316455696202539</v>
      </c>
      <c r="BG28" s="55">
        <v>1</v>
      </c>
      <c r="BH28" s="9">
        <f t="shared" si="23"/>
        <v>2517.4082731499998</v>
      </c>
      <c r="BI28" s="9">
        <f t="shared" si="24"/>
        <v>3776.1124097249995</v>
      </c>
      <c r="BJ28" s="9">
        <f t="shared" si="25"/>
        <v>2580.3434799787497</v>
      </c>
      <c r="BK28" s="6">
        <f t="shared" si="26"/>
        <v>930.75753599999996</v>
      </c>
      <c r="BL28" s="9">
        <f t="shared" si="27"/>
        <v>1396.1363039999999</v>
      </c>
      <c r="BM28" s="9">
        <f t="shared" si="28"/>
        <v>954.02647439999987</v>
      </c>
      <c r="BN28" s="6">
        <f t="shared" si="29"/>
        <v>2275.1850879999997</v>
      </c>
      <c r="BO28" s="9">
        <f t="shared" si="30"/>
        <v>3412.7776319999994</v>
      </c>
      <c r="BP28" s="9">
        <f t="shared" si="31"/>
        <v>2332.0647151999997</v>
      </c>
      <c r="BQ28" s="6">
        <f t="shared" si="32"/>
        <v>2833.6396095999999</v>
      </c>
      <c r="BR28" s="9">
        <f t="shared" si="33"/>
        <v>4250.4594144000002</v>
      </c>
      <c r="BS28" s="9">
        <f t="shared" si="34"/>
        <v>2904.4805998399997</v>
      </c>
      <c r="BT28" s="6">
        <f t="shared" si="35"/>
        <v>2895.6901120000002</v>
      </c>
      <c r="BU28" s="9">
        <f t="shared" si="36"/>
        <v>4343.5351680000003</v>
      </c>
      <c r="BV28" s="9">
        <f t="shared" si="37"/>
        <v>2968.0823648000001</v>
      </c>
      <c r="BW28" s="9">
        <f t="shared" si="38"/>
        <v>2438.1569620253163</v>
      </c>
      <c r="BX28" s="9">
        <v>4</v>
      </c>
      <c r="BY28" s="9">
        <f t="shared" si="39"/>
        <v>516.06869599574998</v>
      </c>
      <c r="BZ28" s="9">
        <v>7</v>
      </c>
      <c r="CA28" s="9"/>
      <c r="CB28" s="9">
        <f t="shared" si="40"/>
        <v>20</v>
      </c>
      <c r="CC28" s="9">
        <f t="shared" si="41"/>
        <v>1986.960504352</v>
      </c>
      <c r="CD28" s="9">
        <f t="shared" si="42"/>
        <v>2503.0292003477498</v>
      </c>
    </row>
    <row r="29" spans="2:84" x14ac:dyDescent="0.35">
      <c r="B29" t="s">
        <v>209</v>
      </c>
      <c r="C29">
        <v>184</v>
      </c>
      <c r="D29" s="6">
        <v>72</v>
      </c>
      <c r="E29" s="6">
        <v>6</v>
      </c>
      <c r="F29" s="4">
        <v>1.5579000000000001</v>
      </c>
      <c r="G29" s="6">
        <v>12</v>
      </c>
      <c r="H29">
        <v>8</v>
      </c>
      <c r="I29" s="4">
        <v>1.1519999999999999</v>
      </c>
      <c r="J29" s="4">
        <v>1.4079999999999999</v>
      </c>
      <c r="K29" s="4">
        <v>1.7536</v>
      </c>
      <c r="L29" s="4">
        <v>1.792</v>
      </c>
      <c r="M29" s="6">
        <v>20</v>
      </c>
      <c r="N29" s="4">
        <v>0.05</v>
      </c>
      <c r="O29" s="4">
        <v>0.5</v>
      </c>
      <c r="P29" s="9">
        <v>1440</v>
      </c>
      <c r="Q29" t="s">
        <v>225</v>
      </c>
      <c r="R29">
        <v>1</v>
      </c>
      <c r="S29" t="s">
        <v>9</v>
      </c>
      <c r="T29">
        <v>449</v>
      </c>
      <c r="U29" s="4"/>
      <c r="V29" s="6"/>
      <c r="W29" s="6"/>
      <c r="X29" s="6"/>
      <c r="Y29" t="s">
        <v>224</v>
      </c>
      <c r="AI29" s="15">
        <v>311</v>
      </c>
      <c r="AJ29" s="15">
        <v>1</v>
      </c>
      <c r="AK29" s="30">
        <f>1*46.6%</f>
        <v>0.46600000000000003</v>
      </c>
      <c r="AL29" s="30">
        <v>0.46600000000000003</v>
      </c>
      <c r="AO29" s="15"/>
      <c r="AP29" s="4" t="s">
        <v>213</v>
      </c>
      <c r="AQ29" s="6"/>
      <c r="AR29" s="4">
        <v>0.25</v>
      </c>
      <c r="AS29" s="4"/>
      <c r="AU29">
        <f t="shared" si="11"/>
        <v>633</v>
      </c>
      <c r="AV29" s="6">
        <f t="shared" si="12"/>
        <v>311</v>
      </c>
      <c r="AW29" s="4">
        <f t="shared" si="13"/>
        <v>0.71599999999999997</v>
      </c>
      <c r="AX29" s="6">
        <f t="shared" si="14"/>
        <v>1397.2280000000001</v>
      </c>
      <c r="AY29" s="4">
        <f t="shared" si="15"/>
        <v>0.46600000000000003</v>
      </c>
      <c r="AZ29" s="4">
        <f t="shared" si="16"/>
        <v>0</v>
      </c>
      <c r="BA29" s="4">
        <f t="shared" si="17"/>
        <v>0</v>
      </c>
      <c r="BB29" s="4">
        <f t="shared" si="18"/>
        <v>0.05</v>
      </c>
      <c r="BC29" s="4">
        <f t="shared" si="19"/>
        <v>0.5</v>
      </c>
      <c r="BD29" s="6">
        <f t="shared" si="20"/>
        <v>72</v>
      </c>
      <c r="BE29" s="4">
        <f t="shared" si="21"/>
        <v>0.13597826086956522</v>
      </c>
      <c r="BF29" s="4">
        <f t="shared" si="22"/>
        <v>0.21717391304347824</v>
      </c>
      <c r="BG29" s="55">
        <v>1</v>
      </c>
      <c r="BH29" s="9">
        <f t="shared" si="23"/>
        <v>3191.1030407591998</v>
      </c>
      <c r="BI29" s="9">
        <f t="shared" si="24"/>
        <v>4786.6545611387992</v>
      </c>
      <c r="BJ29" s="9">
        <f t="shared" si="25"/>
        <v>3270.88061677818</v>
      </c>
      <c r="BK29" s="6">
        <f t="shared" si="26"/>
        <v>1179.8416788479999</v>
      </c>
      <c r="BL29" s="9">
        <f t="shared" si="27"/>
        <v>1769.7625182719999</v>
      </c>
      <c r="BM29" s="9">
        <f t="shared" si="28"/>
        <v>1209.3377208191998</v>
      </c>
      <c r="BN29" s="6">
        <f t="shared" si="29"/>
        <v>2884.0574371839998</v>
      </c>
      <c r="BO29" s="9">
        <f t="shared" si="30"/>
        <v>4326.0861557759999</v>
      </c>
      <c r="BP29" s="9">
        <f t="shared" si="31"/>
        <v>2956.1588731135998</v>
      </c>
      <c r="BQ29" s="6">
        <f t="shared" si="32"/>
        <v>3591.9624444928004</v>
      </c>
      <c r="BR29" s="9">
        <f t="shared" si="33"/>
        <v>5387.9436667392001</v>
      </c>
      <c r="BS29" s="9">
        <f t="shared" si="34"/>
        <v>3681.7615056051204</v>
      </c>
      <c r="BT29" s="6">
        <f t="shared" si="35"/>
        <v>3670.6185564160005</v>
      </c>
      <c r="BU29" s="9">
        <f t="shared" si="36"/>
        <v>5505.9278346240008</v>
      </c>
      <c r="BV29" s="9">
        <f t="shared" si="37"/>
        <v>3762.3840203264003</v>
      </c>
      <c r="BW29" s="9">
        <f t="shared" si="38"/>
        <v>1752.7304347826087</v>
      </c>
      <c r="BX29" s="9">
        <v>4</v>
      </c>
      <c r="BY29" s="9">
        <f t="shared" si="39"/>
        <v>654.17612335563604</v>
      </c>
      <c r="BZ29" s="9">
        <v>7</v>
      </c>
      <c r="CA29" s="9"/>
      <c r="CB29" s="9">
        <f t="shared" si="40"/>
        <v>20</v>
      </c>
      <c r="CC29" s="9">
        <f t="shared" si="41"/>
        <v>2518.699797300736</v>
      </c>
      <c r="CD29" s="8">
        <f t="shared" si="42"/>
        <v>3172.8759206563718</v>
      </c>
      <c r="CE29">
        <f>CD21/CD29</f>
        <v>1.2387448840381994</v>
      </c>
      <c r="CF29" t="s">
        <v>261</v>
      </c>
    </row>
    <row r="30" spans="2:84" x14ac:dyDescent="0.35">
      <c r="B30" t="s">
        <v>209</v>
      </c>
      <c r="C30">
        <v>184</v>
      </c>
      <c r="D30" s="6">
        <v>72</v>
      </c>
      <c r="E30" s="6">
        <v>6</v>
      </c>
      <c r="F30" s="4">
        <v>1.5579000000000001</v>
      </c>
      <c r="G30" s="6">
        <v>12</v>
      </c>
      <c r="H30">
        <v>8</v>
      </c>
      <c r="I30" s="4">
        <v>1.1519999999999999</v>
      </c>
      <c r="J30" s="4">
        <v>1.4079999999999999</v>
      </c>
      <c r="K30" s="4">
        <v>1.7536</v>
      </c>
      <c r="L30" s="4">
        <v>1.792</v>
      </c>
      <c r="M30" s="6">
        <v>20</v>
      </c>
      <c r="N30" s="4">
        <v>0.05</v>
      </c>
      <c r="O30" s="4">
        <v>0.5</v>
      </c>
      <c r="P30" s="9">
        <v>1440</v>
      </c>
      <c r="Q30" t="s">
        <v>225</v>
      </c>
      <c r="R30">
        <v>1</v>
      </c>
      <c r="S30" t="s">
        <v>9</v>
      </c>
      <c r="T30">
        <v>449</v>
      </c>
      <c r="U30" s="4"/>
      <c r="V30" s="6"/>
      <c r="W30" s="6"/>
      <c r="X30" s="6"/>
      <c r="Y30" t="s">
        <v>224</v>
      </c>
      <c r="AI30" s="15">
        <v>311</v>
      </c>
      <c r="AJ30" s="15">
        <v>1</v>
      </c>
      <c r="AK30" s="30">
        <f>1*46.6%</f>
        <v>0.46600000000000003</v>
      </c>
      <c r="AM30" s="30">
        <v>0.311</v>
      </c>
      <c r="AO30" s="15"/>
      <c r="AP30" s="4" t="s">
        <v>213</v>
      </c>
      <c r="AQ30" s="6"/>
      <c r="AR30" s="4">
        <v>0.25</v>
      </c>
      <c r="AS30" s="4"/>
      <c r="AU30">
        <f t="shared" si="11"/>
        <v>633</v>
      </c>
      <c r="AV30" s="6">
        <f t="shared" si="12"/>
        <v>311</v>
      </c>
      <c r="AW30" s="4">
        <f t="shared" si="13"/>
        <v>0.71599999999999997</v>
      </c>
      <c r="AX30" s="6">
        <f t="shared" si="14"/>
        <v>1397.2280000000001</v>
      </c>
      <c r="AY30" s="4">
        <f t="shared" si="15"/>
        <v>0</v>
      </c>
      <c r="AZ30" s="4">
        <f t="shared" si="16"/>
        <v>0</v>
      </c>
      <c r="BA30" s="4">
        <f t="shared" si="17"/>
        <v>0</v>
      </c>
      <c r="BB30" s="4">
        <f t="shared" si="18"/>
        <v>0.36099999999999999</v>
      </c>
      <c r="BC30" s="4">
        <f t="shared" si="19"/>
        <v>0.5</v>
      </c>
      <c r="BD30" s="6">
        <f t="shared" si="20"/>
        <v>72</v>
      </c>
      <c r="BE30" s="4">
        <f t="shared" si="21"/>
        <v>0.13597826086956522</v>
      </c>
      <c r="BF30" s="4">
        <f t="shared" si="22"/>
        <v>0.21717391304347824</v>
      </c>
      <c r="BG30" s="55">
        <v>1</v>
      </c>
      <c r="BH30" s="9">
        <f t="shared" si="23"/>
        <v>2176.7415012000001</v>
      </c>
      <c r="BI30" s="9">
        <f t="shared" si="24"/>
        <v>3265.1122518000002</v>
      </c>
      <c r="BJ30" s="9">
        <f t="shared" si="25"/>
        <v>2569.6433421665997</v>
      </c>
      <c r="BK30" s="6">
        <f t="shared" si="26"/>
        <v>804.80332799999996</v>
      </c>
      <c r="BL30" s="9">
        <f t="shared" si="27"/>
        <v>1207.2049919999999</v>
      </c>
      <c r="BM30" s="9">
        <f t="shared" si="28"/>
        <v>950.07032870399996</v>
      </c>
      <c r="BN30" s="6">
        <f t="shared" si="29"/>
        <v>1967.297024</v>
      </c>
      <c r="BO30" s="9">
        <f t="shared" si="30"/>
        <v>2950.9455360000002</v>
      </c>
      <c r="BP30" s="9">
        <f t="shared" si="31"/>
        <v>2322.3941368320002</v>
      </c>
      <c r="BQ30" s="6">
        <f t="shared" si="32"/>
        <v>2450.1790208000002</v>
      </c>
      <c r="BR30" s="9">
        <f t="shared" si="33"/>
        <v>3675.2685312000003</v>
      </c>
      <c r="BS30" s="9">
        <f t="shared" si="34"/>
        <v>2892.4363340544005</v>
      </c>
      <c r="BT30" s="6">
        <f t="shared" si="35"/>
        <v>2503.8325760000002</v>
      </c>
      <c r="BU30" s="9">
        <f t="shared" si="36"/>
        <v>3755.7488640000001</v>
      </c>
      <c r="BV30" s="9">
        <f t="shared" si="37"/>
        <v>2955.7743559680002</v>
      </c>
      <c r="BW30" s="9">
        <f t="shared" si="38"/>
        <v>1752.7304347826087</v>
      </c>
      <c r="BX30" s="9">
        <v>4</v>
      </c>
      <c r="BY30" s="9">
        <f t="shared" si="39"/>
        <v>513.9286684333199</v>
      </c>
      <c r="BZ30" s="9">
        <v>7</v>
      </c>
      <c r="CA30" s="9"/>
      <c r="CB30" s="9">
        <f t="shared" si="40"/>
        <v>20</v>
      </c>
      <c r="CC30" s="9">
        <f t="shared" si="41"/>
        <v>1894.9505701683199</v>
      </c>
      <c r="CD30" s="9">
        <f t="shared" si="42"/>
        <v>2408.8792386016398</v>
      </c>
      <c r="CF30" t="s">
        <v>265</v>
      </c>
    </row>
    <row r="31" spans="2:84" x14ac:dyDescent="0.35">
      <c r="B31" t="s">
        <v>209</v>
      </c>
      <c r="C31">
        <v>184</v>
      </c>
      <c r="D31" s="6">
        <v>72</v>
      </c>
      <c r="E31" s="6">
        <v>6</v>
      </c>
      <c r="F31" s="4">
        <v>1.5579000000000001</v>
      </c>
      <c r="G31" s="6">
        <v>12</v>
      </c>
      <c r="H31">
        <v>8</v>
      </c>
      <c r="I31" s="4">
        <v>1.1519999999999999</v>
      </c>
      <c r="J31" s="4">
        <v>1.4079999999999999</v>
      </c>
      <c r="K31" s="4">
        <v>1.7536</v>
      </c>
      <c r="L31" s="4">
        <v>1.792</v>
      </c>
      <c r="M31" s="6">
        <v>20</v>
      </c>
      <c r="N31" s="4">
        <v>0.05</v>
      </c>
      <c r="O31" s="4">
        <v>0.5</v>
      </c>
      <c r="P31" s="9">
        <v>1440</v>
      </c>
      <c r="Q31" t="s">
        <v>225</v>
      </c>
      <c r="R31">
        <v>1</v>
      </c>
      <c r="S31" t="s">
        <v>9</v>
      </c>
      <c r="T31">
        <v>449</v>
      </c>
      <c r="U31" s="4"/>
      <c r="V31" s="6"/>
      <c r="W31" s="6"/>
      <c r="X31" s="6"/>
      <c r="Y31" t="s">
        <v>224</v>
      </c>
      <c r="AI31" s="15">
        <v>311</v>
      </c>
      <c r="AJ31" s="15">
        <v>1</v>
      </c>
      <c r="AK31" s="30"/>
      <c r="AM31" s="30">
        <v>0.311</v>
      </c>
      <c r="AO31" s="15">
        <f t="shared" ref="AO31:AO33" si="71">1*187</f>
        <v>187</v>
      </c>
      <c r="AP31" s="4" t="s">
        <v>213</v>
      </c>
      <c r="AQ31" s="6"/>
      <c r="AR31" s="4">
        <v>0.25</v>
      </c>
      <c r="AS31" s="4"/>
      <c r="AU31">
        <f t="shared" si="11"/>
        <v>633</v>
      </c>
      <c r="AV31" s="6">
        <f t="shared" si="12"/>
        <v>311</v>
      </c>
      <c r="AW31" s="4">
        <f t="shared" si="13"/>
        <v>0.25</v>
      </c>
      <c r="AX31" s="6">
        <f t="shared" si="14"/>
        <v>1102.25</v>
      </c>
      <c r="AY31" s="4">
        <f t="shared" si="15"/>
        <v>0</v>
      </c>
      <c r="AZ31" s="4">
        <f t="shared" si="16"/>
        <v>0</v>
      </c>
      <c r="BA31" s="4">
        <f t="shared" si="17"/>
        <v>0</v>
      </c>
      <c r="BB31" s="4">
        <f t="shared" si="18"/>
        <v>0.36099999999999999</v>
      </c>
      <c r="BC31" s="4">
        <f t="shared" si="19"/>
        <v>0.5</v>
      </c>
      <c r="BD31" s="6">
        <f t="shared" si="20"/>
        <v>259</v>
      </c>
      <c r="BE31" s="4">
        <f t="shared" si="21"/>
        <v>0.43400843881856538</v>
      </c>
      <c r="BF31" s="4">
        <f t="shared" si="22"/>
        <v>0.69316455696202539</v>
      </c>
      <c r="BG31" s="55">
        <v>1</v>
      </c>
      <c r="BH31" s="9">
        <f t="shared" si="23"/>
        <v>1717.195275</v>
      </c>
      <c r="BI31" s="9">
        <f t="shared" si="24"/>
        <v>2575.7929125000001</v>
      </c>
      <c r="BJ31" s="9">
        <f t="shared" si="25"/>
        <v>2027.1490221375</v>
      </c>
      <c r="BK31" s="6">
        <f t="shared" si="26"/>
        <v>634.89599999999996</v>
      </c>
      <c r="BL31" s="9">
        <f t="shared" si="27"/>
        <v>952.34399999999994</v>
      </c>
      <c r="BM31" s="9">
        <f t="shared" si="28"/>
        <v>749.4947279999999</v>
      </c>
      <c r="BN31" s="6">
        <f t="shared" si="29"/>
        <v>1551.9679999999998</v>
      </c>
      <c r="BO31" s="9">
        <f t="shared" si="30"/>
        <v>2327.9519999999998</v>
      </c>
      <c r="BP31" s="9">
        <f t="shared" si="31"/>
        <v>1832.0982239999998</v>
      </c>
      <c r="BQ31" s="6">
        <f t="shared" si="32"/>
        <v>1932.9056</v>
      </c>
      <c r="BR31" s="9">
        <f t="shared" si="33"/>
        <v>2899.3584000000001</v>
      </c>
      <c r="BS31" s="9">
        <f t="shared" si="34"/>
        <v>2281.7950608000001</v>
      </c>
      <c r="BT31" s="6">
        <f t="shared" si="35"/>
        <v>1975.232</v>
      </c>
      <c r="BU31" s="9">
        <f t="shared" si="36"/>
        <v>2962.848</v>
      </c>
      <c r="BV31" s="9">
        <f t="shared" si="37"/>
        <v>2331.7613759999999</v>
      </c>
      <c r="BW31" s="9">
        <f t="shared" si="38"/>
        <v>2438.1569620253163</v>
      </c>
      <c r="BX31" s="9">
        <v>4</v>
      </c>
      <c r="BY31" s="9">
        <f t="shared" si="39"/>
        <v>405.42980442750002</v>
      </c>
      <c r="BZ31" s="9">
        <v>7</v>
      </c>
      <c r="CA31" s="9"/>
      <c r="CB31" s="9">
        <f t="shared" si="40"/>
        <v>20</v>
      </c>
      <c r="CC31" s="9">
        <f t="shared" si="41"/>
        <v>1494.8950822399997</v>
      </c>
      <c r="CD31" s="9">
        <f t="shared" si="42"/>
        <v>1900.3248866674999</v>
      </c>
      <c r="CF31" t="s">
        <v>266</v>
      </c>
    </row>
    <row r="32" spans="2:84" x14ac:dyDescent="0.35">
      <c r="B32" t="s">
        <v>209</v>
      </c>
      <c r="C32">
        <v>184</v>
      </c>
      <c r="D32" s="6">
        <v>72</v>
      </c>
      <c r="E32" s="6">
        <v>6</v>
      </c>
      <c r="F32" s="4">
        <v>1.5579000000000001</v>
      </c>
      <c r="G32" s="6">
        <v>12</v>
      </c>
      <c r="H32">
        <v>8</v>
      </c>
      <c r="I32" s="4">
        <v>1.1519999999999999</v>
      </c>
      <c r="J32" s="4">
        <v>1.4079999999999999</v>
      </c>
      <c r="K32" s="4">
        <v>1.7536</v>
      </c>
      <c r="L32" s="4">
        <v>1.792</v>
      </c>
      <c r="M32" s="6">
        <v>20</v>
      </c>
      <c r="N32" s="4">
        <v>0.05</v>
      </c>
      <c r="O32" s="4">
        <v>0.5</v>
      </c>
      <c r="P32" s="9">
        <v>1440</v>
      </c>
      <c r="Q32" t="s">
        <v>225</v>
      </c>
      <c r="R32">
        <v>1</v>
      </c>
      <c r="S32" t="s">
        <v>9</v>
      </c>
      <c r="T32">
        <v>449</v>
      </c>
      <c r="U32" s="4"/>
      <c r="V32" s="6"/>
      <c r="W32" s="6"/>
      <c r="X32" s="6"/>
      <c r="Y32" t="s">
        <v>224</v>
      </c>
      <c r="AI32" s="15">
        <v>311</v>
      </c>
      <c r="AJ32" s="15">
        <v>1</v>
      </c>
      <c r="AK32" s="30">
        <f>2*46.6%</f>
        <v>0.93200000000000005</v>
      </c>
      <c r="AL32" s="30"/>
      <c r="AO32" s="15"/>
      <c r="AP32" s="4" t="s">
        <v>213</v>
      </c>
      <c r="AQ32" s="6"/>
      <c r="AR32" s="4">
        <v>0.25</v>
      </c>
      <c r="AS32" s="4"/>
      <c r="AU32">
        <f t="shared" si="11"/>
        <v>633</v>
      </c>
      <c r="AV32" s="6">
        <f t="shared" si="12"/>
        <v>311</v>
      </c>
      <c r="AW32" s="4">
        <f t="shared" si="13"/>
        <v>1.1819999999999999</v>
      </c>
      <c r="AX32" s="6">
        <f t="shared" si="14"/>
        <v>1692.2059999999999</v>
      </c>
      <c r="AY32" s="4">
        <f t="shared" si="15"/>
        <v>0</v>
      </c>
      <c r="AZ32" s="4">
        <f t="shared" si="16"/>
        <v>0</v>
      </c>
      <c r="BA32" s="4">
        <f t="shared" si="17"/>
        <v>0</v>
      </c>
      <c r="BB32" s="4">
        <f t="shared" si="18"/>
        <v>0.05</v>
      </c>
      <c r="BC32" s="4">
        <f t="shared" si="19"/>
        <v>0.5</v>
      </c>
      <c r="BD32" s="6">
        <f t="shared" si="20"/>
        <v>72</v>
      </c>
      <c r="BE32" s="4">
        <f t="shared" si="21"/>
        <v>0.13597826086956522</v>
      </c>
      <c r="BF32" s="4">
        <f t="shared" si="22"/>
        <v>0.21717391304347824</v>
      </c>
      <c r="BG32" s="55">
        <v>1</v>
      </c>
      <c r="BH32" s="9">
        <f t="shared" si="23"/>
        <v>2636.2877273999998</v>
      </c>
      <c r="BI32" s="9">
        <f t="shared" si="24"/>
        <v>3954.4315910999994</v>
      </c>
      <c r="BJ32" s="9">
        <f t="shared" si="25"/>
        <v>2702.1949205849996</v>
      </c>
      <c r="BK32" s="6">
        <f t="shared" si="26"/>
        <v>974.71065599999986</v>
      </c>
      <c r="BL32" s="9">
        <f t="shared" si="27"/>
        <v>1462.0659839999998</v>
      </c>
      <c r="BM32" s="9">
        <f t="shared" si="28"/>
        <v>999.07842239999991</v>
      </c>
      <c r="BN32" s="6">
        <f t="shared" si="29"/>
        <v>2382.6260479999996</v>
      </c>
      <c r="BO32" s="9">
        <f t="shared" si="30"/>
        <v>3573.9390719999992</v>
      </c>
      <c r="BP32" s="9">
        <f t="shared" si="31"/>
        <v>2442.1916991999997</v>
      </c>
      <c r="BQ32" s="6">
        <f t="shared" si="32"/>
        <v>2967.4524415999999</v>
      </c>
      <c r="BR32" s="9">
        <f t="shared" si="33"/>
        <v>4451.1786623999997</v>
      </c>
      <c r="BS32" s="9">
        <f t="shared" si="34"/>
        <v>3041.6387526399999</v>
      </c>
      <c r="BT32" s="6">
        <f t="shared" si="35"/>
        <v>3032.4331520000001</v>
      </c>
      <c r="BU32" s="9">
        <f t="shared" si="36"/>
        <v>4548.6497280000003</v>
      </c>
      <c r="BV32" s="9">
        <f t="shared" si="37"/>
        <v>3108.2439807999999</v>
      </c>
      <c r="BW32" s="9">
        <f t="shared" si="38"/>
        <v>1752.7304347826087</v>
      </c>
      <c r="BX32" s="9">
        <v>4</v>
      </c>
      <c r="BY32" s="9">
        <f t="shared" si="39"/>
        <v>540.4389841169999</v>
      </c>
      <c r="BZ32" s="9">
        <v>7</v>
      </c>
      <c r="CA32" s="9"/>
      <c r="CB32" s="9">
        <f t="shared" si="40"/>
        <v>20</v>
      </c>
      <c r="CC32" s="9">
        <f t="shared" si="41"/>
        <v>2080.7906481919999</v>
      </c>
      <c r="CD32" s="9">
        <f t="shared" si="42"/>
        <v>2621.229632309</v>
      </c>
    </row>
    <row r="33" spans="2:84" x14ac:dyDescent="0.35">
      <c r="B33" t="s">
        <v>209</v>
      </c>
      <c r="C33">
        <v>184</v>
      </c>
      <c r="D33" s="6">
        <v>72</v>
      </c>
      <c r="E33" s="6">
        <v>6</v>
      </c>
      <c r="F33" s="4">
        <v>1.5579000000000001</v>
      </c>
      <c r="G33" s="6">
        <v>12</v>
      </c>
      <c r="H33">
        <v>8</v>
      </c>
      <c r="I33" s="4">
        <v>1.1519999999999999</v>
      </c>
      <c r="J33" s="4">
        <v>1.4079999999999999</v>
      </c>
      <c r="K33" s="4">
        <v>1.7536</v>
      </c>
      <c r="L33" s="4">
        <v>1.792</v>
      </c>
      <c r="M33" s="6">
        <v>20</v>
      </c>
      <c r="N33" s="4">
        <v>0.05</v>
      </c>
      <c r="O33" s="4">
        <v>0.5</v>
      </c>
      <c r="P33" s="9">
        <v>1440</v>
      </c>
      <c r="Q33" t="s">
        <v>225</v>
      </c>
      <c r="R33">
        <v>1</v>
      </c>
      <c r="S33" t="s">
        <v>9</v>
      </c>
      <c r="T33">
        <v>449</v>
      </c>
      <c r="U33" s="4"/>
      <c r="V33" s="6"/>
      <c r="W33" s="6"/>
      <c r="X33" s="6"/>
      <c r="Y33" t="s">
        <v>224</v>
      </c>
      <c r="AI33" s="15">
        <v>311</v>
      </c>
      <c r="AJ33" s="15">
        <v>1</v>
      </c>
      <c r="AK33" s="30">
        <f>1*46.6%</f>
        <v>0.46600000000000003</v>
      </c>
      <c r="AL33" s="30"/>
      <c r="AO33" s="15">
        <f t="shared" si="71"/>
        <v>187</v>
      </c>
      <c r="AP33" s="4" t="s">
        <v>213</v>
      </c>
      <c r="AQ33" s="6"/>
      <c r="AR33" s="4">
        <v>0.25</v>
      </c>
      <c r="AS33" s="4"/>
      <c r="AU33">
        <f t="shared" si="11"/>
        <v>633</v>
      </c>
      <c r="AV33" s="6">
        <f t="shared" si="12"/>
        <v>311</v>
      </c>
      <c r="AW33" s="4">
        <f t="shared" si="13"/>
        <v>0.71599999999999997</v>
      </c>
      <c r="AX33" s="6">
        <f t="shared" si="14"/>
        <v>1397.2280000000001</v>
      </c>
      <c r="AY33" s="4">
        <f t="shared" si="15"/>
        <v>0</v>
      </c>
      <c r="AZ33" s="4">
        <f t="shared" si="16"/>
        <v>0</v>
      </c>
      <c r="BA33" s="4">
        <f t="shared" si="17"/>
        <v>0</v>
      </c>
      <c r="BB33" s="4">
        <f t="shared" si="18"/>
        <v>0.05</v>
      </c>
      <c r="BC33" s="4">
        <f t="shared" si="19"/>
        <v>0.5</v>
      </c>
      <c r="BD33" s="6">
        <f t="shared" si="20"/>
        <v>259</v>
      </c>
      <c r="BE33" s="4">
        <f t="shared" si="21"/>
        <v>0.43400843881856538</v>
      </c>
      <c r="BF33" s="4">
        <f t="shared" si="22"/>
        <v>0.69316455696202539</v>
      </c>
      <c r="BG33" s="55">
        <v>1</v>
      </c>
      <c r="BH33" s="9">
        <f t="shared" si="23"/>
        <v>2176.7415012000001</v>
      </c>
      <c r="BI33" s="9">
        <f t="shared" si="24"/>
        <v>3265.1122518000002</v>
      </c>
      <c r="BJ33" s="9">
        <f t="shared" si="25"/>
        <v>2231.16003873</v>
      </c>
      <c r="BK33" s="6">
        <f t="shared" si="26"/>
        <v>804.80332799999996</v>
      </c>
      <c r="BL33" s="9">
        <f t="shared" si="27"/>
        <v>1207.2049919999999</v>
      </c>
      <c r="BM33" s="9">
        <f t="shared" si="28"/>
        <v>824.92341119999992</v>
      </c>
      <c r="BN33" s="6">
        <f t="shared" si="29"/>
        <v>1967.297024</v>
      </c>
      <c r="BO33" s="9">
        <f t="shared" si="30"/>
        <v>2950.9455360000002</v>
      </c>
      <c r="BP33" s="9">
        <f t="shared" si="31"/>
        <v>2016.4794496</v>
      </c>
      <c r="BQ33" s="6">
        <f t="shared" si="32"/>
        <v>2450.1790208000002</v>
      </c>
      <c r="BR33" s="9">
        <f t="shared" si="33"/>
        <v>3675.2685312000003</v>
      </c>
      <c r="BS33" s="9">
        <f t="shared" si="34"/>
        <v>2511.4334963199999</v>
      </c>
      <c r="BT33" s="6">
        <f t="shared" si="35"/>
        <v>2503.8325760000002</v>
      </c>
      <c r="BU33" s="9">
        <f t="shared" si="36"/>
        <v>3755.7488640000001</v>
      </c>
      <c r="BV33" s="9">
        <f t="shared" si="37"/>
        <v>2566.4283903999999</v>
      </c>
      <c r="BW33" s="9">
        <f t="shared" si="38"/>
        <v>2438.1569620253163</v>
      </c>
      <c r="BX33" s="9">
        <v>4</v>
      </c>
      <c r="BY33" s="9">
        <f t="shared" si="39"/>
        <v>446.23200774600002</v>
      </c>
      <c r="BZ33" s="9">
        <v>7</v>
      </c>
      <c r="CA33" s="9"/>
      <c r="CB33" s="9">
        <f t="shared" si="40"/>
        <v>20</v>
      </c>
      <c r="CC33" s="9">
        <f t="shared" si="41"/>
        <v>1718.0762600959999</v>
      </c>
      <c r="CD33" s="9">
        <f t="shared" si="42"/>
        <v>2164.3082678420001</v>
      </c>
    </row>
    <row r="34" spans="2:84" s="10" customFormat="1" x14ac:dyDescent="0.35">
      <c r="B34" s="10" t="s">
        <v>209</v>
      </c>
      <c r="C34" s="10">
        <v>184</v>
      </c>
      <c r="D34" s="13">
        <v>72</v>
      </c>
      <c r="E34" s="13">
        <v>6</v>
      </c>
      <c r="F34" s="12">
        <v>1.5579000000000001</v>
      </c>
      <c r="G34" s="13">
        <v>12</v>
      </c>
      <c r="H34" s="10">
        <v>8</v>
      </c>
      <c r="I34" s="12">
        <v>1.1519999999999999</v>
      </c>
      <c r="J34" s="12">
        <v>1.4079999999999999</v>
      </c>
      <c r="K34" s="12">
        <v>1.7536</v>
      </c>
      <c r="L34" s="12">
        <v>1.792</v>
      </c>
      <c r="M34" s="13">
        <v>20</v>
      </c>
      <c r="N34" s="12">
        <v>0.05</v>
      </c>
      <c r="O34" s="12">
        <v>0.5</v>
      </c>
      <c r="P34" s="17">
        <v>1440</v>
      </c>
      <c r="Q34" s="10" t="s">
        <v>225</v>
      </c>
      <c r="R34" s="10">
        <v>1</v>
      </c>
      <c r="S34" s="10" t="s">
        <v>9</v>
      </c>
      <c r="T34" s="10">
        <v>449</v>
      </c>
      <c r="U34" s="12"/>
      <c r="V34" s="13"/>
      <c r="W34" s="13"/>
      <c r="X34" s="13"/>
      <c r="Y34" s="10" t="s">
        <v>224</v>
      </c>
      <c r="AI34" s="31">
        <v>311</v>
      </c>
      <c r="AJ34" s="31">
        <v>1</v>
      </c>
      <c r="AK34" s="32"/>
      <c r="AL34" s="32"/>
      <c r="AO34" s="31">
        <f>2*187</f>
        <v>374</v>
      </c>
      <c r="AP34" s="12" t="s">
        <v>213</v>
      </c>
      <c r="AQ34" s="13"/>
      <c r="AR34" s="12">
        <v>0.25</v>
      </c>
      <c r="AS34" s="12"/>
      <c r="AU34" s="10">
        <f t="shared" si="11"/>
        <v>633</v>
      </c>
      <c r="AV34" s="13">
        <f t="shared" si="12"/>
        <v>311</v>
      </c>
      <c r="AW34" s="12">
        <f t="shared" si="13"/>
        <v>0.25</v>
      </c>
      <c r="AX34" s="13">
        <f t="shared" si="14"/>
        <v>1102.25</v>
      </c>
      <c r="AY34" s="12">
        <f t="shared" si="15"/>
        <v>0</v>
      </c>
      <c r="AZ34" s="12">
        <f t="shared" si="16"/>
        <v>0</v>
      </c>
      <c r="BA34" s="12">
        <f t="shared" si="17"/>
        <v>0</v>
      </c>
      <c r="BB34" s="12">
        <f t="shared" si="18"/>
        <v>0.05</v>
      </c>
      <c r="BC34" s="12">
        <f t="shared" si="19"/>
        <v>0.5</v>
      </c>
      <c r="BD34" s="13">
        <f t="shared" si="20"/>
        <v>446</v>
      </c>
      <c r="BE34" s="4">
        <f t="shared" si="21"/>
        <v>0.67165763813651136</v>
      </c>
      <c r="BF34" s="12">
        <f t="shared" si="22"/>
        <v>1.0727193932827737</v>
      </c>
      <c r="BG34" s="56">
        <v>1</v>
      </c>
      <c r="BH34" s="9">
        <f t="shared" si="23"/>
        <v>1717.195275</v>
      </c>
      <c r="BI34" s="17">
        <f t="shared" si="24"/>
        <v>2575.7929125000001</v>
      </c>
      <c r="BJ34" s="17">
        <f t="shared" si="25"/>
        <v>1760.1251568749999</v>
      </c>
      <c r="BK34" s="6">
        <f t="shared" si="26"/>
        <v>634.89599999999996</v>
      </c>
      <c r="BL34" s="17">
        <f t="shared" si="27"/>
        <v>952.34399999999994</v>
      </c>
      <c r="BM34" s="17">
        <f t="shared" si="28"/>
        <v>650.76839999999993</v>
      </c>
      <c r="BN34" s="6">
        <f t="shared" si="29"/>
        <v>1551.9679999999998</v>
      </c>
      <c r="BO34" s="17">
        <f t="shared" si="30"/>
        <v>2327.9519999999998</v>
      </c>
      <c r="BP34" s="17">
        <f t="shared" si="31"/>
        <v>1590.7671999999998</v>
      </c>
      <c r="BQ34" s="6">
        <f t="shared" si="32"/>
        <v>1932.9056</v>
      </c>
      <c r="BR34" s="17">
        <f t="shared" si="33"/>
        <v>2899.3584000000001</v>
      </c>
      <c r="BS34" s="17">
        <f t="shared" si="34"/>
        <v>1981.2282399999999</v>
      </c>
      <c r="BT34" s="6">
        <f t="shared" si="35"/>
        <v>1975.232</v>
      </c>
      <c r="BU34" s="17">
        <f t="shared" si="36"/>
        <v>2962.848</v>
      </c>
      <c r="BV34" s="17">
        <f t="shared" si="37"/>
        <v>2024.6127999999999</v>
      </c>
      <c r="BW34" s="17">
        <f t="shared" si="38"/>
        <v>2984.7159263271942</v>
      </c>
      <c r="BX34" s="17">
        <v>4</v>
      </c>
      <c r="BY34" s="9">
        <f t="shared" si="39"/>
        <v>352.02503137499997</v>
      </c>
      <c r="BZ34" s="17">
        <v>7</v>
      </c>
      <c r="CA34" s="17"/>
      <c r="CB34" s="17">
        <f t="shared" si="40"/>
        <v>20</v>
      </c>
      <c r="CC34" s="17">
        <f t="shared" si="41"/>
        <v>1355.3618719999999</v>
      </c>
      <c r="CD34" s="17">
        <f t="shared" si="42"/>
        <v>1707.386903375</v>
      </c>
    </row>
    <row r="35" spans="2:84" x14ac:dyDescent="0.35">
      <c r="B35" t="s">
        <v>209</v>
      </c>
      <c r="C35">
        <v>184</v>
      </c>
      <c r="D35" s="6">
        <v>72</v>
      </c>
      <c r="E35" s="6">
        <v>6</v>
      </c>
      <c r="F35" s="4">
        <v>1.5579000000000001</v>
      </c>
      <c r="G35" s="6">
        <v>12</v>
      </c>
      <c r="H35">
        <v>8</v>
      </c>
      <c r="I35" s="4">
        <v>1.1519999999999999</v>
      </c>
      <c r="J35" s="4">
        <v>1.4079999999999999</v>
      </c>
      <c r="K35" s="4">
        <v>1.7536</v>
      </c>
      <c r="L35" s="4">
        <v>1.792</v>
      </c>
      <c r="M35" s="6">
        <v>20</v>
      </c>
      <c r="N35" s="4">
        <v>0.05</v>
      </c>
      <c r="O35" s="4">
        <v>0.5</v>
      </c>
      <c r="P35" s="9">
        <v>1440</v>
      </c>
      <c r="Q35" t="s">
        <v>225</v>
      </c>
      <c r="R35">
        <v>1</v>
      </c>
      <c r="S35" t="s">
        <v>9</v>
      </c>
      <c r="T35">
        <v>449</v>
      </c>
      <c r="U35" s="4"/>
      <c r="V35" s="6"/>
      <c r="W35" s="6"/>
      <c r="X35" s="6"/>
      <c r="Y35" t="s">
        <v>227</v>
      </c>
      <c r="AF35">
        <v>200</v>
      </c>
      <c r="AI35" s="15">
        <v>311</v>
      </c>
      <c r="AJ35" s="15">
        <v>1</v>
      </c>
      <c r="AK35" s="30"/>
      <c r="AL35" s="30">
        <v>0.34799999999999998</v>
      </c>
      <c r="AM35" s="30">
        <v>0.23200000000000001</v>
      </c>
      <c r="AN35" s="30"/>
      <c r="AO35" s="15"/>
      <c r="AP35" s="4" t="s">
        <v>213</v>
      </c>
      <c r="AQ35" s="6"/>
      <c r="AR35" s="4">
        <v>0.25</v>
      </c>
      <c r="AU35">
        <f t="shared" si="11"/>
        <v>633</v>
      </c>
      <c r="AV35" s="6">
        <f t="shared" si="12"/>
        <v>311</v>
      </c>
      <c r="AW35" s="4">
        <f t="shared" si="13"/>
        <v>0.25</v>
      </c>
      <c r="AX35" s="6">
        <f t="shared" si="14"/>
        <v>1102.25</v>
      </c>
      <c r="AY35" s="4">
        <f t="shared" si="15"/>
        <v>0.34799999999999998</v>
      </c>
      <c r="AZ35" s="4">
        <f t="shared" si="16"/>
        <v>0</v>
      </c>
      <c r="BA35" s="4">
        <f t="shared" si="17"/>
        <v>0</v>
      </c>
      <c r="BB35" s="4">
        <f t="shared" si="18"/>
        <v>0.28200000000000003</v>
      </c>
      <c r="BC35" s="4">
        <f t="shared" si="19"/>
        <v>0.5</v>
      </c>
      <c r="BD35" s="6">
        <f t="shared" si="20"/>
        <v>272</v>
      </c>
      <c r="BE35" s="4">
        <f t="shared" si="21"/>
        <v>0.45224880382775118</v>
      </c>
      <c r="BF35" s="4">
        <f t="shared" si="22"/>
        <v>0.72229665071770344</v>
      </c>
      <c r="BG35" s="55">
        <v>1</v>
      </c>
      <c r="BH35" s="9">
        <f t="shared" si="23"/>
        <v>2314.7792307</v>
      </c>
      <c r="BI35" s="9">
        <f t="shared" si="24"/>
        <v>3472.16884605</v>
      </c>
      <c r="BJ35" s="9">
        <f t="shared" si="25"/>
        <v>2641.1631022287002</v>
      </c>
      <c r="BK35" s="6">
        <f t="shared" si="26"/>
        <v>855.83980799999995</v>
      </c>
      <c r="BL35" s="9">
        <f t="shared" si="27"/>
        <v>1283.759712</v>
      </c>
      <c r="BM35" s="9">
        <f t="shared" si="28"/>
        <v>976.51322092800001</v>
      </c>
      <c r="BN35" s="6">
        <f t="shared" si="29"/>
        <v>2092.0528639999998</v>
      </c>
      <c r="BO35" s="9">
        <f t="shared" si="30"/>
        <v>3138.0792959999999</v>
      </c>
      <c r="BP35" s="9">
        <f t="shared" si="31"/>
        <v>2387.0323178240001</v>
      </c>
      <c r="BQ35" s="6">
        <f t="shared" si="32"/>
        <v>2605.5567487999997</v>
      </c>
      <c r="BR35" s="9">
        <f t="shared" si="33"/>
        <v>3908.3351231999995</v>
      </c>
      <c r="BS35" s="9">
        <f t="shared" si="34"/>
        <v>2972.9402503807996</v>
      </c>
      <c r="BT35" s="6">
        <f t="shared" si="35"/>
        <v>2662.612736</v>
      </c>
      <c r="BU35" s="9">
        <f t="shared" si="36"/>
        <v>3993.9191040000001</v>
      </c>
      <c r="BV35" s="9">
        <f t="shared" si="37"/>
        <v>3038.0411317759999</v>
      </c>
      <c r="BW35" s="9">
        <f t="shared" si="38"/>
        <v>2480.1071770334929</v>
      </c>
      <c r="BX35" s="9">
        <v>4</v>
      </c>
      <c r="BY35" s="9">
        <f t="shared" si="39"/>
        <v>528.23262044574005</v>
      </c>
      <c r="BZ35" s="9">
        <v>7</v>
      </c>
      <c r="CA35" s="9"/>
      <c r="CB35" s="9">
        <f t="shared" si="40"/>
        <v>20</v>
      </c>
      <c r="CC35" s="9">
        <f t="shared" si="41"/>
        <v>1967.3398871782399</v>
      </c>
      <c r="CD35" s="9">
        <f t="shared" si="42"/>
        <v>2495.5725076239801</v>
      </c>
    </row>
    <row r="36" spans="2:84" x14ac:dyDescent="0.35">
      <c r="B36" t="s">
        <v>209</v>
      </c>
      <c r="C36">
        <v>184</v>
      </c>
      <c r="D36" s="6">
        <v>72</v>
      </c>
      <c r="E36" s="6">
        <v>6</v>
      </c>
      <c r="F36" s="4">
        <v>1.5579000000000001</v>
      </c>
      <c r="G36" s="6">
        <v>12</v>
      </c>
      <c r="H36">
        <v>8</v>
      </c>
      <c r="I36" s="4">
        <v>1.1519999999999999</v>
      </c>
      <c r="J36" s="4">
        <v>1.4079999999999999</v>
      </c>
      <c r="K36" s="4">
        <v>1.7536</v>
      </c>
      <c r="L36" s="4">
        <v>1.792</v>
      </c>
      <c r="M36" s="6">
        <v>20</v>
      </c>
      <c r="N36" s="4">
        <v>0.05</v>
      </c>
      <c r="O36" s="4">
        <v>0.5</v>
      </c>
      <c r="P36" s="9">
        <v>1440</v>
      </c>
      <c r="Q36" t="s">
        <v>225</v>
      </c>
      <c r="R36">
        <v>1</v>
      </c>
      <c r="S36" t="s">
        <v>9</v>
      </c>
      <c r="T36">
        <v>449</v>
      </c>
      <c r="U36" s="4"/>
      <c r="V36" s="6"/>
      <c r="W36" s="6"/>
      <c r="X36" s="6"/>
      <c r="Y36" t="s">
        <v>227</v>
      </c>
      <c r="AF36">
        <v>200</v>
      </c>
      <c r="AI36" s="15">
        <v>311</v>
      </c>
      <c r="AJ36" s="15">
        <v>1</v>
      </c>
      <c r="AK36" s="30">
        <f>1*34.8%</f>
        <v>0.34799999999999998</v>
      </c>
      <c r="AL36" s="30">
        <v>0.34799999999999998</v>
      </c>
      <c r="AO36" s="15"/>
      <c r="AP36" s="4" t="s">
        <v>213</v>
      </c>
      <c r="AQ36" s="6"/>
      <c r="AR36" s="4">
        <v>0.25</v>
      </c>
      <c r="AU36">
        <f t="shared" si="11"/>
        <v>633</v>
      </c>
      <c r="AV36" s="6">
        <f t="shared" si="12"/>
        <v>311</v>
      </c>
      <c r="AW36" s="4">
        <f t="shared" si="13"/>
        <v>0.59799999999999998</v>
      </c>
      <c r="AX36" s="6">
        <f t="shared" si="14"/>
        <v>1322.5339999999999</v>
      </c>
      <c r="AY36" s="4">
        <f t="shared" si="15"/>
        <v>0.34799999999999998</v>
      </c>
      <c r="AZ36" s="4">
        <f t="shared" si="16"/>
        <v>0</v>
      </c>
      <c r="BA36" s="4">
        <f t="shared" si="17"/>
        <v>0</v>
      </c>
      <c r="BB36" s="4">
        <f t="shared" si="18"/>
        <v>0.05</v>
      </c>
      <c r="BC36" s="4">
        <f t="shared" si="19"/>
        <v>0.5</v>
      </c>
      <c r="BD36" s="6">
        <f t="shared" si="20"/>
        <v>272</v>
      </c>
      <c r="BE36" s="4">
        <f t="shared" si="21"/>
        <v>0.45224880382775118</v>
      </c>
      <c r="BF36" s="4">
        <f t="shared" si="22"/>
        <v>0.72229665071770344</v>
      </c>
      <c r="BG36" s="55">
        <v>1</v>
      </c>
      <c r="BH36" s="9">
        <f t="shared" si="23"/>
        <v>2777.3864686727998</v>
      </c>
      <c r="BI36" s="9">
        <f t="shared" si="24"/>
        <v>4166.0797030091999</v>
      </c>
      <c r="BJ36" s="9">
        <f t="shared" si="25"/>
        <v>2846.8211303896196</v>
      </c>
      <c r="BK36" s="6">
        <f t="shared" si="26"/>
        <v>1026.8788792319997</v>
      </c>
      <c r="BL36" s="9">
        <f t="shared" si="27"/>
        <v>1540.3183188479995</v>
      </c>
      <c r="BM36" s="9">
        <f t="shared" si="28"/>
        <v>1052.5508512127997</v>
      </c>
      <c r="BN36" s="6">
        <f t="shared" si="29"/>
        <v>2510.1483714559995</v>
      </c>
      <c r="BO36" s="9">
        <f t="shared" si="30"/>
        <v>3765.222557183999</v>
      </c>
      <c r="BP36" s="9">
        <f t="shared" si="31"/>
        <v>2572.9020807423994</v>
      </c>
      <c r="BQ36" s="6">
        <f t="shared" si="32"/>
        <v>3126.275698995199</v>
      </c>
      <c r="BR36" s="9">
        <f t="shared" si="33"/>
        <v>4689.4135484927983</v>
      </c>
      <c r="BS36" s="9">
        <f t="shared" si="34"/>
        <v>3204.4325914700785</v>
      </c>
      <c r="BT36" s="6">
        <f t="shared" si="35"/>
        <v>3194.7342909439999</v>
      </c>
      <c r="BU36" s="9">
        <f t="shared" si="36"/>
        <v>4792.1014364160001</v>
      </c>
      <c r="BV36" s="9">
        <f t="shared" si="37"/>
        <v>3274.6026482175994</v>
      </c>
      <c r="BW36" s="9">
        <f t="shared" si="38"/>
        <v>2480.1071770334929</v>
      </c>
      <c r="BX36" s="9">
        <v>4</v>
      </c>
      <c r="BY36" s="9">
        <f t="shared" si="39"/>
        <v>569.36422607792395</v>
      </c>
      <c r="BZ36" s="9">
        <v>7</v>
      </c>
      <c r="CA36" s="9"/>
      <c r="CB36" s="9">
        <f t="shared" si="40"/>
        <v>20</v>
      </c>
      <c r="CC36" s="9">
        <f t="shared" si="41"/>
        <v>2192.1582118538236</v>
      </c>
      <c r="CD36" s="8">
        <f t="shared" si="42"/>
        <v>2761.5224379317474</v>
      </c>
      <c r="CE36">
        <f>CD21/CD36</f>
        <v>1.4232670212684377</v>
      </c>
      <c r="CF36" t="s">
        <v>267</v>
      </c>
    </row>
    <row r="37" spans="2:84" x14ac:dyDescent="0.35">
      <c r="B37" t="s">
        <v>209</v>
      </c>
      <c r="C37">
        <v>184</v>
      </c>
      <c r="D37" s="6">
        <v>72</v>
      </c>
      <c r="E37" s="6">
        <v>6</v>
      </c>
      <c r="F37" s="4">
        <v>1.5579000000000001</v>
      </c>
      <c r="G37" s="6">
        <v>12</v>
      </c>
      <c r="H37">
        <v>8</v>
      </c>
      <c r="I37" s="4">
        <v>1.1519999999999999</v>
      </c>
      <c r="J37" s="4">
        <v>1.4079999999999999</v>
      </c>
      <c r="K37" s="4">
        <v>1.7536</v>
      </c>
      <c r="L37" s="4">
        <v>1.792</v>
      </c>
      <c r="M37" s="6">
        <v>20</v>
      </c>
      <c r="N37" s="4">
        <v>0.05</v>
      </c>
      <c r="O37" s="4">
        <v>0.5</v>
      </c>
      <c r="P37" s="9">
        <v>1440</v>
      </c>
      <c r="Q37" t="s">
        <v>225</v>
      </c>
      <c r="R37">
        <v>1</v>
      </c>
      <c r="S37" t="s">
        <v>9</v>
      </c>
      <c r="T37">
        <v>449</v>
      </c>
      <c r="U37" s="4"/>
      <c r="V37" s="6"/>
      <c r="W37" s="6"/>
      <c r="X37" s="6"/>
      <c r="Y37" t="s">
        <v>227</v>
      </c>
      <c r="AF37">
        <v>200</v>
      </c>
      <c r="AI37" s="15">
        <v>311</v>
      </c>
      <c r="AJ37" s="15">
        <v>1</v>
      </c>
      <c r="AK37" s="30">
        <f>1*34.8%</f>
        <v>0.34799999999999998</v>
      </c>
      <c r="AM37" s="30">
        <v>0.23200000000000001</v>
      </c>
      <c r="AO37" s="15"/>
      <c r="AP37" s="4" t="s">
        <v>213</v>
      </c>
      <c r="AQ37" s="6"/>
      <c r="AR37" s="4">
        <v>0.25</v>
      </c>
      <c r="AU37">
        <f t="shared" ref="AU37" si="72">C37+T37</f>
        <v>633</v>
      </c>
      <c r="AV37" s="6">
        <f t="shared" ref="AV37" si="73">AI37+AQ37</f>
        <v>311</v>
      </c>
      <c r="AW37" s="4">
        <f t="shared" ref="AW37" si="74">U37+Z37+AK37+AR37</f>
        <v>0.59799999999999998</v>
      </c>
      <c r="AX37" s="6">
        <f t="shared" ref="AX37" si="75">(100%+AW37)*AU37+AV37</f>
        <v>1322.5339999999999</v>
      </c>
      <c r="AY37" s="4">
        <f t="shared" ref="AY37" si="76">AA37+AL37</f>
        <v>0</v>
      </c>
      <c r="AZ37" s="4">
        <f t="shared" ref="AZ37" si="77">AB37</f>
        <v>0</v>
      </c>
      <c r="BA37" s="4">
        <f t="shared" ref="BA37" si="78">AE37</f>
        <v>0</v>
      </c>
      <c r="BB37" s="4">
        <f t="shared" ref="BB37" si="79">N37+V37+AC37+AM37+AS37</f>
        <v>0.28200000000000003</v>
      </c>
      <c r="BC37" s="4">
        <f t="shared" ref="BC37" si="80">O37+W37+AD37+AN37+AT37</f>
        <v>0.5</v>
      </c>
      <c r="BD37" s="6">
        <f t="shared" ref="BD37" si="81">D37+X37+AF37+AO37</f>
        <v>272</v>
      </c>
      <c r="BE37" s="4">
        <f t="shared" si="21"/>
        <v>0.45224880382775118</v>
      </c>
      <c r="BF37" s="4">
        <f t="shared" ref="BF37" si="82">444*BD37/(1400+BD37)/100+AH37</f>
        <v>0.72229665071770344</v>
      </c>
      <c r="BG37" s="55">
        <v>1</v>
      </c>
      <c r="BH37" s="9">
        <f t="shared" si="23"/>
        <v>2060.3757185999998</v>
      </c>
      <c r="BI37" s="9">
        <f t="shared" ref="BI37" si="83">BH37*(100%+$BC37)</f>
        <v>3090.5635778999995</v>
      </c>
      <c r="BJ37" s="9">
        <f t="shared" ref="BJ37" si="84">MIN($BB37, 80%)*BI37+BH37*MAX(100%-$BB37, 20%)</f>
        <v>2350.8886949225998</v>
      </c>
      <c r="BK37" s="6">
        <f t="shared" si="26"/>
        <v>761.77958399999989</v>
      </c>
      <c r="BL37" s="9">
        <f t="shared" ref="BL37" si="85">BK37*(100%+$BC37)</f>
        <v>1142.6693759999998</v>
      </c>
      <c r="BM37" s="9">
        <f t="shared" ref="BM37" si="86">MIN($BB37, 80%)*BL37+BK37*MAX(100%-$BB37, 20%)</f>
        <v>869.19050534399992</v>
      </c>
      <c r="BN37" s="6">
        <f t="shared" si="29"/>
        <v>1862.1278719999998</v>
      </c>
      <c r="BO37" s="9">
        <f t="shared" ref="BO37" si="87">BN37*(100%+$BC37)</f>
        <v>2793.1918079999996</v>
      </c>
      <c r="BP37" s="9">
        <f t="shared" ref="BP37" si="88">MIN($BB37, 80%)*BO37+BN37*MAX(100%-$BB37, 20%)</f>
        <v>2124.6879019519997</v>
      </c>
      <c r="BQ37" s="6">
        <f t="shared" si="32"/>
        <v>2319.1956224</v>
      </c>
      <c r="BR37" s="9">
        <f t="shared" ref="BR37" si="89">BQ37*(100%+$BC37)</f>
        <v>3478.7934335999998</v>
      </c>
      <c r="BS37" s="9">
        <f t="shared" ref="BS37" si="90">MIN($BB37, 80%)*BR37+BQ37*MAX(100%-$BB37, 20%)</f>
        <v>2646.2022051583999</v>
      </c>
      <c r="BT37" s="6">
        <f t="shared" si="35"/>
        <v>2369.9809279999999</v>
      </c>
      <c r="BU37" s="9">
        <f t="shared" ref="BU37" si="91">BT37*(100%+$BC37)</f>
        <v>3554.9713919999999</v>
      </c>
      <c r="BV37" s="9">
        <f t="shared" ref="BV37" si="92">MIN($BB37, 80%)*BU37+BT37*MAX(100%-$BB37, 20%)</f>
        <v>2704.1482388479999</v>
      </c>
      <c r="BW37" s="9">
        <f t="shared" ref="BW37" si="93">(100%+BF37)*P37</f>
        <v>2480.1071770334929</v>
      </c>
      <c r="BX37" s="9">
        <v>4</v>
      </c>
      <c r="BY37" s="9">
        <f t="shared" si="39"/>
        <v>470.17773898451998</v>
      </c>
      <c r="BZ37" s="9">
        <v>7</v>
      </c>
      <c r="CA37" s="9"/>
      <c r="CB37" s="9">
        <f t="shared" ref="CB37" si="94">M37+CA37</f>
        <v>20</v>
      </c>
      <c r="CC37" s="9">
        <f t="shared" ref="CC37" si="95">(BZ37*BV37+SUM(BM37:BS37))/CB37</f>
        <v>1751.12135101952</v>
      </c>
      <c r="CD37" s="9">
        <f t="shared" ref="CD37" si="96">BY37+CC37</f>
        <v>2221.29909000404</v>
      </c>
      <c r="CF37" t="s">
        <v>268</v>
      </c>
    </row>
    <row r="38" spans="2:84" s="97" customFormat="1" x14ac:dyDescent="0.35">
      <c r="B38" s="97" t="s">
        <v>209</v>
      </c>
      <c r="C38" s="97">
        <v>184</v>
      </c>
      <c r="D38" s="98">
        <v>72</v>
      </c>
      <c r="E38" s="98">
        <v>6</v>
      </c>
      <c r="F38" s="99">
        <v>1.5579000000000001</v>
      </c>
      <c r="G38" s="98">
        <v>12</v>
      </c>
      <c r="H38" s="97">
        <v>8</v>
      </c>
      <c r="I38" s="99">
        <v>1.1519999999999999</v>
      </c>
      <c r="J38" s="99">
        <v>1.4079999999999999</v>
      </c>
      <c r="K38" s="99">
        <v>1.7536</v>
      </c>
      <c r="L38" s="99">
        <v>1.792</v>
      </c>
      <c r="M38" s="98">
        <v>20</v>
      </c>
      <c r="N38" s="99">
        <v>0.05</v>
      </c>
      <c r="O38" s="99">
        <v>0.5</v>
      </c>
      <c r="P38" s="100">
        <v>1440</v>
      </c>
      <c r="Q38" s="97" t="s">
        <v>225</v>
      </c>
      <c r="R38" s="97">
        <v>1</v>
      </c>
      <c r="S38" s="97" t="s">
        <v>9</v>
      </c>
      <c r="T38" s="97">
        <v>449</v>
      </c>
      <c r="U38" s="99"/>
      <c r="V38" s="98"/>
      <c r="W38" s="98"/>
      <c r="X38" s="98"/>
      <c r="Y38" s="97" t="s">
        <v>227</v>
      </c>
      <c r="AF38" s="97">
        <v>200</v>
      </c>
      <c r="AI38" s="101">
        <v>311</v>
      </c>
      <c r="AJ38" s="101">
        <v>1</v>
      </c>
      <c r="AK38" s="102">
        <f>2*34.8%</f>
        <v>0.69599999999999995</v>
      </c>
      <c r="AL38" s="102"/>
      <c r="AO38" s="101"/>
      <c r="AP38" s="99" t="s">
        <v>213</v>
      </c>
      <c r="AQ38" s="98"/>
      <c r="AR38" s="99">
        <v>0.25</v>
      </c>
      <c r="AU38" s="97">
        <f t="shared" si="11"/>
        <v>633</v>
      </c>
      <c r="AV38" s="98">
        <f t="shared" si="12"/>
        <v>311</v>
      </c>
      <c r="AW38" s="99">
        <f t="shared" si="13"/>
        <v>0.94599999999999995</v>
      </c>
      <c r="AX38" s="98">
        <f t="shared" si="14"/>
        <v>1542.818</v>
      </c>
      <c r="AY38" s="99">
        <f t="shared" si="15"/>
        <v>0</v>
      </c>
      <c r="AZ38" s="99">
        <f t="shared" si="16"/>
        <v>0</v>
      </c>
      <c r="BA38" s="99">
        <f t="shared" si="17"/>
        <v>0</v>
      </c>
      <c r="BB38" s="99">
        <f t="shared" si="18"/>
        <v>0.05</v>
      </c>
      <c r="BC38" s="99">
        <f t="shared" si="19"/>
        <v>0.5</v>
      </c>
      <c r="BD38" s="98">
        <f t="shared" si="20"/>
        <v>272</v>
      </c>
      <c r="BE38" s="4">
        <f t="shared" si="21"/>
        <v>0.45224880382775118</v>
      </c>
      <c r="BF38" s="99">
        <f t="shared" si="22"/>
        <v>0.72229665071770344</v>
      </c>
      <c r="BG38" s="103">
        <v>1</v>
      </c>
      <c r="BH38" s="9">
        <f t="shared" si="23"/>
        <v>2403.5561622</v>
      </c>
      <c r="BI38" s="100">
        <f t="shared" si="24"/>
        <v>3605.3342432999998</v>
      </c>
      <c r="BJ38" s="100">
        <f t="shared" si="25"/>
        <v>2463.6450662550001</v>
      </c>
      <c r="BK38" s="6">
        <f t="shared" si="26"/>
        <v>888.66316799999993</v>
      </c>
      <c r="BL38" s="100">
        <f t="shared" si="27"/>
        <v>1332.9947519999998</v>
      </c>
      <c r="BM38" s="100">
        <f t="shared" si="28"/>
        <v>910.87974719999988</v>
      </c>
      <c r="BN38" s="6">
        <f t="shared" si="29"/>
        <v>2172.2877439999997</v>
      </c>
      <c r="BO38" s="100">
        <f t="shared" si="30"/>
        <v>3258.4316159999998</v>
      </c>
      <c r="BP38" s="100">
        <f t="shared" si="31"/>
        <v>2226.5949375999994</v>
      </c>
      <c r="BQ38" s="6">
        <f t="shared" si="32"/>
        <v>2705.4856448</v>
      </c>
      <c r="BR38" s="100">
        <f t="shared" si="33"/>
        <v>4058.2284672000001</v>
      </c>
      <c r="BS38" s="100">
        <f t="shared" si="34"/>
        <v>2773.1227859199998</v>
      </c>
      <c r="BT38" s="6">
        <f t="shared" si="35"/>
        <v>2764.7298559999999</v>
      </c>
      <c r="BU38" s="100">
        <f t="shared" si="36"/>
        <v>4147.0947839999999</v>
      </c>
      <c r="BV38" s="100">
        <f t="shared" si="37"/>
        <v>2833.8481023999998</v>
      </c>
      <c r="BW38" s="100">
        <f t="shared" si="38"/>
        <v>2480.1071770334929</v>
      </c>
      <c r="BX38" s="100">
        <v>4</v>
      </c>
      <c r="BY38" s="9">
        <f t="shared" si="39"/>
        <v>492.72901325100003</v>
      </c>
      <c r="BZ38" s="100">
        <v>7</v>
      </c>
      <c r="CA38" s="100"/>
      <c r="CB38" s="100">
        <f t="shared" si="40"/>
        <v>20</v>
      </c>
      <c r="CC38" s="100">
        <f t="shared" si="41"/>
        <v>1897.098382976</v>
      </c>
      <c r="CD38" s="100">
        <f t="shared" si="42"/>
        <v>2389.827396227</v>
      </c>
    </row>
    <row r="39" spans="2:84" x14ac:dyDescent="0.35">
      <c r="B39" t="s">
        <v>209</v>
      </c>
      <c r="C39">
        <v>184</v>
      </c>
      <c r="D39" s="6">
        <v>72</v>
      </c>
      <c r="E39" s="6">
        <v>6</v>
      </c>
      <c r="F39" s="4">
        <v>1.5579000000000001</v>
      </c>
      <c r="G39" s="6">
        <v>12</v>
      </c>
      <c r="H39">
        <v>8</v>
      </c>
      <c r="I39" s="4">
        <v>1.1519999999999999</v>
      </c>
      <c r="J39" s="4">
        <v>1.4079999999999999</v>
      </c>
      <c r="K39" s="4">
        <v>1.7536</v>
      </c>
      <c r="L39" s="4">
        <v>1.792</v>
      </c>
      <c r="M39" s="6">
        <v>20</v>
      </c>
      <c r="N39" s="4">
        <v>0.05</v>
      </c>
      <c r="O39" s="4">
        <v>0.5</v>
      </c>
      <c r="P39" s="9">
        <v>1440</v>
      </c>
      <c r="Q39" t="s">
        <v>225</v>
      </c>
      <c r="R39">
        <v>1</v>
      </c>
      <c r="S39" t="s">
        <v>9</v>
      </c>
      <c r="T39">
        <v>449</v>
      </c>
      <c r="U39" s="4"/>
      <c r="V39" s="6"/>
      <c r="W39" s="6"/>
      <c r="X39" s="6"/>
      <c r="Y39" t="s">
        <v>226</v>
      </c>
      <c r="Z39" s="4">
        <v>0.18</v>
      </c>
      <c r="AA39" s="4">
        <v>0.15</v>
      </c>
      <c r="AB39" s="4"/>
      <c r="AC39" s="4"/>
      <c r="AD39" s="4"/>
      <c r="AE39" s="4"/>
      <c r="AF39" s="15"/>
      <c r="AG39" s="4"/>
      <c r="AH39" s="4">
        <v>0.4</v>
      </c>
      <c r="AI39" s="15">
        <v>311</v>
      </c>
      <c r="AJ39" s="15">
        <v>1</v>
      </c>
      <c r="AK39" s="30"/>
      <c r="AL39" s="30">
        <v>0.46600000000000003</v>
      </c>
      <c r="AM39" s="30">
        <v>0.311</v>
      </c>
      <c r="AN39" s="30"/>
      <c r="AO39" s="15"/>
      <c r="AP39" s="4" t="s">
        <v>230</v>
      </c>
      <c r="AQ39" s="6"/>
      <c r="AR39" s="4"/>
      <c r="AS39" s="4">
        <v>0.15</v>
      </c>
      <c r="AU39">
        <f t="shared" si="11"/>
        <v>633</v>
      </c>
      <c r="AV39" s="6">
        <f t="shared" si="12"/>
        <v>311</v>
      </c>
      <c r="AW39" s="4">
        <f t="shared" si="13"/>
        <v>0.18</v>
      </c>
      <c r="AX39" s="6">
        <f t="shared" si="14"/>
        <v>1057.94</v>
      </c>
      <c r="AY39" s="4">
        <f t="shared" si="15"/>
        <v>0.61599999999999999</v>
      </c>
      <c r="AZ39" s="4">
        <f t="shared" si="16"/>
        <v>0</v>
      </c>
      <c r="BA39" s="4">
        <f t="shared" si="17"/>
        <v>0</v>
      </c>
      <c r="BB39" s="4">
        <f t="shared" si="18"/>
        <v>0.51100000000000001</v>
      </c>
      <c r="BC39" s="4">
        <f t="shared" si="19"/>
        <v>0.5</v>
      </c>
      <c r="BD39" s="6">
        <f t="shared" si="20"/>
        <v>72</v>
      </c>
      <c r="BE39" s="4">
        <f t="shared" si="21"/>
        <v>0.13597826086956522</v>
      </c>
      <c r="BF39" s="4">
        <f t="shared" si="22"/>
        <v>0.61717391304347824</v>
      </c>
      <c r="BG39" s="55">
        <v>2</v>
      </c>
      <c r="BH39" s="9">
        <f t="shared" si="23"/>
        <v>6051.2066945879178</v>
      </c>
      <c r="BI39" s="9">
        <f t="shared" si="24"/>
        <v>9076.8100418818758</v>
      </c>
      <c r="BJ39" s="9">
        <f t="shared" si="25"/>
        <v>7597.2900050551307</v>
      </c>
      <c r="BK39" s="6">
        <f t="shared" si="26"/>
        <v>2237.3034572710958</v>
      </c>
      <c r="BL39" s="9">
        <f t="shared" si="27"/>
        <v>3355.9551859066437</v>
      </c>
      <c r="BM39" s="9">
        <f t="shared" si="28"/>
        <v>2808.9344906038605</v>
      </c>
      <c r="BN39" s="6">
        <f t="shared" si="29"/>
        <v>2407.1605043200002</v>
      </c>
      <c r="BO39" s="9">
        <f t="shared" si="30"/>
        <v>3610.7407564800005</v>
      </c>
      <c r="BP39" s="9">
        <f t="shared" si="31"/>
        <v>3022.1900131737602</v>
      </c>
      <c r="BQ39" s="6">
        <f t="shared" si="32"/>
        <v>2998.0089917440005</v>
      </c>
      <c r="BR39" s="9">
        <f t="shared" si="33"/>
        <v>4497.0134876160009</v>
      </c>
      <c r="BS39" s="9">
        <f t="shared" si="34"/>
        <v>3764.000289134593</v>
      </c>
      <c r="BT39" s="6">
        <f t="shared" si="35"/>
        <v>6960.4996448434094</v>
      </c>
      <c r="BU39" s="9">
        <f t="shared" si="36"/>
        <v>10440.749467265114</v>
      </c>
      <c r="BV39" s="9">
        <f t="shared" si="37"/>
        <v>8738.9073041008996</v>
      </c>
      <c r="BW39" s="9">
        <f t="shared" si="38"/>
        <v>2328.7304347826089</v>
      </c>
      <c r="BX39" s="9">
        <v>4</v>
      </c>
      <c r="BY39" s="9">
        <f t="shared" si="39"/>
        <v>1012.9720006740174</v>
      </c>
      <c r="BZ39" s="9">
        <v>7</v>
      </c>
      <c r="CA39" s="9">
        <v>10</v>
      </c>
      <c r="CB39" s="9">
        <f t="shared" si="40"/>
        <v>30</v>
      </c>
      <c r="CC39" s="9">
        <f t="shared" si="41"/>
        <v>2809.3466553926173</v>
      </c>
      <c r="CD39" s="9">
        <f t="shared" si="42"/>
        <v>3822.3186560666345</v>
      </c>
    </row>
    <row r="40" spans="2:84" x14ac:dyDescent="0.35">
      <c r="B40" t="s">
        <v>209</v>
      </c>
      <c r="C40">
        <v>184</v>
      </c>
      <c r="D40" s="6">
        <v>72</v>
      </c>
      <c r="E40" s="6">
        <v>6</v>
      </c>
      <c r="F40" s="4">
        <v>1.5579000000000001</v>
      </c>
      <c r="G40" s="6">
        <v>12</v>
      </c>
      <c r="H40">
        <v>8</v>
      </c>
      <c r="I40" s="4">
        <v>1.1519999999999999</v>
      </c>
      <c r="J40" s="4">
        <v>1.4079999999999999</v>
      </c>
      <c r="K40" s="4">
        <v>1.7536</v>
      </c>
      <c r="L40" s="4">
        <v>1.792</v>
      </c>
      <c r="M40" s="6">
        <v>20</v>
      </c>
      <c r="N40" s="4">
        <v>0.05</v>
      </c>
      <c r="O40" s="4">
        <v>0.5</v>
      </c>
      <c r="P40" s="9">
        <v>1440</v>
      </c>
      <c r="Q40" t="s">
        <v>225</v>
      </c>
      <c r="R40">
        <v>1</v>
      </c>
      <c r="S40" t="s">
        <v>9</v>
      </c>
      <c r="T40">
        <v>449</v>
      </c>
      <c r="U40" s="4"/>
      <c r="V40" s="6"/>
      <c r="W40" s="6"/>
      <c r="X40" s="6"/>
      <c r="Y40" t="s">
        <v>226</v>
      </c>
      <c r="Z40" s="4">
        <v>0.18</v>
      </c>
      <c r="AA40" s="4">
        <v>0.15</v>
      </c>
      <c r="AB40" s="4"/>
      <c r="AC40" s="4"/>
      <c r="AD40" s="4"/>
      <c r="AE40" s="4"/>
      <c r="AF40" s="15"/>
      <c r="AG40" s="4"/>
      <c r="AH40" s="4">
        <v>0.4</v>
      </c>
      <c r="AI40" s="15">
        <v>311</v>
      </c>
      <c r="AJ40" s="15">
        <v>1</v>
      </c>
      <c r="AK40" s="30"/>
      <c r="AL40" s="30">
        <v>0.46600000000000003</v>
      </c>
      <c r="AO40" s="15">
        <f>1*187</f>
        <v>187</v>
      </c>
      <c r="AP40" s="4" t="s">
        <v>230</v>
      </c>
      <c r="AQ40" s="6"/>
      <c r="AR40" s="4"/>
      <c r="AS40" s="4">
        <v>0.15</v>
      </c>
      <c r="AU40">
        <f t="shared" si="11"/>
        <v>633</v>
      </c>
      <c r="AV40" s="6">
        <f t="shared" si="12"/>
        <v>311</v>
      </c>
      <c r="AW40" s="4">
        <f t="shared" si="13"/>
        <v>0.18</v>
      </c>
      <c r="AX40" s="6">
        <f t="shared" si="14"/>
        <v>1057.94</v>
      </c>
      <c r="AY40" s="4">
        <f t="shared" si="15"/>
        <v>0.61599999999999999</v>
      </c>
      <c r="AZ40" s="4">
        <f t="shared" si="16"/>
        <v>0</v>
      </c>
      <c r="BA40" s="4">
        <f t="shared" si="17"/>
        <v>0</v>
      </c>
      <c r="BB40" s="4">
        <f t="shared" si="18"/>
        <v>0.2</v>
      </c>
      <c r="BC40" s="4">
        <f t="shared" si="19"/>
        <v>0.5</v>
      </c>
      <c r="BD40" s="6">
        <f t="shared" si="20"/>
        <v>259</v>
      </c>
      <c r="BE40" s="4">
        <f t="shared" si="21"/>
        <v>0.43400843881856538</v>
      </c>
      <c r="BF40" s="4">
        <f t="shared" si="22"/>
        <v>1.0931645569620254</v>
      </c>
      <c r="BG40" s="55">
        <v>2</v>
      </c>
      <c r="BH40" s="9">
        <f t="shared" si="23"/>
        <v>7638.7742300913924</v>
      </c>
      <c r="BI40" s="9">
        <f t="shared" si="24"/>
        <v>11458.161345137089</v>
      </c>
      <c r="BJ40" s="9">
        <f t="shared" si="25"/>
        <v>8402.6516531005327</v>
      </c>
      <c r="BK40" s="6">
        <f t="shared" si="26"/>
        <v>2824.2723900973369</v>
      </c>
      <c r="BL40" s="9">
        <f t="shared" si="27"/>
        <v>4236.4085851460059</v>
      </c>
      <c r="BM40" s="9">
        <f t="shared" si="28"/>
        <v>3106.6996291070709</v>
      </c>
      <c r="BN40" s="6">
        <f t="shared" si="29"/>
        <v>2407.1605043200002</v>
      </c>
      <c r="BO40" s="9">
        <f t="shared" si="30"/>
        <v>3610.7407564800005</v>
      </c>
      <c r="BP40" s="9">
        <f t="shared" si="31"/>
        <v>2647.8765547520006</v>
      </c>
      <c r="BQ40" s="6">
        <f t="shared" si="32"/>
        <v>2998.0089917440005</v>
      </c>
      <c r="BR40" s="9">
        <f t="shared" si="33"/>
        <v>4497.0134876160009</v>
      </c>
      <c r="BS40" s="9">
        <f t="shared" si="34"/>
        <v>3297.8098909184009</v>
      </c>
      <c r="BT40" s="6">
        <f t="shared" si="35"/>
        <v>8786.62521363616</v>
      </c>
      <c r="BU40" s="9">
        <f t="shared" si="36"/>
        <v>13179.937820454241</v>
      </c>
      <c r="BV40" s="9">
        <f t="shared" si="37"/>
        <v>9665.2877349997761</v>
      </c>
      <c r="BW40" s="9">
        <f t="shared" si="38"/>
        <v>3014.1569620253167</v>
      </c>
      <c r="BX40" s="9">
        <v>4</v>
      </c>
      <c r="BY40" s="9">
        <f t="shared" si="39"/>
        <v>1120.3535537467376</v>
      </c>
      <c r="BZ40" s="9">
        <v>7</v>
      </c>
      <c r="CA40" s="9">
        <v>10</v>
      </c>
      <c r="CB40" s="9">
        <f t="shared" si="40"/>
        <v>30</v>
      </c>
      <c r="CC40" s="9">
        <f t="shared" si="41"/>
        <v>3007.4107986645304</v>
      </c>
      <c r="CD40" s="9">
        <f t="shared" si="42"/>
        <v>4127.7643524112682</v>
      </c>
    </row>
    <row r="41" spans="2:84" x14ac:dyDescent="0.35">
      <c r="B41" t="s">
        <v>209</v>
      </c>
      <c r="C41">
        <v>184</v>
      </c>
      <c r="D41" s="6">
        <v>72</v>
      </c>
      <c r="E41" s="6">
        <v>6</v>
      </c>
      <c r="F41" s="4">
        <v>1.5579000000000001</v>
      </c>
      <c r="G41" s="6">
        <v>12</v>
      </c>
      <c r="H41">
        <v>8</v>
      </c>
      <c r="I41" s="4">
        <v>1.1519999999999999</v>
      </c>
      <c r="J41" s="4">
        <v>1.4079999999999999</v>
      </c>
      <c r="K41" s="4">
        <v>1.7536</v>
      </c>
      <c r="L41" s="4">
        <v>1.792</v>
      </c>
      <c r="M41" s="6">
        <v>20</v>
      </c>
      <c r="N41" s="4">
        <v>0.05</v>
      </c>
      <c r="O41" s="4">
        <v>0.5</v>
      </c>
      <c r="P41" s="9">
        <v>1440</v>
      </c>
      <c r="Q41" t="s">
        <v>225</v>
      </c>
      <c r="R41">
        <v>1</v>
      </c>
      <c r="S41" t="s">
        <v>9</v>
      </c>
      <c r="T41">
        <v>449</v>
      </c>
      <c r="U41" s="4"/>
      <c r="V41" s="6"/>
      <c r="W41" s="6"/>
      <c r="X41" s="6"/>
      <c r="Y41" t="s">
        <v>226</v>
      </c>
      <c r="Z41" s="4">
        <v>0.18</v>
      </c>
      <c r="AA41" s="4">
        <v>0.15</v>
      </c>
      <c r="AB41" s="4"/>
      <c r="AC41" s="4"/>
      <c r="AD41" s="4"/>
      <c r="AE41" s="4"/>
      <c r="AF41" s="15"/>
      <c r="AG41" s="4"/>
      <c r="AH41" s="4">
        <v>0.4</v>
      </c>
      <c r="AI41" s="15">
        <v>311</v>
      </c>
      <c r="AJ41" s="15">
        <v>1</v>
      </c>
      <c r="AK41" s="30">
        <f>1*46.6%</f>
        <v>0.46600000000000003</v>
      </c>
      <c r="AL41" s="30">
        <v>0.46600000000000003</v>
      </c>
      <c r="AO41" s="15"/>
      <c r="AP41" s="4" t="s">
        <v>230</v>
      </c>
      <c r="AQ41" s="6"/>
      <c r="AR41" s="4"/>
      <c r="AS41" s="4">
        <v>0.15</v>
      </c>
      <c r="AU41">
        <f t="shared" si="11"/>
        <v>633</v>
      </c>
      <c r="AV41" s="6">
        <f t="shared" si="12"/>
        <v>311</v>
      </c>
      <c r="AW41" s="4">
        <f t="shared" si="13"/>
        <v>0.64600000000000002</v>
      </c>
      <c r="AX41" s="6">
        <f t="shared" si="14"/>
        <v>1352.9179999999999</v>
      </c>
      <c r="AY41" s="4">
        <f t="shared" si="15"/>
        <v>0.61599999999999999</v>
      </c>
      <c r="AZ41" s="4">
        <f t="shared" si="16"/>
        <v>0</v>
      </c>
      <c r="BA41" s="4">
        <f t="shared" si="17"/>
        <v>0</v>
      </c>
      <c r="BB41" s="4">
        <f t="shared" si="18"/>
        <v>0.2</v>
      </c>
      <c r="BC41" s="4">
        <f t="shared" si="19"/>
        <v>0.5</v>
      </c>
      <c r="BD41" s="6">
        <f t="shared" si="20"/>
        <v>72</v>
      </c>
      <c r="BE41" s="4">
        <f t="shared" si="21"/>
        <v>0.13597826086956522</v>
      </c>
      <c r="BF41" s="4">
        <f t="shared" si="22"/>
        <v>0.61717391304347824</v>
      </c>
      <c r="BG41" s="55">
        <v>2</v>
      </c>
      <c r="BH41" s="9">
        <f t="shared" si="23"/>
        <v>7738.4222723675211</v>
      </c>
      <c r="BI41" s="9">
        <f t="shared" si="24"/>
        <v>11607.633408551283</v>
      </c>
      <c r="BJ41" s="9">
        <f t="shared" si="25"/>
        <v>8512.2644996042727</v>
      </c>
      <c r="BK41" s="6">
        <f t="shared" si="26"/>
        <v>2861.1151093675408</v>
      </c>
      <c r="BL41" s="9">
        <f t="shared" si="27"/>
        <v>4291.6726640513116</v>
      </c>
      <c r="BM41" s="9">
        <f t="shared" si="28"/>
        <v>3147.226620304295</v>
      </c>
      <c r="BN41" s="6">
        <f t="shared" si="29"/>
        <v>3078.3322071039997</v>
      </c>
      <c r="BO41" s="9">
        <f t="shared" si="30"/>
        <v>4617.4983106559994</v>
      </c>
      <c r="BP41" s="9">
        <f t="shared" si="31"/>
        <v>3386.1654278143997</v>
      </c>
      <c r="BQ41" s="6">
        <f t="shared" si="32"/>
        <v>3833.9228397567999</v>
      </c>
      <c r="BR41" s="9">
        <f t="shared" si="33"/>
        <v>5750.8842596351997</v>
      </c>
      <c r="BS41" s="9">
        <f t="shared" si="34"/>
        <v>4217.3151237324801</v>
      </c>
      <c r="BT41" s="6">
        <f t="shared" si="35"/>
        <v>8901.2470069212377</v>
      </c>
      <c r="BU41" s="9">
        <f t="shared" si="36"/>
        <v>13351.870510381857</v>
      </c>
      <c r="BV41" s="9">
        <f t="shared" si="37"/>
        <v>9791.3717076133617</v>
      </c>
      <c r="BW41" s="9">
        <f t="shared" si="38"/>
        <v>2328.7304347826089</v>
      </c>
      <c r="BX41" s="9">
        <v>4</v>
      </c>
      <c r="BY41" s="9">
        <f t="shared" si="39"/>
        <v>1134.9685999472363</v>
      </c>
      <c r="BZ41" s="9">
        <v>7</v>
      </c>
      <c r="CA41" s="9">
        <v>10</v>
      </c>
      <c r="CB41" s="9">
        <f t="shared" si="40"/>
        <v>30</v>
      </c>
      <c r="CC41" s="9">
        <f t="shared" si="41"/>
        <v>3219.0315580765573</v>
      </c>
      <c r="CD41" s="96">
        <f t="shared" si="42"/>
        <v>4354.0001580237931</v>
      </c>
      <c r="CF41" t="s">
        <v>258</v>
      </c>
    </row>
    <row r="42" spans="2:84" x14ac:dyDescent="0.35">
      <c r="B42" t="s">
        <v>209</v>
      </c>
      <c r="C42">
        <v>184</v>
      </c>
      <c r="D42" s="6">
        <v>72</v>
      </c>
      <c r="E42" s="6">
        <v>6</v>
      </c>
      <c r="F42" s="4">
        <v>1.5579000000000001</v>
      </c>
      <c r="G42" s="6">
        <v>12</v>
      </c>
      <c r="H42">
        <v>8</v>
      </c>
      <c r="I42" s="4">
        <v>1.1519999999999999</v>
      </c>
      <c r="J42" s="4">
        <v>1.4079999999999999</v>
      </c>
      <c r="K42" s="4">
        <v>1.7536</v>
      </c>
      <c r="L42" s="4">
        <v>1.792</v>
      </c>
      <c r="M42" s="6">
        <v>20</v>
      </c>
      <c r="N42" s="4">
        <v>0.05</v>
      </c>
      <c r="O42" s="4">
        <v>0.5</v>
      </c>
      <c r="P42" s="9">
        <v>1440</v>
      </c>
      <c r="Q42" t="s">
        <v>225</v>
      </c>
      <c r="R42">
        <v>1</v>
      </c>
      <c r="S42" t="s">
        <v>9</v>
      </c>
      <c r="T42">
        <v>449</v>
      </c>
      <c r="U42" s="4"/>
      <c r="V42" s="6"/>
      <c r="W42" s="6"/>
      <c r="X42" s="6"/>
      <c r="Y42" t="s">
        <v>226</v>
      </c>
      <c r="Z42" s="4">
        <v>0.18</v>
      </c>
      <c r="AA42" s="4">
        <v>0.15</v>
      </c>
      <c r="AB42" s="4"/>
      <c r="AC42" s="4"/>
      <c r="AD42" s="4"/>
      <c r="AE42" s="4"/>
      <c r="AF42" s="15"/>
      <c r="AG42" s="4"/>
      <c r="AH42" s="4">
        <v>0.4</v>
      </c>
      <c r="AI42" s="15">
        <v>311</v>
      </c>
      <c r="AJ42" s="15">
        <v>1</v>
      </c>
      <c r="AK42" s="30">
        <f>1*46.6%</f>
        <v>0.46600000000000003</v>
      </c>
      <c r="AM42" s="30">
        <v>0.311</v>
      </c>
      <c r="AO42" s="15"/>
      <c r="AP42" s="4" t="s">
        <v>230</v>
      </c>
      <c r="AQ42" s="6"/>
      <c r="AR42" s="4"/>
      <c r="AS42" s="4">
        <v>0.15</v>
      </c>
      <c r="AU42">
        <f t="shared" si="11"/>
        <v>633</v>
      </c>
      <c r="AV42" s="6">
        <f t="shared" si="12"/>
        <v>311</v>
      </c>
      <c r="AW42" s="4">
        <f t="shared" si="13"/>
        <v>0.64600000000000002</v>
      </c>
      <c r="AX42" s="6">
        <f t="shared" si="14"/>
        <v>1352.9179999999999</v>
      </c>
      <c r="AY42" s="4">
        <f t="shared" si="15"/>
        <v>0.15</v>
      </c>
      <c r="AZ42" s="4">
        <f t="shared" si="16"/>
        <v>0</v>
      </c>
      <c r="BA42" s="4">
        <f t="shared" si="17"/>
        <v>0</v>
      </c>
      <c r="BB42" s="4">
        <f t="shared" si="18"/>
        <v>0.51100000000000001</v>
      </c>
      <c r="BC42" s="4">
        <f t="shared" si="19"/>
        <v>0.5</v>
      </c>
      <c r="BD42" s="6">
        <f t="shared" si="20"/>
        <v>72</v>
      </c>
      <c r="BE42" s="4">
        <f t="shared" si="21"/>
        <v>0.13597826086956522</v>
      </c>
      <c r="BF42" s="4">
        <f t="shared" si="22"/>
        <v>0.61717391304347824</v>
      </c>
      <c r="BG42" s="55">
        <v>2</v>
      </c>
      <c r="BH42" s="9">
        <f t="shared" si="23"/>
        <v>5506.9217903605495</v>
      </c>
      <c r="BI42" s="9">
        <f t="shared" si="24"/>
        <v>8260.3826855408242</v>
      </c>
      <c r="BJ42" s="9">
        <f t="shared" si="25"/>
        <v>6913.9403077976704</v>
      </c>
      <c r="BK42" s="6">
        <f t="shared" si="26"/>
        <v>2036.0658265919994</v>
      </c>
      <c r="BL42" s="9">
        <f t="shared" si="27"/>
        <v>3054.0987398879993</v>
      </c>
      <c r="BM42" s="9">
        <f t="shared" si="28"/>
        <v>2556.2806452862551</v>
      </c>
      <c r="BN42" s="6">
        <f t="shared" si="29"/>
        <v>2190.6448255999994</v>
      </c>
      <c r="BO42" s="9">
        <f t="shared" si="30"/>
        <v>3285.9672383999991</v>
      </c>
      <c r="BP42" s="9">
        <f t="shared" si="31"/>
        <v>2750.3545785407996</v>
      </c>
      <c r="BQ42" s="6">
        <f t="shared" si="32"/>
        <v>2728.3485555199995</v>
      </c>
      <c r="BR42" s="9">
        <f t="shared" si="33"/>
        <v>4092.5228332799993</v>
      </c>
      <c r="BS42" s="9">
        <f t="shared" si="34"/>
        <v>3425.4416114553596</v>
      </c>
      <c r="BT42" s="6">
        <f t="shared" si="35"/>
        <v>6334.4270160639999</v>
      </c>
      <c r="BU42" s="9">
        <f t="shared" si="36"/>
        <v>9501.6405240959994</v>
      </c>
      <c r="BV42" s="9">
        <f t="shared" si="37"/>
        <v>7952.8731186683508</v>
      </c>
      <c r="BW42" s="9">
        <f t="shared" si="38"/>
        <v>2328.7304347826089</v>
      </c>
      <c r="BX42" s="9">
        <v>4</v>
      </c>
      <c r="BY42" s="9">
        <f t="shared" si="39"/>
        <v>921.85870770635609</v>
      </c>
      <c r="BZ42" s="9">
        <v>7</v>
      </c>
      <c r="CA42" s="9">
        <v>10</v>
      </c>
      <c r="CB42" s="9">
        <f t="shared" si="40"/>
        <v>30</v>
      </c>
      <c r="CC42" s="9">
        <f t="shared" si="41"/>
        <v>2556.6557372920288</v>
      </c>
      <c r="CD42" s="9">
        <f t="shared" si="42"/>
        <v>3478.514444998385</v>
      </c>
    </row>
    <row r="43" spans="2:84" x14ac:dyDescent="0.35">
      <c r="B43" t="s">
        <v>209</v>
      </c>
      <c r="C43">
        <v>184</v>
      </c>
      <c r="D43" s="6">
        <v>72</v>
      </c>
      <c r="E43" s="6">
        <v>6</v>
      </c>
      <c r="F43" s="4">
        <v>1.5579000000000001</v>
      </c>
      <c r="G43" s="6">
        <v>12</v>
      </c>
      <c r="H43">
        <v>8</v>
      </c>
      <c r="I43" s="4">
        <v>1.1519999999999999</v>
      </c>
      <c r="J43" s="4">
        <v>1.4079999999999999</v>
      </c>
      <c r="K43" s="4">
        <v>1.7536</v>
      </c>
      <c r="L43" s="4">
        <v>1.792</v>
      </c>
      <c r="M43" s="6">
        <v>20</v>
      </c>
      <c r="N43" s="4">
        <v>0.05</v>
      </c>
      <c r="O43" s="4">
        <v>0.5</v>
      </c>
      <c r="P43" s="9">
        <v>1440</v>
      </c>
      <c r="Q43" t="s">
        <v>225</v>
      </c>
      <c r="R43">
        <v>1</v>
      </c>
      <c r="S43" t="s">
        <v>9</v>
      </c>
      <c r="T43">
        <v>449</v>
      </c>
      <c r="U43" s="4"/>
      <c r="V43" s="6"/>
      <c r="W43" s="6"/>
      <c r="X43" s="6"/>
      <c r="Y43" t="s">
        <v>226</v>
      </c>
      <c r="Z43" s="4">
        <v>0.18</v>
      </c>
      <c r="AA43" s="4">
        <v>0.15</v>
      </c>
      <c r="AB43" s="4"/>
      <c r="AC43" s="4"/>
      <c r="AD43" s="4"/>
      <c r="AE43" s="4"/>
      <c r="AF43" s="15"/>
      <c r="AG43" s="4"/>
      <c r="AH43" s="4">
        <v>0.4</v>
      </c>
      <c r="AI43" s="15">
        <v>311</v>
      </c>
      <c r="AJ43" s="15">
        <v>1</v>
      </c>
      <c r="AK43" s="30"/>
      <c r="AM43" s="30">
        <v>0.311</v>
      </c>
      <c r="AO43" s="15">
        <f t="shared" ref="AO43:AO45" si="97">1*187</f>
        <v>187</v>
      </c>
      <c r="AP43" s="4" t="s">
        <v>230</v>
      </c>
      <c r="AQ43" s="6"/>
      <c r="AR43" s="4"/>
      <c r="AS43" s="4">
        <v>0.15</v>
      </c>
      <c r="AU43">
        <f t="shared" si="11"/>
        <v>633</v>
      </c>
      <c r="AV43" s="6">
        <f t="shared" si="12"/>
        <v>311</v>
      </c>
      <c r="AW43" s="4">
        <f t="shared" si="13"/>
        <v>0.18</v>
      </c>
      <c r="AX43" s="6">
        <f t="shared" si="14"/>
        <v>1057.94</v>
      </c>
      <c r="AY43" s="4">
        <f t="shared" si="15"/>
        <v>0.15</v>
      </c>
      <c r="AZ43" s="4">
        <f t="shared" si="16"/>
        <v>0</v>
      </c>
      <c r="BA43" s="4">
        <f t="shared" si="17"/>
        <v>0</v>
      </c>
      <c r="BB43" s="4">
        <f t="shared" si="18"/>
        <v>0.51100000000000001</v>
      </c>
      <c r="BC43" s="4">
        <f t="shared" si="19"/>
        <v>0.5</v>
      </c>
      <c r="BD43" s="6">
        <f t="shared" si="20"/>
        <v>259</v>
      </c>
      <c r="BE43" s="4">
        <f t="shared" si="21"/>
        <v>0.43400843881856538</v>
      </c>
      <c r="BF43" s="4">
        <f t="shared" si="22"/>
        <v>1.0931645569620254</v>
      </c>
      <c r="BG43" s="55">
        <v>2</v>
      </c>
      <c r="BH43" s="9">
        <f t="shared" si="23"/>
        <v>5436.0088889883036</v>
      </c>
      <c r="BI43" s="9">
        <f t="shared" si="24"/>
        <v>8154.013333482455</v>
      </c>
      <c r="BJ43" s="9">
        <f t="shared" si="25"/>
        <v>6824.9091601248156</v>
      </c>
      <c r="BK43" s="6">
        <f t="shared" si="26"/>
        <v>2009.8473073093667</v>
      </c>
      <c r="BL43" s="9">
        <f t="shared" si="27"/>
        <v>3014.7709609640501</v>
      </c>
      <c r="BM43" s="9">
        <f t="shared" si="28"/>
        <v>2523.3632943269099</v>
      </c>
      <c r="BN43" s="6">
        <f t="shared" si="29"/>
        <v>1713.0164479999999</v>
      </c>
      <c r="BO43" s="9">
        <f t="shared" si="30"/>
        <v>2569.5246719999996</v>
      </c>
      <c r="BP43" s="9">
        <f t="shared" si="31"/>
        <v>2150.6921504639995</v>
      </c>
      <c r="BQ43" s="6">
        <f t="shared" si="32"/>
        <v>2133.4841216</v>
      </c>
      <c r="BR43" s="9">
        <f t="shared" si="33"/>
        <v>3200.2261823999997</v>
      </c>
      <c r="BS43" s="9">
        <f t="shared" si="34"/>
        <v>2678.5893146687999</v>
      </c>
      <c r="BT43" s="6">
        <f t="shared" si="35"/>
        <v>6252.8582894069204</v>
      </c>
      <c r="BU43" s="9">
        <f t="shared" si="36"/>
        <v>9379.2874341103816</v>
      </c>
      <c r="BV43" s="9">
        <f t="shared" si="37"/>
        <v>7850.4635823503895</v>
      </c>
      <c r="BW43" s="9">
        <f t="shared" si="38"/>
        <v>3014.1569620253167</v>
      </c>
      <c r="BX43" s="9">
        <v>4</v>
      </c>
      <c r="BY43" s="9">
        <f t="shared" si="39"/>
        <v>909.98788801664205</v>
      </c>
      <c r="BZ43" s="9">
        <v>7</v>
      </c>
      <c r="CA43" s="9">
        <v>10</v>
      </c>
      <c r="CB43" s="9">
        <f t="shared" si="40"/>
        <v>30</v>
      </c>
      <c r="CC43" s="9">
        <f t="shared" si="41"/>
        <v>2397.4047086637479</v>
      </c>
      <c r="CD43" s="9">
        <f t="shared" si="42"/>
        <v>3307.3925966803899</v>
      </c>
    </row>
    <row r="44" spans="2:84" x14ac:dyDescent="0.35">
      <c r="B44" t="s">
        <v>209</v>
      </c>
      <c r="C44">
        <v>184</v>
      </c>
      <c r="D44" s="6">
        <v>72</v>
      </c>
      <c r="E44" s="6">
        <v>6</v>
      </c>
      <c r="F44" s="4">
        <v>1.5579000000000001</v>
      </c>
      <c r="G44" s="6">
        <v>12</v>
      </c>
      <c r="H44">
        <v>8</v>
      </c>
      <c r="I44" s="4">
        <v>1.1519999999999999</v>
      </c>
      <c r="J44" s="4">
        <v>1.4079999999999999</v>
      </c>
      <c r="K44" s="4">
        <v>1.7536</v>
      </c>
      <c r="L44" s="4">
        <v>1.792</v>
      </c>
      <c r="M44" s="6">
        <v>20</v>
      </c>
      <c r="N44" s="4">
        <v>0.05</v>
      </c>
      <c r="O44" s="4">
        <v>0.5</v>
      </c>
      <c r="P44" s="9">
        <v>1440</v>
      </c>
      <c r="Q44" t="s">
        <v>225</v>
      </c>
      <c r="R44">
        <v>1</v>
      </c>
      <c r="S44" t="s">
        <v>9</v>
      </c>
      <c r="T44">
        <v>449</v>
      </c>
      <c r="U44" s="4"/>
      <c r="V44" s="6"/>
      <c r="W44" s="6"/>
      <c r="X44" s="6"/>
      <c r="Y44" t="s">
        <v>226</v>
      </c>
      <c r="Z44" s="4">
        <v>0.18</v>
      </c>
      <c r="AA44" s="4">
        <v>0.15</v>
      </c>
      <c r="AB44" s="4"/>
      <c r="AC44" s="4"/>
      <c r="AD44" s="4"/>
      <c r="AE44" s="4"/>
      <c r="AF44" s="15"/>
      <c r="AG44" s="4"/>
      <c r="AH44" s="4">
        <v>0.4</v>
      </c>
      <c r="AI44" s="15">
        <v>311</v>
      </c>
      <c r="AJ44" s="15">
        <v>1</v>
      </c>
      <c r="AK44" s="30">
        <f>2*46.6%</f>
        <v>0.93200000000000005</v>
      </c>
      <c r="AL44" s="30"/>
      <c r="AO44" s="15"/>
      <c r="AP44" s="4" t="s">
        <v>230</v>
      </c>
      <c r="AQ44" s="6"/>
      <c r="AR44" s="4"/>
      <c r="AS44" s="4">
        <v>0.15</v>
      </c>
      <c r="AU44">
        <f t="shared" si="11"/>
        <v>633</v>
      </c>
      <c r="AV44" s="6">
        <f t="shared" si="12"/>
        <v>311</v>
      </c>
      <c r="AW44" s="4">
        <f t="shared" si="13"/>
        <v>1.1120000000000001</v>
      </c>
      <c r="AX44" s="6">
        <f t="shared" si="14"/>
        <v>1647.896</v>
      </c>
      <c r="AY44" s="4">
        <f t="shared" si="15"/>
        <v>0.15</v>
      </c>
      <c r="AZ44" s="4">
        <f t="shared" si="16"/>
        <v>0</v>
      </c>
      <c r="BA44" s="4">
        <f t="shared" si="17"/>
        <v>0</v>
      </c>
      <c r="BB44" s="4">
        <f t="shared" si="18"/>
        <v>0.2</v>
      </c>
      <c r="BC44" s="4">
        <f t="shared" si="19"/>
        <v>0.5</v>
      </c>
      <c r="BD44" s="6">
        <f t="shared" si="20"/>
        <v>72</v>
      </c>
      <c r="BE44" s="4">
        <f t="shared" si="21"/>
        <v>0.13597826086956522</v>
      </c>
      <c r="BF44" s="4">
        <f t="shared" si="22"/>
        <v>0.61717391304347824</v>
      </c>
      <c r="BG44" s="55">
        <v>2</v>
      </c>
      <c r="BH44" s="9">
        <f t="shared" si="23"/>
        <v>6707.6011928646003</v>
      </c>
      <c r="BI44" s="9">
        <f t="shared" si="24"/>
        <v>10061.4017892969</v>
      </c>
      <c r="BJ44" s="9">
        <f t="shared" si="25"/>
        <v>7378.3613121510607</v>
      </c>
      <c r="BK44" s="6">
        <f t="shared" si="26"/>
        <v>2479.9911978239993</v>
      </c>
      <c r="BL44" s="9">
        <f t="shared" si="27"/>
        <v>3719.9867967359987</v>
      </c>
      <c r="BM44" s="9">
        <f t="shared" si="28"/>
        <v>2727.990317606399</v>
      </c>
      <c r="BN44" s="6">
        <f t="shared" si="29"/>
        <v>2668.2732031999994</v>
      </c>
      <c r="BO44" s="9">
        <f t="shared" si="30"/>
        <v>4002.4098047999992</v>
      </c>
      <c r="BP44" s="9">
        <f t="shared" si="31"/>
        <v>2935.1005235199996</v>
      </c>
      <c r="BQ44" s="6">
        <f t="shared" si="32"/>
        <v>3323.2129894399995</v>
      </c>
      <c r="BR44" s="9">
        <f t="shared" si="33"/>
        <v>4984.8194841599998</v>
      </c>
      <c r="BS44" s="9">
        <f t="shared" si="34"/>
        <v>3655.5342883839999</v>
      </c>
      <c r="BT44" s="6">
        <f t="shared" si="35"/>
        <v>7715.5281710079998</v>
      </c>
      <c r="BU44" s="9">
        <f t="shared" si="36"/>
        <v>11573.292256511999</v>
      </c>
      <c r="BV44" s="9">
        <f t="shared" si="37"/>
        <v>8487.0809881087989</v>
      </c>
      <c r="BW44" s="9">
        <f t="shared" si="38"/>
        <v>2328.7304347826089</v>
      </c>
      <c r="BX44" s="9">
        <v>4</v>
      </c>
      <c r="BY44" s="9">
        <f t="shared" si="39"/>
        <v>983.78150828680805</v>
      </c>
      <c r="BZ44" s="9">
        <v>7</v>
      </c>
      <c r="CA44" s="9">
        <v>10</v>
      </c>
      <c r="CB44" s="9">
        <f t="shared" si="40"/>
        <v>30</v>
      </c>
      <c r="CC44" s="9">
        <f t="shared" si="41"/>
        <v>2790.2302509290662</v>
      </c>
      <c r="CD44" s="9">
        <f t="shared" si="42"/>
        <v>3774.011759215874</v>
      </c>
    </row>
    <row r="45" spans="2:84" x14ac:dyDescent="0.35">
      <c r="B45" t="s">
        <v>209</v>
      </c>
      <c r="C45">
        <v>184</v>
      </c>
      <c r="D45" s="6">
        <v>72</v>
      </c>
      <c r="E45" s="6">
        <v>6</v>
      </c>
      <c r="F45" s="4">
        <v>1.5579000000000001</v>
      </c>
      <c r="G45" s="6">
        <v>12</v>
      </c>
      <c r="H45">
        <v>8</v>
      </c>
      <c r="I45" s="4">
        <v>1.1519999999999999</v>
      </c>
      <c r="J45" s="4">
        <v>1.4079999999999999</v>
      </c>
      <c r="K45" s="4">
        <v>1.7536</v>
      </c>
      <c r="L45" s="4">
        <v>1.792</v>
      </c>
      <c r="M45" s="6">
        <v>20</v>
      </c>
      <c r="N45" s="4">
        <v>0.05</v>
      </c>
      <c r="O45" s="4">
        <v>0.5</v>
      </c>
      <c r="P45" s="9">
        <v>1440</v>
      </c>
      <c r="Q45" t="s">
        <v>225</v>
      </c>
      <c r="R45">
        <v>1</v>
      </c>
      <c r="S45" t="s">
        <v>9</v>
      </c>
      <c r="T45">
        <v>449</v>
      </c>
      <c r="U45" s="4"/>
      <c r="V45" s="6"/>
      <c r="W45" s="6"/>
      <c r="X45" s="6"/>
      <c r="Y45" t="s">
        <v>226</v>
      </c>
      <c r="Z45" s="4">
        <v>0.18</v>
      </c>
      <c r="AA45" s="4">
        <v>0.15</v>
      </c>
      <c r="AB45" s="4"/>
      <c r="AC45" s="4"/>
      <c r="AD45" s="4"/>
      <c r="AE45" s="4"/>
      <c r="AF45" s="15"/>
      <c r="AG45" s="4"/>
      <c r="AH45" s="4">
        <v>0.4</v>
      </c>
      <c r="AI45" s="15">
        <v>311</v>
      </c>
      <c r="AJ45" s="15">
        <v>1</v>
      </c>
      <c r="AK45" s="30">
        <f>1*46.6%</f>
        <v>0.46600000000000003</v>
      </c>
      <c r="AL45" s="30"/>
      <c r="AO45" s="15">
        <f t="shared" si="97"/>
        <v>187</v>
      </c>
      <c r="AP45" s="4" t="s">
        <v>230</v>
      </c>
      <c r="AQ45" s="6"/>
      <c r="AR45" s="4"/>
      <c r="AS45" s="4">
        <v>0.15</v>
      </c>
      <c r="AU45">
        <f t="shared" si="11"/>
        <v>633</v>
      </c>
      <c r="AV45" s="6">
        <f t="shared" si="12"/>
        <v>311</v>
      </c>
      <c r="AW45" s="4">
        <f t="shared" si="13"/>
        <v>0.64600000000000002</v>
      </c>
      <c r="AX45" s="6">
        <f t="shared" si="14"/>
        <v>1352.9179999999999</v>
      </c>
      <c r="AY45" s="4">
        <f t="shared" si="15"/>
        <v>0.15</v>
      </c>
      <c r="AZ45" s="4">
        <f t="shared" si="16"/>
        <v>0</v>
      </c>
      <c r="BA45" s="4">
        <f t="shared" si="17"/>
        <v>0</v>
      </c>
      <c r="BB45" s="4">
        <f t="shared" si="18"/>
        <v>0.2</v>
      </c>
      <c r="BC45" s="4">
        <f t="shared" si="19"/>
        <v>0.5</v>
      </c>
      <c r="BD45" s="6">
        <f t="shared" si="20"/>
        <v>259</v>
      </c>
      <c r="BE45" s="4">
        <f t="shared" si="21"/>
        <v>0.43400843881856538</v>
      </c>
      <c r="BF45" s="4">
        <f t="shared" si="22"/>
        <v>1.0931645569620254</v>
      </c>
      <c r="BG45" s="55">
        <v>2</v>
      </c>
      <c r="BH45" s="9">
        <f t="shared" si="23"/>
        <v>6951.6931717037614</v>
      </c>
      <c r="BI45" s="9">
        <f t="shared" si="24"/>
        <v>10427.539757555642</v>
      </c>
      <c r="BJ45" s="9">
        <f t="shared" si="25"/>
        <v>7646.8624888741379</v>
      </c>
      <c r="BK45" s="6">
        <f t="shared" si="26"/>
        <v>2570.2389542983287</v>
      </c>
      <c r="BL45" s="9">
        <f t="shared" si="27"/>
        <v>3855.3584314474929</v>
      </c>
      <c r="BM45" s="9">
        <f t="shared" si="28"/>
        <v>2827.2628497281617</v>
      </c>
      <c r="BN45" s="6">
        <f t="shared" si="29"/>
        <v>2190.6448255999994</v>
      </c>
      <c r="BO45" s="9">
        <f t="shared" si="30"/>
        <v>3285.9672383999991</v>
      </c>
      <c r="BP45" s="9">
        <f t="shared" si="31"/>
        <v>2409.7093081599996</v>
      </c>
      <c r="BQ45" s="6">
        <f t="shared" si="32"/>
        <v>2728.3485555199995</v>
      </c>
      <c r="BR45" s="9">
        <f t="shared" si="33"/>
        <v>4092.5228332799993</v>
      </c>
      <c r="BS45" s="9">
        <f t="shared" si="34"/>
        <v>3001.1834110719997</v>
      </c>
      <c r="BT45" s="6">
        <f t="shared" si="35"/>
        <v>7996.2989689281349</v>
      </c>
      <c r="BU45" s="9">
        <f t="shared" si="36"/>
        <v>11994.448453392202</v>
      </c>
      <c r="BV45" s="9">
        <f t="shared" si="37"/>
        <v>8795.9288658209498</v>
      </c>
      <c r="BW45" s="9">
        <f t="shared" si="38"/>
        <v>3014.1569620253167</v>
      </c>
      <c r="BX45" s="9">
        <v>4</v>
      </c>
      <c r="BY45" s="9">
        <f t="shared" si="39"/>
        <v>1019.5816651832184</v>
      </c>
      <c r="BZ45" s="9">
        <v>7</v>
      </c>
      <c r="CA45" s="9">
        <v>10</v>
      </c>
      <c r="CB45" s="9">
        <f t="shared" si="40"/>
        <v>30</v>
      </c>
      <c r="CC45" s="9">
        <f t="shared" si="41"/>
        <v>2736.9047027502265</v>
      </c>
      <c r="CD45" s="9">
        <f t="shared" si="42"/>
        <v>3756.4863679334449</v>
      </c>
    </row>
    <row r="46" spans="2:84" s="10" customFormat="1" x14ac:dyDescent="0.35">
      <c r="B46" s="10" t="s">
        <v>209</v>
      </c>
      <c r="C46" s="10">
        <v>184</v>
      </c>
      <c r="D46" s="13">
        <v>72</v>
      </c>
      <c r="E46" s="13">
        <v>6</v>
      </c>
      <c r="F46" s="12">
        <v>1.5579000000000001</v>
      </c>
      <c r="G46" s="13">
        <v>12</v>
      </c>
      <c r="H46" s="10">
        <v>8</v>
      </c>
      <c r="I46" s="12">
        <v>1.1519999999999999</v>
      </c>
      <c r="J46" s="12">
        <v>1.4079999999999999</v>
      </c>
      <c r="K46" s="12">
        <v>1.7536</v>
      </c>
      <c r="L46" s="12">
        <v>1.792</v>
      </c>
      <c r="M46" s="13">
        <v>20</v>
      </c>
      <c r="N46" s="12">
        <v>0.05</v>
      </c>
      <c r="O46" s="12">
        <v>0.5</v>
      </c>
      <c r="P46" s="17">
        <v>1440</v>
      </c>
      <c r="Q46" s="10" t="s">
        <v>225</v>
      </c>
      <c r="R46" s="10">
        <v>1</v>
      </c>
      <c r="S46" s="10" t="s">
        <v>9</v>
      </c>
      <c r="T46" s="10">
        <v>449</v>
      </c>
      <c r="U46" s="12"/>
      <c r="V46" s="13"/>
      <c r="W46" s="13"/>
      <c r="X46" s="13"/>
      <c r="Y46" s="10" t="s">
        <v>226</v>
      </c>
      <c r="Z46" s="12">
        <v>0.18</v>
      </c>
      <c r="AA46" s="12">
        <v>0.15</v>
      </c>
      <c r="AB46" s="12"/>
      <c r="AC46" s="12"/>
      <c r="AD46" s="12"/>
      <c r="AE46" s="12"/>
      <c r="AF46" s="31"/>
      <c r="AG46" s="12"/>
      <c r="AH46" s="12">
        <v>0.4</v>
      </c>
      <c r="AI46" s="31">
        <v>311</v>
      </c>
      <c r="AJ46" s="31">
        <v>1</v>
      </c>
      <c r="AK46" s="32"/>
      <c r="AL46" s="32"/>
      <c r="AO46" s="31">
        <f>2*187</f>
        <v>374</v>
      </c>
      <c r="AP46" s="12" t="s">
        <v>230</v>
      </c>
      <c r="AQ46" s="13"/>
      <c r="AR46" s="12"/>
      <c r="AS46" s="12">
        <v>0.15</v>
      </c>
      <c r="AU46" s="10">
        <f t="shared" si="11"/>
        <v>633</v>
      </c>
      <c r="AV46" s="13">
        <f t="shared" si="12"/>
        <v>311</v>
      </c>
      <c r="AW46" s="12">
        <f t="shared" si="13"/>
        <v>0.18</v>
      </c>
      <c r="AX46" s="13">
        <f t="shared" si="14"/>
        <v>1057.94</v>
      </c>
      <c r="AY46" s="12">
        <f t="shared" si="15"/>
        <v>0.15</v>
      </c>
      <c r="AZ46" s="12">
        <f t="shared" si="16"/>
        <v>0</v>
      </c>
      <c r="BA46" s="12">
        <f t="shared" si="17"/>
        <v>0</v>
      </c>
      <c r="BB46" s="12">
        <f t="shared" si="18"/>
        <v>0.2</v>
      </c>
      <c r="BC46" s="12">
        <f t="shared" si="19"/>
        <v>0.5</v>
      </c>
      <c r="BD46" s="13">
        <f t="shared" si="20"/>
        <v>446</v>
      </c>
      <c r="BE46" s="4">
        <f t="shared" si="21"/>
        <v>0.67165763813651136</v>
      </c>
      <c r="BF46" s="12">
        <f t="shared" si="22"/>
        <v>1.4727193932827736</v>
      </c>
      <c r="BG46" s="56">
        <v>2</v>
      </c>
      <c r="BH46" s="9">
        <f t="shared" si="23"/>
        <v>6336.8844521876617</v>
      </c>
      <c r="BI46" s="17">
        <f t="shared" si="24"/>
        <v>9505.3266782814935</v>
      </c>
      <c r="BJ46" s="17">
        <f t="shared" si="25"/>
        <v>6970.5728974064286</v>
      </c>
      <c r="BK46" s="6">
        <f t="shared" si="26"/>
        <v>2342.926660543098</v>
      </c>
      <c r="BL46" s="17">
        <f t="shared" si="27"/>
        <v>3514.3899908146468</v>
      </c>
      <c r="BM46" s="17">
        <f t="shared" si="28"/>
        <v>2577.2193265974079</v>
      </c>
      <c r="BN46" s="6">
        <f t="shared" si="29"/>
        <v>1713.0164479999999</v>
      </c>
      <c r="BO46" s="17">
        <f t="shared" si="30"/>
        <v>2569.5246719999996</v>
      </c>
      <c r="BP46" s="17">
        <f t="shared" si="31"/>
        <v>1884.3180927999997</v>
      </c>
      <c r="BQ46" s="6">
        <f t="shared" si="32"/>
        <v>2133.4841216</v>
      </c>
      <c r="BR46" s="17">
        <f t="shared" si="33"/>
        <v>3200.2261823999997</v>
      </c>
      <c r="BS46" s="17">
        <f t="shared" si="34"/>
        <v>2346.8325337599999</v>
      </c>
      <c r="BT46" s="6">
        <f t="shared" si="35"/>
        <v>7289.1051661340853</v>
      </c>
      <c r="BU46" s="17">
        <f t="shared" si="36"/>
        <v>10933.657749201127</v>
      </c>
      <c r="BV46" s="17">
        <f t="shared" si="37"/>
        <v>8018.0156827474948</v>
      </c>
      <c r="BW46" s="17">
        <f t="shared" si="38"/>
        <v>3560.7159263271938</v>
      </c>
      <c r="BX46" s="17">
        <v>4</v>
      </c>
      <c r="BY46" s="9">
        <f t="shared" si="39"/>
        <v>929.40971965419044</v>
      </c>
      <c r="BZ46" s="17">
        <v>7</v>
      </c>
      <c r="CA46" s="17">
        <v>10</v>
      </c>
      <c r="CB46" s="17">
        <f t="shared" si="40"/>
        <v>30</v>
      </c>
      <c r="CC46" s="17">
        <f t="shared" si="41"/>
        <v>2418.3577052129958</v>
      </c>
      <c r="CD46" s="17">
        <f t="shared" si="42"/>
        <v>3347.7674248671865</v>
      </c>
    </row>
    <row r="47" spans="2:84" x14ac:dyDescent="0.35">
      <c r="B47" t="s">
        <v>209</v>
      </c>
      <c r="C47">
        <v>184</v>
      </c>
      <c r="D47" s="6">
        <v>72</v>
      </c>
      <c r="E47" s="6">
        <v>6</v>
      </c>
      <c r="F47" s="4">
        <v>1.5579000000000001</v>
      </c>
      <c r="G47" s="6">
        <v>12</v>
      </c>
      <c r="H47">
        <v>8</v>
      </c>
      <c r="I47" s="4">
        <v>1.1519999999999999</v>
      </c>
      <c r="J47" s="4">
        <v>1.4079999999999999</v>
      </c>
      <c r="K47" s="4">
        <v>1.7536</v>
      </c>
      <c r="L47" s="4">
        <v>1.792</v>
      </c>
      <c r="M47" s="6">
        <v>20</v>
      </c>
      <c r="N47" s="4">
        <v>0.05</v>
      </c>
      <c r="O47" s="4">
        <v>0.5</v>
      </c>
      <c r="P47" s="9">
        <v>1440</v>
      </c>
      <c r="Q47" t="s">
        <v>225</v>
      </c>
      <c r="R47">
        <v>1</v>
      </c>
      <c r="S47" t="s">
        <v>9</v>
      </c>
      <c r="T47">
        <v>449</v>
      </c>
      <c r="U47" s="4"/>
      <c r="V47" s="6"/>
      <c r="W47" s="6"/>
      <c r="X47" s="6"/>
      <c r="Y47" t="s">
        <v>228</v>
      </c>
      <c r="Z47" s="4"/>
      <c r="AA47" s="4">
        <v>0.15</v>
      </c>
      <c r="AB47" s="4"/>
      <c r="AC47" s="4"/>
      <c r="AD47" s="4"/>
      <c r="AE47" s="4">
        <v>0.2</v>
      </c>
      <c r="AF47" s="4"/>
      <c r="AG47" s="4"/>
      <c r="AH47" s="4">
        <v>0.4</v>
      </c>
      <c r="AI47" s="15">
        <v>311</v>
      </c>
      <c r="AJ47" s="15">
        <v>1</v>
      </c>
      <c r="AK47" s="30"/>
      <c r="AL47" s="30">
        <v>0.46600000000000003</v>
      </c>
      <c r="AM47" s="30">
        <v>0.311</v>
      </c>
      <c r="AN47" s="30"/>
      <c r="AO47" s="15"/>
      <c r="AP47" s="4" t="s">
        <v>230</v>
      </c>
      <c r="AQ47" s="6"/>
      <c r="AR47" s="4"/>
      <c r="AS47" s="4">
        <v>0.15</v>
      </c>
      <c r="AU47">
        <f t="shared" ref="AU47:AU54" si="98">C47+T47</f>
        <v>633</v>
      </c>
      <c r="AV47" s="6">
        <f t="shared" ref="AV47:AV54" si="99">AI47+AQ47</f>
        <v>311</v>
      </c>
      <c r="AW47" s="4">
        <f t="shared" ref="AW47:AW54" si="100">U47+Z47+AK47+AR47</f>
        <v>0</v>
      </c>
      <c r="AX47" s="6">
        <f t="shared" ref="AX47:AX54" si="101">(100%+AW47)*AU47+AV47</f>
        <v>944</v>
      </c>
      <c r="AY47" s="4">
        <f t="shared" ref="AY47:AY54" si="102">AA47+AL47</f>
        <v>0.61599999999999999</v>
      </c>
      <c r="AZ47" s="4">
        <f t="shared" ref="AZ47:AZ54" si="103">AB47</f>
        <v>0</v>
      </c>
      <c r="BA47" s="4">
        <f t="shared" ref="BA47:BA54" si="104">AE47</f>
        <v>0.2</v>
      </c>
      <c r="BB47" s="4">
        <f t="shared" ref="BB47:BB54" si="105">N47+V47+AC47+AM47+AS47</f>
        <v>0.51100000000000001</v>
      </c>
      <c r="BC47" s="4">
        <f t="shared" ref="BC47:BC54" si="106">O47+W47+AD47+AN47+AT47</f>
        <v>0.5</v>
      </c>
      <c r="BD47" s="6">
        <f t="shared" ref="BD47:BD54" si="107">D47+X47+AF47+AO47</f>
        <v>72</v>
      </c>
      <c r="BE47" s="4">
        <f t="shared" si="21"/>
        <v>0.13597826086956522</v>
      </c>
      <c r="BF47" s="4">
        <f t="shared" ref="BF47:BF54" si="108">444*BD47/(1400+BD47)/100+AH47</f>
        <v>0.61717391304347824</v>
      </c>
      <c r="BG47" s="55">
        <v>2</v>
      </c>
      <c r="BH47" s="9">
        <f t="shared" si="23"/>
        <v>5399.4925229133923</v>
      </c>
      <c r="BI47" s="9">
        <f t="shared" ref="BI47:BI54" si="109">BH47*(100%+$BC47)</f>
        <v>8099.238784370089</v>
      </c>
      <c r="BJ47" s="9">
        <f t="shared" ref="BJ47:BJ54" si="110">MIN($BB47, 80%)*BI47+BH47*MAX(100%-$BB47, 20%)</f>
        <v>6779.0628625177642</v>
      </c>
      <c r="BK47" s="6">
        <f t="shared" si="26"/>
        <v>2243.4187121530435</v>
      </c>
      <c r="BL47" s="9">
        <f t="shared" ref="BL47:BL54" si="111">BK47*(100%+$BC47)</f>
        <v>3365.1280682295655</v>
      </c>
      <c r="BM47" s="9">
        <f t="shared" ref="BM47:BM54" si="112">MIN($BB47, 80%)*BL47+BK47*MAX(100%-$BB47, 20%)</f>
        <v>2816.6121931081461</v>
      </c>
      <c r="BN47" s="6">
        <f t="shared" si="29"/>
        <v>2413.7400320000002</v>
      </c>
      <c r="BO47" s="9">
        <f t="shared" ref="BO47:BO54" si="113">BN47*(100%+$BC47)</f>
        <v>3620.6100480000005</v>
      </c>
      <c r="BP47" s="9">
        <f t="shared" ref="BP47:BP54" si="114">MIN($BB47, 80%)*BO47+BN47*MAX(100%-$BB47, 20%)</f>
        <v>3030.4506101760007</v>
      </c>
      <c r="BQ47" s="6">
        <f t="shared" si="32"/>
        <v>3006.2034944000002</v>
      </c>
      <c r="BR47" s="9">
        <f t="shared" ref="BR47:BR54" si="115">BQ47*(100%+$BC47)</f>
        <v>4509.3052416</v>
      </c>
      <c r="BS47" s="9">
        <f t="shared" ref="BS47:BS54" si="116">MIN($BB47, 80%)*BR47+BQ47*MAX(100%-$BB47, 20%)</f>
        <v>3774.2884872191999</v>
      </c>
      <c r="BT47" s="6">
        <f t="shared" si="35"/>
        <v>6979.5248822539133</v>
      </c>
      <c r="BU47" s="9">
        <f t="shared" ref="BU47:BU54" si="117">BT47*(100%+$BC47)</f>
        <v>10469.28732338087</v>
      </c>
      <c r="BV47" s="9">
        <f t="shared" ref="BV47:BV54" si="118">MIN($BB47, 80%)*BU47+BT47*MAX(100%-$BB47, 20%)</f>
        <v>8762.793489669788</v>
      </c>
      <c r="BW47" s="9">
        <f t="shared" ref="BW47:BW54" si="119">(100%+BF47)*P47</f>
        <v>2328.7304347826089</v>
      </c>
      <c r="BX47" s="9">
        <v>4</v>
      </c>
      <c r="BY47" s="9">
        <f t="shared" si="39"/>
        <v>903.87504833570188</v>
      </c>
      <c r="BZ47" s="9">
        <v>7</v>
      </c>
      <c r="CA47" s="9">
        <v>10</v>
      </c>
      <c r="CB47" s="9">
        <f t="shared" ref="CB47:CB54" si="120">M47+CA47</f>
        <v>30</v>
      </c>
      <c r="CC47" s="9">
        <f t="shared" ref="CC47:CC54" si="121">(BZ47*BV47+SUM(BM47:BS47))/CB47</f>
        <v>2817.0254844730621</v>
      </c>
      <c r="CD47" s="9">
        <f t="shared" ref="CD47:CD54" si="122">BY47+CC47</f>
        <v>3720.9005328087642</v>
      </c>
    </row>
    <row r="48" spans="2:84" x14ac:dyDescent="0.35">
      <c r="B48" t="s">
        <v>209</v>
      </c>
      <c r="C48">
        <v>184</v>
      </c>
      <c r="D48" s="6">
        <v>72</v>
      </c>
      <c r="E48" s="6">
        <v>6</v>
      </c>
      <c r="F48" s="4">
        <v>1.5579000000000001</v>
      </c>
      <c r="G48" s="6">
        <v>12</v>
      </c>
      <c r="H48">
        <v>8</v>
      </c>
      <c r="I48" s="4">
        <v>1.1519999999999999</v>
      </c>
      <c r="J48" s="4">
        <v>1.4079999999999999</v>
      </c>
      <c r="K48" s="4">
        <v>1.7536</v>
      </c>
      <c r="L48" s="4">
        <v>1.792</v>
      </c>
      <c r="M48" s="6">
        <v>20</v>
      </c>
      <c r="N48" s="4">
        <v>0.05</v>
      </c>
      <c r="O48" s="4">
        <v>0.5</v>
      </c>
      <c r="P48" s="9">
        <v>1440</v>
      </c>
      <c r="Q48" t="s">
        <v>225</v>
      </c>
      <c r="R48">
        <v>1</v>
      </c>
      <c r="S48" t="s">
        <v>9</v>
      </c>
      <c r="T48">
        <v>449</v>
      </c>
      <c r="U48" s="4"/>
      <c r="V48" s="6"/>
      <c r="W48" s="6"/>
      <c r="X48" s="6"/>
      <c r="Y48" t="s">
        <v>228</v>
      </c>
      <c r="Z48" s="4"/>
      <c r="AA48" s="4">
        <v>0.15</v>
      </c>
      <c r="AB48" s="4"/>
      <c r="AC48" s="4"/>
      <c r="AD48" s="4"/>
      <c r="AE48" s="4">
        <v>0.2</v>
      </c>
      <c r="AF48" s="4"/>
      <c r="AG48" s="4"/>
      <c r="AH48" s="4">
        <v>0.4</v>
      </c>
      <c r="AI48" s="15">
        <v>311</v>
      </c>
      <c r="AJ48" s="15">
        <v>1</v>
      </c>
      <c r="AK48" s="30"/>
      <c r="AL48" s="30">
        <v>0.46600000000000003</v>
      </c>
      <c r="AO48" s="15">
        <f>1*187</f>
        <v>187</v>
      </c>
      <c r="AP48" s="4" t="s">
        <v>230</v>
      </c>
      <c r="AQ48" s="6"/>
      <c r="AR48" s="4"/>
      <c r="AS48" s="4">
        <v>0.15</v>
      </c>
      <c r="AU48">
        <f t="shared" si="98"/>
        <v>633</v>
      </c>
      <c r="AV48" s="6">
        <f t="shared" si="99"/>
        <v>311</v>
      </c>
      <c r="AW48" s="4">
        <f t="shared" si="100"/>
        <v>0</v>
      </c>
      <c r="AX48" s="6">
        <f t="shared" si="101"/>
        <v>944</v>
      </c>
      <c r="AY48" s="4">
        <f t="shared" si="102"/>
        <v>0.61599999999999999</v>
      </c>
      <c r="AZ48" s="4">
        <f t="shared" si="103"/>
        <v>0</v>
      </c>
      <c r="BA48" s="4">
        <f t="shared" si="104"/>
        <v>0.2</v>
      </c>
      <c r="BB48" s="4">
        <f t="shared" si="105"/>
        <v>0.2</v>
      </c>
      <c r="BC48" s="4">
        <f t="shared" si="106"/>
        <v>0.5</v>
      </c>
      <c r="BD48" s="6">
        <f t="shared" si="107"/>
        <v>259</v>
      </c>
      <c r="BE48" s="4">
        <f t="shared" si="21"/>
        <v>0.43400843881856538</v>
      </c>
      <c r="BF48" s="4">
        <f t="shared" si="108"/>
        <v>1.0931645569620254</v>
      </c>
      <c r="BG48" s="55">
        <v>2</v>
      </c>
      <c r="BH48" s="9">
        <f t="shared" si="23"/>
        <v>6816.0792419289128</v>
      </c>
      <c r="BI48" s="9">
        <f t="shared" si="109"/>
        <v>10224.118862893369</v>
      </c>
      <c r="BJ48" s="9">
        <f t="shared" si="110"/>
        <v>7497.6871661218047</v>
      </c>
      <c r="BK48" s="6">
        <f t="shared" si="26"/>
        <v>2831.992015910886</v>
      </c>
      <c r="BL48" s="9">
        <f t="shared" si="111"/>
        <v>4247.9880238663291</v>
      </c>
      <c r="BM48" s="9">
        <f t="shared" si="112"/>
        <v>3115.1912175019752</v>
      </c>
      <c r="BN48" s="6">
        <f t="shared" si="29"/>
        <v>2413.7400320000002</v>
      </c>
      <c r="BO48" s="9">
        <f t="shared" si="113"/>
        <v>3620.6100480000005</v>
      </c>
      <c r="BP48" s="9">
        <f t="shared" si="114"/>
        <v>2655.1140352000002</v>
      </c>
      <c r="BQ48" s="6">
        <f t="shared" si="32"/>
        <v>3006.2034944000002</v>
      </c>
      <c r="BR48" s="9">
        <f t="shared" si="115"/>
        <v>4509.3052416</v>
      </c>
      <c r="BS48" s="9">
        <f t="shared" si="116"/>
        <v>3306.8238438400003</v>
      </c>
      <c r="BT48" s="6">
        <f t="shared" si="35"/>
        <v>8810.6418272783121</v>
      </c>
      <c r="BU48" s="9">
        <f t="shared" si="117"/>
        <v>13215.962740917468</v>
      </c>
      <c r="BV48" s="9">
        <f t="shared" si="118"/>
        <v>9691.7060100061444</v>
      </c>
      <c r="BW48" s="9">
        <f t="shared" si="119"/>
        <v>3014.1569620253167</v>
      </c>
      <c r="BX48" s="9">
        <v>4</v>
      </c>
      <c r="BY48" s="9">
        <f t="shared" si="39"/>
        <v>999.69162214957396</v>
      </c>
      <c r="BZ48" s="9">
        <v>7</v>
      </c>
      <c r="CA48" s="9">
        <v>10</v>
      </c>
      <c r="CB48" s="9">
        <f t="shared" si="120"/>
        <v>30</v>
      </c>
      <c r="CC48" s="9">
        <f t="shared" si="121"/>
        <v>3015.6309994194994</v>
      </c>
      <c r="CD48" s="9">
        <f t="shared" si="122"/>
        <v>4015.3226215690734</v>
      </c>
    </row>
    <row r="49" spans="2:84" x14ac:dyDescent="0.35">
      <c r="B49" t="s">
        <v>209</v>
      </c>
      <c r="C49">
        <v>184</v>
      </c>
      <c r="D49" s="6">
        <v>72</v>
      </c>
      <c r="E49" s="6">
        <v>6</v>
      </c>
      <c r="F49" s="4">
        <v>1.5579000000000001</v>
      </c>
      <c r="G49" s="6">
        <v>12</v>
      </c>
      <c r="H49">
        <v>8</v>
      </c>
      <c r="I49" s="4">
        <v>1.1519999999999999</v>
      </c>
      <c r="J49" s="4">
        <v>1.4079999999999999</v>
      </c>
      <c r="K49" s="4">
        <v>1.7536</v>
      </c>
      <c r="L49" s="4">
        <v>1.792</v>
      </c>
      <c r="M49" s="6">
        <v>20</v>
      </c>
      <c r="N49" s="4">
        <v>0.05</v>
      </c>
      <c r="O49" s="4">
        <v>0.5</v>
      </c>
      <c r="P49" s="9">
        <v>1440</v>
      </c>
      <c r="Q49" t="s">
        <v>225</v>
      </c>
      <c r="R49">
        <v>1</v>
      </c>
      <c r="S49" t="s">
        <v>9</v>
      </c>
      <c r="T49">
        <v>449</v>
      </c>
      <c r="U49" s="4"/>
      <c r="V49" s="6"/>
      <c r="W49" s="6"/>
      <c r="X49" s="6"/>
      <c r="Y49" t="s">
        <v>228</v>
      </c>
      <c r="Z49" s="4"/>
      <c r="AA49" s="4">
        <v>0.15</v>
      </c>
      <c r="AB49" s="4"/>
      <c r="AC49" s="4"/>
      <c r="AD49" s="4"/>
      <c r="AE49" s="4">
        <v>0.2</v>
      </c>
      <c r="AF49" s="4"/>
      <c r="AG49" s="4"/>
      <c r="AH49" s="4">
        <v>0.4</v>
      </c>
      <c r="AI49" s="15">
        <v>311</v>
      </c>
      <c r="AJ49" s="15">
        <v>1</v>
      </c>
      <c r="AK49" s="30">
        <f>1*46.6%</f>
        <v>0.46600000000000003</v>
      </c>
      <c r="AL49" s="30">
        <v>0.46600000000000003</v>
      </c>
      <c r="AO49" s="15"/>
      <c r="AP49" s="4" t="s">
        <v>230</v>
      </c>
      <c r="AQ49" s="6"/>
      <c r="AR49" s="4"/>
      <c r="AS49" s="4">
        <v>0.15</v>
      </c>
      <c r="AU49">
        <f t="shared" si="98"/>
        <v>633</v>
      </c>
      <c r="AV49" s="6">
        <f t="shared" si="99"/>
        <v>311</v>
      </c>
      <c r="AW49" s="4">
        <f t="shared" si="100"/>
        <v>0.46600000000000003</v>
      </c>
      <c r="AX49" s="6">
        <f t="shared" si="101"/>
        <v>1238.9780000000001</v>
      </c>
      <c r="AY49" s="4">
        <f t="shared" si="102"/>
        <v>0.61599999999999999</v>
      </c>
      <c r="AZ49" s="4">
        <f t="shared" si="103"/>
        <v>0</v>
      </c>
      <c r="BA49" s="4">
        <f t="shared" si="104"/>
        <v>0.2</v>
      </c>
      <c r="BB49" s="4">
        <f t="shared" si="105"/>
        <v>0.2</v>
      </c>
      <c r="BC49" s="4">
        <f t="shared" si="106"/>
        <v>0.5</v>
      </c>
      <c r="BD49" s="6">
        <f t="shared" si="107"/>
        <v>72</v>
      </c>
      <c r="BE49" s="4">
        <f t="shared" si="21"/>
        <v>0.13597826086956522</v>
      </c>
      <c r="BF49" s="4">
        <f t="shared" si="108"/>
        <v>0.61717391304347824</v>
      </c>
      <c r="BG49" s="55">
        <v>2</v>
      </c>
      <c r="BH49" s="9">
        <f t="shared" si="23"/>
        <v>7086.7081006929966</v>
      </c>
      <c r="BI49" s="9">
        <f t="shared" si="109"/>
        <v>10630.062151039496</v>
      </c>
      <c r="BJ49" s="9">
        <f t="shared" si="110"/>
        <v>7795.378910762297</v>
      </c>
      <c r="BK49" s="6">
        <f t="shared" si="26"/>
        <v>2944.4347766376627</v>
      </c>
      <c r="BL49" s="9">
        <f t="shared" si="111"/>
        <v>4416.6521649564938</v>
      </c>
      <c r="BM49" s="9">
        <f t="shared" si="112"/>
        <v>3238.878254301429</v>
      </c>
      <c r="BN49" s="6">
        <f t="shared" si="29"/>
        <v>3167.9775395840002</v>
      </c>
      <c r="BO49" s="9">
        <f t="shared" si="113"/>
        <v>4751.966309376</v>
      </c>
      <c r="BP49" s="9">
        <f t="shared" si="114"/>
        <v>3484.7752935424005</v>
      </c>
      <c r="BQ49" s="6">
        <f t="shared" si="32"/>
        <v>3945.5720265728005</v>
      </c>
      <c r="BR49" s="9">
        <f t="shared" si="115"/>
        <v>5918.3580398592003</v>
      </c>
      <c r="BS49" s="9">
        <f t="shared" si="116"/>
        <v>4340.1292292300805</v>
      </c>
      <c r="BT49" s="6">
        <f t="shared" si="35"/>
        <v>9160.4637495393963</v>
      </c>
      <c r="BU49" s="9">
        <f t="shared" si="117"/>
        <v>13740.695624309094</v>
      </c>
      <c r="BV49" s="9">
        <f t="shared" si="118"/>
        <v>10076.510124493336</v>
      </c>
      <c r="BW49" s="9">
        <f t="shared" si="119"/>
        <v>2328.7304347826089</v>
      </c>
      <c r="BX49" s="9">
        <v>4</v>
      </c>
      <c r="BY49" s="9">
        <f t="shared" si="39"/>
        <v>1039.3838547683063</v>
      </c>
      <c r="BZ49" s="9">
        <v>7</v>
      </c>
      <c r="CA49" s="9">
        <v>10</v>
      </c>
      <c r="CB49" s="9">
        <f t="shared" si="120"/>
        <v>30</v>
      </c>
      <c r="CC49" s="9">
        <f t="shared" si="121"/>
        <v>3312.7742521306423</v>
      </c>
      <c r="CD49" s="96">
        <f t="shared" si="122"/>
        <v>4352.158106898949</v>
      </c>
    </row>
    <row r="50" spans="2:84" x14ac:dyDescent="0.35">
      <c r="B50" t="s">
        <v>209</v>
      </c>
      <c r="C50">
        <v>184</v>
      </c>
      <c r="D50" s="6">
        <v>72</v>
      </c>
      <c r="E50" s="6">
        <v>6</v>
      </c>
      <c r="F50" s="4">
        <v>1.5579000000000001</v>
      </c>
      <c r="G50" s="6">
        <v>12</v>
      </c>
      <c r="H50">
        <v>8</v>
      </c>
      <c r="I50" s="4">
        <v>1.1519999999999999</v>
      </c>
      <c r="J50" s="4">
        <v>1.4079999999999999</v>
      </c>
      <c r="K50" s="4">
        <v>1.7536</v>
      </c>
      <c r="L50" s="4">
        <v>1.792</v>
      </c>
      <c r="M50" s="6">
        <v>20</v>
      </c>
      <c r="N50" s="4">
        <v>0.05</v>
      </c>
      <c r="O50" s="4">
        <v>0.5</v>
      </c>
      <c r="P50" s="9">
        <v>1440</v>
      </c>
      <c r="Q50" t="s">
        <v>225</v>
      </c>
      <c r="R50">
        <v>1</v>
      </c>
      <c r="S50" t="s">
        <v>9</v>
      </c>
      <c r="T50">
        <v>449</v>
      </c>
      <c r="U50" s="4"/>
      <c r="V50" s="6"/>
      <c r="W50" s="6"/>
      <c r="X50" s="6"/>
      <c r="Y50" t="s">
        <v>228</v>
      </c>
      <c r="Z50" s="4"/>
      <c r="AA50" s="4">
        <v>0.15</v>
      </c>
      <c r="AB50" s="4"/>
      <c r="AC50" s="4"/>
      <c r="AD50" s="4"/>
      <c r="AE50" s="4">
        <v>0.2</v>
      </c>
      <c r="AF50" s="4"/>
      <c r="AG50" s="4"/>
      <c r="AH50" s="4">
        <v>0.4</v>
      </c>
      <c r="AI50" s="15">
        <v>311</v>
      </c>
      <c r="AJ50" s="15">
        <v>1</v>
      </c>
      <c r="AK50" s="30">
        <f>1*46.6%</f>
        <v>0.46600000000000003</v>
      </c>
      <c r="AM50" s="30">
        <v>0.311</v>
      </c>
      <c r="AO50" s="15"/>
      <c r="AP50" s="4" t="s">
        <v>230</v>
      </c>
      <c r="AQ50" s="6"/>
      <c r="AR50" s="4"/>
      <c r="AS50" s="4">
        <v>0.15</v>
      </c>
      <c r="AU50">
        <f t="shared" si="98"/>
        <v>633</v>
      </c>
      <c r="AV50" s="6">
        <f t="shared" si="99"/>
        <v>311</v>
      </c>
      <c r="AW50" s="4">
        <f t="shared" si="100"/>
        <v>0.46600000000000003</v>
      </c>
      <c r="AX50" s="6">
        <f t="shared" si="101"/>
        <v>1238.9780000000001</v>
      </c>
      <c r="AY50" s="4">
        <f t="shared" si="102"/>
        <v>0.15</v>
      </c>
      <c r="AZ50" s="4">
        <f t="shared" si="103"/>
        <v>0</v>
      </c>
      <c r="BA50" s="4">
        <f t="shared" si="104"/>
        <v>0.2</v>
      </c>
      <c r="BB50" s="4">
        <f t="shared" si="105"/>
        <v>0.51100000000000001</v>
      </c>
      <c r="BC50" s="4">
        <f t="shared" si="106"/>
        <v>0.5</v>
      </c>
      <c r="BD50" s="6">
        <f t="shared" si="107"/>
        <v>72</v>
      </c>
      <c r="BE50" s="4">
        <f t="shared" si="21"/>
        <v>0.13597826086956522</v>
      </c>
      <c r="BF50" s="4">
        <f t="shared" si="108"/>
        <v>0.61717391304347824</v>
      </c>
      <c r="BG50" s="55">
        <v>2</v>
      </c>
      <c r="BH50" s="9">
        <f t="shared" si="23"/>
        <v>5043.1400469040509</v>
      </c>
      <c r="BI50" s="9">
        <f t="shared" si="109"/>
        <v>7564.7100703560764</v>
      </c>
      <c r="BJ50" s="9">
        <f t="shared" si="110"/>
        <v>6331.6623288880364</v>
      </c>
      <c r="BK50" s="6">
        <f t="shared" si="26"/>
        <v>2188.869465011478</v>
      </c>
      <c r="BL50" s="9">
        <f t="shared" si="111"/>
        <v>3283.3041975172173</v>
      </c>
      <c r="BM50" s="9">
        <f t="shared" si="112"/>
        <v>2748.1256133219108</v>
      </c>
      <c r="BN50" s="6">
        <f t="shared" si="29"/>
        <v>2355.0493823999996</v>
      </c>
      <c r="BO50" s="9">
        <f t="shared" si="113"/>
        <v>3532.5740735999993</v>
      </c>
      <c r="BP50" s="9">
        <f t="shared" si="114"/>
        <v>2956.7644996031995</v>
      </c>
      <c r="BQ50" s="6">
        <f t="shared" si="32"/>
        <v>2933.1069580799999</v>
      </c>
      <c r="BR50" s="9">
        <f t="shared" si="115"/>
        <v>4399.6604371200001</v>
      </c>
      <c r="BS50" s="9">
        <f t="shared" si="116"/>
        <v>3682.5157858694402</v>
      </c>
      <c r="BT50" s="6">
        <f t="shared" si="35"/>
        <v>6809.8161133690437</v>
      </c>
      <c r="BU50" s="9">
        <f t="shared" si="117"/>
        <v>10214.724170053565</v>
      </c>
      <c r="BV50" s="9">
        <f t="shared" si="118"/>
        <v>8549.7241303348346</v>
      </c>
      <c r="BW50" s="9">
        <f t="shared" si="119"/>
        <v>2328.7304347826089</v>
      </c>
      <c r="BX50" s="9">
        <v>4</v>
      </c>
      <c r="BY50" s="9">
        <f t="shared" si="39"/>
        <v>844.22164385173824</v>
      </c>
      <c r="BZ50" s="9">
        <v>7</v>
      </c>
      <c r="CA50" s="9">
        <v>10</v>
      </c>
      <c r="CB50" s="9">
        <f t="shared" si="120"/>
        <v>30</v>
      </c>
      <c r="CC50" s="9">
        <f t="shared" si="121"/>
        <v>2748.5288554112794</v>
      </c>
      <c r="CD50" s="9">
        <f t="shared" si="122"/>
        <v>3592.7504992630174</v>
      </c>
    </row>
    <row r="51" spans="2:84" x14ac:dyDescent="0.35">
      <c r="B51" t="s">
        <v>209</v>
      </c>
      <c r="C51">
        <v>184</v>
      </c>
      <c r="D51" s="6">
        <v>72</v>
      </c>
      <c r="E51" s="6">
        <v>6</v>
      </c>
      <c r="F51" s="4">
        <v>1.5579000000000001</v>
      </c>
      <c r="G51" s="6">
        <v>12</v>
      </c>
      <c r="H51">
        <v>8</v>
      </c>
      <c r="I51" s="4">
        <v>1.1519999999999999</v>
      </c>
      <c r="J51" s="4">
        <v>1.4079999999999999</v>
      </c>
      <c r="K51" s="4">
        <v>1.7536</v>
      </c>
      <c r="L51" s="4">
        <v>1.792</v>
      </c>
      <c r="M51" s="6">
        <v>20</v>
      </c>
      <c r="N51" s="4">
        <v>0.05</v>
      </c>
      <c r="O51" s="4">
        <v>0.5</v>
      </c>
      <c r="P51" s="9">
        <v>1440</v>
      </c>
      <c r="Q51" t="s">
        <v>225</v>
      </c>
      <c r="R51">
        <v>1</v>
      </c>
      <c r="S51" t="s">
        <v>9</v>
      </c>
      <c r="T51">
        <v>449</v>
      </c>
      <c r="U51" s="4"/>
      <c r="V51" s="6"/>
      <c r="W51" s="6"/>
      <c r="X51" s="6"/>
      <c r="Y51" t="s">
        <v>228</v>
      </c>
      <c r="Z51" s="4"/>
      <c r="AA51" s="4">
        <v>0.15</v>
      </c>
      <c r="AB51" s="4"/>
      <c r="AC51" s="4"/>
      <c r="AD51" s="4"/>
      <c r="AE51" s="4">
        <v>0.2</v>
      </c>
      <c r="AF51" s="4"/>
      <c r="AG51" s="4"/>
      <c r="AH51" s="4">
        <v>0.4</v>
      </c>
      <c r="AI51" s="15">
        <v>311</v>
      </c>
      <c r="AJ51" s="15">
        <v>1</v>
      </c>
      <c r="AK51" s="30"/>
      <c r="AM51" s="30">
        <v>0.311</v>
      </c>
      <c r="AO51" s="15">
        <f t="shared" ref="AO51:AO53" si="123">1*187</f>
        <v>187</v>
      </c>
      <c r="AP51" s="4" t="s">
        <v>230</v>
      </c>
      <c r="AQ51" s="6"/>
      <c r="AR51" s="4"/>
      <c r="AS51" s="4">
        <v>0.15</v>
      </c>
      <c r="AU51">
        <f t="shared" si="98"/>
        <v>633</v>
      </c>
      <c r="AV51" s="6">
        <f t="shared" si="99"/>
        <v>311</v>
      </c>
      <c r="AW51" s="4">
        <f t="shared" si="100"/>
        <v>0</v>
      </c>
      <c r="AX51" s="6">
        <f t="shared" si="101"/>
        <v>944</v>
      </c>
      <c r="AY51" s="4">
        <f t="shared" si="102"/>
        <v>0.15</v>
      </c>
      <c r="AZ51" s="4">
        <f t="shared" si="103"/>
        <v>0</v>
      </c>
      <c r="BA51" s="4">
        <f t="shared" si="104"/>
        <v>0.2</v>
      </c>
      <c r="BB51" s="4">
        <f t="shared" si="105"/>
        <v>0.51100000000000001</v>
      </c>
      <c r="BC51" s="4">
        <f t="shared" si="106"/>
        <v>0.5</v>
      </c>
      <c r="BD51" s="6">
        <f t="shared" si="107"/>
        <v>259</v>
      </c>
      <c r="BE51" s="4">
        <f t="shared" si="21"/>
        <v>0.43400843881856538</v>
      </c>
      <c r="BF51" s="4">
        <f t="shared" si="108"/>
        <v>1.0931645569620254</v>
      </c>
      <c r="BG51" s="55">
        <v>2</v>
      </c>
      <c r="BH51" s="9">
        <f t="shared" si="23"/>
        <v>4850.5514407291139</v>
      </c>
      <c r="BI51" s="9">
        <f t="shared" si="109"/>
        <v>7275.8271610936708</v>
      </c>
      <c r="BJ51" s="9">
        <f t="shared" si="110"/>
        <v>6089.8673338354029</v>
      </c>
      <c r="BK51" s="6">
        <f t="shared" si="26"/>
        <v>2105.2804083037972</v>
      </c>
      <c r="BL51" s="9">
        <f t="shared" si="111"/>
        <v>3157.9206124556958</v>
      </c>
      <c r="BM51" s="9">
        <f t="shared" si="112"/>
        <v>2643.1795526254173</v>
      </c>
      <c r="BN51" s="6">
        <f t="shared" si="29"/>
        <v>1794.3551999999995</v>
      </c>
      <c r="BO51" s="9">
        <f t="shared" si="113"/>
        <v>2691.532799999999</v>
      </c>
      <c r="BP51" s="9">
        <f t="shared" si="114"/>
        <v>2252.8129535999992</v>
      </c>
      <c r="BQ51" s="6">
        <f t="shared" si="32"/>
        <v>2234.7878399999995</v>
      </c>
      <c r="BR51" s="9">
        <f t="shared" si="115"/>
        <v>3352.1817599999995</v>
      </c>
      <c r="BS51" s="9">
        <f t="shared" si="116"/>
        <v>2805.7761331199995</v>
      </c>
      <c r="BT51" s="6">
        <f t="shared" si="35"/>
        <v>6549.7612702784809</v>
      </c>
      <c r="BU51" s="9">
        <f t="shared" si="117"/>
        <v>9824.6419054177204</v>
      </c>
      <c r="BV51" s="9">
        <f t="shared" si="118"/>
        <v>8223.2252748346327</v>
      </c>
      <c r="BW51" s="9">
        <f t="shared" si="119"/>
        <v>3014.1569620253167</v>
      </c>
      <c r="BX51" s="9">
        <v>4</v>
      </c>
      <c r="BY51" s="9">
        <f t="shared" si="39"/>
        <v>811.98231117805369</v>
      </c>
      <c r="BZ51" s="9">
        <v>7</v>
      </c>
      <c r="CA51" s="9">
        <v>10</v>
      </c>
      <c r="CB51" s="9">
        <f t="shared" si="120"/>
        <v>30</v>
      </c>
      <c r="CC51" s="9">
        <f t="shared" si="121"/>
        <v>2511.2401054395946</v>
      </c>
      <c r="CD51" s="9">
        <f t="shared" si="122"/>
        <v>3323.2224166176484</v>
      </c>
    </row>
    <row r="52" spans="2:84" x14ac:dyDescent="0.35">
      <c r="B52" t="s">
        <v>209</v>
      </c>
      <c r="C52">
        <v>184</v>
      </c>
      <c r="D52" s="6">
        <v>72</v>
      </c>
      <c r="E52" s="6">
        <v>6</v>
      </c>
      <c r="F52" s="4">
        <v>1.5579000000000001</v>
      </c>
      <c r="G52" s="6">
        <v>12</v>
      </c>
      <c r="H52">
        <v>8</v>
      </c>
      <c r="I52" s="4">
        <v>1.1519999999999999</v>
      </c>
      <c r="J52" s="4">
        <v>1.4079999999999999</v>
      </c>
      <c r="K52" s="4">
        <v>1.7536</v>
      </c>
      <c r="L52" s="4">
        <v>1.792</v>
      </c>
      <c r="M52" s="6">
        <v>20</v>
      </c>
      <c r="N52" s="4">
        <v>0.05</v>
      </c>
      <c r="O52" s="4">
        <v>0.5</v>
      </c>
      <c r="P52" s="9">
        <v>1440</v>
      </c>
      <c r="Q52" t="s">
        <v>225</v>
      </c>
      <c r="R52">
        <v>1</v>
      </c>
      <c r="S52" t="s">
        <v>9</v>
      </c>
      <c r="T52">
        <v>449</v>
      </c>
      <c r="U52" s="4"/>
      <c r="V52" s="6"/>
      <c r="W52" s="6"/>
      <c r="X52" s="6"/>
      <c r="Y52" t="s">
        <v>228</v>
      </c>
      <c r="Z52" s="4"/>
      <c r="AA52" s="4">
        <v>0.15</v>
      </c>
      <c r="AB52" s="4"/>
      <c r="AC52" s="4"/>
      <c r="AD52" s="4"/>
      <c r="AE52" s="4">
        <v>0.2</v>
      </c>
      <c r="AF52" s="4"/>
      <c r="AG52" s="4"/>
      <c r="AH52" s="4">
        <v>0.4</v>
      </c>
      <c r="AI52" s="15">
        <v>311</v>
      </c>
      <c r="AJ52" s="15">
        <v>1</v>
      </c>
      <c r="AK52" s="30">
        <f>2*46.6%</f>
        <v>0.93200000000000005</v>
      </c>
      <c r="AL52" s="30"/>
      <c r="AO52" s="15"/>
      <c r="AP52" s="4" t="s">
        <v>230</v>
      </c>
      <c r="AQ52" s="6"/>
      <c r="AR52" s="4"/>
      <c r="AS52" s="4">
        <v>0.15</v>
      </c>
      <c r="AU52">
        <f t="shared" si="98"/>
        <v>633</v>
      </c>
      <c r="AV52" s="6">
        <f t="shared" si="99"/>
        <v>311</v>
      </c>
      <c r="AW52" s="4">
        <f t="shared" si="100"/>
        <v>0.93200000000000005</v>
      </c>
      <c r="AX52" s="6">
        <f t="shared" si="101"/>
        <v>1533.9559999999999</v>
      </c>
      <c r="AY52" s="4">
        <f t="shared" si="102"/>
        <v>0.15</v>
      </c>
      <c r="AZ52" s="4">
        <f t="shared" si="103"/>
        <v>0</v>
      </c>
      <c r="BA52" s="4">
        <f t="shared" si="104"/>
        <v>0.2</v>
      </c>
      <c r="BB52" s="4">
        <f t="shared" si="105"/>
        <v>0.2</v>
      </c>
      <c r="BC52" s="4">
        <f t="shared" si="106"/>
        <v>0.5</v>
      </c>
      <c r="BD52" s="6">
        <f t="shared" si="107"/>
        <v>72</v>
      </c>
      <c r="BE52" s="4">
        <f t="shared" si="21"/>
        <v>0.13597826086956522</v>
      </c>
      <c r="BF52" s="4">
        <f t="shared" si="108"/>
        <v>0.61717391304347824</v>
      </c>
      <c r="BG52" s="55">
        <v>2</v>
      </c>
      <c r="BH52" s="9">
        <f t="shared" si="23"/>
        <v>6243.8194494080999</v>
      </c>
      <c r="BI52" s="9">
        <f t="shared" si="109"/>
        <v>9365.7291741121498</v>
      </c>
      <c r="BJ52" s="9">
        <f t="shared" si="110"/>
        <v>6868.201394348911</v>
      </c>
      <c r="BK52" s="6">
        <f t="shared" si="26"/>
        <v>2709.9992486316514</v>
      </c>
      <c r="BL52" s="9">
        <f t="shared" si="111"/>
        <v>4064.9988729474771</v>
      </c>
      <c r="BM52" s="9">
        <f t="shared" si="112"/>
        <v>2980.9991734948171</v>
      </c>
      <c r="BN52" s="6">
        <f t="shared" si="29"/>
        <v>2915.7435647999991</v>
      </c>
      <c r="BO52" s="9">
        <f t="shared" si="113"/>
        <v>4373.6153471999987</v>
      </c>
      <c r="BP52" s="9">
        <f t="shared" si="114"/>
        <v>3207.3179212799996</v>
      </c>
      <c r="BQ52" s="6">
        <f t="shared" si="32"/>
        <v>3631.4260761599994</v>
      </c>
      <c r="BR52" s="9">
        <f t="shared" si="115"/>
        <v>5447.1391142399989</v>
      </c>
      <c r="BS52" s="9">
        <f t="shared" si="116"/>
        <v>3994.5686837759995</v>
      </c>
      <c r="BT52" s="6">
        <f t="shared" si="35"/>
        <v>8431.1087735206947</v>
      </c>
      <c r="BU52" s="9">
        <f t="shared" si="117"/>
        <v>12646.663160281041</v>
      </c>
      <c r="BV52" s="9">
        <f t="shared" si="118"/>
        <v>9274.2196508727648</v>
      </c>
      <c r="BW52" s="9">
        <f t="shared" si="119"/>
        <v>2328.7304347826089</v>
      </c>
      <c r="BX52" s="9">
        <v>4</v>
      </c>
      <c r="BY52" s="9">
        <f t="shared" si="39"/>
        <v>915.76018591318814</v>
      </c>
      <c r="BZ52" s="9">
        <v>7</v>
      </c>
      <c r="CA52" s="9">
        <v>10</v>
      </c>
      <c r="CB52" s="9">
        <f t="shared" si="120"/>
        <v>30</v>
      </c>
      <c r="CC52" s="9">
        <f t="shared" si="121"/>
        <v>3049.0115812353388</v>
      </c>
      <c r="CD52" s="9">
        <f t="shared" si="122"/>
        <v>3964.771767148527</v>
      </c>
    </row>
    <row r="53" spans="2:84" x14ac:dyDescent="0.35">
      <c r="B53" t="s">
        <v>209</v>
      </c>
      <c r="C53">
        <v>184</v>
      </c>
      <c r="D53" s="6">
        <v>72</v>
      </c>
      <c r="E53" s="6">
        <v>6</v>
      </c>
      <c r="F53" s="4">
        <v>1.5579000000000001</v>
      </c>
      <c r="G53" s="6">
        <v>12</v>
      </c>
      <c r="H53">
        <v>8</v>
      </c>
      <c r="I53" s="4">
        <v>1.1519999999999999</v>
      </c>
      <c r="J53" s="4">
        <v>1.4079999999999999</v>
      </c>
      <c r="K53" s="4">
        <v>1.7536</v>
      </c>
      <c r="L53" s="4">
        <v>1.792</v>
      </c>
      <c r="M53" s="6">
        <v>20</v>
      </c>
      <c r="N53" s="4">
        <v>0.05</v>
      </c>
      <c r="O53" s="4">
        <v>0.5</v>
      </c>
      <c r="P53" s="9">
        <v>1440</v>
      </c>
      <c r="Q53" t="s">
        <v>225</v>
      </c>
      <c r="R53">
        <v>1</v>
      </c>
      <c r="S53" t="s">
        <v>9</v>
      </c>
      <c r="T53">
        <v>449</v>
      </c>
      <c r="U53" s="4"/>
      <c r="V53" s="6"/>
      <c r="W53" s="6"/>
      <c r="X53" s="6"/>
      <c r="Y53" t="s">
        <v>228</v>
      </c>
      <c r="Z53" s="4"/>
      <c r="AA53" s="4">
        <v>0.15</v>
      </c>
      <c r="AB53" s="4"/>
      <c r="AC53" s="4"/>
      <c r="AD53" s="4"/>
      <c r="AE53" s="4">
        <v>0.2</v>
      </c>
      <c r="AF53" s="4"/>
      <c r="AG53" s="4"/>
      <c r="AH53" s="4">
        <v>0.4</v>
      </c>
      <c r="AI53" s="15">
        <v>311</v>
      </c>
      <c r="AJ53" s="15">
        <v>1</v>
      </c>
      <c r="AK53" s="30">
        <f>1*46.6%</f>
        <v>0.46600000000000003</v>
      </c>
      <c r="AL53" s="30"/>
      <c r="AO53" s="15">
        <f t="shared" si="123"/>
        <v>187</v>
      </c>
      <c r="AP53" s="4" t="s">
        <v>230</v>
      </c>
      <c r="AQ53" s="6"/>
      <c r="AR53" s="4"/>
      <c r="AS53" s="4">
        <v>0.15</v>
      </c>
      <c r="AU53">
        <f t="shared" si="98"/>
        <v>633</v>
      </c>
      <c r="AV53" s="6">
        <f t="shared" si="99"/>
        <v>311</v>
      </c>
      <c r="AW53" s="4">
        <f t="shared" si="100"/>
        <v>0.46600000000000003</v>
      </c>
      <c r="AX53" s="6">
        <f t="shared" si="101"/>
        <v>1238.9780000000001</v>
      </c>
      <c r="AY53" s="4">
        <f t="shared" si="102"/>
        <v>0.15</v>
      </c>
      <c r="AZ53" s="4">
        <f t="shared" si="103"/>
        <v>0</v>
      </c>
      <c r="BA53" s="4">
        <f t="shared" si="104"/>
        <v>0.2</v>
      </c>
      <c r="BB53" s="4">
        <f t="shared" si="105"/>
        <v>0.2</v>
      </c>
      <c r="BC53" s="4">
        <f t="shared" si="106"/>
        <v>0.5</v>
      </c>
      <c r="BD53" s="6">
        <f t="shared" si="107"/>
        <v>259</v>
      </c>
      <c r="BE53" s="4">
        <f t="shared" si="21"/>
        <v>0.43400843881856538</v>
      </c>
      <c r="BF53" s="4">
        <f t="shared" si="108"/>
        <v>1.0931645569620254</v>
      </c>
      <c r="BG53" s="55">
        <v>2</v>
      </c>
      <c r="BH53" s="9">
        <f t="shared" si="23"/>
        <v>6366.2357234445726</v>
      </c>
      <c r="BI53" s="9">
        <f t="shared" si="109"/>
        <v>9549.3535851668585</v>
      </c>
      <c r="BJ53" s="9">
        <f t="shared" si="110"/>
        <v>7002.8592957890305</v>
      </c>
      <c r="BK53" s="6">
        <f t="shared" si="26"/>
        <v>2763.1314721604049</v>
      </c>
      <c r="BL53" s="9">
        <f t="shared" si="111"/>
        <v>4144.6972082406073</v>
      </c>
      <c r="BM53" s="9">
        <f t="shared" si="112"/>
        <v>3039.4446193764452</v>
      </c>
      <c r="BN53" s="6">
        <f t="shared" si="29"/>
        <v>2355.0493823999996</v>
      </c>
      <c r="BO53" s="9">
        <f t="shared" si="113"/>
        <v>3532.5740735999993</v>
      </c>
      <c r="BP53" s="9">
        <f t="shared" si="114"/>
        <v>2590.5543206399998</v>
      </c>
      <c r="BQ53" s="6">
        <f t="shared" si="32"/>
        <v>2933.1069580799999</v>
      </c>
      <c r="BR53" s="9">
        <f t="shared" si="115"/>
        <v>4399.6604371200001</v>
      </c>
      <c r="BS53" s="9">
        <f t="shared" si="116"/>
        <v>3226.4176538880001</v>
      </c>
      <c r="BT53" s="6">
        <f t="shared" si="35"/>
        <v>8596.4090244990384</v>
      </c>
      <c r="BU53" s="9">
        <f t="shared" si="117"/>
        <v>12894.613536748559</v>
      </c>
      <c r="BV53" s="9">
        <f t="shared" si="118"/>
        <v>9456.0499269489428</v>
      </c>
      <c r="BW53" s="9">
        <f t="shared" si="119"/>
        <v>3014.1569620253167</v>
      </c>
      <c r="BX53" s="9">
        <v>4</v>
      </c>
      <c r="BY53" s="9">
        <f t="shared" si="39"/>
        <v>933.71457277187073</v>
      </c>
      <c r="BZ53" s="9">
        <v>7</v>
      </c>
      <c r="CA53" s="9">
        <v>10</v>
      </c>
      <c r="CB53" s="9">
        <f t="shared" si="120"/>
        <v>30</v>
      </c>
      <c r="CC53" s="9">
        <f t="shared" si="121"/>
        <v>2942.3052311249021</v>
      </c>
      <c r="CD53" s="9">
        <f t="shared" si="122"/>
        <v>3876.0198038967728</v>
      </c>
    </row>
    <row r="54" spans="2:84" s="10" customFormat="1" x14ac:dyDescent="0.35">
      <c r="B54" s="10" t="s">
        <v>209</v>
      </c>
      <c r="C54" s="10">
        <v>184</v>
      </c>
      <c r="D54" s="13">
        <v>72</v>
      </c>
      <c r="E54" s="13">
        <v>6</v>
      </c>
      <c r="F54" s="12">
        <v>1.5579000000000001</v>
      </c>
      <c r="G54" s="13">
        <v>12</v>
      </c>
      <c r="H54" s="10">
        <v>8</v>
      </c>
      <c r="I54" s="12">
        <v>1.1519999999999999</v>
      </c>
      <c r="J54" s="12">
        <v>1.4079999999999999</v>
      </c>
      <c r="K54" s="12">
        <v>1.7536</v>
      </c>
      <c r="L54" s="12">
        <v>1.792</v>
      </c>
      <c r="M54" s="13">
        <v>20</v>
      </c>
      <c r="N54" s="12">
        <v>0.05</v>
      </c>
      <c r="O54" s="12">
        <v>0.5</v>
      </c>
      <c r="P54" s="17">
        <v>1440</v>
      </c>
      <c r="Q54" s="10" t="s">
        <v>225</v>
      </c>
      <c r="R54" s="10">
        <v>1</v>
      </c>
      <c r="S54" s="10" t="s">
        <v>9</v>
      </c>
      <c r="T54" s="10">
        <v>449</v>
      </c>
      <c r="U54" s="12"/>
      <c r="V54" s="13"/>
      <c r="W54" s="13"/>
      <c r="X54" s="13"/>
      <c r="Y54" s="10" t="s">
        <v>228</v>
      </c>
      <c r="Z54" s="12"/>
      <c r="AA54" s="12">
        <v>0.15</v>
      </c>
      <c r="AB54" s="12"/>
      <c r="AC54" s="12"/>
      <c r="AD54" s="12"/>
      <c r="AE54" s="12">
        <v>0.2</v>
      </c>
      <c r="AF54" s="12"/>
      <c r="AG54" s="12"/>
      <c r="AH54" s="12">
        <v>0.4</v>
      </c>
      <c r="AI54" s="31">
        <v>311</v>
      </c>
      <c r="AJ54" s="31">
        <v>1</v>
      </c>
      <c r="AK54" s="32"/>
      <c r="AL54" s="32"/>
      <c r="AO54" s="31">
        <f>2*187</f>
        <v>374</v>
      </c>
      <c r="AP54" s="12" t="s">
        <v>230</v>
      </c>
      <c r="AQ54" s="13"/>
      <c r="AR54" s="12"/>
      <c r="AS54" s="12">
        <v>0.15</v>
      </c>
      <c r="AU54" s="10">
        <f t="shared" si="98"/>
        <v>633</v>
      </c>
      <c r="AV54" s="13">
        <f t="shared" si="99"/>
        <v>311</v>
      </c>
      <c r="AW54" s="12">
        <f t="shared" si="100"/>
        <v>0</v>
      </c>
      <c r="AX54" s="13">
        <f t="shared" si="101"/>
        <v>944</v>
      </c>
      <c r="AY54" s="12">
        <f t="shared" si="102"/>
        <v>0.15</v>
      </c>
      <c r="AZ54" s="12">
        <f t="shared" si="103"/>
        <v>0</v>
      </c>
      <c r="BA54" s="12">
        <f t="shared" si="104"/>
        <v>0.2</v>
      </c>
      <c r="BB54" s="12">
        <f t="shared" si="105"/>
        <v>0.2</v>
      </c>
      <c r="BC54" s="12">
        <f t="shared" si="106"/>
        <v>0.5</v>
      </c>
      <c r="BD54" s="13">
        <f t="shared" si="107"/>
        <v>446</v>
      </c>
      <c r="BE54" s="4">
        <f t="shared" si="21"/>
        <v>0.67165763813651136</v>
      </c>
      <c r="BF54" s="12">
        <f t="shared" si="108"/>
        <v>1.4727193932827736</v>
      </c>
      <c r="BG54" s="56">
        <v>2</v>
      </c>
      <c r="BH54" s="9">
        <f t="shared" si="23"/>
        <v>5654.4028232840737</v>
      </c>
      <c r="BI54" s="17">
        <f t="shared" si="109"/>
        <v>8481.6042349261115</v>
      </c>
      <c r="BJ54" s="17">
        <f t="shared" si="110"/>
        <v>6219.8431056124818</v>
      </c>
      <c r="BK54" s="6">
        <f t="shared" si="26"/>
        <v>2454.1752891354276</v>
      </c>
      <c r="BL54" s="17">
        <f t="shared" si="111"/>
        <v>3681.2629337031412</v>
      </c>
      <c r="BM54" s="17">
        <f t="shared" si="112"/>
        <v>2699.5928180489705</v>
      </c>
      <c r="BN54" s="6">
        <f t="shared" si="29"/>
        <v>1794.3551999999995</v>
      </c>
      <c r="BO54" s="17">
        <f t="shared" si="113"/>
        <v>2691.532799999999</v>
      </c>
      <c r="BP54" s="17">
        <f t="shared" si="114"/>
        <v>1973.7907199999995</v>
      </c>
      <c r="BQ54" s="6">
        <f t="shared" si="32"/>
        <v>2234.7878399999995</v>
      </c>
      <c r="BR54" s="17">
        <f t="shared" si="115"/>
        <v>3352.1817599999995</v>
      </c>
      <c r="BS54" s="17">
        <f t="shared" si="116"/>
        <v>2458.2666239999999</v>
      </c>
      <c r="BT54" s="6">
        <f t="shared" si="35"/>
        <v>7635.2120106435532</v>
      </c>
      <c r="BU54" s="17">
        <f t="shared" si="117"/>
        <v>11452.818015965329</v>
      </c>
      <c r="BV54" s="17">
        <f t="shared" si="118"/>
        <v>8398.7332117079095</v>
      </c>
      <c r="BW54" s="17">
        <f t="shared" si="119"/>
        <v>3560.7159263271938</v>
      </c>
      <c r="BX54" s="17">
        <v>4</v>
      </c>
      <c r="BY54" s="9">
        <f t="shared" si="39"/>
        <v>829.3124140816642</v>
      </c>
      <c r="BZ54" s="17">
        <v>7</v>
      </c>
      <c r="CA54" s="17">
        <v>10</v>
      </c>
      <c r="CB54" s="17">
        <f t="shared" si="120"/>
        <v>30</v>
      </c>
      <c r="CC54" s="17">
        <f t="shared" si="121"/>
        <v>2533.188008133478</v>
      </c>
      <c r="CD54" s="17">
        <f t="shared" si="122"/>
        <v>3362.500422215142</v>
      </c>
    </row>
    <row r="55" spans="2:84" x14ac:dyDescent="0.35">
      <c r="B55" t="s">
        <v>209</v>
      </c>
      <c r="C55">
        <v>184</v>
      </c>
      <c r="D55" s="6">
        <v>72</v>
      </c>
      <c r="E55" s="6">
        <v>6</v>
      </c>
      <c r="F55" s="4">
        <v>1.5579000000000001</v>
      </c>
      <c r="G55" s="6">
        <v>12</v>
      </c>
      <c r="H55">
        <v>8</v>
      </c>
      <c r="I55" s="4">
        <v>1.1519999999999999</v>
      </c>
      <c r="J55" s="4">
        <v>1.4079999999999999</v>
      </c>
      <c r="K55" s="4">
        <v>1.7536</v>
      </c>
      <c r="L55" s="4">
        <v>1.792</v>
      </c>
      <c r="M55" s="6">
        <v>20</v>
      </c>
      <c r="N55" s="4">
        <v>0.05</v>
      </c>
      <c r="O55" s="4">
        <v>0.5</v>
      </c>
      <c r="P55" s="9">
        <v>1440</v>
      </c>
      <c r="Q55" t="s">
        <v>225</v>
      </c>
      <c r="R55">
        <v>1</v>
      </c>
      <c r="S55" t="s">
        <v>9</v>
      </c>
      <c r="T55">
        <v>449</v>
      </c>
      <c r="U55" s="4"/>
      <c r="V55" s="6"/>
      <c r="W55" s="6"/>
      <c r="X55" s="6"/>
      <c r="Y55" t="s">
        <v>106</v>
      </c>
      <c r="Z55" s="4"/>
      <c r="AA55" s="4">
        <f>15%*(1+0.5)</f>
        <v>0.22499999999999998</v>
      </c>
      <c r="AB55" s="4"/>
      <c r="AC55" s="4"/>
      <c r="AD55" s="4"/>
      <c r="AE55" s="4"/>
      <c r="AF55" s="4"/>
      <c r="AG55" s="4">
        <v>0.15</v>
      </c>
      <c r="AH55" s="4">
        <v>0.4</v>
      </c>
      <c r="AI55" s="15">
        <v>311</v>
      </c>
      <c r="AJ55" s="15">
        <v>1</v>
      </c>
      <c r="AK55" s="30"/>
      <c r="AL55" s="30">
        <v>0.46600000000000003</v>
      </c>
      <c r="AM55" s="30">
        <v>0.311</v>
      </c>
      <c r="AN55" s="30"/>
      <c r="AO55" s="15"/>
      <c r="AP55" s="4" t="s">
        <v>230</v>
      </c>
      <c r="AQ55" s="6"/>
      <c r="AR55" s="4"/>
      <c r="AS55" s="4">
        <v>0.15</v>
      </c>
      <c r="AU55">
        <f t="shared" si="11"/>
        <v>633</v>
      </c>
      <c r="AV55" s="6">
        <f t="shared" si="12"/>
        <v>311</v>
      </c>
      <c r="AW55" s="4">
        <f t="shared" si="13"/>
        <v>0</v>
      </c>
      <c r="AX55" s="6">
        <f t="shared" si="14"/>
        <v>944</v>
      </c>
      <c r="AY55" s="4">
        <f t="shared" si="15"/>
        <v>0.69100000000000006</v>
      </c>
      <c r="AZ55" s="4">
        <f t="shared" si="16"/>
        <v>0</v>
      </c>
      <c r="BA55" s="4">
        <f t="shared" si="17"/>
        <v>0</v>
      </c>
      <c r="BB55" s="4">
        <f t="shared" si="18"/>
        <v>0.51100000000000001</v>
      </c>
      <c r="BC55" s="4">
        <f t="shared" si="19"/>
        <v>0.5</v>
      </c>
      <c r="BD55" s="6">
        <f t="shared" si="20"/>
        <v>72</v>
      </c>
      <c r="BE55" s="4">
        <f t="shared" si="21"/>
        <v>0.28597826086956524</v>
      </c>
      <c r="BF55" s="4">
        <f t="shared" si="22"/>
        <v>0.61717391304347824</v>
      </c>
      <c r="BG55" s="55">
        <v>2</v>
      </c>
      <c r="BH55" s="9">
        <f t="shared" si="23"/>
        <v>6396.1523828107829</v>
      </c>
      <c r="BI55" s="9">
        <f t="shared" si="24"/>
        <v>9594.2285742161748</v>
      </c>
      <c r="BJ55" s="9">
        <f t="shared" si="25"/>
        <v>8030.3693166189387</v>
      </c>
      <c r="BK55" s="6">
        <f t="shared" si="26"/>
        <v>2364.839702483478</v>
      </c>
      <c r="BL55" s="9">
        <f t="shared" si="27"/>
        <v>3547.2595537252173</v>
      </c>
      <c r="BM55" s="9">
        <f t="shared" si="28"/>
        <v>2969.056246468007</v>
      </c>
      <c r="BN55" s="6">
        <f t="shared" si="29"/>
        <v>2247.5960319999999</v>
      </c>
      <c r="BO55" s="9">
        <f t="shared" si="30"/>
        <v>3371.3940480000001</v>
      </c>
      <c r="BP55" s="9">
        <f t="shared" si="31"/>
        <v>2821.8568181760002</v>
      </c>
      <c r="BQ55" s="6">
        <f t="shared" si="32"/>
        <v>2799.2786944000004</v>
      </c>
      <c r="BR55" s="9">
        <f t="shared" si="33"/>
        <v>4198.9180416000008</v>
      </c>
      <c r="BS55" s="9">
        <f t="shared" si="34"/>
        <v>3514.4944008192006</v>
      </c>
      <c r="BT55" s="6">
        <f t="shared" si="35"/>
        <v>7357.2790743930427</v>
      </c>
      <c r="BU55" s="9">
        <f t="shared" si="36"/>
        <v>11035.918611589565</v>
      </c>
      <c r="BV55" s="9">
        <f t="shared" si="37"/>
        <v>9237.0638779004657</v>
      </c>
      <c r="BW55" s="9">
        <f t="shared" si="38"/>
        <v>2328.7304347826089</v>
      </c>
      <c r="BX55" s="9">
        <v>4</v>
      </c>
      <c r="BY55" s="9">
        <f t="shared" si="39"/>
        <v>1070.7159088825251</v>
      </c>
      <c r="BZ55" s="9">
        <v>7</v>
      </c>
      <c r="CA55" s="9">
        <v>10</v>
      </c>
      <c r="CB55" s="9">
        <f t="shared" si="40"/>
        <v>30</v>
      </c>
      <c r="CC55" s="9">
        <f t="shared" si="41"/>
        <v>2886.068047558882</v>
      </c>
      <c r="CD55" s="9">
        <f t="shared" si="42"/>
        <v>3956.7839564414071</v>
      </c>
    </row>
    <row r="56" spans="2:84" x14ac:dyDescent="0.35">
      <c r="B56" t="s">
        <v>209</v>
      </c>
      <c r="C56">
        <v>184</v>
      </c>
      <c r="D56" s="6">
        <v>72</v>
      </c>
      <c r="E56" s="6">
        <v>6</v>
      </c>
      <c r="F56" s="4">
        <v>1.5579000000000001</v>
      </c>
      <c r="G56" s="6">
        <v>12</v>
      </c>
      <c r="H56">
        <v>8</v>
      </c>
      <c r="I56" s="4">
        <v>1.1519999999999999</v>
      </c>
      <c r="J56" s="4">
        <v>1.4079999999999999</v>
      </c>
      <c r="K56" s="4">
        <v>1.7536</v>
      </c>
      <c r="L56" s="4">
        <v>1.792</v>
      </c>
      <c r="M56" s="6">
        <v>20</v>
      </c>
      <c r="N56" s="4">
        <v>0.05</v>
      </c>
      <c r="O56" s="4">
        <v>0.5</v>
      </c>
      <c r="P56" s="9">
        <v>1440</v>
      </c>
      <c r="Q56" t="s">
        <v>225</v>
      </c>
      <c r="R56">
        <v>1</v>
      </c>
      <c r="S56" t="s">
        <v>9</v>
      </c>
      <c r="T56">
        <v>449</v>
      </c>
      <c r="U56" s="4"/>
      <c r="V56" s="6"/>
      <c r="W56" s="6"/>
      <c r="X56" s="6"/>
      <c r="Y56" t="s">
        <v>106</v>
      </c>
      <c r="Z56" s="4"/>
      <c r="AA56" s="4">
        <f t="shared" ref="AA56:AA62" si="124">15%*(1+0.5)</f>
        <v>0.22499999999999998</v>
      </c>
      <c r="AB56" s="4"/>
      <c r="AC56" s="4"/>
      <c r="AD56" s="4"/>
      <c r="AE56" s="4"/>
      <c r="AF56" s="4"/>
      <c r="AG56" s="4">
        <v>0.15</v>
      </c>
      <c r="AH56" s="4">
        <v>0.4</v>
      </c>
      <c r="AI56" s="15">
        <v>311</v>
      </c>
      <c r="AJ56" s="15">
        <v>1</v>
      </c>
      <c r="AK56" s="30"/>
      <c r="AL56" s="30">
        <v>0.46600000000000003</v>
      </c>
      <c r="AO56" s="15">
        <f>1*187</f>
        <v>187</v>
      </c>
      <c r="AP56" s="4" t="s">
        <v>230</v>
      </c>
      <c r="AQ56" s="6"/>
      <c r="AR56" s="4"/>
      <c r="AS56" s="4">
        <v>0.15</v>
      </c>
      <c r="AU56">
        <f t="shared" si="11"/>
        <v>633</v>
      </c>
      <c r="AV56" s="6">
        <f t="shared" si="12"/>
        <v>311</v>
      </c>
      <c r="AW56" s="4">
        <f t="shared" si="13"/>
        <v>0</v>
      </c>
      <c r="AX56" s="6">
        <f t="shared" si="14"/>
        <v>944</v>
      </c>
      <c r="AY56" s="4">
        <f t="shared" si="15"/>
        <v>0.69100000000000006</v>
      </c>
      <c r="AZ56" s="4">
        <f t="shared" si="16"/>
        <v>0</v>
      </c>
      <c r="BA56" s="4">
        <f t="shared" si="17"/>
        <v>0</v>
      </c>
      <c r="BB56" s="4">
        <f t="shared" si="18"/>
        <v>0.2</v>
      </c>
      <c r="BC56" s="4">
        <f t="shared" si="19"/>
        <v>0.5</v>
      </c>
      <c r="BD56" s="6">
        <f t="shared" si="20"/>
        <v>259</v>
      </c>
      <c r="BE56" s="4">
        <f t="shared" si="21"/>
        <v>0.58400843881856535</v>
      </c>
      <c r="BF56" s="4">
        <f t="shared" si="22"/>
        <v>1.0931645569620254</v>
      </c>
      <c r="BG56" s="55">
        <v>2</v>
      </c>
      <c r="BH56" s="9">
        <f t="shared" si="23"/>
        <v>7878.4841537608108</v>
      </c>
      <c r="BI56" s="9">
        <f t="shared" si="24"/>
        <v>11817.726230641216</v>
      </c>
      <c r="BJ56" s="9">
        <f t="shared" si="25"/>
        <v>8666.3325691368918</v>
      </c>
      <c r="BK56" s="6">
        <f t="shared" si="26"/>
        <v>2912.8999759716453</v>
      </c>
      <c r="BL56" s="9">
        <f t="shared" si="27"/>
        <v>4369.3499639574675</v>
      </c>
      <c r="BM56" s="9">
        <f t="shared" si="28"/>
        <v>3204.1899735688098</v>
      </c>
      <c r="BN56" s="6">
        <f t="shared" si="29"/>
        <v>2247.5960319999999</v>
      </c>
      <c r="BO56" s="9">
        <f t="shared" si="30"/>
        <v>3371.3940480000001</v>
      </c>
      <c r="BP56" s="9">
        <f t="shared" si="31"/>
        <v>2472.3556352000001</v>
      </c>
      <c r="BQ56" s="6">
        <f t="shared" si="32"/>
        <v>2799.2786944000004</v>
      </c>
      <c r="BR56" s="9">
        <f t="shared" si="33"/>
        <v>4198.9180416000008</v>
      </c>
      <c r="BS56" s="9">
        <f t="shared" si="34"/>
        <v>3079.2065638400009</v>
      </c>
      <c r="BT56" s="6">
        <f t="shared" si="35"/>
        <v>9062.3554808006738</v>
      </c>
      <c r="BU56" s="9">
        <f t="shared" si="36"/>
        <v>13593.533221201011</v>
      </c>
      <c r="BV56" s="9">
        <f t="shared" si="37"/>
        <v>9968.5910288807427</v>
      </c>
      <c r="BW56" s="9">
        <f t="shared" si="38"/>
        <v>3014.1569620253167</v>
      </c>
      <c r="BX56" s="9">
        <v>4</v>
      </c>
      <c r="BY56" s="9">
        <f t="shared" si="39"/>
        <v>1155.5110092182522</v>
      </c>
      <c r="BZ56" s="9">
        <v>7</v>
      </c>
      <c r="CA56" s="9">
        <v>10</v>
      </c>
      <c r="CB56" s="9">
        <f t="shared" si="40"/>
        <v>30</v>
      </c>
      <c r="CC56" s="9">
        <f t="shared" si="41"/>
        <v>3038.4358730258004</v>
      </c>
      <c r="CD56" s="9">
        <f t="shared" si="42"/>
        <v>4193.9468822440522</v>
      </c>
    </row>
    <row r="57" spans="2:84" x14ac:dyDescent="0.35">
      <c r="B57" t="s">
        <v>209</v>
      </c>
      <c r="C57">
        <v>184</v>
      </c>
      <c r="D57" s="6">
        <v>72</v>
      </c>
      <c r="E57" s="6">
        <v>6</v>
      </c>
      <c r="F57" s="4">
        <v>1.5579000000000001</v>
      </c>
      <c r="G57" s="6">
        <v>12</v>
      </c>
      <c r="H57">
        <v>8</v>
      </c>
      <c r="I57" s="4">
        <v>1.1519999999999999</v>
      </c>
      <c r="J57" s="4">
        <v>1.4079999999999999</v>
      </c>
      <c r="K57" s="4">
        <v>1.7536</v>
      </c>
      <c r="L57" s="4">
        <v>1.792</v>
      </c>
      <c r="M57" s="6">
        <v>20</v>
      </c>
      <c r="N57" s="4">
        <v>0.05</v>
      </c>
      <c r="O57" s="4">
        <v>0.5</v>
      </c>
      <c r="P57" s="9">
        <v>1440</v>
      </c>
      <c r="Q57" t="s">
        <v>225</v>
      </c>
      <c r="R57">
        <v>1</v>
      </c>
      <c r="S57" t="s">
        <v>9</v>
      </c>
      <c r="T57">
        <v>449</v>
      </c>
      <c r="U57" s="4"/>
      <c r="V57" s="6"/>
      <c r="W57" s="6"/>
      <c r="X57" s="6"/>
      <c r="Y57" t="s">
        <v>106</v>
      </c>
      <c r="Z57" s="4"/>
      <c r="AA57" s="4">
        <f t="shared" si="124"/>
        <v>0.22499999999999998</v>
      </c>
      <c r="AB57" s="4"/>
      <c r="AC57" s="4"/>
      <c r="AD57" s="4"/>
      <c r="AE57" s="4"/>
      <c r="AF57" s="4"/>
      <c r="AG57" s="4">
        <v>0.15</v>
      </c>
      <c r="AH57" s="4">
        <v>0.4</v>
      </c>
      <c r="AI57" s="15">
        <v>311</v>
      </c>
      <c r="AJ57" s="15">
        <v>1</v>
      </c>
      <c r="AK57" s="30">
        <f>1*46.6%</f>
        <v>0.46600000000000003</v>
      </c>
      <c r="AL57" s="30">
        <v>0.46600000000000003</v>
      </c>
      <c r="AO57" s="15"/>
      <c r="AP57" s="4" t="s">
        <v>230</v>
      </c>
      <c r="AQ57" s="6"/>
      <c r="AR57" s="4"/>
      <c r="AS57" s="4">
        <v>0.15</v>
      </c>
      <c r="AU57">
        <f t="shared" si="11"/>
        <v>633</v>
      </c>
      <c r="AV57" s="6">
        <f t="shared" si="12"/>
        <v>311</v>
      </c>
      <c r="AW57" s="4">
        <f t="shared" si="13"/>
        <v>0.46600000000000003</v>
      </c>
      <c r="AX57" s="6">
        <f t="shared" si="14"/>
        <v>1238.9780000000001</v>
      </c>
      <c r="AY57" s="4">
        <f t="shared" si="15"/>
        <v>0.69100000000000006</v>
      </c>
      <c r="AZ57" s="4">
        <f t="shared" si="16"/>
        <v>0</v>
      </c>
      <c r="BA57" s="4">
        <f t="shared" si="17"/>
        <v>0</v>
      </c>
      <c r="BB57" s="4">
        <f t="shared" si="18"/>
        <v>0.2</v>
      </c>
      <c r="BC57" s="4">
        <f t="shared" si="19"/>
        <v>0.5</v>
      </c>
      <c r="BD57" s="6">
        <f t="shared" si="20"/>
        <v>72</v>
      </c>
      <c r="BE57" s="4">
        <f t="shared" si="21"/>
        <v>0.28597826086956524</v>
      </c>
      <c r="BF57" s="4">
        <f t="shared" si="22"/>
        <v>0.61717391304347824</v>
      </c>
      <c r="BG57" s="55">
        <v>2</v>
      </c>
      <c r="BH57" s="9">
        <f t="shared" si="23"/>
        <v>8394.8009395658264</v>
      </c>
      <c r="BI57" s="9">
        <f t="shared" si="24"/>
        <v>12592.20140934874</v>
      </c>
      <c r="BJ57" s="9">
        <f t="shared" si="25"/>
        <v>9234.2810335224094</v>
      </c>
      <c r="BK57" s="6">
        <f t="shared" si="26"/>
        <v>3103.7969967198887</v>
      </c>
      <c r="BL57" s="9">
        <f t="shared" si="27"/>
        <v>4655.6954950798336</v>
      </c>
      <c r="BM57" s="9">
        <f t="shared" si="28"/>
        <v>3414.1766963918776</v>
      </c>
      <c r="BN57" s="6">
        <f t="shared" si="29"/>
        <v>2949.9174115840001</v>
      </c>
      <c r="BO57" s="9">
        <f t="shared" si="30"/>
        <v>4424.8761173760004</v>
      </c>
      <c r="BP57" s="9">
        <f t="shared" si="31"/>
        <v>3244.9091527424002</v>
      </c>
      <c r="BQ57" s="6">
        <f t="shared" si="32"/>
        <v>3673.9880489728007</v>
      </c>
      <c r="BR57" s="9">
        <f t="shared" si="33"/>
        <v>5510.9820734592013</v>
      </c>
      <c r="BS57" s="9">
        <f t="shared" si="34"/>
        <v>4041.3868538700813</v>
      </c>
      <c r="BT57" s="6">
        <f t="shared" si="35"/>
        <v>9656.2573231285423</v>
      </c>
      <c r="BU57" s="9">
        <f t="shared" si="36"/>
        <v>14484.385984692814</v>
      </c>
      <c r="BV57" s="9">
        <f t="shared" si="37"/>
        <v>10621.883055441398</v>
      </c>
      <c r="BW57" s="9">
        <f t="shared" si="38"/>
        <v>2328.7304347826089</v>
      </c>
      <c r="BX57" s="9">
        <v>4</v>
      </c>
      <c r="BY57" s="9">
        <f t="shared" si="39"/>
        <v>1231.2374711363213</v>
      </c>
      <c r="BZ57" s="9">
        <v>7</v>
      </c>
      <c r="CA57" s="9">
        <v>10</v>
      </c>
      <c r="CB57" s="9">
        <f t="shared" si="40"/>
        <v>30</v>
      </c>
      <c r="CC57" s="9">
        <f t="shared" si="41"/>
        <v>3387.113924749538</v>
      </c>
      <c r="CD57" s="96">
        <f t="shared" si="42"/>
        <v>4618.3513958858593</v>
      </c>
      <c r="CE57">
        <f>CD57/CD21</f>
        <v>1.1750382695359287</v>
      </c>
      <c r="CF57" t="s">
        <v>259</v>
      </c>
    </row>
    <row r="58" spans="2:84" x14ac:dyDescent="0.35">
      <c r="B58" t="s">
        <v>209</v>
      </c>
      <c r="C58">
        <v>184</v>
      </c>
      <c r="D58" s="6">
        <v>72</v>
      </c>
      <c r="E58" s="6">
        <v>6</v>
      </c>
      <c r="F58" s="4">
        <v>1.5579000000000001</v>
      </c>
      <c r="G58" s="6">
        <v>12</v>
      </c>
      <c r="H58">
        <v>8</v>
      </c>
      <c r="I58" s="4">
        <v>1.1519999999999999</v>
      </c>
      <c r="J58" s="4">
        <v>1.4079999999999999</v>
      </c>
      <c r="K58" s="4">
        <v>1.7536</v>
      </c>
      <c r="L58" s="4">
        <v>1.792</v>
      </c>
      <c r="M58" s="6">
        <v>20</v>
      </c>
      <c r="N58" s="4">
        <v>0.05</v>
      </c>
      <c r="O58" s="4">
        <v>0.5</v>
      </c>
      <c r="P58" s="9">
        <v>1440</v>
      </c>
      <c r="Q58" t="s">
        <v>225</v>
      </c>
      <c r="R58">
        <v>1</v>
      </c>
      <c r="S58" t="s">
        <v>9</v>
      </c>
      <c r="T58">
        <v>449</v>
      </c>
      <c r="U58" s="4"/>
      <c r="V58" s="6"/>
      <c r="W58" s="6"/>
      <c r="X58" s="6"/>
      <c r="Y58" t="s">
        <v>106</v>
      </c>
      <c r="Z58" s="4"/>
      <c r="AA58" s="4">
        <f t="shared" si="124"/>
        <v>0.22499999999999998</v>
      </c>
      <c r="AB58" s="4"/>
      <c r="AC58" s="4"/>
      <c r="AD58" s="4"/>
      <c r="AE58" s="4"/>
      <c r="AF58" s="4"/>
      <c r="AG58" s="4">
        <v>0.15</v>
      </c>
      <c r="AH58" s="4">
        <v>0.4</v>
      </c>
      <c r="AI58" s="15">
        <v>311</v>
      </c>
      <c r="AJ58" s="15">
        <v>1</v>
      </c>
      <c r="AK58" s="30">
        <f>1*46.6%</f>
        <v>0.46600000000000003</v>
      </c>
      <c r="AM58" s="30">
        <v>0.311</v>
      </c>
      <c r="AO58" s="15"/>
      <c r="AP58" s="4" t="s">
        <v>230</v>
      </c>
      <c r="AQ58" s="6"/>
      <c r="AR58" s="4"/>
      <c r="AS58" s="4">
        <v>0.15</v>
      </c>
      <c r="AU58">
        <f t="shared" si="11"/>
        <v>633</v>
      </c>
      <c r="AV58" s="6">
        <f t="shared" si="12"/>
        <v>311</v>
      </c>
      <c r="AW58" s="4">
        <f t="shared" si="13"/>
        <v>0.46600000000000003</v>
      </c>
      <c r="AX58" s="6">
        <f t="shared" si="14"/>
        <v>1238.9780000000001</v>
      </c>
      <c r="AY58" s="4">
        <f t="shared" si="15"/>
        <v>0.22499999999999998</v>
      </c>
      <c r="AZ58" s="4">
        <f t="shared" si="16"/>
        <v>0</v>
      </c>
      <c r="BA58" s="4">
        <f t="shared" si="17"/>
        <v>0</v>
      </c>
      <c r="BB58" s="4">
        <f t="shared" si="18"/>
        <v>0.51100000000000001</v>
      </c>
      <c r="BC58" s="4">
        <f t="shared" si="19"/>
        <v>0.5</v>
      </c>
      <c r="BD58" s="6">
        <f t="shared" si="20"/>
        <v>72</v>
      </c>
      <c r="BE58" s="4">
        <f t="shared" si="21"/>
        <v>0.28597826086956524</v>
      </c>
      <c r="BF58" s="4">
        <f t="shared" si="22"/>
        <v>0.61717391304347824</v>
      </c>
      <c r="BG58" s="55">
        <v>2</v>
      </c>
      <c r="BH58" s="9">
        <f t="shared" si="23"/>
        <v>6081.3903908741186</v>
      </c>
      <c r="BI58" s="9">
        <f t="shared" si="24"/>
        <v>9122.0855863111774</v>
      </c>
      <c r="BJ58" s="9">
        <f t="shared" si="25"/>
        <v>7635.1856357424558</v>
      </c>
      <c r="BK58" s="6">
        <f t="shared" si="26"/>
        <v>2248.4632294393045</v>
      </c>
      <c r="BL58" s="9">
        <f t="shared" si="27"/>
        <v>3372.6948441589566</v>
      </c>
      <c r="BM58" s="9">
        <f t="shared" si="28"/>
        <v>2822.9455845610464</v>
      </c>
      <c r="BN58" s="6">
        <f t="shared" si="29"/>
        <v>2136.9892544000004</v>
      </c>
      <c r="BO58" s="9">
        <f t="shared" si="30"/>
        <v>3205.4838816000006</v>
      </c>
      <c r="BP58" s="9">
        <f t="shared" si="31"/>
        <v>2682.9900088992008</v>
      </c>
      <c r="BQ58" s="6">
        <f t="shared" si="32"/>
        <v>2661.5229804800006</v>
      </c>
      <c r="BR58" s="9">
        <f t="shared" si="33"/>
        <v>3992.2844707200011</v>
      </c>
      <c r="BS58" s="9">
        <f t="shared" si="34"/>
        <v>3341.5421019926407</v>
      </c>
      <c r="BT58" s="6">
        <f t="shared" si="35"/>
        <v>6995.2189360333923</v>
      </c>
      <c r="BU58" s="9">
        <f t="shared" si="36"/>
        <v>10492.828404050088</v>
      </c>
      <c r="BV58" s="9">
        <f t="shared" si="37"/>
        <v>8782.497374189923</v>
      </c>
      <c r="BW58" s="9">
        <f t="shared" si="38"/>
        <v>2328.7304347826089</v>
      </c>
      <c r="BX58" s="9">
        <v>4</v>
      </c>
      <c r="BY58" s="9">
        <f t="shared" si="39"/>
        <v>1018.0247514323274</v>
      </c>
      <c r="BZ58" s="9">
        <v>7</v>
      </c>
      <c r="CA58" s="9">
        <v>10</v>
      </c>
      <c r="CB58" s="9">
        <f t="shared" si="40"/>
        <v>30</v>
      </c>
      <c r="CC58" s="9">
        <f t="shared" si="41"/>
        <v>2744.0413300660784</v>
      </c>
      <c r="CD58" s="9">
        <f t="shared" si="42"/>
        <v>3762.0660814984058</v>
      </c>
      <c r="CF58" t="s">
        <v>260</v>
      </c>
    </row>
    <row r="59" spans="2:84" x14ac:dyDescent="0.35">
      <c r="B59" t="s">
        <v>209</v>
      </c>
      <c r="C59">
        <v>184</v>
      </c>
      <c r="D59" s="6">
        <v>72</v>
      </c>
      <c r="E59" s="6">
        <v>6</v>
      </c>
      <c r="F59" s="4">
        <v>1.5579000000000001</v>
      </c>
      <c r="G59" s="6">
        <v>12</v>
      </c>
      <c r="H59">
        <v>8</v>
      </c>
      <c r="I59" s="4">
        <v>1.1519999999999999</v>
      </c>
      <c r="J59" s="4">
        <v>1.4079999999999999</v>
      </c>
      <c r="K59" s="4">
        <v>1.7536</v>
      </c>
      <c r="L59" s="4">
        <v>1.792</v>
      </c>
      <c r="M59" s="6">
        <v>20</v>
      </c>
      <c r="N59" s="4">
        <v>0.05</v>
      </c>
      <c r="O59" s="4">
        <v>0.5</v>
      </c>
      <c r="P59" s="9">
        <v>1440</v>
      </c>
      <c r="Q59" t="s">
        <v>225</v>
      </c>
      <c r="R59">
        <v>1</v>
      </c>
      <c r="S59" t="s">
        <v>9</v>
      </c>
      <c r="T59">
        <v>449</v>
      </c>
      <c r="U59" s="4"/>
      <c r="V59" s="6"/>
      <c r="W59" s="6"/>
      <c r="X59" s="6"/>
      <c r="Y59" t="s">
        <v>106</v>
      </c>
      <c r="Z59" s="4"/>
      <c r="AA59" s="4">
        <f t="shared" si="124"/>
        <v>0.22499999999999998</v>
      </c>
      <c r="AB59" s="4"/>
      <c r="AC59" s="4"/>
      <c r="AD59" s="4"/>
      <c r="AE59" s="4"/>
      <c r="AF59" s="4"/>
      <c r="AG59" s="4">
        <v>0.15</v>
      </c>
      <c r="AH59" s="4">
        <v>0.4</v>
      </c>
      <c r="AI59" s="15">
        <v>311</v>
      </c>
      <c r="AJ59" s="15">
        <v>1</v>
      </c>
      <c r="AK59" s="30"/>
      <c r="AM59" s="30">
        <v>0.311</v>
      </c>
      <c r="AO59" s="15">
        <f t="shared" ref="AO59:AO61" si="125">1*187</f>
        <v>187</v>
      </c>
      <c r="AP59" s="4" t="s">
        <v>230</v>
      </c>
      <c r="AQ59" s="6"/>
      <c r="AR59" s="4"/>
      <c r="AS59" s="4">
        <v>0.15</v>
      </c>
      <c r="AU59">
        <f t="shared" si="11"/>
        <v>633</v>
      </c>
      <c r="AV59" s="6">
        <f t="shared" si="12"/>
        <v>311</v>
      </c>
      <c r="AW59" s="4">
        <f t="shared" si="13"/>
        <v>0</v>
      </c>
      <c r="AX59" s="6">
        <f t="shared" si="14"/>
        <v>944</v>
      </c>
      <c r="AY59" s="4">
        <f t="shared" si="15"/>
        <v>0.22499999999999998</v>
      </c>
      <c r="AZ59" s="4">
        <f t="shared" si="16"/>
        <v>0</v>
      </c>
      <c r="BA59" s="4">
        <f t="shared" si="17"/>
        <v>0</v>
      </c>
      <c r="BB59" s="4">
        <f t="shared" si="18"/>
        <v>0.51100000000000001</v>
      </c>
      <c r="BC59" s="4">
        <f t="shared" si="19"/>
        <v>0.5</v>
      </c>
      <c r="BD59" s="6">
        <f t="shared" si="20"/>
        <v>259</v>
      </c>
      <c r="BE59" s="4">
        <f t="shared" si="21"/>
        <v>0.58400843881856535</v>
      </c>
      <c r="BF59" s="4">
        <f t="shared" si="22"/>
        <v>1.0931645569620254</v>
      </c>
      <c r="BG59" s="55">
        <v>2</v>
      </c>
      <c r="BH59" s="9">
        <f t="shared" si="23"/>
        <v>5707.3584200810128</v>
      </c>
      <c r="BI59" s="9">
        <f t="shared" si="24"/>
        <v>8561.0376301215183</v>
      </c>
      <c r="BJ59" s="9">
        <f t="shared" si="25"/>
        <v>7165.5884964117122</v>
      </c>
      <c r="BK59" s="6">
        <f t="shared" si="26"/>
        <v>2110.1729571645569</v>
      </c>
      <c r="BL59" s="9">
        <f t="shared" si="27"/>
        <v>3165.2594357468352</v>
      </c>
      <c r="BM59" s="9">
        <f t="shared" si="28"/>
        <v>2649.3221477201009</v>
      </c>
      <c r="BN59" s="6">
        <f t="shared" si="29"/>
        <v>1628.2112000000002</v>
      </c>
      <c r="BO59" s="9">
        <f t="shared" si="30"/>
        <v>2442.3168000000005</v>
      </c>
      <c r="BP59" s="9">
        <f t="shared" si="31"/>
        <v>2044.2191616000005</v>
      </c>
      <c r="BQ59" s="6">
        <f t="shared" si="32"/>
        <v>2027.8630400000002</v>
      </c>
      <c r="BR59" s="9">
        <f t="shared" si="33"/>
        <v>3041.7945600000003</v>
      </c>
      <c r="BS59" s="9">
        <f t="shared" si="34"/>
        <v>2545.9820467200002</v>
      </c>
      <c r="BT59" s="6">
        <f t="shared" si="35"/>
        <v>6564.9825334008447</v>
      </c>
      <c r="BU59" s="9">
        <f t="shared" si="36"/>
        <v>9847.4738001012665</v>
      </c>
      <c r="BV59" s="9">
        <f t="shared" si="37"/>
        <v>8242.3355706847615</v>
      </c>
      <c r="BW59" s="9">
        <f t="shared" si="38"/>
        <v>3014.1569620253167</v>
      </c>
      <c r="BX59" s="9">
        <v>4</v>
      </c>
      <c r="BY59" s="9">
        <f t="shared" si="39"/>
        <v>955.41179952156165</v>
      </c>
      <c r="BZ59" s="9">
        <v>7</v>
      </c>
      <c r="CA59" s="9">
        <v>10</v>
      </c>
      <c r="CB59" s="9">
        <f t="shared" si="40"/>
        <v>30</v>
      </c>
      <c r="CC59" s="9">
        <f t="shared" si="41"/>
        <v>2469.2019316944479</v>
      </c>
      <c r="CD59" s="9">
        <f t="shared" si="42"/>
        <v>3424.6137312160095</v>
      </c>
    </row>
    <row r="60" spans="2:84" x14ac:dyDescent="0.35">
      <c r="B60" t="s">
        <v>209</v>
      </c>
      <c r="C60">
        <v>184</v>
      </c>
      <c r="D60" s="6">
        <v>72</v>
      </c>
      <c r="E60" s="6">
        <v>6</v>
      </c>
      <c r="F60" s="4">
        <v>1.5579000000000001</v>
      </c>
      <c r="G60" s="6">
        <v>12</v>
      </c>
      <c r="H60">
        <v>8</v>
      </c>
      <c r="I60" s="4">
        <v>1.1519999999999999</v>
      </c>
      <c r="J60" s="4">
        <v>1.4079999999999999</v>
      </c>
      <c r="K60" s="4">
        <v>1.7536</v>
      </c>
      <c r="L60" s="4">
        <v>1.792</v>
      </c>
      <c r="M60" s="6">
        <v>20</v>
      </c>
      <c r="N60" s="4">
        <v>0.05</v>
      </c>
      <c r="O60" s="4">
        <v>0.5</v>
      </c>
      <c r="P60" s="9">
        <v>1440</v>
      </c>
      <c r="Q60" t="s">
        <v>225</v>
      </c>
      <c r="R60">
        <v>1</v>
      </c>
      <c r="S60" t="s">
        <v>9</v>
      </c>
      <c r="T60">
        <v>449</v>
      </c>
      <c r="U60" s="4"/>
      <c r="V60" s="6"/>
      <c r="W60" s="6"/>
      <c r="X60" s="6"/>
      <c r="Y60" t="s">
        <v>106</v>
      </c>
      <c r="Z60" s="4"/>
      <c r="AA60" s="4">
        <f t="shared" si="124"/>
        <v>0.22499999999999998</v>
      </c>
      <c r="AB60" s="4"/>
      <c r="AC60" s="4"/>
      <c r="AD60" s="4"/>
      <c r="AE60" s="4"/>
      <c r="AF60" s="4"/>
      <c r="AG60" s="4">
        <v>0.15</v>
      </c>
      <c r="AH60" s="4">
        <v>0.4</v>
      </c>
      <c r="AI60" s="15">
        <v>311</v>
      </c>
      <c r="AJ60" s="15">
        <v>1</v>
      </c>
      <c r="AK60" s="30">
        <f>2*46.6%</f>
        <v>0.93200000000000005</v>
      </c>
      <c r="AL60" s="30"/>
      <c r="AO60" s="15"/>
      <c r="AP60" s="4" t="s">
        <v>230</v>
      </c>
      <c r="AQ60" s="6"/>
      <c r="AR60" s="4"/>
      <c r="AS60" s="4">
        <v>0.15</v>
      </c>
      <c r="AU60">
        <f t="shared" si="11"/>
        <v>633</v>
      </c>
      <c r="AV60" s="6">
        <f t="shared" si="12"/>
        <v>311</v>
      </c>
      <c r="AW60" s="4">
        <f t="shared" si="13"/>
        <v>0.93200000000000005</v>
      </c>
      <c r="AX60" s="6">
        <f t="shared" si="14"/>
        <v>1533.9559999999999</v>
      </c>
      <c r="AY60" s="4">
        <f t="shared" si="15"/>
        <v>0.22499999999999998</v>
      </c>
      <c r="AZ60" s="4">
        <f t="shared" si="16"/>
        <v>0</v>
      </c>
      <c r="BA60" s="4">
        <f t="shared" si="17"/>
        <v>0</v>
      </c>
      <c r="BB60" s="4">
        <f t="shared" si="18"/>
        <v>0.2</v>
      </c>
      <c r="BC60" s="4">
        <f t="shared" si="19"/>
        <v>0.5</v>
      </c>
      <c r="BD60" s="6">
        <f t="shared" si="20"/>
        <v>72</v>
      </c>
      <c r="BE60" s="4">
        <f t="shared" si="21"/>
        <v>0.28597826086956524</v>
      </c>
      <c r="BF60" s="4">
        <f t="shared" si="22"/>
        <v>0.61717391304347824</v>
      </c>
      <c r="BG60" s="55">
        <v>2</v>
      </c>
      <c r="BH60" s="9">
        <f t="shared" si="23"/>
        <v>7529.2582099308447</v>
      </c>
      <c r="BI60" s="9">
        <f t="shared" si="24"/>
        <v>11293.887314896267</v>
      </c>
      <c r="BJ60" s="9">
        <f t="shared" si="25"/>
        <v>8282.1840309239287</v>
      </c>
      <c r="BK60" s="6">
        <f t="shared" si="26"/>
        <v>2783.781198356869</v>
      </c>
      <c r="BL60" s="9">
        <f t="shared" si="27"/>
        <v>4175.671797535304</v>
      </c>
      <c r="BM60" s="9">
        <f t="shared" si="28"/>
        <v>3062.1593181925559</v>
      </c>
      <c r="BN60" s="6">
        <f t="shared" si="29"/>
        <v>2645.7673088000001</v>
      </c>
      <c r="BO60" s="9">
        <f t="shared" si="30"/>
        <v>3968.6509632000002</v>
      </c>
      <c r="BP60" s="9">
        <f t="shared" si="31"/>
        <v>2910.3440396800002</v>
      </c>
      <c r="BQ60" s="6">
        <f t="shared" si="32"/>
        <v>3295.18292096</v>
      </c>
      <c r="BR60" s="9">
        <f t="shared" si="33"/>
        <v>4942.7743814400001</v>
      </c>
      <c r="BS60" s="9">
        <f t="shared" si="34"/>
        <v>3624.7012130560006</v>
      </c>
      <c r="BT60" s="6">
        <f t="shared" si="35"/>
        <v>8660.6526171102614</v>
      </c>
      <c r="BU60" s="9">
        <f t="shared" si="36"/>
        <v>12990.978925665393</v>
      </c>
      <c r="BV60" s="9">
        <f t="shared" si="37"/>
        <v>9526.7178788212877</v>
      </c>
      <c r="BW60" s="9">
        <f t="shared" si="38"/>
        <v>2328.7304347826089</v>
      </c>
      <c r="BX60" s="9">
        <v>4</v>
      </c>
      <c r="BY60" s="9">
        <f t="shared" si="39"/>
        <v>1104.2912041231905</v>
      </c>
      <c r="BZ60" s="9">
        <v>7</v>
      </c>
      <c r="CA60" s="9">
        <v>10</v>
      </c>
      <c r="CB60" s="9">
        <f t="shared" si="40"/>
        <v>30</v>
      </c>
      <c r="CC60" s="9">
        <f t="shared" si="41"/>
        <v>3037.8868432359186</v>
      </c>
      <c r="CD60" s="9">
        <f t="shared" si="42"/>
        <v>4142.1780473591089</v>
      </c>
    </row>
    <row r="61" spans="2:84" x14ac:dyDescent="0.35">
      <c r="B61" t="s">
        <v>209</v>
      </c>
      <c r="C61">
        <v>184</v>
      </c>
      <c r="D61" s="6">
        <v>72</v>
      </c>
      <c r="E61" s="6">
        <v>6</v>
      </c>
      <c r="F61" s="4">
        <v>1.5579000000000001</v>
      </c>
      <c r="G61" s="6">
        <v>12</v>
      </c>
      <c r="H61">
        <v>8</v>
      </c>
      <c r="I61" s="4">
        <v>1.1519999999999999</v>
      </c>
      <c r="J61" s="4">
        <v>1.4079999999999999</v>
      </c>
      <c r="K61" s="4">
        <v>1.7536</v>
      </c>
      <c r="L61" s="4">
        <v>1.792</v>
      </c>
      <c r="M61" s="6">
        <v>20</v>
      </c>
      <c r="N61" s="4">
        <v>0.05</v>
      </c>
      <c r="O61" s="4">
        <v>0.5</v>
      </c>
      <c r="P61" s="9">
        <v>1440</v>
      </c>
      <c r="Q61" t="s">
        <v>225</v>
      </c>
      <c r="R61">
        <v>1</v>
      </c>
      <c r="S61" t="s">
        <v>9</v>
      </c>
      <c r="T61">
        <v>449</v>
      </c>
      <c r="U61" s="4"/>
      <c r="V61" s="6"/>
      <c r="W61" s="6"/>
      <c r="X61" s="6"/>
      <c r="Y61" t="s">
        <v>106</v>
      </c>
      <c r="Z61" s="4"/>
      <c r="AA61" s="4">
        <f t="shared" si="124"/>
        <v>0.22499999999999998</v>
      </c>
      <c r="AB61" s="4"/>
      <c r="AC61" s="4"/>
      <c r="AD61" s="4"/>
      <c r="AE61" s="4"/>
      <c r="AF61" s="4"/>
      <c r="AG61" s="4">
        <v>0.15</v>
      </c>
      <c r="AH61" s="4">
        <v>0.4</v>
      </c>
      <c r="AI61" s="15">
        <v>311</v>
      </c>
      <c r="AJ61" s="15">
        <v>1</v>
      </c>
      <c r="AK61" s="30">
        <f>1*46.6%</f>
        <v>0.46600000000000003</v>
      </c>
      <c r="AL61" s="30"/>
      <c r="AO61" s="15">
        <f t="shared" si="125"/>
        <v>187</v>
      </c>
      <c r="AP61" s="4" t="s">
        <v>230</v>
      </c>
      <c r="AQ61" s="6"/>
      <c r="AR61" s="4"/>
      <c r="AS61" s="4">
        <v>0.15</v>
      </c>
      <c r="AU61">
        <f t="shared" si="11"/>
        <v>633</v>
      </c>
      <c r="AV61" s="6">
        <f t="shared" si="12"/>
        <v>311</v>
      </c>
      <c r="AW61" s="4">
        <f t="shared" si="13"/>
        <v>0.46600000000000003</v>
      </c>
      <c r="AX61" s="6">
        <f t="shared" si="14"/>
        <v>1238.9780000000001</v>
      </c>
      <c r="AY61" s="4">
        <f t="shared" si="15"/>
        <v>0.22499999999999998</v>
      </c>
      <c r="AZ61" s="4">
        <f t="shared" si="16"/>
        <v>0</v>
      </c>
      <c r="BA61" s="4">
        <f t="shared" si="17"/>
        <v>0</v>
      </c>
      <c r="BB61" s="4">
        <f t="shared" si="18"/>
        <v>0.2</v>
      </c>
      <c r="BC61" s="4">
        <f t="shared" si="19"/>
        <v>0.5</v>
      </c>
      <c r="BD61" s="6">
        <f t="shared" si="20"/>
        <v>259</v>
      </c>
      <c r="BE61" s="4">
        <f t="shared" si="21"/>
        <v>0.58400843881856535</v>
      </c>
      <c r="BF61" s="4">
        <f t="shared" si="22"/>
        <v>1.0931645569620254</v>
      </c>
      <c r="BG61" s="55">
        <v>2</v>
      </c>
      <c r="BH61" s="9">
        <f t="shared" si="23"/>
        <v>7490.7749158846755</v>
      </c>
      <c r="BI61" s="9">
        <f t="shared" si="24"/>
        <v>11236.162373827014</v>
      </c>
      <c r="BJ61" s="9">
        <f t="shared" si="25"/>
        <v>8239.8524074731431</v>
      </c>
      <c r="BK61" s="6">
        <f t="shared" si="26"/>
        <v>2769.5528285188861</v>
      </c>
      <c r="BL61" s="9">
        <f t="shared" si="27"/>
        <v>4154.329242778329</v>
      </c>
      <c r="BM61" s="9">
        <f t="shared" si="28"/>
        <v>3046.5081113707747</v>
      </c>
      <c r="BN61" s="6">
        <f t="shared" si="29"/>
        <v>2136.9892544000004</v>
      </c>
      <c r="BO61" s="9">
        <f t="shared" si="30"/>
        <v>3205.4838816000006</v>
      </c>
      <c r="BP61" s="9">
        <f t="shared" si="31"/>
        <v>2350.6881798400004</v>
      </c>
      <c r="BQ61" s="6">
        <f t="shared" si="32"/>
        <v>2661.5229804800006</v>
      </c>
      <c r="BR61" s="9">
        <f t="shared" si="33"/>
        <v>3992.2844707200011</v>
      </c>
      <c r="BS61" s="9">
        <f t="shared" si="34"/>
        <v>2927.6752785280009</v>
      </c>
      <c r="BT61" s="6">
        <f t="shared" si="35"/>
        <v>8616.3865776143139</v>
      </c>
      <c r="BU61" s="9">
        <f t="shared" si="36"/>
        <v>12924.579866421471</v>
      </c>
      <c r="BV61" s="9">
        <f t="shared" si="37"/>
        <v>9478.025235375746</v>
      </c>
      <c r="BW61" s="9">
        <f t="shared" si="38"/>
        <v>3014.1569620253167</v>
      </c>
      <c r="BX61" s="9">
        <v>4</v>
      </c>
      <c r="BY61" s="9">
        <f t="shared" si="39"/>
        <v>1098.6469876630858</v>
      </c>
      <c r="BZ61" s="9">
        <v>7</v>
      </c>
      <c r="CA61" s="9">
        <v>10</v>
      </c>
      <c r="CB61" s="9">
        <f t="shared" si="40"/>
        <v>30</v>
      </c>
      <c r="CC61" s="9">
        <f t="shared" si="41"/>
        <v>2888.9109601523</v>
      </c>
      <c r="CD61" s="9">
        <f t="shared" si="42"/>
        <v>3987.5579478153859</v>
      </c>
    </row>
    <row r="62" spans="2:84" s="10" customFormat="1" x14ac:dyDescent="0.35">
      <c r="B62" s="10" t="s">
        <v>209</v>
      </c>
      <c r="C62" s="10">
        <v>184</v>
      </c>
      <c r="D62" s="13">
        <v>72</v>
      </c>
      <c r="E62" s="13">
        <v>6</v>
      </c>
      <c r="F62" s="12">
        <v>1.5579000000000001</v>
      </c>
      <c r="G62" s="13">
        <v>12</v>
      </c>
      <c r="H62" s="10">
        <v>8</v>
      </c>
      <c r="I62" s="12">
        <v>1.1519999999999999</v>
      </c>
      <c r="J62" s="12">
        <v>1.4079999999999999</v>
      </c>
      <c r="K62" s="12">
        <v>1.7536</v>
      </c>
      <c r="L62" s="12">
        <v>1.792</v>
      </c>
      <c r="M62" s="13">
        <v>20</v>
      </c>
      <c r="N62" s="12">
        <v>0.05</v>
      </c>
      <c r="O62" s="12">
        <v>0.5</v>
      </c>
      <c r="P62" s="17">
        <v>1440</v>
      </c>
      <c r="Q62" s="10" t="s">
        <v>225</v>
      </c>
      <c r="R62" s="10">
        <v>1</v>
      </c>
      <c r="S62" s="10" t="s">
        <v>9</v>
      </c>
      <c r="T62" s="10">
        <v>449</v>
      </c>
      <c r="U62" s="12"/>
      <c r="V62" s="13"/>
      <c r="W62" s="13"/>
      <c r="X62" s="13"/>
      <c r="Y62" s="10" t="s">
        <v>106</v>
      </c>
      <c r="Z62" s="12"/>
      <c r="AA62" s="4">
        <f t="shared" si="124"/>
        <v>0.22499999999999998</v>
      </c>
      <c r="AB62" s="12"/>
      <c r="AC62" s="12"/>
      <c r="AD62" s="12"/>
      <c r="AE62" s="12"/>
      <c r="AF62" s="12"/>
      <c r="AG62" s="12">
        <v>0.15</v>
      </c>
      <c r="AH62" s="12">
        <v>0.4</v>
      </c>
      <c r="AI62" s="31">
        <v>311</v>
      </c>
      <c r="AJ62" s="31">
        <v>1</v>
      </c>
      <c r="AK62" s="32"/>
      <c r="AL62" s="32"/>
      <c r="AO62" s="31">
        <f>2*187</f>
        <v>374</v>
      </c>
      <c r="AP62" s="12" t="s">
        <v>230</v>
      </c>
      <c r="AQ62" s="13"/>
      <c r="AR62" s="12"/>
      <c r="AS62" s="12">
        <v>0.15</v>
      </c>
      <c r="AU62" s="10">
        <f t="shared" si="11"/>
        <v>633</v>
      </c>
      <c r="AV62" s="13">
        <f t="shared" si="12"/>
        <v>311</v>
      </c>
      <c r="AW62" s="12">
        <f t="shared" si="13"/>
        <v>0</v>
      </c>
      <c r="AX62" s="13">
        <f t="shared" si="14"/>
        <v>944</v>
      </c>
      <c r="AY62" s="12">
        <f t="shared" si="15"/>
        <v>0.22499999999999998</v>
      </c>
      <c r="AZ62" s="12">
        <f t="shared" si="16"/>
        <v>0</v>
      </c>
      <c r="BA62" s="12">
        <f t="shared" si="17"/>
        <v>0</v>
      </c>
      <c r="BB62" s="12">
        <f t="shared" si="18"/>
        <v>0.2</v>
      </c>
      <c r="BC62" s="12">
        <f t="shared" si="19"/>
        <v>0.5</v>
      </c>
      <c r="BD62" s="13">
        <f t="shared" si="20"/>
        <v>446</v>
      </c>
      <c r="BE62" s="4">
        <f t="shared" si="21"/>
        <v>0.82165763813651138</v>
      </c>
      <c r="BF62" s="12">
        <f t="shared" si="22"/>
        <v>1.4727193932827736</v>
      </c>
      <c r="BG62" s="56">
        <v>2</v>
      </c>
      <c r="BH62" s="9">
        <f t="shared" si="23"/>
        <v>6563.6348928026009</v>
      </c>
      <c r="BI62" s="17">
        <f t="shared" si="24"/>
        <v>9845.4523392039009</v>
      </c>
      <c r="BJ62" s="17">
        <f t="shared" si="25"/>
        <v>7219.998382082862</v>
      </c>
      <c r="BK62" s="6">
        <f t="shared" si="26"/>
        <v>2426.762756437703</v>
      </c>
      <c r="BL62" s="17">
        <f t="shared" si="27"/>
        <v>3640.1441346565543</v>
      </c>
      <c r="BM62" s="17">
        <f t="shared" si="28"/>
        <v>2669.4390320814737</v>
      </c>
      <c r="BN62" s="6">
        <f t="shared" si="29"/>
        <v>1628.2112000000002</v>
      </c>
      <c r="BO62" s="17">
        <f t="shared" si="30"/>
        <v>2442.3168000000005</v>
      </c>
      <c r="BP62" s="17">
        <f t="shared" si="31"/>
        <v>1791.0323200000005</v>
      </c>
      <c r="BQ62" s="6">
        <f t="shared" si="32"/>
        <v>2027.8630400000002</v>
      </c>
      <c r="BR62" s="17">
        <f t="shared" si="33"/>
        <v>3041.7945600000003</v>
      </c>
      <c r="BS62" s="17">
        <f t="shared" si="34"/>
        <v>2230.6493440000004</v>
      </c>
      <c r="BT62" s="6">
        <f t="shared" si="35"/>
        <v>7549.9285755839655</v>
      </c>
      <c r="BU62" s="17">
        <f t="shared" si="36"/>
        <v>11324.892863375948</v>
      </c>
      <c r="BV62" s="17">
        <f t="shared" si="37"/>
        <v>8304.9214331423627</v>
      </c>
      <c r="BW62" s="17">
        <f t="shared" si="38"/>
        <v>3560.7159263271938</v>
      </c>
      <c r="BX62" s="17">
        <v>4</v>
      </c>
      <c r="BY62" s="9">
        <f t="shared" si="39"/>
        <v>962.66645094438161</v>
      </c>
      <c r="BZ62" s="17">
        <v>7</v>
      </c>
      <c r="CA62" s="17">
        <v>10</v>
      </c>
      <c r="CB62" s="17">
        <f t="shared" si="40"/>
        <v>30</v>
      </c>
      <c r="CC62" s="17">
        <f t="shared" si="41"/>
        <v>2465.525210935934</v>
      </c>
      <c r="CD62" s="17">
        <f t="shared" si="42"/>
        <v>3428.1916618803157</v>
      </c>
    </row>
    <row r="63" spans="2:84" x14ac:dyDescent="0.35">
      <c r="B63" t="s">
        <v>209</v>
      </c>
      <c r="C63">
        <v>184</v>
      </c>
      <c r="D63" s="6">
        <v>72</v>
      </c>
      <c r="E63" s="6">
        <v>6</v>
      </c>
      <c r="F63" s="4">
        <v>1.5579000000000001</v>
      </c>
      <c r="G63" s="6">
        <v>12</v>
      </c>
      <c r="H63">
        <v>8</v>
      </c>
      <c r="I63" s="4">
        <v>1.1519999999999999</v>
      </c>
      <c r="J63" s="4">
        <v>1.4079999999999999</v>
      </c>
      <c r="K63" s="4">
        <v>1.7536</v>
      </c>
      <c r="L63" s="4">
        <v>1.792</v>
      </c>
      <c r="M63" s="6">
        <v>20</v>
      </c>
      <c r="N63" s="4">
        <v>0.05</v>
      </c>
      <c r="O63" s="4">
        <v>0.5</v>
      </c>
      <c r="P63" s="9">
        <v>1440</v>
      </c>
      <c r="Q63" t="s">
        <v>225</v>
      </c>
      <c r="R63">
        <v>1</v>
      </c>
      <c r="S63" t="s">
        <v>9</v>
      </c>
      <c r="T63">
        <v>449</v>
      </c>
      <c r="U63" s="4"/>
      <c r="V63" s="6"/>
      <c r="W63" s="6"/>
      <c r="X63" s="6"/>
      <c r="Y63" t="s">
        <v>45</v>
      </c>
      <c r="AB63" s="4"/>
      <c r="AC63" s="4">
        <v>0.2</v>
      </c>
      <c r="AI63" s="15">
        <v>311</v>
      </c>
      <c r="AJ63" s="15">
        <v>1</v>
      </c>
      <c r="AK63" s="30"/>
      <c r="AL63" s="30">
        <v>0.46600000000000003</v>
      </c>
      <c r="AM63" s="30"/>
      <c r="AN63" s="4">
        <v>0.622</v>
      </c>
      <c r="AO63" s="15"/>
      <c r="AP63" s="4" t="s">
        <v>230</v>
      </c>
      <c r="AQ63" s="6"/>
      <c r="AR63" s="4"/>
      <c r="AS63" s="4">
        <v>0.15</v>
      </c>
      <c r="AU63">
        <f t="shared" si="11"/>
        <v>633</v>
      </c>
      <c r="AV63" s="6">
        <f t="shared" si="12"/>
        <v>311</v>
      </c>
      <c r="AW63" s="4">
        <f t="shared" si="13"/>
        <v>0</v>
      </c>
      <c r="AX63" s="6">
        <f t="shared" si="14"/>
        <v>944</v>
      </c>
      <c r="AY63" s="4">
        <f t="shared" si="15"/>
        <v>0.46600000000000003</v>
      </c>
      <c r="AZ63" s="4">
        <f t="shared" si="16"/>
        <v>0</v>
      </c>
      <c r="BA63" s="4">
        <f t="shared" si="17"/>
        <v>0</v>
      </c>
      <c r="BB63" s="4">
        <f t="shared" si="18"/>
        <v>0.4</v>
      </c>
      <c r="BC63" s="4">
        <f t="shared" si="19"/>
        <v>1.1219999999999999</v>
      </c>
      <c r="BD63" s="6">
        <f t="shared" si="20"/>
        <v>72</v>
      </c>
      <c r="BE63" s="4">
        <f t="shared" si="21"/>
        <v>0.13597826086956522</v>
      </c>
      <c r="BF63" s="4">
        <f t="shared" si="22"/>
        <v>0.21717391304347824</v>
      </c>
      <c r="BG63" s="55">
        <v>2</v>
      </c>
      <c r="BH63" s="9">
        <f t="shared" si="23"/>
        <v>4898.3020040786078</v>
      </c>
      <c r="BI63" s="9">
        <f t="shared" si="24"/>
        <v>10394.196852654804</v>
      </c>
      <c r="BJ63" s="9">
        <f t="shared" si="25"/>
        <v>7096.6599435090866</v>
      </c>
      <c r="BK63" s="6">
        <f t="shared" si="26"/>
        <v>4063.9777043197769</v>
      </c>
      <c r="BL63" s="9">
        <f t="shared" si="27"/>
        <v>8623.7606885665664</v>
      </c>
      <c r="BM63" s="9">
        <f t="shared" si="28"/>
        <v>5887.8908980184933</v>
      </c>
      <c r="BN63" s="6">
        <f t="shared" si="29"/>
        <v>1948.5368319999998</v>
      </c>
      <c r="BO63" s="9">
        <f t="shared" si="30"/>
        <v>4134.7951575039997</v>
      </c>
      <c r="BP63" s="9">
        <f t="shared" si="31"/>
        <v>2823.0401622015997</v>
      </c>
      <c r="BQ63" s="6">
        <f t="shared" si="32"/>
        <v>2426.8140543999998</v>
      </c>
      <c r="BR63" s="9">
        <f t="shared" si="33"/>
        <v>5149.6994234367994</v>
      </c>
      <c r="BS63" s="9">
        <f t="shared" si="34"/>
        <v>3515.9682020147193</v>
      </c>
      <c r="BT63" s="6">
        <f t="shared" si="35"/>
        <v>5634.3521351234785</v>
      </c>
      <c r="BU63" s="9">
        <f t="shared" si="36"/>
        <v>11956.09523073202</v>
      </c>
      <c r="BV63" s="9">
        <f t="shared" si="37"/>
        <v>8163.0493733668955</v>
      </c>
      <c r="BW63" s="9">
        <f t="shared" si="38"/>
        <v>1752.7304347826087</v>
      </c>
      <c r="BX63" s="9">
        <v>4</v>
      </c>
      <c r="BY63" s="9">
        <f t="shared" si="39"/>
        <v>946.22132580121149</v>
      </c>
      <c r="BZ63" s="9">
        <v>7</v>
      </c>
      <c r="CA63" s="9">
        <v>10</v>
      </c>
      <c r="CB63" s="9">
        <f t="shared" si="40"/>
        <v>30</v>
      </c>
      <c r="CC63" s="9">
        <f t="shared" si="41"/>
        <v>2767.6030114381292</v>
      </c>
      <c r="CD63" s="9">
        <f t="shared" si="42"/>
        <v>3713.8243372393408</v>
      </c>
    </row>
    <row r="64" spans="2:84" x14ac:dyDescent="0.35">
      <c r="B64" t="s">
        <v>209</v>
      </c>
      <c r="C64">
        <v>184</v>
      </c>
      <c r="D64" s="6">
        <v>72</v>
      </c>
      <c r="E64" s="6">
        <v>6</v>
      </c>
      <c r="F64" s="4">
        <v>1.5579000000000001</v>
      </c>
      <c r="G64" s="6">
        <v>12</v>
      </c>
      <c r="H64">
        <v>8</v>
      </c>
      <c r="I64" s="4">
        <v>1.1519999999999999</v>
      </c>
      <c r="J64" s="4">
        <v>1.4079999999999999</v>
      </c>
      <c r="K64" s="4">
        <v>1.7536</v>
      </c>
      <c r="L64" s="4">
        <v>1.792</v>
      </c>
      <c r="M64" s="6">
        <v>20</v>
      </c>
      <c r="N64" s="4">
        <v>0.05</v>
      </c>
      <c r="O64" s="4">
        <v>0.5</v>
      </c>
      <c r="P64" s="9">
        <v>1440</v>
      </c>
      <c r="Q64" t="s">
        <v>225</v>
      </c>
      <c r="R64">
        <v>1</v>
      </c>
      <c r="S64" t="s">
        <v>9</v>
      </c>
      <c r="T64">
        <v>449</v>
      </c>
      <c r="U64" s="4"/>
      <c r="V64" s="6"/>
      <c r="W64" s="6"/>
      <c r="X64" s="6"/>
      <c r="Y64" t="s">
        <v>45</v>
      </c>
      <c r="AB64" s="4"/>
      <c r="AC64" s="4">
        <v>0.2</v>
      </c>
      <c r="AI64" s="15">
        <v>311</v>
      </c>
      <c r="AJ64" s="15">
        <v>1</v>
      </c>
      <c r="AK64" s="30"/>
      <c r="AL64" s="30">
        <v>0.46600000000000003</v>
      </c>
      <c r="AO64" s="15">
        <f>1*187</f>
        <v>187</v>
      </c>
      <c r="AP64" s="4" t="s">
        <v>230</v>
      </c>
      <c r="AQ64" s="6"/>
      <c r="AR64" s="4"/>
      <c r="AS64" s="4">
        <v>0.15</v>
      </c>
      <c r="AU64">
        <f t="shared" si="11"/>
        <v>633</v>
      </c>
      <c r="AV64" s="6">
        <f t="shared" si="12"/>
        <v>311</v>
      </c>
      <c r="AW64" s="4">
        <f t="shared" si="13"/>
        <v>0</v>
      </c>
      <c r="AX64" s="6">
        <f t="shared" si="14"/>
        <v>944</v>
      </c>
      <c r="AY64" s="4">
        <f t="shared" si="15"/>
        <v>0.46600000000000003</v>
      </c>
      <c r="AZ64" s="4">
        <f t="shared" si="16"/>
        <v>0</v>
      </c>
      <c r="BA64" s="4">
        <f t="shared" si="17"/>
        <v>0</v>
      </c>
      <c r="BB64" s="4">
        <f t="shared" si="18"/>
        <v>0.4</v>
      </c>
      <c r="BC64" s="4">
        <f t="shared" si="19"/>
        <v>0.5</v>
      </c>
      <c r="BD64" s="6">
        <f t="shared" si="20"/>
        <v>259</v>
      </c>
      <c r="BE64" s="4">
        <f t="shared" si="21"/>
        <v>0.43400843881856538</v>
      </c>
      <c r="BF64" s="4">
        <f t="shared" si="22"/>
        <v>0.69316455696202539</v>
      </c>
      <c r="BG64" s="55">
        <v>2</v>
      </c>
      <c r="BH64" s="9">
        <f t="shared" si="23"/>
        <v>6183.3986192251132</v>
      </c>
      <c r="BI64" s="9">
        <f t="shared" si="24"/>
        <v>9275.0979288376693</v>
      </c>
      <c r="BJ64" s="9">
        <f t="shared" si="25"/>
        <v>7420.0783430701358</v>
      </c>
      <c r="BK64" s="6">
        <f t="shared" si="26"/>
        <v>2286.1785767210126</v>
      </c>
      <c r="BL64" s="9">
        <f t="shared" si="27"/>
        <v>3429.2678650815187</v>
      </c>
      <c r="BM64" s="9">
        <f t="shared" si="28"/>
        <v>2743.4142920652152</v>
      </c>
      <c r="BN64" s="6">
        <f t="shared" si="29"/>
        <v>1948.5368319999998</v>
      </c>
      <c r="BO64" s="9">
        <f t="shared" si="30"/>
        <v>2922.8052479999997</v>
      </c>
      <c r="BP64" s="9">
        <f t="shared" si="31"/>
        <v>2338.2441983999997</v>
      </c>
      <c r="BQ64" s="6">
        <f t="shared" si="32"/>
        <v>2426.8140543999998</v>
      </c>
      <c r="BR64" s="9">
        <f t="shared" si="33"/>
        <v>3640.2210815999997</v>
      </c>
      <c r="BS64" s="9">
        <f t="shared" si="34"/>
        <v>2912.1768652800001</v>
      </c>
      <c r="BT64" s="6">
        <f t="shared" si="35"/>
        <v>7112.5555720209286</v>
      </c>
      <c r="BU64" s="9">
        <f t="shared" si="36"/>
        <v>10668.833358031392</v>
      </c>
      <c r="BV64" s="9">
        <f t="shared" si="37"/>
        <v>8535.0666864251143</v>
      </c>
      <c r="BW64" s="9">
        <f t="shared" si="38"/>
        <v>2438.1569620253163</v>
      </c>
      <c r="BX64" s="9">
        <v>4</v>
      </c>
      <c r="BY64" s="9">
        <f t="shared" si="39"/>
        <v>989.34377907601811</v>
      </c>
      <c r="BZ64" s="9">
        <v>7</v>
      </c>
      <c r="CA64" s="9">
        <v>10</v>
      </c>
      <c r="CB64" s="9">
        <f t="shared" si="40"/>
        <v>30</v>
      </c>
      <c r="CC64" s="9">
        <f t="shared" si="41"/>
        <v>2622.5893125573671</v>
      </c>
      <c r="CD64" s="9">
        <f t="shared" si="42"/>
        <v>3611.9330916333852</v>
      </c>
    </row>
    <row r="65" spans="2:84" x14ac:dyDescent="0.35">
      <c r="B65" t="s">
        <v>209</v>
      </c>
      <c r="C65">
        <v>184</v>
      </c>
      <c r="D65" s="6">
        <v>72</v>
      </c>
      <c r="E65" s="6">
        <v>6</v>
      </c>
      <c r="F65" s="4">
        <v>1.5579000000000001</v>
      </c>
      <c r="G65" s="6">
        <v>12</v>
      </c>
      <c r="H65">
        <v>8</v>
      </c>
      <c r="I65" s="4">
        <v>1.1519999999999999</v>
      </c>
      <c r="J65" s="4">
        <v>1.4079999999999999</v>
      </c>
      <c r="K65" s="4">
        <v>1.7536</v>
      </c>
      <c r="L65" s="4">
        <v>1.792</v>
      </c>
      <c r="M65" s="6">
        <v>20</v>
      </c>
      <c r="N65" s="4">
        <v>0.05</v>
      </c>
      <c r="O65" s="4">
        <v>0.5</v>
      </c>
      <c r="P65" s="9">
        <v>1440</v>
      </c>
      <c r="Q65" t="s">
        <v>225</v>
      </c>
      <c r="R65">
        <v>1</v>
      </c>
      <c r="S65" t="s">
        <v>9</v>
      </c>
      <c r="T65">
        <v>449</v>
      </c>
      <c r="U65" s="4"/>
      <c r="V65" s="6"/>
      <c r="W65" s="6"/>
      <c r="X65" s="6"/>
      <c r="Y65" t="s">
        <v>45</v>
      </c>
      <c r="AB65" s="4"/>
      <c r="AC65" s="4">
        <v>0.2</v>
      </c>
      <c r="AI65" s="15">
        <v>311</v>
      </c>
      <c r="AJ65" s="15">
        <v>1</v>
      </c>
      <c r="AK65" s="30">
        <f>1*46.6%</f>
        <v>0.46600000000000003</v>
      </c>
      <c r="AL65" s="30">
        <v>0.46600000000000003</v>
      </c>
      <c r="AO65" s="15"/>
      <c r="AP65" s="4" t="s">
        <v>230</v>
      </c>
      <c r="AQ65" s="6"/>
      <c r="AR65" s="4"/>
      <c r="AS65" s="4">
        <v>0.15</v>
      </c>
      <c r="AU65">
        <f t="shared" si="11"/>
        <v>633</v>
      </c>
      <c r="AV65" s="6">
        <f t="shared" si="12"/>
        <v>311</v>
      </c>
      <c r="AW65" s="4">
        <f t="shared" si="13"/>
        <v>0.46600000000000003</v>
      </c>
      <c r="AX65" s="6">
        <f t="shared" si="14"/>
        <v>1238.9780000000001</v>
      </c>
      <c r="AY65" s="4">
        <f t="shared" si="15"/>
        <v>0.46600000000000003</v>
      </c>
      <c r="AZ65" s="4">
        <f t="shared" si="16"/>
        <v>0</v>
      </c>
      <c r="BA65" s="4">
        <f t="shared" si="17"/>
        <v>0</v>
      </c>
      <c r="BB65" s="4">
        <f t="shared" si="18"/>
        <v>0.4</v>
      </c>
      <c r="BC65" s="4">
        <f t="shared" si="19"/>
        <v>0.5</v>
      </c>
      <c r="BD65" s="6">
        <f t="shared" si="20"/>
        <v>72</v>
      </c>
      <c r="BE65" s="4">
        <f t="shared" si="21"/>
        <v>0.13597826086956522</v>
      </c>
      <c r="BF65" s="4">
        <f t="shared" si="22"/>
        <v>0.21717391304347824</v>
      </c>
      <c r="BG65" s="55">
        <v>2</v>
      </c>
      <c r="BH65" s="9">
        <f t="shared" si="23"/>
        <v>6428.9072250098588</v>
      </c>
      <c r="BI65" s="9">
        <f t="shared" si="24"/>
        <v>9643.3608375147887</v>
      </c>
      <c r="BJ65" s="9">
        <f t="shared" si="25"/>
        <v>7714.6886700118303</v>
      </c>
      <c r="BK65" s="6">
        <f t="shared" si="26"/>
        <v>2376.9501005235757</v>
      </c>
      <c r="BL65" s="9">
        <f t="shared" si="27"/>
        <v>3565.4251507853633</v>
      </c>
      <c r="BM65" s="9">
        <f t="shared" si="28"/>
        <v>2852.3401206282906</v>
      </c>
      <c r="BN65" s="6">
        <f t="shared" si="29"/>
        <v>2557.4091811839999</v>
      </c>
      <c r="BO65" s="9">
        <f t="shared" si="30"/>
        <v>3836.1137717759998</v>
      </c>
      <c r="BP65" s="9">
        <f t="shared" si="31"/>
        <v>3068.8910174207999</v>
      </c>
      <c r="BQ65" s="6">
        <f t="shared" si="32"/>
        <v>3185.1368892928003</v>
      </c>
      <c r="BR65" s="9">
        <f t="shared" si="33"/>
        <v>4777.7053339392005</v>
      </c>
      <c r="BS65" s="9">
        <f t="shared" si="34"/>
        <v>3822.16426715136</v>
      </c>
      <c r="BT65" s="6">
        <f t="shared" si="35"/>
        <v>7394.9558682955694</v>
      </c>
      <c r="BU65" s="9">
        <f t="shared" si="36"/>
        <v>11092.433802443355</v>
      </c>
      <c r="BV65" s="9">
        <f t="shared" si="37"/>
        <v>8873.9470419546833</v>
      </c>
      <c r="BW65" s="9">
        <f t="shared" si="38"/>
        <v>1752.7304347826087</v>
      </c>
      <c r="BX65" s="9">
        <v>4</v>
      </c>
      <c r="BY65" s="9">
        <f t="shared" si="39"/>
        <v>1028.6251560015774</v>
      </c>
      <c r="BZ65" s="9">
        <v>7</v>
      </c>
      <c r="CA65" s="9">
        <v>10</v>
      </c>
      <c r="CB65" s="9">
        <f t="shared" si="40"/>
        <v>30</v>
      </c>
      <c r="CC65" s="9">
        <f t="shared" si="41"/>
        <v>2873.9129958358408</v>
      </c>
      <c r="CD65" s="8">
        <f t="shared" si="42"/>
        <v>3902.5381518374179</v>
      </c>
    </row>
    <row r="66" spans="2:84" x14ac:dyDescent="0.35">
      <c r="B66" t="s">
        <v>209</v>
      </c>
      <c r="C66">
        <v>184</v>
      </c>
      <c r="D66" s="6">
        <v>72</v>
      </c>
      <c r="E66" s="6">
        <v>6</v>
      </c>
      <c r="F66" s="4">
        <v>1.5579000000000001</v>
      </c>
      <c r="G66" s="6">
        <v>12</v>
      </c>
      <c r="H66">
        <v>8</v>
      </c>
      <c r="I66" s="4">
        <v>1.1519999999999999</v>
      </c>
      <c r="J66" s="4">
        <v>1.4079999999999999</v>
      </c>
      <c r="K66" s="4">
        <v>1.7536</v>
      </c>
      <c r="L66" s="4">
        <v>1.792</v>
      </c>
      <c r="M66" s="6">
        <v>20</v>
      </c>
      <c r="N66" s="4">
        <v>0.05</v>
      </c>
      <c r="O66" s="4">
        <v>0.5</v>
      </c>
      <c r="P66" s="9">
        <v>1440</v>
      </c>
      <c r="Q66" t="s">
        <v>225</v>
      </c>
      <c r="R66">
        <v>1</v>
      </c>
      <c r="S66" t="s">
        <v>9</v>
      </c>
      <c r="T66">
        <v>449</v>
      </c>
      <c r="U66" s="4"/>
      <c r="V66" s="6"/>
      <c r="W66" s="6"/>
      <c r="X66" s="6"/>
      <c r="Y66" t="s">
        <v>45</v>
      </c>
      <c r="AB66" s="4"/>
      <c r="AC66" s="4">
        <v>0.2</v>
      </c>
      <c r="AI66" s="15">
        <v>311</v>
      </c>
      <c r="AJ66" s="15">
        <v>1</v>
      </c>
      <c r="AK66" s="30">
        <f>1*46.6%</f>
        <v>0.46600000000000003</v>
      </c>
      <c r="AM66" s="30"/>
      <c r="AN66" s="4">
        <v>0.622</v>
      </c>
      <c r="AO66" s="15"/>
      <c r="AP66" s="4" t="s">
        <v>230</v>
      </c>
      <c r="AQ66" s="6"/>
      <c r="AR66" s="4"/>
      <c r="AS66" s="4">
        <v>0.15</v>
      </c>
      <c r="AU66">
        <f t="shared" si="11"/>
        <v>633</v>
      </c>
      <c r="AV66" s="6">
        <f t="shared" si="12"/>
        <v>311</v>
      </c>
      <c r="AW66" s="4">
        <f t="shared" si="13"/>
        <v>0.46600000000000003</v>
      </c>
      <c r="AX66" s="6">
        <f t="shared" si="14"/>
        <v>1238.9780000000001</v>
      </c>
      <c r="AY66" s="4">
        <f t="shared" si="15"/>
        <v>0</v>
      </c>
      <c r="AZ66" s="4">
        <f t="shared" si="16"/>
        <v>0</v>
      </c>
      <c r="BA66" s="4">
        <f t="shared" si="17"/>
        <v>0</v>
      </c>
      <c r="BB66" s="4">
        <f t="shared" si="18"/>
        <v>0.4</v>
      </c>
      <c r="BC66" s="4">
        <f t="shared" si="19"/>
        <v>1.1219999999999999</v>
      </c>
      <c r="BD66" s="6">
        <f t="shared" si="20"/>
        <v>72</v>
      </c>
      <c r="BE66" s="4">
        <f t="shared" si="21"/>
        <v>0.13597826086956522</v>
      </c>
      <c r="BF66" s="4">
        <f t="shared" si="22"/>
        <v>0.21717391304347824</v>
      </c>
      <c r="BG66" s="55">
        <v>2</v>
      </c>
      <c r="BH66" s="9">
        <f t="shared" si="23"/>
        <v>4385.3391712209132</v>
      </c>
      <c r="BI66" s="9">
        <f t="shared" si="24"/>
        <v>9305.6897213307766</v>
      </c>
      <c r="BJ66" s="9">
        <f t="shared" si="25"/>
        <v>6353.4793912648584</v>
      </c>
      <c r="BK66" s="6">
        <f t="shared" si="26"/>
        <v>3638.3874662857461</v>
      </c>
      <c r="BL66" s="9">
        <f t="shared" si="27"/>
        <v>7720.6582034583525</v>
      </c>
      <c r="BM66" s="9">
        <f t="shared" si="28"/>
        <v>5271.2957611547881</v>
      </c>
      <c r="BN66" s="6">
        <f t="shared" si="29"/>
        <v>1744.4810239999999</v>
      </c>
      <c r="BO66" s="9">
        <f t="shared" si="30"/>
        <v>3701.7887329279997</v>
      </c>
      <c r="BP66" s="9">
        <f t="shared" si="31"/>
        <v>2527.4041075712003</v>
      </c>
      <c r="BQ66" s="6">
        <f t="shared" si="32"/>
        <v>2172.6718208000002</v>
      </c>
      <c r="BR66" s="9">
        <f t="shared" si="33"/>
        <v>4610.4096037376003</v>
      </c>
      <c r="BS66" s="9">
        <f t="shared" si="34"/>
        <v>3147.76693397504</v>
      </c>
      <c r="BT66" s="6">
        <f t="shared" si="35"/>
        <v>5044.3082321252177</v>
      </c>
      <c r="BU66" s="9">
        <f t="shared" si="36"/>
        <v>10704.022068569711</v>
      </c>
      <c r="BV66" s="9">
        <f t="shared" si="37"/>
        <v>7308.1937667030152</v>
      </c>
      <c r="BW66" s="9">
        <f t="shared" si="38"/>
        <v>1752.7304347826087</v>
      </c>
      <c r="BX66" s="9">
        <v>4</v>
      </c>
      <c r="BY66" s="9">
        <f t="shared" si="39"/>
        <v>847.13058550198116</v>
      </c>
      <c r="BZ66" s="9">
        <v>7</v>
      </c>
      <c r="CA66" s="9">
        <v>10</v>
      </c>
      <c r="CB66" s="9">
        <f t="shared" si="40"/>
        <v>30</v>
      </c>
      <c r="CC66" s="9">
        <f t="shared" si="41"/>
        <v>2477.7724783695908</v>
      </c>
      <c r="CD66" s="9">
        <f t="shared" si="42"/>
        <v>3324.9030638715722</v>
      </c>
    </row>
    <row r="67" spans="2:84" x14ac:dyDescent="0.35">
      <c r="B67" t="s">
        <v>209</v>
      </c>
      <c r="C67">
        <v>184</v>
      </c>
      <c r="D67" s="6">
        <v>72</v>
      </c>
      <c r="E67" s="6">
        <v>6</v>
      </c>
      <c r="F67" s="4">
        <v>1.5579000000000001</v>
      </c>
      <c r="G67" s="6">
        <v>12</v>
      </c>
      <c r="H67">
        <v>8</v>
      </c>
      <c r="I67" s="4">
        <v>1.1519999999999999</v>
      </c>
      <c r="J67" s="4">
        <v>1.4079999999999999</v>
      </c>
      <c r="K67" s="4">
        <v>1.7536</v>
      </c>
      <c r="L67" s="4">
        <v>1.792</v>
      </c>
      <c r="M67" s="6">
        <v>20</v>
      </c>
      <c r="N67" s="4">
        <v>0.05</v>
      </c>
      <c r="O67" s="4">
        <v>0.5</v>
      </c>
      <c r="P67" s="9">
        <v>1440</v>
      </c>
      <c r="Q67" t="s">
        <v>225</v>
      </c>
      <c r="R67">
        <v>1</v>
      </c>
      <c r="S67" t="s">
        <v>9</v>
      </c>
      <c r="T67">
        <v>449</v>
      </c>
      <c r="U67" s="4"/>
      <c r="V67" s="6"/>
      <c r="W67" s="6"/>
      <c r="X67" s="6"/>
      <c r="Y67" t="s">
        <v>45</v>
      </c>
      <c r="AB67" s="4"/>
      <c r="AC67" s="4">
        <v>0.2</v>
      </c>
      <c r="AI67" s="15">
        <v>311</v>
      </c>
      <c r="AJ67" s="15">
        <v>1</v>
      </c>
      <c r="AK67" s="30"/>
      <c r="AM67" s="30"/>
      <c r="AN67" s="4">
        <v>0.622</v>
      </c>
      <c r="AO67" s="15">
        <f t="shared" ref="AO67:AO69" si="126">1*187</f>
        <v>187</v>
      </c>
      <c r="AP67" s="4" t="s">
        <v>230</v>
      </c>
      <c r="AQ67" s="6"/>
      <c r="AR67" s="4"/>
      <c r="AS67" s="4">
        <v>0.15</v>
      </c>
      <c r="AU67">
        <f t="shared" si="11"/>
        <v>633</v>
      </c>
      <c r="AV67" s="6">
        <f t="shared" si="12"/>
        <v>311</v>
      </c>
      <c r="AW67" s="4">
        <f t="shared" si="13"/>
        <v>0</v>
      </c>
      <c r="AX67" s="6">
        <f t="shared" si="14"/>
        <v>944</v>
      </c>
      <c r="AY67" s="4">
        <f t="shared" si="15"/>
        <v>0</v>
      </c>
      <c r="AZ67" s="4">
        <f t="shared" si="16"/>
        <v>0</v>
      </c>
      <c r="BA67" s="4">
        <f t="shared" si="17"/>
        <v>0</v>
      </c>
      <c r="BB67" s="4">
        <f t="shared" si="18"/>
        <v>0.4</v>
      </c>
      <c r="BC67" s="4">
        <f t="shared" si="19"/>
        <v>1.1219999999999999</v>
      </c>
      <c r="BD67" s="6">
        <f t="shared" si="20"/>
        <v>259</v>
      </c>
      <c r="BE67" s="4">
        <f t="shared" si="21"/>
        <v>0.43400843881856538</v>
      </c>
      <c r="BF67" s="4">
        <f t="shared" si="22"/>
        <v>0.69316455696202539</v>
      </c>
      <c r="BG67" s="55">
        <v>2</v>
      </c>
      <c r="BH67" s="9">
        <f t="shared" si="23"/>
        <v>4217.8708180253161</v>
      </c>
      <c r="BI67" s="9">
        <f t="shared" si="24"/>
        <v>8950.3218758497205</v>
      </c>
      <c r="BJ67" s="9">
        <f t="shared" si="25"/>
        <v>6110.8512411550782</v>
      </c>
      <c r="BK67" s="6">
        <f t="shared" si="26"/>
        <v>3499.4438786916444</v>
      </c>
      <c r="BL67" s="9">
        <f t="shared" si="27"/>
        <v>7425.8199105836693</v>
      </c>
      <c r="BM67" s="9">
        <f t="shared" si="28"/>
        <v>5069.9942914484545</v>
      </c>
      <c r="BN67" s="6">
        <f t="shared" si="29"/>
        <v>1329.1519999999998</v>
      </c>
      <c r="BO67" s="9">
        <f t="shared" si="30"/>
        <v>2820.4605439999996</v>
      </c>
      <c r="BP67" s="9">
        <f t="shared" si="31"/>
        <v>1925.6754175999995</v>
      </c>
      <c r="BQ67" s="6">
        <f t="shared" si="32"/>
        <v>1655.3984</v>
      </c>
      <c r="BR67" s="9">
        <f t="shared" si="33"/>
        <v>3512.7554047999997</v>
      </c>
      <c r="BS67" s="9">
        <f t="shared" si="34"/>
        <v>2398.34120192</v>
      </c>
      <c r="BT67" s="6">
        <f t="shared" si="35"/>
        <v>4851.6750150210974</v>
      </c>
      <c r="BU67" s="9">
        <f t="shared" si="36"/>
        <v>10295.254381874767</v>
      </c>
      <c r="BV67" s="9">
        <f t="shared" si="37"/>
        <v>7029.1067617625649</v>
      </c>
      <c r="BW67" s="9">
        <f t="shared" si="38"/>
        <v>2438.1569620253163</v>
      </c>
      <c r="BX67" s="9">
        <v>4</v>
      </c>
      <c r="BY67" s="9">
        <f t="shared" si="39"/>
        <v>814.78016548734377</v>
      </c>
      <c r="BZ67" s="9">
        <v>7</v>
      </c>
      <c r="CA67" s="9">
        <v>10</v>
      </c>
      <c r="CB67" s="9">
        <f t="shared" si="40"/>
        <v>30</v>
      </c>
      <c r="CC67" s="9">
        <f t="shared" si="41"/>
        <v>2263.8508197368801</v>
      </c>
      <c r="CD67" s="9">
        <f t="shared" si="42"/>
        <v>3078.6309852242239</v>
      </c>
    </row>
    <row r="68" spans="2:84" x14ac:dyDescent="0.35">
      <c r="B68" t="s">
        <v>209</v>
      </c>
      <c r="C68">
        <v>184</v>
      </c>
      <c r="D68" s="6">
        <v>72</v>
      </c>
      <c r="E68" s="6">
        <v>6</v>
      </c>
      <c r="F68" s="4">
        <v>1.5579000000000001</v>
      </c>
      <c r="G68" s="6">
        <v>12</v>
      </c>
      <c r="H68">
        <v>8</v>
      </c>
      <c r="I68" s="4">
        <v>1.1519999999999999</v>
      </c>
      <c r="J68" s="4">
        <v>1.4079999999999999</v>
      </c>
      <c r="K68" s="4">
        <v>1.7536</v>
      </c>
      <c r="L68" s="4">
        <v>1.792</v>
      </c>
      <c r="M68" s="6">
        <v>20</v>
      </c>
      <c r="N68" s="4">
        <v>0.05</v>
      </c>
      <c r="O68" s="4">
        <v>0.5</v>
      </c>
      <c r="P68" s="9">
        <v>1440</v>
      </c>
      <c r="Q68" t="s">
        <v>225</v>
      </c>
      <c r="R68">
        <v>1</v>
      </c>
      <c r="S68" t="s">
        <v>9</v>
      </c>
      <c r="T68">
        <v>449</v>
      </c>
      <c r="U68" s="4"/>
      <c r="V68" s="6"/>
      <c r="W68" s="6"/>
      <c r="X68" s="6"/>
      <c r="Y68" t="s">
        <v>45</v>
      </c>
      <c r="AB68" s="4"/>
      <c r="AC68" s="4">
        <v>0.2</v>
      </c>
      <c r="AI68" s="15">
        <v>311</v>
      </c>
      <c r="AJ68" s="15">
        <v>1</v>
      </c>
      <c r="AK68" s="30">
        <f>2*46.6%</f>
        <v>0.93200000000000005</v>
      </c>
      <c r="AL68" s="30"/>
      <c r="AO68" s="15"/>
      <c r="AP68" s="4" t="s">
        <v>230</v>
      </c>
      <c r="AQ68" s="6"/>
      <c r="AR68" s="4"/>
      <c r="AS68" s="4">
        <v>0.15</v>
      </c>
      <c r="AU68">
        <f t="shared" si="11"/>
        <v>633</v>
      </c>
      <c r="AV68" s="6">
        <f t="shared" si="12"/>
        <v>311</v>
      </c>
      <c r="AW68" s="4">
        <f t="shared" si="13"/>
        <v>0.93200000000000005</v>
      </c>
      <c r="AX68" s="6">
        <f t="shared" si="14"/>
        <v>1533.9559999999999</v>
      </c>
      <c r="AY68" s="4">
        <f t="shared" si="15"/>
        <v>0</v>
      </c>
      <c r="AZ68" s="4">
        <f t="shared" si="16"/>
        <v>0</v>
      </c>
      <c r="BA68" s="4">
        <f t="shared" si="17"/>
        <v>0</v>
      </c>
      <c r="BB68" s="4">
        <f t="shared" si="18"/>
        <v>0.4</v>
      </c>
      <c r="BC68" s="4">
        <f t="shared" si="19"/>
        <v>0.5</v>
      </c>
      <c r="BD68" s="6">
        <f t="shared" si="20"/>
        <v>72</v>
      </c>
      <c r="BE68" s="4">
        <f t="shared" ref="BE68:BE130" si="127">278*BD68/(1400+BD68)/100+AG68</f>
        <v>0.13597826086956522</v>
      </c>
      <c r="BF68" s="4">
        <f t="shared" si="22"/>
        <v>0.21717391304347824</v>
      </c>
      <c r="BG68" s="55">
        <v>2</v>
      </c>
      <c r="BH68" s="9">
        <f t="shared" ref="BH68:BH107" si="128">F68*(100%+$AY68+$AZ68)*$AX68*BG68*IF(BG68&gt;1, (100%+(BG68-1)*BE68), 100%)</f>
        <v>5429.4082168766081</v>
      </c>
      <c r="BI68" s="9">
        <f t="shared" si="24"/>
        <v>8144.1123253149126</v>
      </c>
      <c r="BJ68" s="9">
        <f t="shared" si="25"/>
        <v>6515.2898602519308</v>
      </c>
      <c r="BK68" s="6">
        <f t="shared" ref="BK68:BK130" si="129">I68*(100%+$AY68+$AZ68+$BA68)*$AX68*BC68*BG68*IF(BG68&gt;1, (100%+(BG68-1)*BE68), 100%)</f>
        <v>2007.4068508382607</v>
      </c>
      <c r="BL68" s="9">
        <f t="shared" si="27"/>
        <v>3011.110276257391</v>
      </c>
      <c r="BM68" s="9">
        <f t="shared" si="28"/>
        <v>2408.8882210059128</v>
      </c>
      <c r="BN68" s="6">
        <f t="shared" ref="BN68:BN130" si="130">J68*(100%+$AY68+$AZ68+$BA68)*$AX68</f>
        <v>2159.8100479999998</v>
      </c>
      <c r="BO68" s="9">
        <f t="shared" si="30"/>
        <v>3239.715072</v>
      </c>
      <c r="BP68" s="9">
        <f t="shared" si="31"/>
        <v>2591.7720576000002</v>
      </c>
      <c r="BQ68" s="6">
        <f t="shared" ref="BQ68:BQ130" si="131">K68*(100%+$AY68+$AZ68+$BA68)*$AX68</f>
        <v>2689.9452415999999</v>
      </c>
      <c r="BR68" s="9">
        <f t="shared" si="33"/>
        <v>4034.9178623999996</v>
      </c>
      <c r="BS68" s="9">
        <f t="shared" si="34"/>
        <v>3227.9342899200001</v>
      </c>
      <c r="BT68" s="6">
        <f t="shared" ref="BT68:BT130" si="132">L68*(100%+$AY68+$AZ68+$BA68)*$AX68*BG68*IF(BG68&gt;1, (100%+(BG68-1)*BE68), 100%)</f>
        <v>6245.2657581634776</v>
      </c>
      <c r="BU68" s="9">
        <f t="shared" si="36"/>
        <v>9367.8986372452164</v>
      </c>
      <c r="BV68" s="9">
        <f t="shared" si="37"/>
        <v>7494.3189097961731</v>
      </c>
      <c r="BW68" s="9">
        <f t="shared" si="38"/>
        <v>1752.7304347826087</v>
      </c>
      <c r="BX68" s="9">
        <v>4</v>
      </c>
      <c r="BY68" s="9">
        <f t="shared" ref="BY68:BY130" si="133">BX68*BJ68/CB68</f>
        <v>868.70531470025742</v>
      </c>
      <c r="BZ68" s="9">
        <v>7</v>
      </c>
      <c r="CA68" s="9">
        <v>10</v>
      </c>
      <c r="CB68" s="9">
        <f t="shared" si="40"/>
        <v>30</v>
      </c>
      <c r="CC68" s="9">
        <f t="shared" si="41"/>
        <v>2427.1071720366376</v>
      </c>
      <c r="CD68" s="9">
        <f t="shared" si="42"/>
        <v>3295.8124867368952</v>
      </c>
    </row>
    <row r="69" spans="2:84" x14ac:dyDescent="0.35">
      <c r="B69" t="s">
        <v>209</v>
      </c>
      <c r="C69">
        <v>184</v>
      </c>
      <c r="D69" s="6">
        <v>72</v>
      </c>
      <c r="E69" s="6">
        <v>6</v>
      </c>
      <c r="F69" s="4">
        <v>1.5579000000000001</v>
      </c>
      <c r="G69" s="6">
        <v>12</v>
      </c>
      <c r="H69">
        <v>8</v>
      </c>
      <c r="I69" s="4">
        <v>1.1519999999999999</v>
      </c>
      <c r="J69" s="4">
        <v>1.4079999999999999</v>
      </c>
      <c r="K69" s="4">
        <v>1.7536</v>
      </c>
      <c r="L69" s="4">
        <v>1.792</v>
      </c>
      <c r="M69" s="6">
        <v>20</v>
      </c>
      <c r="N69" s="4">
        <v>0.05</v>
      </c>
      <c r="O69" s="4">
        <v>0.5</v>
      </c>
      <c r="P69" s="9">
        <v>1440</v>
      </c>
      <c r="Q69" t="s">
        <v>225</v>
      </c>
      <c r="R69">
        <v>1</v>
      </c>
      <c r="S69" t="s">
        <v>9</v>
      </c>
      <c r="T69">
        <v>449</v>
      </c>
      <c r="U69" s="4"/>
      <c r="V69" s="6"/>
      <c r="W69" s="6"/>
      <c r="X69" s="6"/>
      <c r="Y69" t="s">
        <v>45</v>
      </c>
      <c r="AB69" s="4"/>
      <c r="AC69" s="4">
        <v>0.2</v>
      </c>
      <c r="AI69" s="15">
        <v>311</v>
      </c>
      <c r="AJ69" s="15">
        <v>1</v>
      </c>
      <c r="AK69" s="30">
        <f>1*46.6%</f>
        <v>0.46600000000000003</v>
      </c>
      <c r="AL69" s="30"/>
      <c r="AO69" s="15">
        <f t="shared" si="126"/>
        <v>187</v>
      </c>
      <c r="AP69" s="4" t="s">
        <v>230</v>
      </c>
      <c r="AQ69" s="6"/>
      <c r="AR69" s="4"/>
      <c r="AS69" s="4">
        <v>0.15</v>
      </c>
      <c r="AU69">
        <f t="shared" si="11"/>
        <v>633</v>
      </c>
      <c r="AV69" s="6">
        <f t="shared" si="12"/>
        <v>311</v>
      </c>
      <c r="AW69" s="4">
        <f t="shared" si="13"/>
        <v>0.46600000000000003</v>
      </c>
      <c r="AX69" s="6">
        <f t="shared" si="14"/>
        <v>1238.9780000000001</v>
      </c>
      <c r="AY69" s="4">
        <f t="shared" si="15"/>
        <v>0</v>
      </c>
      <c r="AZ69" s="4">
        <f t="shared" si="16"/>
        <v>0</v>
      </c>
      <c r="BA69" s="4">
        <f t="shared" si="17"/>
        <v>0</v>
      </c>
      <c r="BB69" s="4">
        <f t="shared" si="18"/>
        <v>0.4</v>
      </c>
      <c r="BC69" s="4">
        <f t="shared" si="19"/>
        <v>0.5</v>
      </c>
      <c r="BD69" s="6">
        <f t="shared" si="20"/>
        <v>259</v>
      </c>
      <c r="BE69" s="4">
        <f t="shared" si="127"/>
        <v>0.43400843881856538</v>
      </c>
      <c r="BF69" s="4">
        <f t="shared" si="22"/>
        <v>0.69316455696202539</v>
      </c>
      <c r="BG69" s="55">
        <v>2</v>
      </c>
      <c r="BH69" s="9">
        <f t="shared" si="128"/>
        <v>5535.8571508213672</v>
      </c>
      <c r="BI69" s="9">
        <f t="shared" si="24"/>
        <v>8303.7857262320504</v>
      </c>
      <c r="BJ69" s="9">
        <f t="shared" si="25"/>
        <v>6643.0285809856405</v>
      </c>
      <c r="BK69" s="6">
        <f t="shared" si="129"/>
        <v>2046.764053452152</v>
      </c>
      <c r="BL69" s="9">
        <f t="shared" si="27"/>
        <v>3070.1460801782277</v>
      </c>
      <c r="BM69" s="9">
        <f t="shared" si="28"/>
        <v>2456.1168641425825</v>
      </c>
      <c r="BN69" s="6">
        <f t="shared" si="130"/>
        <v>1744.4810239999999</v>
      </c>
      <c r="BO69" s="9">
        <f t="shared" si="30"/>
        <v>2616.721536</v>
      </c>
      <c r="BP69" s="9">
        <f t="shared" si="31"/>
        <v>2093.3772288</v>
      </c>
      <c r="BQ69" s="6">
        <f t="shared" si="131"/>
        <v>2172.6718208000002</v>
      </c>
      <c r="BR69" s="9">
        <f t="shared" si="33"/>
        <v>3259.0077312000003</v>
      </c>
      <c r="BS69" s="9">
        <f t="shared" si="34"/>
        <v>2607.2061849600004</v>
      </c>
      <c r="BT69" s="6">
        <f t="shared" si="132"/>
        <v>6367.7103885178058</v>
      </c>
      <c r="BU69" s="9">
        <f t="shared" si="36"/>
        <v>9551.5655827767077</v>
      </c>
      <c r="BV69" s="9">
        <f t="shared" si="37"/>
        <v>7641.2524662213664</v>
      </c>
      <c r="BW69" s="9">
        <f t="shared" si="38"/>
        <v>2438.1569620253163</v>
      </c>
      <c r="BX69" s="9">
        <v>4</v>
      </c>
      <c r="BY69" s="9">
        <f t="shared" si="133"/>
        <v>885.73714413141875</v>
      </c>
      <c r="BZ69" s="9">
        <v>7</v>
      </c>
      <c r="CA69" s="9">
        <v>10</v>
      </c>
      <c r="CB69" s="9">
        <f t="shared" si="40"/>
        <v>30</v>
      </c>
      <c r="CC69" s="9">
        <f t="shared" si="41"/>
        <v>2347.9449884484047</v>
      </c>
      <c r="CD69" s="9">
        <f t="shared" si="42"/>
        <v>3233.6821325798237</v>
      </c>
    </row>
    <row r="70" spans="2:84" s="10" customFormat="1" x14ac:dyDescent="0.35">
      <c r="B70" s="10" t="s">
        <v>209</v>
      </c>
      <c r="C70" s="10">
        <v>184</v>
      </c>
      <c r="D70" s="13">
        <v>72</v>
      </c>
      <c r="E70" s="13">
        <v>6</v>
      </c>
      <c r="F70" s="12">
        <v>1.5579000000000001</v>
      </c>
      <c r="G70" s="13">
        <v>12</v>
      </c>
      <c r="H70" s="10">
        <v>8</v>
      </c>
      <c r="I70" s="12">
        <v>1.1519999999999999</v>
      </c>
      <c r="J70" s="12">
        <v>1.4079999999999999</v>
      </c>
      <c r="K70" s="12">
        <v>1.7536</v>
      </c>
      <c r="L70" s="12">
        <v>1.792</v>
      </c>
      <c r="M70" s="13">
        <v>20</v>
      </c>
      <c r="N70" s="12">
        <v>0.05</v>
      </c>
      <c r="O70" s="12">
        <v>0.5</v>
      </c>
      <c r="P70" s="17">
        <v>1440</v>
      </c>
      <c r="Q70" s="10" t="s">
        <v>225</v>
      </c>
      <c r="R70" s="10">
        <v>1</v>
      </c>
      <c r="S70" s="10" t="s">
        <v>9</v>
      </c>
      <c r="T70" s="10">
        <v>449</v>
      </c>
      <c r="U70" s="12"/>
      <c r="V70" s="13"/>
      <c r="W70" s="13"/>
      <c r="X70" s="13"/>
      <c r="Y70" s="10" t="s">
        <v>45</v>
      </c>
      <c r="AB70" s="12"/>
      <c r="AC70" s="12">
        <v>0.2</v>
      </c>
      <c r="AI70" s="31">
        <v>311</v>
      </c>
      <c r="AJ70" s="31">
        <v>1</v>
      </c>
      <c r="AK70" s="32"/>
      <c r="AL70" s="32"/>
      <c r="AO70" s="31">
        <f>2*187</f>
        <v>374</v>
      </c>
      <c r="AP70" s="12" t="s">
        <v>230</v>
      </c>
      <c r="AQ70" s="13"/>
      <c r="AR70" s="12"/>
      <c r="AS70" s="12">
        <v>0.15</v>
      </c>
      <c r="AU70" s="10">
        <f t="shared" si="11"/>
        <v>633</v>
      </c>
      <c r="AV70" s="13">
        <f t="shared" si="12"/>
        <v>311</v>
      </c>
      <c r="AW70" s="12">
        <f t="shared" si="13"/>
        <v>0</v>
      </c>
      <c r="AX70" s="13">
        <f t="shared" si="14"/>
        <v>944</v>
      </c>
      <c r="AY70" s="12">
        <f t="shared" si="15"/>
        <v>0</v>
      </c>
      <c r="AZ70" s="12">
        <f t="shared" si="16"/>
        <v>0</v>
      </c>
      <c r="BA70" s="12">
        <f t="shared" si="17"/>
        <v>0</v>
      </c>
      <c r="BB70" s="12">
        <f t="shared" si="18"/>
        <v>0.4</v>
      </c>
      <c r="BC70" s="12">
        <f t="shared" si="19"/>
        <v>0.5</v>
      </c>
      <c r="BD70" s="13">
        <f t="shared" si="20"/>
        <v>446</v>
      </c>
      <c r="BE70" s="4">
        <f t="shared" si="127"/>
        <v>0.67165763813651136</v>
      </c>
      <c r="BF70" s="12">
        <f t="shared" si="22"/>
        <v>1.0727193932827737</v>
      </c>
      <c r="BG70" s="56">
        <v>2</v>
      </c>
      <c r="BH70" s="9">
        <f t="shared" si="128"/>
        <v>4916.8720202470204</v>
      </c>
      <c r="BI70" s="17">
        <f t="shared" si="24"/>
        <v>7375.3080303705301</v>
      </c>
      <c r="BJ70" s="17">
        <f t="shared" si="25"/>
        <v>5900.2464242964243</v>
      </c>
      <c r="BK70" s="6">
        <f t="shared" si="129"/>
        <v>1817.9076215817981</v>
      </c>
      <c r="BL70" s="17">
        <f t="shared" si="27"/>
        <v>2726.861432372697</v>
      </c>
      <c r="BM70" s="17">
        <f t="shared" si="28"/>
        <v>2181.4891458981579</v>
      </c>
      <c r="BN70" s="6">
        <f t="shared" si="130"/>
        <v>1329.1519999999998</v>
      </c>
      <c r="BO70" s="17">
        <f t="shared" si="30"/>
        <v>1993.7279999999996</v>
      </c>
      <c r="BP70" s="17">
        <f t="shared" si="31"/>
        <v>1594.9823999999999</v>
      </c>
      <c r="BQ70" s="6">
        <f t="shared" si="131"/>
        <v>1655.3984</v>
      </c>
      <c r="BR70" s="17">
        <f t="shared" si="33"/>
        <v>2483.0976000000001</v>
      </c>
      <c r="BS70" s="17">
        <f t="shared" si="34"/>
        <v>1986.4780799999999</v>
      </c>
      <c r="BT70" s="6">
        <f t="shared" si="132"/>
        <v>5655.7126004767069</v>
      </c>
      <c r="BU70" s="17">
        <f t="shared" si="36"/>
        <v>8483.5689007150613</v>
      </c>
      <c r="BV70" s="17">
        <f t="shared" si="37"/>
        <v>6786.8551205720487</v>
      </c>
      <c r="BW70" s="17">
        <f t="shared" si="38"/>
        <v>2984.7159263271942</v>
      </c>
      <c r="BX70" s="17">
        <v>4</v>
      </c>
      <c r="BY70" s="9">
        <f t="shared" si="133"/>
        <v>786.69952323952327</v>
      </c>
      <c r="BZ70" s="17">
        <v>7</v>
      </c>
      <c r="CA70" s="17">
        <v>10</v>
      </c>
      <c r="CB70" s="17">
        <f t="shared" si="40"/>
        <v>30</v>
      </c>
      <c r="CC70" s="17">
        <f t="shared" si="41"/>
        <v>2024.4103823300834</v>
      </c>
      <c r="CD70" s="17">
        <f t="shared" si="42"/>
        <v>2811.1099055696068</v>
      </c>
    </row>
    <row r="71" spans="2:84" x14ac:dyDescent="0.35">
      <c r="B71" t="s">
        <v>209</v>
      </c>
      <c r="C71">
        <v>184</v>
      </c>
      <c r="D71" s="6">
        <v>72</v>
      </c>
      <c r="E71" s="6">
        <v>6</v>
      </c>
      <c r="F71" s="4">
        <v>1.5579000000000001</v>
      </c>
      <c r="G71" s="6">
        <v>12</v>
      </c>
      <c r="H71">
        <v>8</v>
      </c>
      <c r="I71" s="4">
        <v>1.1519999999999999</v>
      </c>
      <c r="J71" s="4">
        <v>1.4079999999999999</v>
      </c>
      <c r="K71" s="4">
        <v>1.7536</v>
      </c>
      <c r="L71" s="4">
        <v>1.792</v>
      </c>
      <c r="M71" s="6">
        <v>20</v>
      </c>
      <c r="N71" s="4">
        <v>0.05</v>
      </c>
      <c r="O71" s="4">
        <v>0.5</v>
      </c>
      <c r="P71" s="9">
        <v>1440</v>
      </c>
      <c r="Q71" t="s">
        <v>225</v>
      </c>
      <c r="R71">
        <v>1</v>
      </c>
      <c r="S71" t="s">
        <v>9</v>
      </c>
      <c r="T71">
        <v>449</v>
      </c>
      <c r="U71" s="4"/>
      <c r="V71" s="6"/>
      <c r="W71" s="6"/>
      <c r="X71" s="6"/>
      <c r="Y71" t="s">
        <v>224</v>
      </c>
      <c r="AI71" s="15">
        <v>311</v>
      </c>
      <c r="AJ71" s="15">
        <v>1</v>
      </c>
      <c r="AK71" s="30"/>
      <c r="AL71" s="30">
        <v>0.46600000000000003</v>
      </c>
      <c r="AM71" s="30">
        <v>0.311</v>
      </c>
      <c r="AN71" s="30"/>
      <c r="AO71" s="15"/>
      <c r="AP71" s="4" t="s">
        <v>230</v>
      </c>
      <c r="AQ71" s="6"/>
      <c r="AR71" s="4"/>
      <c r="AS71" s="4">
        <v>0.15</v>
      </c>
      <c r="AU71">
        <f t="shared" si="11"/>
        <v>633</v>
      </c>
      <c r="AV71" s="6">
        <f t="shared" si="12"/>
        <v>311</v>
      </c>
      <c r="AW71" s="4">
        <f t="shared" si="13"/>
        <v>0</v>
      </c>
      <c r="AX71" s="6">
        <f t="shared" si="14"/>
        <v>944</v>
      </c>
      <c r="AY71" s="4">
        <f t="shared" si="15"/>
        <v>0.46600000000000003</v>
      </c>
      <c r="AZ71" s="4">
        <f t="shared" si="16"/>
        <v>0</v>
      </c>
      <c r="BA71" s="4">
        <f t="shared" si="17"/>
        <v>0</v>
      </c>
      <c r="BB71" s="4">
        <f t="shared" si="18"/>
        <v>0.51100000000000001</v>
      </c>
      <c r="BC71" s="4">
        <f t="shared" si="19"/>
        <v>0.5</v>
      </c>
      <c r="BD71" s="6">
        <f t="shared" si="20"/>
        <v>72</v>
      </c>
      <c r="BE71" s="4">
        <f t="shared" si="127"/>
        <v>0.13597826086956522</v>
      </c>
      <c r="BF71" s="4">
        <f t="shared" si="22"/>
        <v>0.21717391304347824</v>
      </c>
      <c r="BG71" s="55">
        <v>2</v>
      </c>
      <c r="BH71" s="9">
        <f t="shared" si="128"/>
        <v>4898.3020040786078</v>
      </c>
      <c r="BI71" s="9">
        <f t="shared" si="24"/>
        <v>7347.4530061179121</v>
      </c>
      <c r="BJ71" s="9">
        <f t="shared" si="25"/>
        <v>6149.8181661206927</v>
      </c>
      <c r="BK71" s="6">
        <f t="shared" si="129"/>
        <v>1811.0417577182609</v>
      </c>
      <c r="BL71" s="9">
        <f t="shared" si="27"/>
        <v>2716.5626365773915</v>
      </c>
      <c r="BM71" s="9">
        <f t="shared" si="28"/>
        <v>2273.7629268152768</v>
      </c>
      <c r="BN71" s="6">
        <f t="shared" si="130"/>
        <v>1948.5368319999998</v>
      </c>
      <c r="BO71" s="9">
        <f t="shared" si="30"/>
        <v>2922.8052479999997</v>
      </c>
      <c r="BP71" s="9">
        <f t="shared" si="31"/>
        <v>2446.3879925759998</v>
      </c>
      <c r="BQ71" s="6">
        <f t="shared" si="131"/>
        <v>2426.8140543999998</v>
      </c>
      <c r="BR71" s="9">
        <f t="shared" si="33"/>
        <v>3640.2210815999997</v>
      </c>
      <c r="BS71" s="9">
        <f t="shared" si="34"/>
        <v>3046.8650452991997</v>
      </c>
      <c r="BT71" s="6">
        <f t="shared" si="132"/>
        <v>5634.3521351234785</v>
      </c>
      <c r="BU71" s="9">
        <f t="shared" si="36"/>
        <v>8451.5282026852183</v>
      </c>
      <c r="BV71" s="9">
        <f t="shared" si="37"/>
        <v>7073.9291056475267</v>
      </c>
      <c r="BW71" s="9">
        <f t="shared" si="38"/>
        <v>1752.7304347826087</v>
      </c>
      <c r="BX71" s="9">
        <v>4</v>
      </c>
      <c r="BY71" s="9">
        <f t="shared" si="133"/>
        <v>819.97575548275904</v>
      </c>
      <c r="BZ71" s="9">
        <v>7</v>
      </c>
      <c r="CA71" s="9">
        <v>10</v>
      </c>
      <c r="CB71" s="9">
        <f t="shared" si="40"/>
        <v>30</v>
      </c>
      <c r="CC71" s="9">
        <f t="shared" si="41"/>
        <v>2274.0965640074387</v>
      </c>
      <c r="CD71" s="9">
        <f t="shared" si="42"/>
        <v>3094.0723194901975</v>
      </c>
    </row>
    <row r="72" spans="2:84" x14ac:dyDescent="0.35">
      <c r="B72" t="s">
        <v>209</v>
      </c>
      <c r="C72">
        <v>184</v>
      </c>
      <c r="D72" s="6">
        <v>72</v>
      </c>
      <c r="E72" s="6">
        <v>6</v>
      </c>
      <c r="F72" s="4">
        <v>1.5579000000000001</v>
      </c>
      <c r="G72" s="6">
        <v>12</v>
      </c>
      <c r="H72">
        <v>8</v>
      </c>
      <c r="I72" s="4">
        <v>1.1519999999999999</v>
      </c>
      <c r="J72" s="4">
        <v>1.4079999999999999</v>
      </c>
      <c r="K72" s="4">
        <v>1.7536</v>
      </c>
      <c r="L72" s="4">
        <v>1.792</v>
      </c>
      <c r="M72" s="6">
        <v>20</v>
      </c>
      <c r="N72" s="4">
        <v>0.05</v>
      </c>
      <c r="O72" s="4">
        <v>0.5</v>
      </c>
      <c r="P72" s="9">
        <v>1440</v>
      </c>
      <c r="Q72" t="s">
        <v>225</v>
      </c>
      <c r="R72">
        <v>1</v>
      </c>
      <c r="S72" t="s">
        <v>9</v>
      </c>
      <c r="T72">
        <v>449</v>
      </c>
      <c r="U72" s="4"/>
      <c r="V72" s="6"/>
      <c r="W72" s="6"/>
      <c r="X72" s="6"/>
      <c r="Y72" t="s">
        <v>224</v>
      </c>
      <c r="AI72" s="15">
        <v>311</v>
      </c>
      <c r="AJ72" s="15">
        <v>1</v>
      </c>
      <c r="AK72" s="30"/>
      <c r="AL72" s="30">
        <v>0.46600000000000003</v>
      </c>
      <c r="AO72" s="15">
        <f>1*187</f>
        <v>187</v>
      </c>
      <c r="AP72" s="4" t="s">
        <v>230</v>
      </c>
      <c r="AQ72" s="6"/>
      <c r="AR72" s="4"/>
      <c r="AS72" s="4">
        <v>0.15</v>
      </c>
      <c r="AU72">
        <f t="shared" si="11"/>
        <v>633</v>
      </c>
      <c r="AV72" s="6">
        <f t="shared" si="12"/>
        <v>311</v>
      </c>
      <c r="AW72" s="4">
        <f t="shared" si="13"/>
        <v>0</v>
      </c>
      <c r="AX72" s="6">
        <f t="shared" si="14"/>
        <v>944</v>
      </c>
      <c r="AY72" s="4">
        <f t="shared" si="15"/>
        <v>0.46600000000000003</v>
      </c>
      <c r="AZ72" s="4">
        <f t="shared" si="16"/>
        <v>0</v>
      </c>
      <c r="BA72" s="4">
        <f t="shared" si="17"/>
        <v>0</v>
      </c>
      <c r="BB72" s="4">
        <f t="shared" si="18"/>
        <v>0.2</v>
      </c>
      <c r="BC72" s="4">
        <f t="shared" si="19"/>
        <v>0.5</v>
      </c>
      <c r="BD72" s="6">
        <f t="shared" si="20"/>
        <v>259</v>
      </c>
      <c r="BE72" s="4">
        <f t="shared" si="127"/>
        <v>0.43400843881856538</v>
      </c>
      <c r="BF72" s="4">
        <f t="shared" si="22"/>
        <v>0.69316455696202539</v>
      </c>
      <c r="BG72" s="55">
        <v>2</v>
      </c>
      <c r="BH72" s="9">
        <f t="shared" si="128"/>
        <v>6183.3986192251132</v>
      </c>
      <c r="BI72" s="9">
        <f t="shared" si="24"/>
        <v>9275.0979288376693</v>
      </c>
      <c r="BJ72" s="9">
        <f t="shared" si="25"/>
        <v>6801.738481147624</v>
      </c>
      <c r="BK72" s="6">
        <f t="shared" si="129"/>
        <v>2286.1785767210126</v>
      </c>
      <c r="BL72" s="9">
        <f t="shared" si="27"/>
        <v>3429.2678650815187</v>
      </c>
      <c r="BM72" s="9">
        <f t="shared" si="28"/>
        <v>2514.7964343931139</v>
      </c>
      <c r="BN72" s="6">
        <f t="shared" si="130"/>
        <v>1948.5368319999998</v>
      </c>
      <c r="BO72" s="9">
        <f t="shared" si="30"/>
        <v>2922.8052479999997</v>
      </c>
      <c r="BP72" s="9">
        <f t="shared" si="31"/>
        <v>2143.3905151999998</v>
      </c>
      <c r="BQ72" s="6">
        <f t="shared" si="131"/>
        <v>2426.8140543999998</v>
      </c>
      <c r="BR72" s="9">
        <f t="shared" si="33"/>
        <v>3640.2210815999997</v>
      </c>
      <c r="BS72" s="9">
        <f t="shared" si="34"/>
        <v>2669.49545984</v>
      </c>
      <c r="BT72" s="6">
        <f t="shared" si="132"/>
        <v>7112.5555720209286</v>
      </c>
      <c r="BU72" s="9">
        <f t="shared" si="36"/>
        <v>10668.833358031392</v>
      </c>
      <c r="BV72" s="9">
        <f t="shared" si="37"/>
        <v>7823.8111292230215</v>
      </c>
      <c r="BW72" s="9">
        <f t="shared" si="38"/>
        <v>2438.1569620253163</v>
      </c>
      <c r="BX72" s="9">
        <v>4</v>
      </c>
      <c r="BY72" s="9">
        <f t="shared" si="133"/>
        <v>906.89846415301656</v>
      </c>
      <c r="BZ72" s="9">
        <v>7</v>
      </c>
      <c r="CA72" s="9">
        <v>10</v>
      </c>
      <c r="CB72" s="9">
        <f t="shared" si="40"/>
        <v>30</v>
      </c>
      <c r="CC72" s="9">
        <f t="shared" si="41"/>
        <v>2434.4245843331423</v>
      </c>
      <c r="CD72" s="9">
        <f t="shared" si="42"/>
        <v>3341.3230484861588</v>
      </c>
    </row>
    <row r="73" spans="2:84" x14ac:dyDescent="0.35">
      <c r="B73" t="s">
        <v>209</v>
      </c>
      <c r="C73">
        <v>184</v>
      </c>
      <c r="D73" s="6">
        <v>72</v>
      </c>
      <c r="E73" s="6">
        <v>6</v>
      </c>
      <c r="F73" s="4">
        <v>1.5579000000000001</v>
      </c>
      <c r="G73" s="6">
        <v>12</v>
      </c>
      <c r="H73">
        <v>8</v>
      </c>
      <c r="I73" s="4">
        <v>1.1519999999999999</v>
      </c>
      <c r="J73" s="4">
        <v>1.4079999999999999</v>
      </c>
      <c r="K73" s="4">
        <v>1.7536</v>
      </c>
      <c r="L73" s="4">
        <v>1.792</v>
      </c>
      <c r="M73" s="6">
        <v>20</v>
      </c>
      <c r="N73" s="4">
        <v>0.05</v>
      </c>
      <c r="O73" s="4">
        <v>0.5</v>
      </c>
      <c r="P73" s="9">
        <v>1440</v>
      </c>
      <c r="Q73" t="s">
        <v>225</v>
      </c>
      <c r="R73">
        <v>1</v>
      </c>
      <c r="S73" t="s">
        <v>9</v>
      </c>
      <c r="T73">
        <v>449</v>
      </c>
      <c r="U73" s="4"/>
      <c r="V73" s="6"/>
      <c r="W73" s="6"/>
      <c r="X73" s="6"/>
      <c r="Y73" t="s">
        <v>224</v>
      </c>
      <c r="AI73" s="15">
        <v>311</v>
      </c>
      <c r="AJ73" s="15">
        <v>1</v>
      </c>
      <c r="AK73" s="30">
        <f>1*46.6%</f>
        <v>0.46600000000000003</v>
      </c>
      <c r="AL73" s="30">
        <v>0.46600000000000003</v>
      </c>
      <c r="AO73" s="15"/>
      <c r="AP73" s="4" t="s">
        <v>230</v>
      </c>
      <c r="AQ73" s="6"/>
      <c r="AR73" s="4"/>
      <c r="AS73" s="4">
        <v>0.15</v>
      </c>
      <c r="AU73">
        <f t="shared" ref="AU73:AU118" si="134">C73+T73</f>
        <v>633</v>
      </c>
      <c r="AV73" s="6">
        <f t="shared" ref="AV73:AV118" si="135">AI73+AQ73</f>
        <v>311</v>
      </c>
      <c r="AW73" s="4">
        <f t="shared" ref="AW73:AW118" si="136">U73+Z73+AK73+AR73</f>
        <v>0.46600000000000003</v>
      </c>
      <c r="AX73" s="6">
        <f t="shared" ref="AX73:AX118" si="137">(100%+AW73)*AU73+AV73</f>
        <v>1238.9780000000001</v>
      </c>
      <c r="AY73" s="4">
        <f t="shared" ref="AY73:AY118" si="138">AA73+AL73</f>
        <v>0.46600000000000003</v>
      </c>
      <c r="AZ73" s="4">
        <f t="shared" ref="AZ73:AZ118" si="139">AB73</f>
        <v>0</v>
      </c>
      <c r="BA73" s="4">
        <f t="shared" ref="BA73:BA118" si="140">AE73</f>
        <v>0</v>
      </c>
      <c r="BB73" s="4">
        <f t="shared" ref="BB73:BB118" si="141">N73+V73+AC73+AM73+AS73</f>
        <v>0.2</v>
      </c>
      <c r="BC73" s="4">
        <f t="shared" ref="BC73:BC118" si="142">O73+W73+AD73+AN73+AT73</f>
        <v>0.5</v>
      </c>
      <c r="BD73" s="6">
        <f t="shared" ref="BD73:BD118" si="143">D73+X73+AF73+AO73</f>
        <v>72</v>
      </c>
      <c r="BE73" s="4">
        <f t="shared" si="127"/>
        <v>0.13597826086956522</v>
      </c>
      <c r="BF73" s="4">
        <f t="shared" ref="BF73:BF118" si="144">444*BD73/(1400+BD73)/100+AH73</f>
        <v>0.21717391304347824</v>
      </c>
      <c r="BG73" s="55">
        <v>2</v>
      </c>
      <c r="BH73" s="9">
        <f t="shared" si="128"/>
        <v>6428.9072250098588</v>
      </c>
      <c r="BI73" s="9">
        <f t="shared" ref="BI73:BI118" si="145">BH73*(100%+$BC73)</f>
        <v>9643.3608375147887</v>
      </c>
      <c r="BJ73" s="9">
        <f t="shared" ref="BJ73:BJ118" si="146">MIN($BB73, 80%)*BI73+BH73*MAX(100%-$BB73, 20%)</f>
        <v>7071.797947510845</v>
      </c>
      <c r="BK73" s="6">
        <f t="shared" si="129"/>
        <v>2376.9501005235757</v>
      </c>
      <c r="BL73" s="9">
        <f t="shared" ref="BL73:BL118" si="147">BK73*(100%+$BC73)</f>
        <v>3565.4251507853633</v>
      </c>
      <c r="BM73" s="9">
        <f t="shared" ref="BM73:BM118" si="148">MIN($BB73, 80%)*BL73+BK73*MAX(100%-$BB73, 20%)</f>
        <v>2614.6451105759334</v>
      </c>
      <c r="BN73" s="6">
        <f t="shared" si="130"/>
        <v>2557.4091811839999</v>
      </c>
      <c r="BO73" s="9">
        <f t="shared" ref="BO73:BO118" si="149">BN73*(100%+$BC73)</f>
        <v>3836.1137717759998</v>
      </c>
      <c r="BP73" s="9">
        <f t="shared" ref="BP73:BP118" si="150">MIN($BB73, 80%)*BO73+BN73*MAX(100%-$BB73, 20%)</f>
        <v>2813.1500993024001</v>
      </c>
      <c r="BQ73" s="6">
        <f t="shared" si="131"/>
        <v>3185.1368892928003</v>
      </c>
      <c r="BR73" s="9">
        <f t="shared" ref="BR73:BR118" si="151">BQ73*(100%+$BC73)</f>
        <v>4777.7053339392005</v>
      </c>
      <c r="BS73" s="9">
        <f t="shared" ref="BS73:BS118" si="152">MIN($BB73, 80%)*BR73+BQ73*MAX(100%-$BB73, 20%)</f>
        <v>3503.6505782220806</v>
      </c>
      <c r="BT73" s="6">
        <f t="shared" si="132"/>
        <v>7394.9558682955694</v>
      </c>
      <c r="BU73" s="9">
        <f t="shared" ref="BU73:BU118" si="153">BT73*(100%+$BC73)</f>
        <v>11092.433802443355</v>
      </c>
      <c r="BV73" s="9">
        <f t="shared" ref="BV73:BV118" si="154">MIN($BB73, 80%)*BU73+BT73*MAX(100%-$BB73, 20%)</f>
        <v>8134.4514551251268</v>
      </c>
      <c r="BW73" s="9">
        <f t="shared" ref="BW73:BW118" si="155">(100%+BF73)*P73</f>
        <v>1752.7304347826087</v>
      </c>
      <c r="BX73" s="9">
        <v>4</v>
      </c>
      <c r="BY73" s="9">
        <f t="shared" si="133"/>
        <v>942.90639300144596</v>
      </c>
      <c r="BZ73" s="9">
        <v>7</v>
      </c>
      <c r="CA73" s="9">
        <v>10</v>
      </c>
      <c r="CB73" s="9">
        <f t="shared" ref="CB73:CB118" si="156">M73+CA73</f>
        <v>30</v>
      </c>
      <c r="CC73" s="9">
        <f t="shared" ref="CC73:CC118" si="157">(BZ73*BV73+SUM(BM73:BS73))/CB73</f>
        <v>2674.2990383389433</v>
      </c>
      <c r="CD73" s="8">
        <f t="shared" ref="CD73:CD118" si="158">BY73+CC73</f>
        <v>3617.2054313403892</v>
      </c>
      <c r="CE73">
        <f>CD57/CD73</f>
        <v>1.2767733222645545</v>
      </c>
      <c r="CF73" t="s">
        <v>301</v>
      </c>
    </row>
    <row r="74" spans="2:84" x14ac:dyDescent="0.35">
      <c r="B74" t="s">
        <v>209</v>
      </c>
      <c r="C74">
        <v>184</v>
      </c>
      <c r="D74" s="6">
        <v>72</v>
      </c>
      <c r="E74" s="6">
        <v>6</v>
      </c>
      <c r="F74" s="4">
        <v>1.5579000000000001</v>
      </c>
      <c r="G74" s="6">
        <v>12</v>
      </c>
      <c r="H74">
        <v>8</v>
      </c>
      <c r="I74" s="4">
        <v>1.1519999999999999</v>
      </c>
      <c r="J74" s="4">
        <v>1.4079999999999999</v>
      </c>
      <c r="K74" s="4">
        <v>1.7536</v>
      </c>
      <c r="L74" s="4">
        <v>1.792</v>
      </c>
      <c r="M74" s="6">
        <v>20</v>
      </c>
      <c r="N74" s="4">
        <v>0.05</v>
      </c>
      <c r="O74" s="4">
        <v>0.5</v>
      </c>
      <c r="P74" s="9">
        <v>1440</v>
      </c>
      <c r="Q74" t="s">
        <v>225</v>
      </c>
      <c r="R74">
        <v>1</v>
      </c>
      <c r="S74" t="s">
        <v>9</v>
      </c>
      <c r="T74">
        <v>449</v>
      </c>
      <c r="U74" s="4"/>
      <c r="V74" s="6"/>
      <c r="W74" s="6"/>
      <c r="X74" s="6"/>
      <c r="Y74" t="s">
        <v>224</v>
      </c>
      <c r="AI74" s="15">
        <v>311</v>
      </c>
      <c r="AJ74" s="15">
        <v>1</v>
      </c>
      <c r="AK74" s="30">
        <f>1*46.6%</f>
        <v>0.46600000000000003</v>
      </c>
      <c r="AM74" s="30">
        <v>0.311</v>
      </c>
      <c r="AO74" s="15"/>
      <c r="AP74" s="4" t="s">
        <v>230</v>
      </c>
      <c r="AQ74" s="6"/>
      <c r="AR74" s="4"/>
      <c r="AS74" s="4">
        <v>0.15</v>
      </c>
      <c r="AU74">
        <f t="shared" si="134"/>
        <v>633</v>
      </c>
      <c r="AV74" s="6">
        <f t="shared" si="135"/>
        <v>311</v>
      </c>
      <c r="AW74" s="4">
        <f t="shared" si="136"/>
        <v>0.46600000000000003</v>
      </c>
      <c r="AX74" s="6">
        <f t="shared" si="137"/>
        <v>1238.9780000000001</v>
      </c>
      <c r="AY74" s="4">
        <f t="shared" si="138"/>
        <v>0</v>
      </c>
      <c r="AZ74" s="4">
        <f t="shared" si="139"/>
        <v>0</v>
      </c>
      <c r="BA74" s="4">
        <f t="shared" si="140"/>
        <v>0</v>
      </c>
      <c r="BB74" s="4">
        <f t="shared" si="141"/>
        <v>0.51100000000000001</v>
      </c>
      <c r="BC74" s="4">
        <f t="shared" si="142"/>
        <v>0.5</v>
      </c>
      <c r="BD74" s="6">
        <f t="shared" si="143"/>
        <v>72</v>
      </c>
      <c r="BE74" s="4">
        <f t="shared" si="127"/>
        <v>0.13597826086956522</v>
      </c>
      <c r="BF74" s="4">
        <f t="shared" si="144"/>
        <v>0.21717391304347824</v>
      </c>
      <c r="BG74" s="55">
        <v>2</v>
      </c>
      <c r="BH74" s="9">
        <f t="shared" si="128"/>
        <v>4385.3391712209132</v>
      </c>
      <c r="BI74" s="9">
        <f t="shared" si="145"/>
        <v>6578.0087568313702</v>
      </c>
      <c r="BJ74" s="9">
        <f t="shared" si="146"/>
        <v>5505.7933294678569</v>
      </c>
      <c r="BK74" s="6">
        <f t="shared" si="129"/>
        <v>1621.3847888973914</v>
      </c>
      <c r="BL74" s="9">
        <f t="shared" si="147"/>
        <v>2432.0771833460872</v>
      </c>
      <c r="BM74" s="9">
        <f t="shared" si="148"/>
        <v>2035.648602460675</v>
      </c>
      <c r="BN74" s="6">
        <f t="shared" si="130"/>
        <v>1744.4810239999999</v>
      </c>
      <c r="BO74" s="9">
        <f t="shared" si="149"/>
        <v>2616.721536</v>
      </c>
      <c r="BP74" s="9">
        <f t="shared" si="150"/>
        <v>2190.1959256320001</v>
      </c>
      <c r="BQ74" s="6">
        <f t="shared" si="131"/>
        <v>2172.6718208000002</v>
      </c>
      <c r="BR74" s="9">
        <f t="shared" si="151"/>
        <v>3259.0077312000003</v>
      </c>
      <c r="BS74" s="9">
        <f t="shared" si="152"/>
        <v>2727.7894710144001</v>
      </c>
      <c r="BT74" s="6">
        <f t="shared" si="132"/>
        <v>5044.3082321252177</v>
      </c>
      <c r="BU74" s="9">
        <f t="shared" si="153"/>
        <v>7566.4623481878261</v>
      </c>
      <c r="BV74" s="9">
        <f t="shared" si="154"/>
        <v>6333.1289854332108</v>
      </c>
      <c r="BW74" s="9">
        <f t="shared" si="155"/>
        <v>1752.7304347826087</v>
      </c>
      <c r="BX74" s="9">
        <v>4</v>
      </c>
      <c r="BY74" s="9">
        <f t="shared" si="133"/>
        <v>734.10577726238091</v>
      </c>
      <c r="BZ74" s="9">
        <v>7</v>
      </c>
      <c r="CA74" s="9">
        <v>10</v>
      </c>
      <c r="CB74" s="9">
        <f t="shared" si="156"/>
        <v>30</v>
      </c>
      <c r="CC74" s="9">
        <f t="shared" si="157"/>
        <v>2035.9473003046514</v>
      </c>
      <c r="CD74" s="9">
        <f t="shared" si="158"/>
        <v>2770.0530775670322</v>
      </c>
      <c r="CF74" t="s">
        <v>262</v>
      </c>
    </row>
    <row r="75" spans="2:84" x14ac:dyDescent="0.35">
      <c r="B75" t="s">
        <v>209</v>
      </c>
      <c r="C75">
        <v>184</v>
      </c>
      <c r="D75" s="6">
        <v>72</v>
      </c>
      <c r="E75" s="6">
        <v>6</v>
      </c>
      <c r="F75" s="4">
        <v>1.5579000000000001</v>
      </c>
      <c r="G75" s="6">
        <v>12</v>
      </c>
      <c r="H75">
        <v>8</v>
      </c>
      <c r="I75" s="4">
        <v>1.1519999999999999</v>
      </c>
      <c r="J75" s="4">
        <v>1.4079999999999999</v>
      </c>
      <c r="K75" s="4">
        <v>1.7536</v>
      </c>
      <c r="L75" s="4">
        <v>1.792</v>
      </c>
      <c r="M75" s="6">
        <v>20</v>
      </c>
      <c r="N75" s="4">
        <v>0.05</v>
      </c>
      <c r="O75" s="4">
        <v>0.5</v>
      </c>
      <c r="P75" s="9">
        <v>1440</v>
      </c>
      <c r="Q75" t="s">
        <v>225</v>
      </c>
      <c r="R75">
        <v>1</v>
      </c>
      <c r="S75" t="s">
        <v>9</v>
      </c>
      <c r="T75">
        <v>449</v>
      </c>
      <c r="U75" s="4"/>
      <c r="V75" s="6"/>
      <c r="W75" s="6"/>
      <c r="X75" s="6"/>
      <c r="Y75" t="s">
        <v>224</v>
      </c>
      <c r="AI75" s="15">
        <v>311</v>
      </c>
      <c r="AJ75" s="15">
        <v>1</v>
      </c>
      <c r="AK75" s="30"/>
      <c r="AM75" s="30">
        <v>0.311</v>
      </c>
      <c r="AO75" s="15">
        <f t="shared" ref="AO75:AO77" si="159">1*187</f>
        <v>187</v>
      </c>
      <c r="AP75" s="4" t="s">
        <v>230</v>
      </c>
      <c r="AQ75" s="6"/>
      <c r="AR75" s="4"/>
      <c r="AS75" s="4">
        <v>0.15</v>
      </c>
      <c r="AU75">
        <f t="shared" si="134"/>
        <v>633</v>
      </c>
      <c r="AV75" s="6">
        <f t="shared" si="135"/>
        <v>311</v>
      </c>
      <c r="AW75" s="4">
        <f t="shared" si="136"/>
        <v>0</v>
      </c>
      <c r="AX75" s="6">
        <f t="shared" si="137"/>
        <v>944</v>
      </c>
      <c r="AY75" s="4">
        <f t="shared" si="138"/>
        <v>0</v>
      </c>
      <c r="AZ75" s="4">
        <f t="shared" si="139"/>
        <v>0</v>
      </c>
      <c r="BA75" s="4">
        <f t="shared" si="140"/>
        <v>0</v>
      </c>
      <c r="BB75" s="4">
        <f t="shared" si="141"/>
        <v>0.51100000000000001</v>
      </c>
      <c r="BC75" s="4">
        <f t="shared" si="142"/>
        <v>0.5</v>
      </c>
      <c r="BD75" s="6">
        <f t="shared" si="143"/>
        <v>259</v>
      </c>
      <c r="BE75" s="4">
        <f t="shared" si="127"/>
        <v>0.43400843881856538</v>
      </c>
      <c r="BF75" s="4">
        <f t="shared" si="144"/>
        <v>0.69316455696202539</v>
      </c>
      <c r="BG75" s="55">
        <v>2</v>
      </c>
      <c r="BH75" s="9">
        <f t="shared" si="128"/>
        <v>4217.8708180253161</v>
      </c>
      <c r="BI75" s="9">
        <f t="shared" si="145"/>
        <v>6326.8062270379742</v>
      </c>
      <c r="BJ75" s="9">
        <f t="shared" si="146"/>
        <v>5295.5368120307849</v>
      </c>
      <c r="BK75" s="6">
        <f t="shared" si="129"/>
        <v>1559.4669691139238</v>
      </c>
      <c r="BL75" s="9">
        <f t="shared" si="147"/>
        <v>2339.2004536708855</v>
      </c>
      <c r="BM75" s="9">
        <f t="shared" si="148"/>
        <v>1957.9107797225315</v>
      </c>
      <c r="BN75" s="6">
        <f t="shared" si="130"/>
        <v>1329.1519999999998</v>
      </c>
      <c r="BO75" s="9">
        <f t="shared" si="149"/>
        <v>1993.7279999999996</v>
      </c>
      <c r="BP75" s="9">
        <f t="shared" si="150"/>
        <v>1668.7503359999996</v>
      </c>
      <c r="BQ75" s="6">
        <f t="shared" si="131"/>
        <v>1655.3984</v>
      </c>
      <c r="BR75" s="9">
        <f t="shared" si="151"/>
        <v>2483.0976000000001</v>
      </c>
      <c r="BS75" s="9">
        <f t="shared" si="152"/>
        <v>2078.3526912000002</v>
      </c>
      <c r="BT75" s="6">
        <f t="shared" si="132"/>
        <v>4851.6750150210974</v>
      </c>
      <c r="BU75" s="9">
        <f t="shared" si="153"/>
        <v>7277.512522531646</v>
      </c>
      <c r="BV75" s="9">
        <f t="shared" si="154"/>
        <v>6091.2779813589877</v>
      </c>
      <c r="BW75" s="9">
        <f t="shared" si="155"/>
        <v>2438.1569620253163</v>
      </c>
      <c r="BX75" s="9">
        <v>4</v>
      </c>
      <c r="BY75" s="9">
        <f t="shared" si="133"/>
        <v>706.07157493743796</v>
      </c>
      <c r="BZ75" s="9">
        <v>7</v>
      </c>
      <c r="CA75" s="9">
        <v>10</v>
      </c>
      <c r="CB75" s="9">
        <f t="shared" si="156"/>
        <v>30</v>
      </c>
      <c r="CC75" s="9">
        <f t="shared" si="157"/>
        <v>1860.1778558811816</v>
      </c>
      <c r="CD75" s="9">
        <f t="shared" si="158"/>
        <v>2566.2494308186197</v>
      </c>
      <c r="CF75" t="s">
        <v>263</v>
      </c>
    </row>
    <row r="76" spans="2:84" x14ac:dyDescent="0.35">
      <c r="B76" t="s">
        <v>209</v>
      </c>
      <c r="C76">
        <v>184</v>
      </c>
      <c r="D76" s="6">
        <v>72</v>
      </c>
      <c r="E76" s="6">
        <v>6</v>
      </c>
      <c r="F76" s="4">
        <v>1.5579000000000001</v>
      </c>
      <c r="G76" s="6">
        <v>12</v>
      </c>
      <c r="H76">
        <v>8</v>
      </c>
      <c r="I76" s="4">
        <v>1.1519999999999999</v>
      </c>
      <c r="J76" s="4">
        <v>1.4079999999999999</v>
      </c>
      <c r="K76" s="4">
        <v>1.7536</v>
      </c>
      <c r="L76" s="4">
        <v>1.792</v>
      </c>
      <c r="M76" s="6">
        <v>20</v>
      </c>
      <c r="N76" s="4">
        <v>0.05</v>
      </c>
      <c r="O76" s="4">
        <v>0.5</v>
      </c>
      <c r="P76" s="9">
        <v>1440</v>
      </c>
      <c r="Q76" t="s">
        <v>225</v>
      </c>
      <c r="R76">
        <v>1</v>
      </c>
      <c r="S76" t="s">
        <v>9</v>
      </c>
      <c r="T76">
        <v>449</v>
      </c>
      <c r="U76" s="4"/>
      <c r="V76" s="6"/>
      <c r="W76" s="6"/>
      <c r="X76" s="6"/>
      <c r="Y76" t="s">
        <v>224</v>
      </c>
      <c r="AI76" s="15">
        <v>311</v>
      </c>
      <c r="AJ76" s="15">
        <v>1</v>
      </c>
      <c r="AK76" s="30">
        <f>2*46.6%</f>
        <v>0.93200000000000005</v>
      </c>
      <c r="AL76" s="30"/>
      <c r="AO76" s="15"/>
      <c r="AP76" s="4" t="s">
        <v>230</v>
      </c>
      <c r="AQ76" s="6"/>
      <c r="AR76" s="4"/>
      <c r="AS76" s="4">
        <v>0.15</v>
      </c>
      <c r="AU76">
        <f t="shared" si="134"/>
        <v>633</v>
      </c>
      <c r="AV76" s="6">
        <f t="shared" si="135"/>
        <v>311</v>
      </c>
      <c r="AW76" s="4">
        <f t="shared" si="136"/>
        <v>0.93200000000000005</v>
      </c>
      <c r="AX76" s="6">
        <f t="shared" si="137"/>
        <v>1533.9559999999999</v>
      </c>
      <c r="AY76" s="4">
        <f t="shared" si="138"/>
        <v>0</v>
      </c>
      <c r="AZ76" s="4">
        <f t="shared" si="139"/>
        <v>0</v>
      </c>
      <c r="BA76" s="4">
        <f t="shared" si="140"/>
        <v>0</v>
      </c>
      <c r="BB76" s="4">
        <f t="shared" si="141"/>
        <v>0.2</v>
      </c>
      <c r="BC76" s="4">
        <f t="shared" si="142"/>
        <v>0.5</v>
      </c>
      <c r="BD76" s="6">
        <f t="shared" si="143"/>
        <v>72</v>
      </c>
      <c r="BE76" s="4">
        <f t="shared" si="127"/>
        <v>0.13597826086956522</v>
      </c>
      <c r="BF76" s="4">
        <f t="shared" si="144"/>
        <v>0.21717391304347824</v>
      </c>
      <c r="BG76" s="55">
        <v>2</v>
      </c>
      <c r="BH76" s="9">
        <f t="shared" si="128"/>
        <v>5429.4082168766081</v>
      </c>
      <c r="BI76" s="9">
        <f t="shared" si="145"/>
        <v>8144.1123253149126</v>
      </c>
      <c r="BJ76" s="9">
        <f t="shared" si="146"/>
        <v>5972.349038564269</v>
      </c>
      <c r="BK76" s="6">
        <f t="shared" si="129"/>
        <v>2007.4068508382607</v>
      </c>
      <c r="BL76" s="9">
        <f t="shared" si="147"/>
        <v>3011.110276257391</v>
      </c>
      <c r="BM76" s="9">
        <f t="shared" si="148"/>
        <v>2208.1475359220867</v>
      </c>
      <c r="BN76" s="6">
        <f t="shared" si="130"/>
        <v>2159.8100479999998</v>
      </c>
      <c r="BO76" s="9">
        <f t="shared" si="149"/>
        <v>3239.715072</v>
      </c>
      <c r="BP76" s="9">
        <f t="shared" si="150"/>
        <v>2375.7910528000002</v>
      </c>
      <c r="BQ76" s="6">
        <f t="shared" si="131"/>
        <v>2689.9452415999999</v>
      </c>
      <c r="BR76" s="9">
        <f t="shared" si="151"/>
        <v>4034.9178623999996</v>
      </c>
      <c r="BS76" s="9">
        <f t="shared" si="152"/>
        <v>2958.9397657600002</v>
      </c>
      <c r="BT76" s="6">
        <f t="shared" si="132"/>
        <v>6245.2657581634776</v>
      </c>
      <c r="BU76" s="9">
        <f t="shared" si="153"/>
        <v>9367.8986372452164</v>
      </c>
      <c r="BV76" s="9">
        <f t="shared" si="154"/>
        <v>6869.7923339798253</v>
      </c>
      <c r="BW76" s="9">
        <f t="shared" si="155"/>
        <v>1752.7304347826087</v>
      </c>
      <c r="BX76" s="9">
        <v>4</v>
      </c>
      <c r="BY76" s="9">
        <f t="shared" si="133"/>
        <v>796.31320514190259</v>
      </c>
      <c r="BZ76" s="9">
        <v>7</v>
      </c>
      <c r="CA76" s="9">
        <v>10</v>
      </c>
      <c r="CB76" s="9">
        <f t="shared" si="156"/>
        <v>30</v>
      </c>
      <c r="CC76" s="9">
        <f t="shared" si="157"/>
        <v>2258.5270972113622</v>
      </c>
      <c r="CD76" s="9">
        <f t="shared" si="158"/>
        <v>3054.8403023532646</v>
      </c>
      <c r="CF76" t="s">
        <v>264</v>
      </c>
    </row>
    <row r="77" spans="2:84" x14ac:dyDescent="0.35">
      <c r="B77" t="s">
        <v>209</v>
      </c>
      <c r="C77">
        <v>184</v>
      </c>
      <c r="D77" s="6">
        <v>72</v>
      </c>
      <c r="E77" s="6">
        <v>6</v>
      </c>
      <c r="F77" s="4">
        <v>1.5579000000000001</v>
      </c>
      <c r="G77" s="6">
        <v>12</v>
      </c>
      <c r="H77">
        <v>8</v>
      </c>
      <c r="I77" s="4">
        <v>1.1519999999999999</v>
      </c>
      <c r="J77" s="4">
        <v>1.4079999999999999</v>
      </c>
      <c r="K77" s="4">
        <v>1.7536</v>
      </c>
      <c r="L77" s="4">
        <v>1.792</v>
      </c>
      <c r="M77" s="6">
        <v>20</v>
      </c>
      <c r="N77" s="4">
        <v>0.05</v>
      </c>
      <c r="O77" s="4">
        <v>0.5</v>
      </c>
      <c r="P77" s="9">
        <v>1440</v>
      </c>
      <c r="Q77" t="s">
        <v>225</v>
      </c>
      <c r="R77">
        <v>1</v>
      </c>
      <c r="S77" t="s">
        <v>9</v>
      </c>
      <c r="T77">
        <v>449</v>
      </c>
      <c r="U77" s="4"/>
      <c r="V77" s="6"/>
      <c r="W77" s="6"/>
      <c r="X77" s="6"/>
      <c r="Y77" t="s">
        <v>224</v>
      </c>
      <c r="AI77" s="15">
        <v>311</v>
      </c>
      <c r="AJ77" s="15">
        <v>1</v>
      </c>
      <c r="AK77" s="30">
        <f>1*46.6%</f>
        <v>0.46600000000000003</v>
      </c>
      <c r="AL77" s="30"/>
      <c r="AO77" s="15">
        <f t="shared" si="159"/>
        <v>187</v>
      </c>
      <c r="AP77" s="4" t="s">
        <v>230</v>
      </c>
      <c r="AQ77" s="6"/>
      <c r="AR77" s="4"/>
      <c r="AS77" s="4">
        <v>0.15</v>
      </c>
      <c r="AU77">
        <f t="shared" si="134"/>
        <v>633</v>
      </c>
      <c r="AV77" s="6">
        <f t="shared" si="135"/>
        <v>311</v>
      </c>
      <c r="AW77" s="4">
        <f t="shared" si="136"/>
        <v>0.46600000000000003</v>
      </c>
      <c r="AX77" s="6">
        <f t="shared" si="137"/>
        <v>1238.9780000000001</v>
      </c>
      <c r="AY77" s="4">
        <f t="shared" si="138"/>
        <v>0</v>
      </c>
      <c r="AZ77" s="4">
        <f t="shared" si="139"/>
        <v>0</v>
      </c>
      <c r="BA77" s="4">
        <f t="shared" si="140"/>
        <v>0</v>
      </c>
      <c r="BB77" s="4">
        <f t="shared" si="141"/>
        <v>0.2</v>
      </c>
      <c r="BC77" s="4">
        <f t="shared" si="142"/>
        <v>0.5</v>
      </c>
      <c r="BD77" s="6">
        <f t="shared" si="143"/>
        <v>259</v>
      </c>
      <c r="BE77" s="4">
        <f t="shared" si="127"/>
        <v>0.43400843881856538</v>
      </c>
      <c r="BF77" s="4">
        <f t="shared" si="144"/>
        <v>0.69316455696202539</v>
      </c>
      <c r="BG77" s="55">
        <v>2</v>
      </c>
      <c r="BH77" s="9">
        <f t="shared" si="128"/>
        <v>5535.8571508213672</v>
      </c>
      <c r="BI77" s="9">
        <f t="shared" si="145"/>
        <v>8303.7857262320504</v>
      </c>
      <c r="BJ77" s="9">
        <f t="shared" si="146"/>
        <v>6089.4428659035038</v>
      </c>
      <c r="BK77" s="6">
        <f t="shared" si="129"/>
        <v>2046.764053452152</v>
      </c>
      <c r="BL77" s="9">
        <f t="shared" si="147"/>
        <v>3070.1460801782277</v>
      </c>
      <c r="BM77" s="9">
        <f t="shared" si="148"/>
        <v>2251.4404587973672</v>
      </c>
      <c r="BN77" s="6">
        <f t="shared" si="130"/>
        <v>1744.4810239999999</v>
      </c>
      <c r="BO77" s="9">
        <f t="shared" si="149"/>
        <v>2616.721536</v>
      </c>
      <c r="BP77" s="9">
        <f t="shared" si="150"/>
        <v>1918.9291264000001</v>
      </c>
      <c r="BQ77" s="6">
        <f t="shared" si="131"/>
        <v>2172.6718208000002</v>
      </c>
      <c r="BR77" s="9">
        <f t="shared" si="151"/>
        <v>3259.0077312000003</v>
      </c>
      <c r="BS77" s="9">
        <f t="shared" si="152"/>
        <v>2389.9390028800003</v>
      </c>
      <c r="BT77" s="6">
        <f t="shared" si="132"/>
        <v>6367.7103885178058</v>
      </c>
      <c r="BU77" s="9">
        <f t="shared" si="153"/>
        <v>9551.5655827767077</v>
      </c>
      <c r="BV77" s="9">
        <f t="shared" si="154"/>
        <v>7004.4814273695865</v>
      </c>
      <c r="BW77" s="9">
        <f t="shared" si="155"/>
        <v>2438.1569620253163</v>
      </c>
      <c r="BX77" s="9">
        <v>4</v>
      </c>
      <c r="BY77" s="9">
        <f t="shared" si="133"/>
        <v>811.92571545380054</v>
      </c>
      <c r="BZ77" s="9">
        <v>7</v>
      </c>
      <c r="CA77" s="9">
        <v>10</v>
      </c>
      <c r="CB77" s="9">
        <f t="shared" si="156"/>
        <v>30</v>
      </c>
      <c r="CC77" s="9">
        <f t="shared" si="157"/>
        <v>2179.4853563888159</v>
      </c>
      <c r="CD77" s="9">
        <f t="shared" si="158"/>
        <v>2991.4110718426164</v>
      </c>
    </row>
    <row r="78" spans="2:84" s="10" customFormat="1" x14ac:dyDescent="0.35">
      <c r="B78" s="10" t="s">
        <v>209</v>
      </c>
      <c r="C78" s="10">
        <v>184</v>
      </c>
      <c r="D78" s="13">
        <v>72</v>
      </c>
      <c r="E78" s="13">
        <v>6</v>
      </c>
      <c r="F78" s="12">
        <v>1.5579000000000001</v>
      </c>
      <c r="G78" s="13">
        <v>12</v>
      </c>
      <c r="H78" s="10">
        <v>8</v>
      </c>
      <c r="I78" s="12">
        <v>1.1519999999999999</v>
      </c>
      <c r="J78" s="12">
        <v>1.4079999999999999</v>
      </c>
      <c r="K78" s="12">
        <v>1.7536</v>
      </c>
      <c r="L78" s="12">
        <v>1.792</v>
      </c>
      <c r="M78" s="13">
        <v>20</v>
      </c>
      <c r="N78" s="12">
        <v>0.05</v>
      </c>
      <c r="O78" s="12">
        <v>0.5</v>
      </c>
      <c r="P78" s="17">
        <v>1440</v>
      </c>
      <c r="Q78" s="10" t="s">
        <v>225</v>
      </c>
      <c r="R78" s="10">
        <v>1</v>
      </c>
      <c r="S78" s="10" t="s">
        <v>9</v>
      </c>
      <c r="T78" s="10">
        <v>449</v>
      </c>
      <c r="U78" s="12"/>
      <c r="V78" s="13"/>
      <c r="W78" s="13"/>
      <c r="X78" s="13"/>
      <c r="Y78" s="10" t="s">
        <v>224</v>
      </c>
      <c r="AI78" s="31">
        <v>311</v>
      </c>
      <c r="AJ78" s="31">
        <v>1</v>
      </c>
      <c r="AK78" s="32"/>
      <c r="AL78" s="32"/>
      <c r="AO78" s="31">
        <f>2*187</f>
        <v>374</v>
      </c>
      <c r="AP78" s="12" t="s">
        <v>230</v>
      </c>
      <c r="AQ78" s="13"/>
      <c r="AR78" s="12"/>
      <c r="AS78" s="12">
        <v>0.15</v>
      </c>
      <c r="AU78" s="10">
        <f t="shared" si="134"/>
        <v>633</v>
      </c>
      <c r="AV78" s="13">
        <f t="shared" si="135"/>
        <v>311</v>
      </c>
      <c r="AW78" s="12">
        <f t="shared" si="136"/>
        <v>0</v>
      </c>
      <c r="AX78" s="13">
        <f t="shared" si="137"/>
        <v>944</v>
      </c>
      <c r="AY78" s="12">
        <f t="shared" si="138"/>
        <v>0</v>
      </c>
      <c r="AZ78" s="12">
        <f t="shared" si="139"/>
        <v>0</v>
      </c>
      <c r="BA78" s="12">
        <f t="shared" si="140"/>
        <v>0</v>
      </c>
      <c r="BB78" s="12">
        <f t="shared" si="141"/>
        <v>0.2</v>
      </c>
      <c r="BC78" s="12">
        <f t="shared" si="142"/>
        <v>0.5</v>
      </c>
      <c r="BD78" s="13">
        <f t="shared" si="143"/>
        <v>446</v>
      </c>
      <c r="BE78" s="4">
        <f t="shared" si="127"/>
        <v>0.67165763813651136</v>
      </c>
      <c r="BF78" s="12">
        <f t="shared" si="144"/>
        <v>1.0727193932827737</v>
      </c>
      <c r="BG78" s="56">
        <v>2</v>
      </c>
      <c r="BH78" s="9">
        <f t="shared" si="128"/>
        <v>4916.8720202470204</v>
      </c>
      <c r="BI78" s="17">
        <f t="shared" si="145"/>
        <v>7375.3080303705301</v>
      </c>
      <c r="BJ78" s="17">
        <f t="shared" si="146"/>
        <v>5408.5592222717223</v>
      </c>
      <c r="BK78" s="6">
        <f t="shared" si="129"/>
        <v>1817.9076215817981</v>
      </c>
      <c r="BL78" s="17">
        <f t="shared" si="147"/>
        <v>2726.861432372697</v>
      </c>
      <c r="BM78" s="17">
        <f t="shared" si="148"/>
        <v>1999.698383739978</v>
      </c>
      <c r="BN78" s="6">
        <f t="shared" si="130"/>
        <v>1329.1519999999998</v>
      </c>
      <c r="BO78" s="17">
        <f t="shared" si="149"/>
        <v>1993.7279999999996</v>
      </c>
      <c r="BP78" s="17">
        <f t="shared" si="150"/>
        <v>1462.0672</v>
      </c>
      <c r="BQ78" s="6">
        <f t="shared" si="131"/>
        <v>1655.3984</v>
      </c>
      <c r="BR78" s="17">
        <f t="shared" si="151"/>
        <v>2483.0976000000001</v>
      </c>
      <c r="BS78" s="17">
        <f t="shared" si="152"/>
        <v>1820.9382400000002</v>
      </c>
      <c r="BT78" s="6">
        <f t="shared" si="132"/>
        <v>5655.7126004767069</v>
      </c>
      <c r="BU78" s="17">
        <f t="shared" si="153"/>
        <v>8483.5689007150613</v>
      </c>
      <c r="BV78" s="17">
        <f t="shared" si="154"/>
        <v>6221.2838605243787</v>
      </c>
      <c r="BW78" s="17">
        <f t="shared" si="155"/>
        <v>2984.7159263271942</v>
      </c>
      <c r="BX78" s="17">
        <v>4</v>
      </c>
      <c r="BY78" s="9">
        <f t="shared" si="133"/>
        <v>721.1412296362297</v>
      </c>
      <c r="BZ78" s="17">
        <v>7</v>
      </c>
      <c r="CA78" s="17">
        <v>10</v>
      </c>
      <c r="CB78" s="17">
        <f t="shared" si="156"/>
        <v>30</v>
      </c>
      <c r="CC78" s="17">
        <f t="shared" si="157"/>
        <v>1876.435561580354</v>
      </c>
      <c r="CD78" s="17">
        <f t="shared" si="158"/>
        <v>2597.5767912165838</v>
      </c>
    </row>
    <row r="79" spans="2:84" x14ac:dyDescent="0.35">
      <c r="B79" t="s">
        <v>209</v>
      </c>
      <c r="C79">
        <v>184</v>
      </c>
      <c r="D79" s="6">
        <v>72</v>
      </c>
      <c r="E79" s="6">
        <v>6</v>
      </c>
      <c r="F79" s="4">
        <v>1.5579000000000001</v>
      </c>
      <c r="G79" s="6">
        <v>12</v>
      </c>
      <c r="H79">
        <v>8</v>
      </c>
      <c r="I79" s="4">
        <v>1.1519999999999999</v>
      </c>
      <c r="J79" s="4">
        <v>1.4079999999999999</v>
      </c>
      <c r="K79" s="4">
        <v>1.7536</v>
      </c>
      <c r="L79" s="4">
        <v>1.792</v>
      </c>
      <c r="M79" s="6">
        <v>20</v>
      </c>
      <c r="N79" s="4">
        <v>0.05</v>
      </c>
      <c r="O79" s="4">
        <v>0.5</v>
      </c>
      <c r="P79" s="9">
        <v>1440</v>
      </c>
      <c r="Q79" t="s">
        <v>225</v>
      </c>
      <c r="R79">
        <v>1</v>
      </c>
      <c r="S79" t="s">
        <v>9</v>
      </c>
      <c r="T79">
        <v>449</v>
      </c>
      <c r="U79" s="4"/>
      <c r="V79" s="6"/>
      <c r="W79" s="6"/>
      <c r="X79" s="6"/>
      <c r="Y79" t="s">
        <v>227</v>
      </c>
      <c r="AF79">
        <v>200</v>
      </c>
      <c r="AI79" s="15">
        <v>311</v>
      </c>
      <c r="AJ79" s="15">
        <v>1</v>
      </c>
      <c r="AK79" s="30"/>
      <c r="AL79" s="30">
        <v>0.34799999999999998</v>
      </c>
      <c r="AM79" s="30">
        <v>0.23200000000000001</v>
      </c>
      <c r="AN79" s="30"/>
      <c r="AO79" s="15"/>
      <c r="AP79" s="4" t="s">
        <v>230</v>
      </c>
      <c r="AQ79" s="6"/>
      <c r="AR79" s="4"/>
      <c r="AS79" s="4">
        <v>0.15</v>
      </c>
      <c r="AU79">
        <f t="shared" si="134"/>
        <v>633</v>
      </c>
      <c r="AV79" s="6">
        <f t="shared" si="135"/>
        <v>311</v>
      </c>
      <c r="AW79" s="4">
        <f t="shared" si="136"/>
        <v>0</v>
      </c>
      <c r="AX79" s="6">
        <f t="shared" si="137"/>
        <v>944</v>
      </c>
      <c r="AY79" s="4">
        <f t="shared" si="138"/>
        <v>0.34799999999999998</v>
      </c>
      <c r="AZ79" s="4">
        <f t="shared" si="139"/>
        <v>0</v>
      </c>
      <c r="BA79" s="4">
        <f t="shared" si="140"/>
        <v>0</v>
      </c>
      <c r="BB79" s="4">
        <f t="shared" si="141"/>
        <v>0.43200000000000005</v>
      </c>
      <c r="BC79" s="4">
        <f t="shared" si="142"/>
        <v>0.5</v>
      </c>
      <c r="BD79" s="6">
        <f t="shared" si="143"/>
        <v>272</v>
      </c>
      <c r="BE79" s="4">
        <f t="shared" si="127"/>
        <v>0.45224880382775118</v>
      </c>
      <c r="BF79" s="4">
        <f t="shared" si="144"/>
        <v>0.72229665071770344</v>
      </c>
      <c r="BG79" s="55">
        <v>2</v>
      </c>
      <c r="BH79" s="9">
        <f t="shared" si="128"/>
        <v>5758.0109562267562</v>
      </c>
      <c r="BI79" s="9">
        <f t="shared" si="145"/>
        <v>8637.0164343401339</v>
      </c>
      <c r="BJ79" s="9">
        <f t="shared" si="146"/>
        <v>7001.7413227717352</v>
      </c>
      <c r="BK79" s="6">
        <f t="shared" si="129"/>
        <v>2128.9006423946407</v>
      </c>
      <c r="BL79" s="9">
        <f t="shared" si="147"/>
        <v>3193.3509635919609</v>
      </c>
      <c r="BM79" s="9">
        <f t="shared" si="148"/>
        <v>2588.7431811518832</v>
      </c>
      <c r="BN79" s="6">
        <f t="shared" si="130"/>
        <v>1791.6968959999997</v>
      </c>
      <c r="BO79" s="9">
        <f t="shared" si="149"/>
        <v>2687.5453439999997</v>
      </c>
      <c r="BP79" s="9">
        <f t="shared" si="150"/>
        <v>2178.7034255359999</v>
      </c>
      <c r="BQ79" s="6">
        <f t="shared" si="131"/>
        <v>2231.4770431999996</v>
      </c>
      <c r="BR79" s="9">
        <f t="shared" si="151"/>
        <v>3347.2155647999994</v>
      </c>
      <c r="BS79" s="9">
        <f t="shared" si="152"/>
        <v>2713.4760845311994</v>
      </c>
      <c r="BT79" s="6">
        <f t="shared" si="132"/>
        <v>6623.2464430055506</v>
      </c>
      <c r="BU79" s="9">
        <f t="shared" si="153"/>
        <v>9934.8696645083255</v>
      </c>
      <c r="BV79" s="9">
        <f t="shared" si="154"/>
        <v>8053.8676746947494</v>
      </c>
      <c r="BW79" s="9">
        <f t="shared" si="155"/>
        <v>2480.1071770334929</v>
      </c>
      <c r="BX79" s="9">
        <v>4</v>
      </c>
      <c r="BY79" s="9">
        <f t="shared" si="133"/>
        <v>933.565509702898</v>
      </c>
      <c r="BZ79" s="9">
        <v>7</v>
      </c>
      <c r="CA79" s="9">
        <v>10</v>
      </c>
      <c r="CB79" s="9">
        <f t="shared" si="156"/>
        <v>30</v>
      </c>
      <c r="CC79" s="9">
        <f t="shared" si="157"/>
        <v>2463.8643754027444</v>
      </c>
      <c r="CD79" s="9">
        <f t="shared" si="158"/>
        <v>3397.4298851056424</v>
      </c>
    </row>
    <row r="80" spans="2:84" x14ac:dyDescent="0.35">
      <c r="B80" t="s">
        <v>209</v>
      </c>
      <c r="C80">
        <v>184</v>
      </c>
      <c r="D80" s="6">
        <v>72</v>
      </c>
      <c r="E80" s="6">
        <v>6</v>
      </c>
      <c r="F80" s="4">
        <v>1.5579000000000001</v>
      </c>
      <c r="G80" s="6">
        <v>12</v>
      </c>
      <c r="H80">
        <v>8</v>
      </c>
      <c r="I80" s="4">
        <v>1.1519999999999999</v>
      </c>
      <c r="J80" s="4">
        <v>1.4079999999999999</v>
      </c>
      <c r="K80" s="4">
        <v>1.7536</v>
      </c>
      <c r="L80" s="4">
        <v>1.792</v>
      </c>
      <c r="M80" s="6">
        <v>20</v>
      </c>
      <c r="N80" s="4">
        <v>0.05</v>
      </c>
      <c r="O80" s="4">
        <v>0.5</v>
      </c>
      <c r="P80" s="9">
        <v>1440</v>
      </c>
      <c r="Q80" t="s">
        <v>225</v>
      </c>
      <c r="R80">
        <v>1</v>
      </c>
      <c r="S80" t="s">
        <v>9</v>
      </c>
      <c r="T80">
        <v>449</v>
      </c>
      <c r="U80" s="4"/>
      <c r="V80" s="6"/>
      <c r="W80" s="6"/>
      <c r="X80" s="6"/>
      <c r="Y80" t="s">
        <v>227</v>
      </c>
      <c r="AF80">
        <v>200</v>
      </c>
      <c r="AI80" s="15">
        <v>311</v>
      </c>
      <c r="AJ80" s="15">
        <v>1</v>
      </c>
      <c r="AK80" s="30">
        <f>1*34.8%</f>
        <v>0.34799999999999998</v>
      </c>
      <c r="AL80" s="30">
        <v>0.34799999999999998</v>
      </c>
      <c r="AO80" s="15"/>
      <c r="AP80" s="4" t="s">
        <v>230</v>
      </c>
      <c r="AQ80" s="6"/>
      <c r="AR80" s="4"/>
      <c r="AS80" s="4">
        <v>0.15</v>
      </c>
      <c r="AU80">
        <f t="shared" si="134"/>
        <v>633</v>
      </c>
      <c r="AV80" s="6">
        <f t="shared" si="135"/>
        <v>311</v>
      </c>
      <c r="AW80" s="4">
        <f t="shared" si="136"/>
        <v>0.34799999999999998</v>
      </c>
      <c r="AX80" s="6">
        <f t="shared" si="137"/>
        <v>1164.2839999999999</v>
      </c>
      <c r="AY80" s="4">
        <f t="shared" si="138"/>
        <v>0.34799999999999998</v>
      </c>
      <c r="AZ80" s="4">
        <f t="shared" si="139"/>
        <v>0</v>
      </c>
      <c r="BA80" s="4">
        <f t="shared" si="140"/>
        <v>0</v>
      </c>
      <c r="BB80" s="4">
        <f t="shared" si="141"/>
        <v>0.2</v>
      </c>
      <c r="BC80" s="4">
        <f t="shared" si="142"/>
        <v>0.5</v>
      </c>
      <c r="BD80" s="6">
        <f t="shared" si="143"/>
        <v>272</v>
      </c>
      <c r="BE80" s="4">
        <f t="shared" si="127"/>
        <v>0.45224880382775118</v>
      </c>
      <c r="BF80" s="4">
        <f t="shared" si="144"/>
        <v>0.72229665071770344</v>
      </c>
      <c r="BG80" s="55">
        <v>2</v>
      </c>
      <c r="BH80" s="9">
        <f t="shared" si="128"/>
        <v>7101.6525722028728</v>
      </c>
      <c r="BI80" s="9">
        <f t="shared" si="145"/>
        <v>10652.478858304308</v>
      </c>
      <c r="BJ80" s="9">
        <f t="shared" si="146"/>
        <v>7811.8178294231602</v>
      </c>
      <c r="BK80" s="6">
        <f t="shared" si="129"/>
        <v>2625.6832156036039</v>
      </c>
      <c r="BL80" s="9">
        <f t="shared" si="147"/>
        <v>3938.5248234054061</v>
      </c>
      <c r="BM80" s="9">
        <f t="shared" si="148"/>
        <v>2888.2515371639647</v>
      </c>
      <c r="BN80" s="6">
        <f t="shared" si="130"/>
        <v>2209.7924034559992</v>
      </c>
      <c r="BO80" s="9">
        <f t="shared" si="149"/>
        <v>3314.6886051839988</v>
      </c>
      <c r="BP80" s="9">
        <f t="shared" si="150"/>
        <v>2430.7716438015991</v>
      </c>
      <c r="BQ80" s="6">
        <f t="shared" si="131"/>
        <v>2752.1959933951994</v>
      </c>
      <c r="BR80" s="9">
        <f t="shared" si="151"/>
        <v>4128.2939900927995</v>
      </c>
      <c r="BS80" s="9">
        <f t="shared" si="152"/>
        <v>3027.4155927347197</v>
      </c>
      <c r="BT80" s="6">
        <f t="shared" si="132"/>
        <v>8168.7922263223236</v>
      </c>
      <c r="BU80" s="9">
        <f t="shared" si="153"/>
        <v>12253.188339483486</v>
      </c>
      <c r="BV80" s="9">
        <f t="shared" si="154"/>
        <v>8985.6714489545557</v>
      </c>
      <c r="BW80" s="9">
        <f t="shared" si="155"/>
        <v>2480.1071770334929</v>
      </c>
      <c r="BX80" s="9">
        <v>4</v>
      </c>
      <c r="BY80" s="9">
        <f t="shared" si="133"/>
        <v>1041.5757105897546</v>
      </c>
      <c r="BZ80" s="9">
        <v>7</v>
      </c>
      <c r="CA80" s="9">
        <v>10</v>
      </c>
      <c r="CB80" s="9">
        <f t="shared" si="156"/>
        <v>30</v>
      </c>
      <c r="CC80" s="9">
        <f t="shared" si="157"/>
        <v>2788.3703302836725</v>
      </c>
      <c r="CD80" s="8">
        <f t="shared" si="158"/>
        <v>3829.9460408734271</v>
      </c>
      <c r="CE80">
        <f>CD73/CD80</f>
        <v>0.94445336637575128</v>
      </c>
      <c r="CF80" t="s">
        <v>302</v>
      </c>
    </row>
    <row r="81" spans="2:84" x14ac:dyDescent="0.35">
      <c r="B81" t="s">
        <v>209</v>
      </c>
      <c r="C81">
        <v>184</v>
      </c>
      <c r="D81" s="6">
        <v>72</v>
      </c>
      <c r="E81" s="6">
        <v>6</v>
      </c>
      <c r="F81" s="4">
        <v>1.5579000000000001</v>
      </c>
      <c r="G81" s="6">
        <v>12</v>
      </c>
      <c r="H81">
        <v>8</v>
      </c>
      <c r="I81" s="4">
        <v>1.1519999999999999</v>
      </c>
      <c r="J81" s="4">
        <v>1.4079999999999999</v>
      </c>
      <c r="K81" s="4">
        <v>1.7536</v>
      </c>
      <c r="L81" s="4">
        <v>1.792</v>
      </c>
      <c r="M81" s="6">
        <v>20</v>
      </c>
      <c r="N81" s="4">
        <v>0.05</v>
      </c>
      <c r="O81" s="4">
        <v>0.5</v>
      </c>
      <c r="P81" s="9">
        <v>1440</v>
      </c>
      <c r="Q81" t="s">
        <v>225</v>
      </c>
      <c r="R81">
        <v>1</v>
      </c>
      <c r="S81" t="s">
        <v>9</v>
      </c>
      <c r="T81">
        <v>449</v>
      </c>
      <c r="U81" s="4"/>
      <c r="V81" s="6"/>
      <c r="W81" s="6"/>
      <c r="X81" s="6"/>
      <c r="Y81" t="s">
        <v>227</v>
      </c>
      <c r="AF81">
        <v>200</v>
      </c>
      <c r="AI81" s="15">
        <v>311</v>
      </c>
      <c r="AJ81" s="15">
        <v>1</v>
      </c>
      <c r="AK81" s="30">
        <f>1*34.8%</f>
        <v>0.34799999999999998</v>
      </c>
      <c r="AM81" s="30">
        <v>0.23200000000000001</v>
      </c>
      <c r="AO81" s="15"/>
      <c r="AP81" s="4" t="s">
        <v>230</v>
      </c>
      <c r="AQ81" s="6"/>
      <c r="AR81" s="4"/>
      <c r="AS81" s="4">
        <v>0.15</v>
      </c>
      <c r="AU81">
        <f t="shared" ref="AU81" si="160">C81+T81</f>
        <v>633</v>
      </c>
      <c r="AV81" s="6">
        <f t="shared" ref="AV81" si="161">AI81+AQ81</f>
        <v>311</v>
      </c>
      <c r="AW81" s="4">
        <f t="shared" ref="AW81" si="162">U81+Z81+AK81+AR81</f>
        <v>0.34799999999999998</v>
      </c>
      <c r="AX81" s="6">
        <f t="shared" ref="AX81" si="163">(100%+AW81)*AU81+AV81</f>
        <v>1164.2839999999999</v>
      </c>
      <c r="AY81" s="4">
        <f t="shared" ref="AY81" si="164">AA81+AL81</f>
        <v>0</v>
      </c>
      <c r="AZ81" s="4">
        <f t="shared" ref="AZ81" si="165">AB81</f>
        <v>0</v>
      </c>
      <c r="BA81" s="4">
        <f t="shared" ref="BA81" si="166">AE81</f>
        <v>0</v>
      </c>
      <c r="BB81" s="4">
        <f t="shared" ref="BB81" si="167">N81+V81+AC81+AM81+AS81</f>
        <v>0.43200000000000005</v>
      </c>
      <c r="BC81" s="4">
        <f t="shared" ref="BC81" si="168">O81+W81+AD81+AN81+AT81</f>
        <v>0.5</v>
      </c>
      <c r="BD81" s="6">
        <f t="shared" ref="BD81" si="169">D81+X81+AF81+AO81</f>
        <v>272</v>
      </c>
      <c r="BE81" s="4">
        <f t="shared" si="127"/>
        <v>0.45224880382775118</v>
      </c>
      <c r="BF81" s="4">
        <f t="shared" ref="BF81" si="170">444*BD81/(1400+BD81)/100+AH81</f>
        <v>0.72229665071770344</v>
      </c>
      <c r="BG81" s="55">
        <v>2</v>
      </c>
      <c r="BH81" s="9">
        <f t="shared" si="128"/>
        <v>5268.2882583107366</v>
      </c>
      <c r="BI81" s="9">
        <f t="shared" ref="BI81" si="171">BH81*(100%+$BC81)</f>
        <v>7902.432387466105</v>
      </c>
      <c r="BJ81" s="9">
        <f t="shared" ref="BJ81" si="172">MIN($BB81, 80%)*BI81+BH81*MAX(100%-$BB81, 20%)</f>
        <v>6406.2385221058557</v>
      </c>
      <c r="BK81" s="6">
        <f t="shared" si="129"/>
        <v>1947.8362133557891</v>
      </c>
      <c r="BL81" s="9">
        <f t="shared" ref="BL81" si="173">BK81*(100%+$BC81)</f>
        <v>2921.7543200336836</v>
      </c>
      <c r="BM81" s="9">
        <f t="shared" ref="BM81" si="174">MIN($BB81, 80%)*BL81+BK81*MAX(100%-$BB81, 20%)</f>
        <v>2368.5688354406393</v>
      </c>
      <c r="BN81" s="6">
        <f t="shared" si="130"/>
        <v>1639.3118719999998</v>
      </c>
      <c r="BO81" s="9">
        <f t="shared" ref="BO81" si="175">BN81*(100%+$BC81)</f>
        <v>2458.9678079999994</v>
      </c>
      <c r="BP81" s="9">
        <f t="shared" ref="BP81" si="176">MIN($BB81, 80%)*BO81+BN81*MAX(100%-$BB81, 20%)</f>
        <v>1993.4032363519996</v>
      </c>
      <c r="BQ81" s="6">
        <f t="shared" si="131"/>
        <v>2041.6884223999998</v>
      </c>
      <c r="BR81" s="9">
        <f t="shared" ref="BR81" si="177">BQ81*(100%+$BC81)</f>
        <v>3062.5326335999998</v>
      </c>
      <c r="BS81" s="9">
        <f t="shared" ref="BS81" si="178">MIN($BB81, 80%)*BR81+BQ81*MAX(100%-$BB81, 20%)</f>
        <v>2482.6931216384</v>
      </c>
      <c r="BT81" s="6">
        <f t="shared" si="132"/>
        <v>6059.934885995789</v>
      </c>
      <c r="BU81" s="9">
        <f t="shared" ref="BU81" si="179">BT81*(100%+$BC81)</f>
        <v>9089.9023289936831</v>
      </c>
      <c r="BV81" s="9">
        <f t="shared" ref="BV81" si="180">MIN($BB81, 80%)*BU81+BT81*MAX(100%-$BB81, 20%)</f>
        <v>7368.8808213708799</v>
      </c>
      <c r="BW81" s="9">
        <f t="shared" ref="BW81" si="181">(100%+BF81)*P81</f>
        <v>2480.1071770334929</v>
      </c>
      <c r="BX81" s="9">
        <v>4</v>
      </c>
      <c r="BY81" s="9">
        <f t="shared" si="133"/>
        <v>854.16513628078076</v>
      </c>
      <c r="BZ81" s="9">
        <v>7</v>
      </c>
      <c r="CA81" s="9">
        <v>10</v>
      </c>
      <c r="CB81" s="9">
        <f t="shared" ref="CB81" si="182">M81+CA81</f>
        <v>30</v>
      </c>
      <c r="CC81" s="9">
        <f t="shared" ref="CC81" si="183">(BZ81*BV81+SUM(BM81:BS81))/CB81</f>
        <v>2254.3110559675729</v>
      </c>
      <c r="CD81" s="9">
        <f t="shared" ref="CD81" si="184">BY81+CC81</f>
        <v>3108.4761922483535</v>
      </c>
    </row>
    <row r="82" spans="2:84" s="97" customFormat="1" x14ac:dyDescent="0.35">
      <c r="B82" s="97" t="s">
        <v>209</v>
      </c>
      <c r="C82" s="97">
        <v>184</v>
      </c>
      <c r="D82" s="98">
        <v>72</v>
      </c>
      <c r="E82" s="98">
        <v>6</v>
      </c>
      <c r="F82" s="99">
        <v>1.5579000000000001</v>
      </c>
      <c r="G82" s="98">
        <v>12</v>
      </c>
      <c r="H82" s="97">
        <v>8</v>
      </c>
      <c r="I82" s="99">
        <v>1.1519999999999999</v>
      </c>
      <c r="J82" s="99">
        <v>1.4079999999999999</v>
      </c>
      <c r="K82" s="99">
        <v>1.7536</v>
      </c>
      <c r="L82" s="99">
        <v>1.792</v>
      </c>
      <c r="M82" s="98">
        <v>20</v>
      </c>
      <c r="N82" s="99">
        <v>0.05</v>
      </c>
      <c r="O82" s="99">
        <v>0.5</v>
      </c>
      <c r="P82" s="100">
        <v>1440</v>
      </c>
      <c r="Q82" s="97" t="s">
        <v>225</v>
      </c>
      <c r="R82" s="97">
        <v>1</v>
      </c>
      <c r="S82" s="97" t="s">
        <v>9</v>
      </c>
      <c r="T82" s="97">
        <v>449</v>
      </c>
      <c r="U82" s="99"/>
      <c r="V82" s="98"/>
      <c r="W82" s="98"/>
      <c r="X82" s="98"/>
      <c r="Y82" s="97" t="s">
        <v>227</v>
      </c>
      <c r="AF82" s="97">
        <v>200</v>
      </c>
      <c r="AI82" s="101">
        <v>311</v>
      </c>
      <c r="AJ82" s="101">
        <v>1</v>
      </c>
      <c r="AK82" s="102">
        <f>2*34.8%</f>
        <v>0.69599999999999995</v>
      </c>
      <c r="AL82" s="102"/>
      <c r="AO82" s="101"/>
      <c r="AP82" s="99" t="s">
        <v>230</v>
      </c>
      <c r="AQ82" s="98"/>
      <c r="AR82" s="99"/>
      <c r="AS82" s="99">
        <v>0.15</v>
      </c>
      <c r="AU82" s="97">
        <f t="shared" si="134"/>
        <v>633</v>
      </c>
      <c r="AV82" s="98">
        <f t="shared" si="135"/>
        <v>311</v>
      </c>
      <c r="AW82" s="99">
        <f t="shared" si="136"/>
        <v>0.69599999999999995</v>
      </c>
      <c r="AX82" s="98">
        <f t="shared" si="137"/>
        <v>1384.568</v>
      </c>
      <c r="AY82" s="99">
        <f t="shared" si="138"/>
        <v>0</v>
      </c>
      <c r="AZ82" s="99">
        <f t="shared" si="139"/>
        <v>0</v>
      </c>
      <c r="BA82" s="99">
        <f t="shared" si="140"/>
        <v>0</v>
      </c>
      <c r="BB82" s="99">
        <f t="shared" si="141"/>
        <v>0.2</v>
      </c>
      <c r="BC82" s="99">
        <f t="shared" si="142"/>
        <v>0.5</v>
      </c>
      <c r="BD82" s="98">
        <f t="shared" si="143"/>
        <v>272</v>
      </c>
      <c r="BE82" s="4">
        <f t="shared" si="127"/>
        <v>0.45224880382775118</v>
      </c>
      <c r="BF82" s="99">
        <f t="shared" si="144"/>
        <v>0.72229665071770344</v>
      </c>
      <c r="BG82" s="103">
        <v>2</v>
      </c>
      <c r="BH82" s="9">
        <f t="shared" si="128"/>
        <v>6265.0550357410912</v>
      </c>
      <c r="BI82" s="100">
        <f t="shared" si="145"/>
        <v>9397.5825536116372</v>
      </c>
      <c r="BJ82" s="100">
        <f t="shared" si="146"/>
        <v>6891.5605393152009</v>
      </c>
      <c r="BK82" s="6">
        <f t="shared" si="129"/>
        <v>2316.3692795345451</v>
      </c>
      <c r="BL82" s="100">
        <f t="shared" si="147"/>
        <v>3474.5539193018176</v>
      </c>
      <c r="BM82" s="100">
        <f t="shared" si="148"/>
        <v>2548.0062074879997</v>
      </c>
      <c r="BN82" s="6">
        <f t="shared" si="130"/>
        <v>1949.4717439999999</v>
      </c>
      <c r="BO82" s="100">
        <f t="shared" si="149"/>
        <v>2924.2076159999997</v>
      </c>
      <c r="BP82" s="100">
        <f t="shared" si="150"/>
        <v>2144.4189183999997</v>
      </c>
      <c r="BQ82" s="6">
        <f t="shared" si="131"/>
        <v>2427.9784448</v>
      </c>
      <c r="BR82" s="100">
        <f t="shared" si="151"/>
        <v>3641.9676672000001</v>
      </c>
      <c r="BS82" s="100">
        <f t="shared" si="152"/>
        <v>2670.7762892800001</v>
      </c>
      <c r="BT82" s="6">
        <f t="shared" si="132"/>
        <v>7206.4822029963643</v>
      </c>
      <c r="BU82" s="100">
        <f t="shared" si="153"/>
        <v>10809.723304494546</v>
      </c>
      <c r="BV82" s="100">
        <f t="shared" si="154"/>
        <v>7927.130423296001</v>
      </c>
      <c r="BW82" s="100">
        <f t="shared" si="155"/>
        <v>2480.1071770334929</v>
      </c>
      <c r="BX82" s="100">
        <v>4</v>
      </c>
      <c r="BY82" s="9">
        <f t="shared" si="133"/>
        <v>918.87473857536008</v>
      </c>
      <c r="BZ82" s="100">
        <v>7</v>
      </c>
      <c r="CA82" s="100">
        <v>10</v>
      </c>
      <c r="CB82" s="100">
        <f t="shared" si="156"/>
        <v>30</v>
      </c>
      <c r="CC82" s="100">
        <f t="shared" si="157"/>
        <v>2459.8913283413335</v>
      </c>
      <c r="CD82" s="100">
        <f t="shared" si="158"/>
        <v>3378.7660669166935</v>
      </c>
    </row>
    <row r="83" spans="2:84" x14ac:dyDescent="0.35">
      <c r="B83" t="s">
        <v>209</v>
      </c>
      <c r="C83">
        <v>184</v>
      </c>
      <c r="D83" s="6">
        <v>72</v>
      </c>
      <c r="E83" s="6">
        <v>6</v>
      </c>
      <c r="F83" s="4">
        <v>1.5579000000000001</v>
      </c>
      <c r="G83" s="6">
        <v>12</v>
      </c>
      <c r="H83">
        <v>8</v>
      </c>
      <c r="I83" s="4">
        <v>1.1519999999999999</v>
      </c>
      <c r="J83" s="4">
        <v>1.4079999999999999</v>
      </c>
      <c r="K83" s="4">
        <v>1.7536</v>
      </c>
      <c r="L83" s="4">
        <v>1.792</v>
      </c>
      <c r="M83" s="6">
        <v>20</v>
      </c>
      <c r="N83" s="4">
        <v>0.05</v>
      </c>
      <c r="O83" s="4">
        <v>0.5</v>
      </c>
      <c r="P83" s="9">
        <v>1440</v>
      </c>
      <c r="Q83" t="s">
        <v>225</v>
      </c>
      <c r="R83">
        <v>1</v>
      </c>
      <c r="S83" t="s">
        <v>9</v>
      </c>
      <c r="T83">
        <v>449</v>
      </c>
      <c r="U83" s="4"/>
      <c r="V83" s="6"/>
      <c r="W83" s="6"/>
      <c r="X83" s="6"/>
      <c r="Y83" t="s">
        <v>45</v>
      </c>
      <c r="AB83" s="4"/>
      <c r="AC83" s="4">
        <v>0.2</v>
      </c>
      <c r="AI83" s="15">
        <v>311</v>
      </c>
      <c r="AJ83" s="15">
        <v>1</v>
      </c>
      <c r="AK83" s="30"/>
      <c r="AL83" s="30">
        <v>0.46600000000000003</v>
      </c>
      <c r="AM83" s="30"/>
      <c r="AN83" s="4">
        <v>0.622</v>
      </c>
      <c r="AO83" s="15"/>
      <c r="AP83" s="4" t="s">
        <v>231</v>
      </c>
      <c r="AS83" s="4">
        <v>0.35</v>
      </c>
      <c r="AU83">
        <f t="shared" si="134"/>
        <v>633</v>
      </c>
      <c r="AV83" s="6">
        <f t="shared" si="135"/>
        <v>311</v>
      </c>
      <c r="AW83" s="4">
        <f t="shared" si="136"/>
        <v>0</v>
      </c>
      <c r="AX83" s="6">
        <f t="shared" si="137"/>
        <v>944</v>
      </c>
      <c r="AY83" s="4">
        <f t="shared" si="138"/>
        <v>0.46600000000000003</v>
      </c>
      <c r="AZ83" s="4">
        <f t="shared" si="139"/>
        <v>0</v>
      </c>
      <c r="BA83" s="4">
        <f t="shared" si="140"/>
        <v>0</v>
      </c>
      <c r="BB83" s="4">
        <f t="shared" si="141"/>
        <v>0.6</v>
      </c>
      <c r="BC83" s="4">
        <f t="shared" si="142"/>
        <v>1.1219999999999999</v>
      </c>
      <c r="BD83" s="6">
        <f t="shared" si="143"/>
        <v>72</v>
      </c>
      <c r="BE83" s="4">
        <f t="shared" si="127"/>
        <v>0.13597826086956522</v>
      </c>
      <c r="BF83" s="4">
        <f t="shared" si="144"/>
        <v>0.21717391304347824</v>
      </c>
      <c r="BG83" s="55">
        <v>2</v>
      </c>
      <c r="BH83" s="9">
        <f t="shared" si="128"/>
        <v>4898.3020040786078</v>
      </c>
      <c r="BI83" s="9">
        <f t="shared" si="145"/>
        <v>10394.196852654804</v>
      </c>
      <c r="BJ83" s="9">
        <f t="shared" si="146"/>
        <v>8195.8389132243265</v>
      </c>
      <c r="BK83" s="6">
        <f t="shared" si="129"/>
        <v>4063.9777043197769</v>
      </c>
      <c r="BL83" s="9">
        <f t="shared" si="147"/>
        <v>8623.7606885665664</v>
      </c>
      <c r="BM83" s="9">
        <f t="shared" si="148"/>
        <v>6799.8474948678504</v>
      </c>
      <c r="BN83" s="6">
        <f t="shared" si="130"/>
        <v>1948.5368319999998</v>
      </c>
      <c r="BO83" s="9">
        <f t="shared" si="149"/>
        <v>4134.7951575039997</v>
      </c>
      <c r="BP83" s="9">
        <f t="shared" si="150"/>
        <v>3260.2918273023997</v>
      </c>
      <c r="BQ83" s="6">
        <f t="shared" si="131"/>
        <v>2426.8140543999998</v>
      </c>
      <c r="BR83" s="9">
        <f t="shared" si="151"/>
        <v>5149.6994234367994</v>
      </c>
      <c r="BS83" s="9">
        <f t="shared" si="152"/>
        <v>4060.5452758220799</v>
      </c>
      <c r="BT83" s="6">
        <f t="shared" si="132"/>
        <v>5634.3521351234785</v>
      </c>
      <c r="BU83" s="9">
        <f t="shared" si="153"/>
        <v>11956.09523073202</v>
      </c>
      <c r="BV83" s="9">
        <f t="shared" si="154"/>
        <v>9427.3979924886044</v>
      </c>
      <c r="BW83" s="9">
        <f t="shared" si="155"/>
        <v>1752.7304347826087</v>
      </c>
      <c r="BX83" s="9">
        <v>4</v>
      </c>
      <c r="BY83" s="9">
        <f t="shared" si="133"/>
        <v>1092.7785217632436</v>
      </c>
      <c r="BZ83" s="9">
        <v>7</v>
      </c>
      <c r="CA83" s="9">
        <v>10</v>
      </c>
      <c r="CB83" s="9">
        <f t="shared" si="156"/>
        <v>30</v>
      </c>
      <c r="CC83" s="9">
        <f t="shared" si="157"/>
        <v>3125.7438670917782</v>
      </c>
      <c r="CD83" s="9">
        <f t="shared" si="158"/>
        <v>4218.5223888550217</v>
      </c>
    </row>
    <row r="84" spans="2:84" x14ac:dyDescent="0.35">
      <c r="B84" t="s">
        <v>209</v>
      </c>
      <c r="C84">
        <v>184</v>
      </c>
      <c r="D84" s="6">
        <v>72</v>
      </c>
      <c r="E84" s="6">
        <v>6</v>
      </c>
      <c r="F84" s="4">
        <v>1.5579000000000001</v>
      </c>
      <c r="G84" s="6">
        <v>12</v>
      </c>
      <c r="H84">
        <v>8</v>
      </c>
      <c r="I84" s="4">
        <v>1.1519999999999999</v>
      </c>
      <c r="J84" s="4">
        <v>1.4079999999999999</v>
      </c>
      <c r="K84" s="4">
        <v>1.7536</v>
      </c>
      <c r="L84" s="4">
        <v>1.792</v>
      </c>
      <c r="M84" s="6">
        <v>20</v>
      </c>
      <c r="N84" s="4">
        <v>0.05</v>
      </c>
      <c r="O84" s="4">
        <v>0.5</v>
      </c>
      <c r="P84" s="9">
        <v>1440</v>
      </c>
      <c r="Q84" t="s">
        <v>225</v>
      </c>
      <c r="R84">
        <v>1</v>
      </c>
      <c r="S84" t="s">
        <v>9</v>
      </c>
      <c r="T84">
        <v>449</v>
      </c>
      <c r="U84" s="4"/>
      <c r="V84" s="6"/>
      <c r="W84" s="6"/>
      <c r="X84" s="6"/>
      <c r="Y84" t="s">
        <v>45</v>
      </c>
      <c r="AB84" s="4"/>
      <c r="AC84" s="4">
        <v>0.2</v>
      </c>
      <c r="AI84" s="15">
        <v>311</v>
      </c>
      <c r="AJ84" s="15">
        <v>1</v>
      </c>
      <c r="AK84" s="30"/>
      <c r="AL84" s="30">
        <v>0.46600000000000003</v>
      </c>
      <c r="AO84" s="15">
        <f>1*187</f>
        <v>187</v>
      </c>
      <c r="AP84" s="4" t="s">
        <v>231</v>
      </c>
      <c r="AS84" s="4">
        <v>0.35</v>
      </c>
      <c r="AU84">
        <f t="shared" si="134"/>
        <v>633</v>
      </c>
      <c r="AV84" s="6">
        <f t="shared" si="135"/>
        <v>311</v>
      </c>
      <c r="AW84" s="4">
        <f t="shared" si="136"/>
        <v>0</v>
      </c>
      <c r="AX84" s="6">
        <f t="shared" si="137"/>
        <v>944</v>
      </c>
      <c r="AY84" s="4">
        <f t="shared" si="138"/>
        <v>0.46600000000000003</v>
      </c>
      <c r="AZ84" s="4">
        <f t="shared" si="139"/>
        <v>0</v>
      </c>
      <c r="BA84" s="4">
        <f t="shared" si="140"/>
        <v>0</v>
      </c>
      <c r="BB84" s="4">
        <f t="shared" si="141"/>
        <v>0.6</v>
      </c>
      <c r="BC84" s="4">
        <f t="shared" si="142"/>
        <v>0.5</v>
      </c>
      <c r="BD84" s="6">
        <f t="shared" si="143"/>
        <v>259</v>
      </c>
      <c r="BE84" s="4">
        <f t="shared" si="127"/>
        <v>0.43400843881856538</v>
      </c>
      <c r="BF84" s="4">
        <f t="shared" si="144"/>
        <v>0.69316455696202539</v>
      </c>
      <c r="BG84" s="55">
        <v>2</v>
      </c>
      <c r="BH84" s="9">
        <f t="shared" si="128"/>
        <v>6183.3986192251132</v>
      </c>
      <c r="BI84" s="9">
        <f t="shared" si="145"/>
        <v>9275.0979288376693</v>
      </c>
      <c r="BJ84" s="9">
        <f t="shared" si="146"/>
        <v>8038.4182049926467</v>
      </c>
      <c r="BK84" s="6">
        <f t="shared" si="129"/>
        <v>2286.1785767210126</v>
      </c>
      <c r="BL84" s="9">
        <f t="shared" si="147"/>
        <v>3429.2678650815187</v>
      </c>
      <c r="BM84" s="9">
        <f t="shared" si="148"/>
        <v>2972.0321497373166</v>
      </c>
      <c r="BN84" s="6">
        <f t="shared" si="130"/>
        <v>1948.5368319999998</v>
      </c>
      <c r="BO84" s="9">
        <f t="shared" si="149"/>
        <v>2922.8052479999997</v>
      </c>
      <c r="BP84" s="9">
        <f t="shared" si="150"/>
        <v>2533.0978815999997</v>
      </c>
      <c r="BQ84" s="6">
        <f t="shared" si="131"/>
        <v>2426.8140543999998</v>
      </c>
      <c r="BR84" s="9">
        <f t="shared" si="151"/>
        <v>3640.2210815999997</v>
      </c>
      <c r="BS84" s="9">
        <f t="shared" si="152"/>
        <v>3154.8582707199994</v>
      </c>
      <c r="BT84" s="6">
        <f t="shared" si="132"/>
        <v>7112.5555720209286</v>
      </c>
      <c r="BU84" s="9">
        <f t="shared" si="153"/>
        <v>10668.833358031392</v>
      </c>
      <c r="BV84" s="9">
        <f t="shared" si="154"/>
        <v>9246.3222436272063</v>
      </c>
      <c r="BW84" s="9">
        <f t="shared" si="155"/>
        <v>2438.1569620253163</v>
      </c>
      <c r="BX84" s="9">
        <v>4</v>
      </c>
      <c r="BY84" s="9">
        <f t="shared" si="133"/>
        <v>1071.7890939990195</v>
      </c>
      <c r="BZ84" s="9">
        <v>7</v>
      </c>
      <c r="CA84" s="9">
        <v>10</v>
      </c>
      <c r="CB84" s="9">
        <f t="shared" si="156"/>
        <v>30</v>
      </c>
      <c r="CC84" s="9">
        <f t="shared" si="157"/>
        <v>2810.7540407815918</v>
      </c>
      <c r="CD84" s="9">
        <f t="shared" si="158"/>
        <v>3882.5431347806116</v>
      </c>
    </row>
    <row r="85" spans="2:84" x14ac:dyDescent="0.35">
      <c r="B85" t="s">
        <v>209</v>
      </c>
      <c r="C85">
        <v>184</v>
      </c>
      <c r="D85" s="6">
        <v>72</v>
      </c>
      <c r="E85" s="6">
        <v>6</v>
      </c>
      <c r="F85" s="4">
        <v>1.5579000000000001</v>
      </c>
      <c r="G85" s="6">
        <v>12</v>
      </c>
      <c r="H85">
        <v>8</v>
      </c>
      <c r="I85" s="4">
        <v>1.1519999999999999</v>
      </c>
      <c r="J85" s="4">
        <v>1.4079999999999999</v>
      </c>
      <c r="K85" s="4">
        <v>1.7536</v>
      </c>
      <c r="L85" s="4">
        <v>1.792</v>
      </c>
      <c r="M85" s="6">
        <v>20</v>
      </c>
      <c r="N85" s="4">
        <v>0.05</v>
      </c>
      <c r="O85" s="4">
        <v>0.5</v>
      </c>
      <c r="P85" s="9">
        <v>1440</v>
      </c>
      <c r="Q85" t="s">
        <v>225</v>
      </c>
      <c r="R85">
        <v>1</v>
      </c>
      <c r="S85" t="s">
        <v>9</v>
      </c>
      <c r="T85">
        <v>449</v>
      </c>
      <c r="U85" s="4"/>
      <c r="V85" s="6"/>
      <c r="W85" s="6"/>
      <c r="X85" s="6"/>
      <c r="Y85" t="s">
        <v>45</v>
      </c>
      <c r="AB85" s="4"/>
      <c r="AC85" s="4">
        <v>0.2</v>
      </c>
      <c r="AI85" s="15">
        <v>311</v>
      </c>
      <c r="AJ85" s="15">
        <v>1</v>
      </c>
      <c r="AK85" s="30">
        <f>1*46.6%</f>
        <v>0.46600000000000003</v>
      </c>
      <c r="AL85" s="30">
        <v>0.46600000000000003</v>
      </c>
      <c r="AO85" s="15"/>
      <c r="AP85" s="4" t="s">
        <v>231</v>
      </c>
      <c r="AS85" s="4">
        <v>0.35</v>
      </c>
      <c r="AU85">
        <f t="shared" si="134"/>
        <v>633</v>
      </c>
      <c r="AV85" s="6">
        <f t="shared" si="135"/>
        <v>311</v>
      </c>
      <c r="AW85" s="4">
        <f t="shared" si="136"/>
        <v>0.46600000000000003</v>
      </c>
      <c r="AX85" s="6">
        <f t="shared" si="137"/>
        <v>1238.9780000000001</v>
      </c>
      <c r="AY85" s="4">
        <f t="shared" si="138"/>
        <v>0.46600000000000003</v>
      </c>
      <c r="AZ85" s="4">
        <f t="shared" si="139"/>
        <v>0</v>
      </c>
      <c r="BA85" s="4">
        <f t="shared" si="140"/>
        <v>0</v>
      </c>
      <c r="BB85" s="4">
        <f t="shared" si="141"/>
        <v>0.6</v>
      </c>
      <c r="BC85" s="4">
        <f t="shared" si="142"/>
        <v>0.5</v>
      </c>
      <c r="BD85" s="6">
        <f t="shared" si="143"/>
        <v>72</v>
      </c>
      <c r="BE85" s="4">
        <f t="shared" si="127"/>
        <v>0.13597826086956522</v>
      </c>
      <c r="BF85" s="4">
        <f t="shared" si="144"/>
        <v>0.21717391304347824</v>
      </c>
      <c r="BG85" s="55">
        <v>2</v>
      </c>
      <c r="BH85" s="9">
        <f t="shared" si="128"/>
        <v>6428.9072250098588</v>
      </c>
      <c r="BI85" s="9">
        <f t="shared" si="145"/>
        <v>9643.3608375147887</v>
      </c>
      <c r="BJ85" s="9">
        <f t="shared" si="146"/>
        <v>8357.5793925128164</v>
      </c>
      <c r="BK85" s="6">
        <f t="shared" si="129"/>
        <v>2376.9501005235757</v>
      </c>
      <c r="BL85" s="9">
        <f t="shared" si="147"/>
        <v>3565.4251507853633</v>
      </c>
      <c r="BM85" s="9">
        <f t="shared" si="148"/>
        <v>3090.0351306806483</v>
      </c>
      <c r="BN85" s="6">
        <f t="shared" si="130"/>
        <v>2557.4091811839999</v>
      </c>
      <c r="BO85" s="9">
        <f t="shared" si="149"/>
        <v>3836.1137717759998</v>
      </c>
      <c r="BP85" s="9">
        <f t="shared" si="150"/>
        <v>3324.6319355391997</v>
      </c>
      <c r="BQ85" s="6">
        <f t="shared" si="131"/>
        <v>3185.1368892928003</v>
      </c>
      <c r="BR85" s="9">
        <f t="shared" si="151"/>
        <v>4777.7053339392005</v>
      </c>
      <c r="BS85" s="9">
        <f t="shared" si="152"/>
        <v>4140.6779560806408</v>
      </c>
      <c r="BT85" s="6">
        <f t="shared" si="132"/>
        <v>7394.9558682955694</v>
      </c>
      <c r="BU85" s="9">
        <f t="shared" si="153"/>
        <v>11092.433802443355</v>
      </c>
      <c r="BV85" s="9">
        <f t="shared" si="154"/>
        <v>9613.4426287842398</v>
      </c>
      <c r="BW85" s="9">
        <f t="shared" si="155"/>
        <v>1752.7304347826087</v>
      </c>
      <c r="BX85" s="9">
        <v>4</v>
      </c>
      <c r="BY85" s="9">
        <f t="shared" si="133"/>
        <v>1114.3439190017089</v>
      </c>
      <c r="BZ85" s="9">
        <v>7</v>
      </c>
      <c r="CA85" s="9">
        <v>10</v>
      </c>
      <c r="CB85" s="9">
        <f t="shared" si="156"/>
        <v>30</v>
      </c>
      <c r="CC85" s="9">
        <f t="shared" si="157"/>
        <v>3073.5269533327391</v>
      </c>
      <c r="CD85" s="96">
        <f t="shared" si="158"/>
        <v>4187.870872334448</v>
      </c>
      <c r="CE85">
        <f>CD57/CD85</f>
        <v>1.102792215107494</v>
      </c>
      <c r="CF85" t="s">
        <v>303</v>
      </c>
    </row>
    <row r="86" spans="2:84" x14ac:dyDescent="0.35">
      <c r="B86" t="s">
        <v>209</v>
      </c>
      <c r="C86">
        <v>184</v>
      </c>
      <c r="D86" s="6">
        <v>72</v>
      </c>
      <c r="E86" s="6">
        <v>6</v>
      </c>
      <c r="F86" s="4">
        <v>1.5579000000000001</v>
      </c>
      <c r="G86" s="6">
        <v>12</v>
      </c>
      <c r="H86">
        <v>8</v>
      </c>
      <c r="I86" s="4">
        <v>1.1519999999999999</v>
      </c>
      <c r="J86" s="4">
        <v>1.4079999999999999</v>
      </c>
      <c r="K86" s="4">
        <v>1.7536</v>
      </c>
      <c r="L86" s="4">
        <v>1.792</v>
      </c>
      <c r="M86" s="6">
        <v>20</v>
      </c>
      <c r="N86" s="4">
        <v>0.05</v>
      </c>
      <c r="O86" s="4">
        <v>0.5</v>
      </c>
      <c r="P86" s="9">
        <v>1440</v>
      </c>
      <c r="Q86" t="s">
        <v>225</v>
      </c>
      <c r="R86">
        <v>1</v>
      </c>
      <c r="S86" t="s">
        <v>9</v>
      </c>
      <c r="T86">
        <v>449</v>
      </c>
      <c r="U86" s="4"/>
      <c r="V86" s="6"/>
      <c r="W86" s="6"/>
      <c r="X86" s="6"/>
      <c r="Y86" t="s">
        <v>45</v>
      </c>
      <c r="AB86" s="4"/>
      <c r="AC86" s="4">
        <v>0.2</v>
      </c>
      <c r="AI86" s="15">
        <v>311</v>
      </c>
      <c r="AJ86" s="15">
        <v>1</v>
      </c>
      <c r="AK86" s="30">
        <f>1*46.6%</f>
        <v>0.46600000000000003</v>
      </c>
      <c r="AM86" s="30"/>
      <c r="AN86" s="4">
        <v>0.622</v>
      </c>
      <c r="AO86" s="15"/>
      <c r="AP86" s="4" t="s">
        <v>231</v>
      </c>
      <c r="AS86" s="4">
        <v>0.35</v>
      </c>
      <c r="AU86">
        <f t="shared" si="134"/>
        <v>633</v>
      </c>
      <c r="AV86" s="6">
        <f t="shared" si="135"/>
        <v>311</v>
      </c>
      <c r="AW86" s="4">
        <f t="shared" si="136"/>
        <v>0.46600000000000003</v>
      </c>
      <c r="AX86" s="6">
        <f t="shared" si="137"/>
        <v>1238.9780000000001</v>
      </c>
      <c r="AY86" s="4">
        <f t="shared" si="138"/>
        <v>0</v>
      </c>
      <c r="AZ86" s="4">
        <f t="shared" si="139"/>
        <v>0</v>
      </c>
      <c r="BA86" s="4">
        <f t="shared" si="140"/>
        <v>0</v>
      </c>
      <c r="BB86" s="4">
        <f t="shared" si="141"/>
        <v>0.6</v>
      </c>
      <c r="BC86" s="4">
        <f t="shared" si="142"/>
        <v>1.1219999999999999</v>
      </c>
      <c r="BD86" s="6">
        <f t="shared" si="143"/>
        <v>72</v>
      </c>
      <c r="BE86" s="4">
        <f t="shared" si="127"/>
        <v>0.13597826086956522</v>
      </c>
      <c r="BF86" s="4">
        <f t="shared" si="144"/>
        <v>0.21717391304347824</v>
      </c>
      <c r="BG86" s="55">
        <v>2</v>
      </c>
      <c r="BH86" s="9">
        <f t="shared" si="128"/>
        <v>4385.3391712209132</v>
      </c>
      <c r="BI86" s="9">
        <f t="shared" si="145"/>
        <v>9305.6897213307766</v>
      </c>
      <c r="BJ86" s="9">
        <f t="shared" si="146"/>
        <v>7337.5495012868305</v>
      </c>
      <c r="BK86" s="6">
        <f t="shared" si="129"/>
        <v>3638.3874662857461</v>
      </c>
      <c r="BL86" s="9">
        <f t="shared" si="147"/>
        <v>7720.6582034583525</v>
      </c>
      <c r="BM86" s="9">
        <f t="shared" si="148"/>
        <v>6087.7499085893096</v>
      </c>
      <c r="BN86" s="6">
        <f t="shared" si="130"/>
        <v>1744.4810239999999</v>
      </c>
      <c r="BO86" s="9">
        <f t="shared" si="149"/>
        <v>3701.7887329279997</v>
      </c>
      <c r="BP86" s="9">
        <f t="shared" si="150"/>
        <v>2918.8656493568001</v>
      </c>
      <c r="BQ86" s="6">
        <f t="shared" si="131"/>
        <v>2172.6718208000002</v>
      </c>
      <c r="BR86" s="9">
        <f t="shared" si="151"/>
        <v>4610.4096037376003</v>
      </c>
      <c r="BS86" s="9">
        <f t="shared" si="152"/>
        <v>3635.31449056256</v>
      </c>
      <c r="BT86" s="6">
        <f t="shared" si="132"/>
        <v>5044.3082321252177</v>
      </c>
      <c r="BU86" s="9">
        <f t="shared" si="153"/>
        <v>10704.022068569711</v>
      </c>
      <c r="BV86" s="9">
        <f t="shared" si="154"/>
        <v>8440.1365339919139</v>
      </c>
      <c r="BW86" s="9">
        <f t="shared" si="155"/>
        <v>1752.7304347826087</v>
      </c>
      <c r="BX86" s="9">
        <v>4</v>
      </c>
      <c r="BY86" s="9">
        <f t="shared" si="133"/>
        <v>978.33993350491073</v>
      </c>
      <c r="BZ86" s="9">
        <v>7</v>
      </c>
      <c r="CA86" s="9">
        <v>10</v>
      </c>
      <c r="CB86" s="9">
        <f t="shared" si="156"/>
        <v>30</v>
      </c>
      <c r="CC86" s="9">
        <f t="shared" si="157"/>
        <v>2798.4078989305885</v>
      </c>
      <c r="CD86" s="9">
        <f t="shared" si="158"/>
        <v>3776.7478324354993</v>
      </c>
    </row>
    <row r="87" spans="2:84" x14ac:dyDescent="0.35">
      <c r="B87" t="s">
        <v>209</v>
      </c>
      <c r="C87">
        <v>184</v>
      </c>
      <c r="D87" s="6">
        <v>72</v>
      </c>
      <c r="E87" s="6">
        <v>6</v>
      </c>
      <c r="F87" s="4">
        <v>1.5579000000000001</v>
      </c>
      <c r="G87" s="6">
        <v>12</v>
      </c>
      <c r="H87">
        <v>8</v>
      </c>
      <c r="I87" s="4">
        <v>1.1519999999999999</v>
      </c>
      <c r="J87" s="4">
        <v>1.4079999999999999</v>
      </c>
      <c r="K87" s="4">
        <v>1.7536</v>
      </c>
      <c r="L87" s="4">
        <v>1.792</v>
      </c>
      <c r="M87" s="6">
        <v>20</v>
      </c>
      <c r="N87" s="4">
        <v>0.05</v>
      </c>
      <c r="O87" s="4">
        <v>0.5</v>
      </c>
      <c r="P87" s="9">
        <v>1440</v>
      </c>
      <c r="Q87" t="s">
        <v>225</v>
      </c>
      <c r="R87">
        <v>1</v>
      </c>
      <c r="S87" t="s">
        <v>9</v>
      </c>
      <c r="T87">
        <v>449</v>
      </c>
      <c r="U87" s="4"/>
      <c r="V87" s="6"/>
      <c r="W87" s="6"/>
      <c r="X87" s="6"/>
      <c r="Y87" t="s">
        <v>45</v>
      </c>
      <c r="AB87" s="4"/>
      <c r="AC87" s="4">
        <v>0.2</v>
      </c>
      <c r="AI87" s="15">
        <v>311</v>
      </c>
      <c r="AJ87" s="15">
        <v>1</v>
      </c>
      <c r="AK87" s="30"/>
      <c r="AM87" s="30"/>
      <c r="AN87" s="4">
        <v>0.622</v>
      </c>
      <c r="AO87" s="15">
        <f t="shared" ref="AO87:AO89" si="185">1*187</f>
        <v>187</v>
      </c>
      <c r="AP87" s="4" t="s">
        <v>231</v>
      </c>
      <c r="AS87" s="4">
        <v>0.35</v>
      </c>
      <c r="AU87">
        <f t="shared" si="134"/>
        <v>633</v>
      </c>
      <c r="AV87" s="6">
        <f t="shared" si="135"/>
        <v>311</v>
      </c>
      <c r="AW87" s="4">
        <f t="shared" si="136"/>
        <v>0</v>
      </c>
      <c r="AX87" s="6">
        <f t="shared" si="137"/>
        <v>944</v>
      </c>
      <c r="AY87" s="4">
        <f t="shared" si="138"/>
        <v>0</v>
      </c>
      <c r="AZ87" s="4">
        <f t="shared" si="139"/>
        <v>0</v>
      </c>
      <c r="BA87" s="4">
        <f t="shared" si="140"/>
        <v>0</v>
      </c>
      <c r="BB87" s="4">
        <f t="shared" si="141"/>
        <v>0.6</v>
      </c>
      <c r="BC87" s="4">
        <f t="shared" si="142"/>
        <v>1.1219999999999999</v>
      </c>
      <c r="BD87" s="6">
        <f t="shared" si="143"/>
        <v>259</v>
      </c>
      <c r="BE87" s="4">
        <f t="shared" si="127"/>
        <v>0.43400843881856538</v>
      </c>
      <c r="BF87" s="4">
        <f t="shared" si="144"/>
        <v>0.69316455696202539</v>
      </c>
      <c r="BG87" s="55">
        <v>2</v>
      </c>
      <c r="BH87" s="9">
        <f t="shared" si="128"/>
        <v>4217.8708180253161</v>
      </c>
      <c r="BI87" s="9">
        <f t="shared" si="145"/>
        <v>8950.3218758497205</v>
      </c>
      <c r="BJ87" s="9">
        <f t="shared" si="146"/>
        <v>7057.3414527199593</v>
      </c>
      <c r="BK87" s="6">
        <f t="shared" si="129"/>
        <v>3499.4438786916444</v>
      </c>
      <c r="BL87" s="9">
        <f t="shared" si="147"/>
        <v>7425.8199105836693</v>
      </c>
      <c r="BM87" s="9">
        <f t="shared" si="148"/>
        <v>5855.2694978268592</v>
      </c>
      <c r="BN87" s="6">
        <f t="shared" si="130"/>
        <v>1329.1519999999998</v>
      </c>
      <c r="BO87" s="9">
        <f t="shared" si="149"/>
        <v>2820.4605439999996</v>
      </c>
      <c r="BP87" s="9">
        <f t="shared" si="150"/>
        <v>2223.9371263999997</v>
      </c>
      <c r="BQ87" s="6">
        <f t="shared" si="131"/>
        <v>1655.3984</v>
      </c>
      <c r="BR87" s="9">
        <f t="shared" si="151"/>
        <v>3512.7554047999997</v>
      </c>
      <c r="BS87" s="9">
        <f t="shared" si="152"/>
        <v>2769.8126028799998</v>
      </c>
      <c r="BT87" s="6">
        <f t="shared" si="132"/>
        <v>4851.6750150210974</v>
      </c>
      <c r="BU87" s="9">
        <f t="shared" si="153"/>
        <v>10295.254381874767</v>
      </c>
      <c r="BV87" s="9">
        <f t="shared" si="154"/>
        <v>8117.8226351332996</v>
      </c>
      <c r="BW87" s="9">
        <f t="shared" si="155"/>
        <v>2438.1569620253163</v>
      </c>
      <c r="BX87" s="9">
        <v>4</v>
      </c>
      <c r="BY87" s="9">
        <f t="shared" si="133"/>
        <v>940.97886036266129</v>
      </c>
      <c r="BZ87" s="9">
        <v>7</v>
      </c>
      <c r="CA87" s="9">
        <v>10</v>
      </c>
      <c r="CB87" s="9">
        <f t="shared" si="156"/>
        <v>30</v>
      </c>
      <c r="CC87" s="9">
        <f t="shared" si="157"/>
        <v>2566.3848007279985</v>
      </c>
      <c r="CD87" s="9">
        <f t="shared" si="158"/>
        <v>3507.3636610906597</v>
      </c>
    </row>
    <row r="88" spans="2:84" x14ac:dyDescent="0.35">
      <c r="B88" t="s">
        <v>209</v>
      </c>
      <c r="C88">
        <v>184</v>
      </c>
      <c r="D88" s="6">
        <v>72</v>
      </c>
      <c r="E88" s="6">
        <v>6</v>
      </c>
      <c r="F88" s="4">
        <v>1.5579000000000001</v>
      </c>
      <c r="G88" s="6">
        <v>12</v>
      </c>
      <c r="H88">
        <v>8</v>
      </c>
      <c r="I88" s="4">
        <v>1.1519999999999999</v>
      </c>
      <c r="J88" s="4">
        <v>1.4079999999999999</v>
      </c>
      <c r="K88" s="4">
        <v>1.7536</v>
      </c>
      <c r="L88" s="4">
        <v>1.792</v>
      </c>
      <c r="M88" s="6">
        <v>20</v>
      </c>
      <c r="N88" s="4">
        <v>0.05</v>
      </c>
      <c r="O88" s="4">
        <v>0.5</v>
      </c>
      <c r="P88" s="9">
        <v>1440</v>
      </c>
      <c r="Q88" t="s">
        <v>225</v>
      </c>
      <c r="R88">
        <v>1</v>
      </c>
      <c r="S88" t="s">
        <v>9</v>
      </c>
      <c r="T88">
        <v>449</v>
      </c>
      <c r="U88" s="4"/>
      <c r="V88" s="6"/>
      <c r="W88" s="6"/>
      <c r="X88" s="6"/>
      <c r="Y88" t="s">
        <v>45</v>
      </c>
      <c r="AB88" s="4"/>
      <c r="AC88" s="4">
        <v>0.2</v>
      </c>
      <c r="AI88" s="15">
        <v>311</v>
      </c>
      <c r="AJ88" s="15">
        <v>1</v>
      </c>
      <c r="AK88" s="30">
        <f>2*46.6%</f>
        <v>0.93200000000000005</v>
      </c>
      <c r="AL88" s="30"/>
      <c r="AO88" s="15"/>
      <c r="AP88" s="4" t="s">
        <v>231</v>
      </c>
      <c r="AS88" s="4">
        <v>0.35</v>
      </c>
      <c r="AU88">
        <f t="shared" si="134"/>
        <v>633</v>
      </c>
      <c r="AV88" s="6">
        <f t="shared" si="135"/>
        <v>311</v>
      </c>
      <c r="AW88" s="4">
        <f t="shared" si="136"/>
        <v>0.93200000000000005</v>
      </c>
      <c r="AX88" s="6">
        <f t="shared" si="137"/>
        <v>1533.9559999999999</v>
      </c>
      <c r="AY88" s="4">
        <f t="shared" si="138"/>
        <v>0</v>
      </c>
      <c r="AZ88" s="4">
        <f t="shared" si="139"/>
        <v>0</v>
      </c>
      <c r="BA88" s="4">
        <f t="shared" si="140"/>
        <v>0</v>
      </c>
      <c r="BB88" s="4">
        <f t="shared" si="141"/>
        <v>0.6</v>
      </c>
      <c r="BC88" s="4">
        <f t="shared" si="142"/>
        <v>0.5</v>
      </c>
      <c r="BD88" s="6">
        <f t="shared" si="143"/>
        <v>72</v>
      </c>
      <c r="BE88" s="4">
        <f t="shared" si="127"/>
        <v>0.13597826086956522</v>
      </c>
      <c r="BF88" s="4">
        <f t="shared" si="144"/>
        <v>0.21717391304347824</v>
      </c>
      <c r="BG88" s="55">
        <v>2</v>
      </c>
      <c r="BH88" s="9">
        <f t="shared" si="128"/>
        <v>5429.4082168766081</v>
      </c>
      <c r="BI88" s="9">
        <f t="shared" si="145"/>
        <v>8144.1123253149126</v>
      </c>
      <c r="BJ88" s="9">
        <f t="shared" si="146"/>
        <v>7058.2306819395908</v>
      </c>
      <c r="BK88" s="6">
        <f t="shared" si="129"/>
        <v>2007.4068508382607</v>
      </c>
      <c r="BL88" s="9">
        <f t="shared" si="147"/>
        <v>3011.110276257391</v>
      </c>
      <c r="BM88" s="9">
        <f t="shared" si="148"/>
        <v>2609.6289060897388</v>
      </c>
      <c r="BN88" s="6">
        <f t="shared" si="130"/>
        <v>2159.8100479999998</v>
      </c>
      <c r="BO88" s="9">
        <f t="shared" si="149"/>
        <v>3239.715072</v>
      </c>
      <c r="BP88" s="9">
        <f t="shared" si="150"/>
        <v>2807.7530624000001</v>
      </c>
      <c r="BQ88" s="6">
        <f t="shared" si="131"/>
        <v>2689.9452415999999</v>
      </c>
      <c r="BR88" s="9">
        <f t="shared" si="151"/>
        <v>4034.9178623999996</v>
      </c>
      <c r="BS88" s="9">
        <f t="shared" si="152"/>
        <v>3496.9288140799999</v>
      </c>
      <c r="BT88" s="6">
        <f t="shared" si="132"/>
        <v>6245.2657581634776</v>
      </c>
      <c r="BU88" s="9">
        <f t="shared" si="153"/>
        <v>9367.8986372452164</v>
      </c>
      <c r="BV88" s="9">
        <f t="shared" si="154"/>
        <v>8118.8454856125209</v>
      </c>
      <c r="BW88" s="9">
        <f t="shared" si="155"/>
        <v>1752.7304347826087</v>
      </c>
      <c r="BX88" s="9">
        <v>4</v>
      </c>
      <c r="BY88" s="9">
        <f t="shared" si="133"/>
        <v>941.09742425861214</v>
      </c>
      <c r="BZ88" s="9">
        <v>7</v>
      </c>
      <c r="CA88" s="9">
        <v>10</v>
      </c>
      <c r="CB88" s="9">
        <f t="shared" si="156"/>
        <v>30</v>
      </c>
      <c r="CC88" s="9">
        <f t="shared" si="157"/>
        <v>2595.6872468619131</v>
      </c>
      <c r="CD88" s="9">
        <f t="shared" si="158"/>
        <v>3536.7846711205252</v>
      </c>
    </row>
    <row r="89" spans="2:84" x14ac:dyDescent="0.35">
      <c r="B89" t="s">
        <v>209</v>
      </c>
      <c r="C89">
        <v>184</v>
      </c>
      <c r="D89" s="6">
        <v>72</v>
      </c>
      <c r="E89" s="6">
        <v>6</v>
      </c>
      <c r="F89" s="4">
        <v>1.5579000000000001</v>
      </c>
      <c r="G89" s="6">
        <v>12</v>
      </c>
      <c r="H89">
        <v>8</v>
      </c>
      <c r="I89" s="4">
        <v>1.1519999999999999</v>
      </c>
      <c r="J89" s="4">
        <v>1.4079999999999999</v>
      </c>
      <c r="K89" s="4">
        <v>1.7536</v>
      </c>
      <c r="L89" s="4">
        <v>1.792</v>
      </c>
      <c r="M89" s="6">
        <v>20</v>
      </c>
      <c r="N89" s="4">
        <v>0.05</v>
      </c>
      <c r="O89" s="4">
        <v>0.5</v>
      </c>
      <c r="P89" s="9">
        <v>1440</v>
      </c>
      <c r="Q89" t="s">
        <v>225</v>
      </c>
      <c r="R89">
        <v>1</v>
      </c>
      <c r="S89" t="s">
        <v>9</v>
      </c>
      <c r="T89">
        <v>449</v>
      </c>
      <c r="U89" s="4"/>
      <c r="V89" s="6"/>
      <c r="W89" s="6"/>
      <c r="X89" s="6"/>
      <c r="Y89" t="s">
        <v>45</v>
      </c>
      <c r="AB89" s="4"/>
      <c r="AC89" s="4">
        <v>0.2</v>
      </c>
      <c r="AI89" s="15">
        <v>311</v>
      </c>
      <c r="AJ89" s="15">
        <v>1</v>
      </c>
      <c r="AK89" s="30">
        <f>1*46.6%</f>
        <v>0.46600000000000003</v>
      </c>
      <c r="AL89" s="30"/>
      <c r="AO89" s="15">
        <f t="shared" si="185"/>
        <v>187</v>
      </c>
      <c r="AP89" s="4" t="s">
        <v>231</v>
      </c>
      <c r="AS89" s="4">
        <v>0.35</v>
      </c>
      <c r="AU89">
        <f t="shared" si="134"/>
        <v>633</v>
      </c>
      <c r="AV89" s="6">
        <f t="shared" si="135"/>
        <v>311</v>
      </c>
      <c r="AW89" s="4">
        <f t="shared" si="136"/>
        <v>0.46600000000000003</v>
      </c>
      <c r="AX89" s="6">
        <f t="shared" si="137"/>
        <v>1238.9780000000001</v>
      </c>
      <c r="AY89" s="4">
        <f t="shared" si="138"/>
        <v>0</v>
      </c>
      <c r="AZ89" s="4">
        <f t="shared" si="139"/>
        <v>0</v>
      </c>
      <c r="BA89" s="4">
        <f t="shared" si="140"/>
        <v>0</v>
      </c>
      <c r="BB89" s="4">
        <f t="shared" si="141"/>
        <v>0.6</v>
      </c>
      <c r="BC89" s="4">
        <f t="shared" si="142"/>
        <v>0.5</v>
      </c>
      <c r="BD89" s="6">
        <f t="shared" si="143"/>
        <v>259</v>
      </c>
      <c r="BE89" s="4">
        <f t="shared" si="127"/>
        <v>0.43400843881856538</v>
      </c>
      <c r="BF89" s="4">
        <f t="shared" si="144"/>
        <v>0.69316455696202539</v>
      </c>
      <c r="BG89" s="55">
        <v>2</v>
      </c>
      <c r="BH89" s="9">
        <f t="shared" si="128"/>
        <v>5535.8571508213672</v>
      </c>
      <c r="BI89" s="9">
        <f t="shared" si="145"/>
        <v>8303.7857262320504</v>
      </c>
      <c r="BJ89" s="9">
        <f t="shared" si="146"/>
        <v>7196.6142960677771</v>
      </c>
      <c r="BK89" s="6">
        <f t="shared" si="129"/>
        <v>2046.764053452152</v>
      </c>
      <c r="BL89" s="9">
        <f t="shared" si="147"/>
        <v>3070.1460801782277</v>
      </c>
      <c r="BM89" s="9">
        <f t="shared" si="148"/>
        <v>2660.7932694877973</v>
      </c>
      <c r="BN89" s="6">
        <f t="shared" si="130"/>
        <v>1744.4810239999999</v>
      </c>
      <c r="BO89" s="9">
        <f t="shared" si="149"/>
        <v>2616.721536</v>
      </c>
      <c r="BP89" s="9">
        <f t="shared" si="150"/>
        <v>2267.8253312000002</v>
      </c>
      <c r="BQ89" s="6">
        <f t="shared" si="131"/>
        <v>2172.6718208000002</v>
      </c>
      <c r="BR89" s="9">
        <f t="shared" si="151"/>
        <v>3259.0077312000003</v>
      </c>
      <c r="BS89" s="9">
        <f t="shared" si="152"/>
        <v>2824.4733670400001</v>
      </c>
      <c r="BT89" s="6">
        <f t="shared" si="132"/>
        <v>6367.7103885178058</v>
      </c>
      <c r="BU89" s="9">
        <f t="shared" si="153"/>
        <v>9551.5655827767077</v>
      </c>
      <c r="BV89" s="9">
        <f t="shared" si="154"/>
        <v>8278.0235050731462</v>
      </c>
      <c r="BW89" s="9">
        <f t="shared" si="155"/>
        <v>2438.1569620253163</v>
      </c>
      <c r="BX89" s="9">
        <v>4</v>
      </c>
      <c r="BY89" s="9">
        <f t="shared" si="133"/>
        <v>959.54857280903695</v>
      </c>
      <c r="BZ89" s="9">
        <v>7</v>
      </c>
      <c r="CA89" s="9">
        <v>10</v>
      </c>
      <c r="CB89" s="9">
        <f t="shared" si="156"/>
        <v>30</v>
      </c>
      <c r="CC89" s="9">
        <f t="shared" si="157"/>
        <v>2516.404620507994</v>
      </c>
      <c r="CD89" s="9">
        <f t="shared" si="158"/>
        <v>3475.953193317031</v>
      </c>
    </row>
    <row r="90" spans="2:84" s="10" customFormat="1" x14ac:dyDescent="0.35">
      <c r="B90" s="10" t="s">
        <v>209</v>
      </c>
      <c r="C90" s="10">
        <v>184</v>
      </c>
      <c r="D90" s="13">
        <v>72</v>
      </c>
      <c r="E90" s="13">
        <v>6</v>
      </c>
      <c r="F90" s="12">
        <v>1.5579000000000001</v>
      </c>
      <c r="G90" s="13">
        <v>12</v>
      </c>
      <c r="H90" s="10">
        <v>8</v>
      </c>
      <c r="I90" s="12">
        <v>1.1519999999999999</v>
      </c>
      <c r="J90" s="12">
        <v>1.4079999999999999</v>
      </c>
      <c r="K90" s="12">
        <v>1.7536</v>
      </c>
      <c r="L90" s="12">
        <v>1.792</v>
      </c>
      <c r="M90" s="13">
        <v>20</v>
      </c>
      <c r="N90" s="12">
        <v>0.05</v>
      </c>
      <c r="O90" s="12">
        <v>0.5</v>
      </c>
      <c r="P90" s="17">
        <v>1440</v>
      </c>
      <c r="Q90" s="10" t="s">
        <v>225</v>
      </c>
      <c r="R90" s="10">
        <v>1</v>
      </c>
      <c r="S90" s="10" t="s">
        <v>9</v>
      </c>
      <c r="T90" s="10">
        <v>449</v>
      </c>
      <c r="U90" s="12"/>
      <c r="V90" s="13"/>
      <c r="W90" s="13"/>
      <c r="X90" s="13"/>
      <c r="Y90" s="10" t="s">
        <v>45</v>
      </c>
      <c r="AB90" s="12"/>
      <c r="AC90" s="12">
        <v>0.2</v>
      </c>
      <c r="AI90" s="31">
        <v>311</v>
      </c>
      <c r="AJ90" s="31">
        <v>1</v>
      </c>
      <c r="AK90" s="32"/>
      <c r="AL90" s="32"/>
      <c r="AO90" s="31">
        <f>2*187</f>
        <v>374</v>
      </c>
      <c r="AP90" s="12" t="s">
        <v>231</v>
      </c>
      <c r="AS90" s="12">
        <v>0.35</v>
      </c>
      <c r="AU90" s="10">
        <f t="shared" si="134"/>
        <v>633</v>
      </c>
      <c r="AV90" s="13">
        <f t="shared" si="135"/>
        <v>311</v>
      </c>
      <c r="AW90" s="12">
        <f t="shared" si="136"/>
        <v>0</v>
      </c>
      <c r="AX90" s="13">
        <f t="shared" si="137"/>
        <v>944</v>
      </c>
      <c r="AY90" s="12">
        <f t="shared" si="138"/>
        <v>0</v>
      </c>
      <c r="AZ90" s="12">
        <f t="shared" si="139"/>
        <v>0</v>
      </c>
      <c r="BA90" s="12">
        <f t="shared" si="140"/>
        <v>0</v>
      </c>
      <c r="BB90" s="12">
        <f t="shared" si="141"/>
        <v>0.6</v>
      </c>
      <c r="BC90" s="12">
        <f t="shared" si="142"/>
        <v>0.5</v>
      </c>
      <c r="BD90" s="13">
        <f t="shared" si="143"/>
        <v>446</v>
      </c>
      <c r="BE90" s="4">
        <f t="shared" si="127"/>
        <v>0.67165763813651136</v>
      </c>
      <c r="BF90" s="12">
        <f t="shared" si="144"/>
        <v>1.0727193932827737</v>
      </c>
      <c r="BG90" s="56">
        <v>2</v>
      </c>
      <c r="BH90" s="9">
        <f t="shared" si="128"/>
        <v>4916.8720202470204</v>
      </c>
      <c r="BI90" s="17">
        <f t="shared" si="145"/>
        <v>7375.3080303705301</v>
      </c>
      <c r="BJ90" s="17">
        <f t="shared" si="146"/>
        <v>6391.9336263211262</v>
      </c>
      <c r="BK90" s="6">
        <f t="shared" si="129"/>
        <v>1817.9076215817981</v>
      </c>
      <c r="BL90" s="17">
        <f t="shared" si="147"/>
        <v>2726.861432372697</v>
      </c>
      <c r="BM90" s="17">
        <f t="shared" si="148"/>
        <v>2363.2799080563373</v>
      </c>
      <c r="BN90" s="6">
        <f t="shared" si="130"/>
        <v>1329.1519999999998</v>
      </c>
      <c r="BO90" s="17">
        <f t="shared" si="149"/>
        <v>1993.7279999999996</v>
      </c>
      <c r="BP90" s="17">
        <f t="shared" si="150"/>
        <v>1727.8975999999998</v>
      </c>
      <c r="BQ90" s="6">
        <f t="shared" si="131"/>
        <v>1655.3984</v>
      </c>
      <c r="BR90" s="17">
        <f t="shared" si="151"/>
        <v>2483.0976000000001</v>
      </c>
      <c r="BS90" s="17">
        <f t="shared" si="152"/>
        <v>2152.0179200000002</v>
      </c>
      <c r="BT90" s="6">
        <f t="shared" si="132"/>
        <v>5655.7126004767069</v>
      </c>
      <c r="BU90" s="17">
        <f t="shared" si="153"/>
        <v>8483.5689007150613</v>
      </c>
      <c r="BV90" s="17">
        <f t="shared" si="154"/>
        <v>7352.4263806197196</v>
      </c>
      <c r="BW90" s="17">
        <f t="shared" si="155"/>
        <v>2984.7159263271942</v>
      </c>
      <c r="BX90" s="17">
        <v>4</v>
      </c>
      <c r="BY90" s="9">
        <f t="shared" si="133"/>
        <v>852.25781684281685</v>
      </c>
      <c r="BZ90" s="17">
        <v>7</v>
      </c>
      <c r="CA90" s="17">
        <v>10</v>
      </c>
      <c r="CB90" s="17">
        <f t="shared" si="156"/>
        <v>30</v>
      </c>
      <c r="CC90" s="17">
        <f t="shared" si="157"/>
        <v>2172.3852030798125</v>
      </c>
      <c r="CD90" s="17">
        <f t="shared" si="158"/>
        <v>3024.6430199226293</v>
      </c>
    </row>
    <row r="91" spans="2:84" x14ac:dyDescent="0.35">
      <c r="B91" t="s">
        <v>209</v>
      </c>
      <c r="C91">
        <v>184</v>
      </c>
      <c r="D91" s="6">
        <v>72</v>
      </c>
      <c r="E91" s="6">
        <v>6</v>
      </c>
      <c r="F91" s="4">
        <v>1.5579000000000001</v>
      </c>
      <c r="G91" s="6">
        <v>12</v>
      </c>
      <c r="H91">
        <v>8</v>
      </c>
      <c r="I91" s="4">
        <v>1.1519999999999999</v>
      </c>
      <c r="J91" s="4">
        <v>1.4079999999999999</v>
      </c>
      <c r="K91" s="4">
        <v>1.7536</v>
      </c>
      <c r="L91" s="4">
        <v>1.792</v>
      </c>
      <c r="M91" s="6">
        <v>20</v>
      </c>
      <c r="N91" s="4">
        <v>0.05</v>
      </c>
      <c r="O91" s="4">
        <v>0.5</v>
      </c>
      <c r="P91" s="9">
        <v>1440</v>
      </c>
      <c r="Q91" t="s">
        <v>225</v>
      </c>
      <c r="R91">
        <v>1</v>
      </c>
      <c r="S91" t="s">
        <v>9</v>
      </c>
      <c r="T91">
        <v>449</v>
      </c>
      <c r="U91" s="4"/>
      <c r="V91" s="6"/>
      <c r="W91" s="6"/>
      <c r="X91" s="6"/>
      <c r="Y91" t="s">
        <v>224</v>
      </c>
      <c r="AI91" s="15">
        <v>311</v>
      </c>
      <c r="AJ91" s="15">
        <v>1</v>
      </c>
      <c r="AK91" s="30"/>
      <c r="AL91" s="30">
        <v>0.46600000000000003</v>
      </c>
      <c r="AM91" s="30">
        <v>0.311</v>
      </c>
      <c r="AN91" s="30"/>
      <c r="AO91" s="15"/>
      <c r="AP91" s="4" t="s">
        <v>231</v>
      </c>
      <c r="AS91" s="4">
        <v>0.35</v>
      </c>
      <c r="AU91">
        <f t="shared" si="134"/>
        <v>633</v>
      </c>
      <c r="AV91" s="6">
        <f t="shared" si="135"/>
        <v>311</v>
      </c>
      <c r="AW91" s="4">
        <f t="shared" si="136"/>
        <v>0</v>
      </c>
      <c r="AX91" s="6">
        <f t="shared" si="137"/>
        <v>944</v>
      </c>
      <c r="AY91" s="4">
        <f t="shared" si="138"/>
        <v>0.46600000000000003</v>
      </c>
      <c r="AZ91" s="4">
        <f t="shared" si="139"/>
        <v>0</v>
      </c>
      <c r="BA91" s="4">
        <f t="shared" si="140"/>
        <v>0</v>
      </c>
      <c r="BB91" s="4">
        <f t="shared" si="141"/>
        <v>0.71099999999999997</v>
      </c>
      <c r="BC91" s="4">
        <f t="shared" si="142"/>
        <v>0.5</v>
      </c>
      <c r="BD91" s="6">
        <f t="shared" si="143"/>
        <v>72</v>
      </c>
      <c r="BE91" s="4">
        <f t="shared" si="127"/>
        <v>0.13597826086956522</v>
      </c>
      <c r="BF91" s="4">
        <f t="shared" si="144"/>
        <v>0.21717391304347824</v>
      </c>
      <c r="BG91" s="55">
        <v>2</v>
      </c>
      <c r="BH91" s="9">
        <f t="shared" si="128"/>
        <v>4898.3020040786078</v>
      </c>
      <c r="BI91" s="9">
        <f t="shared" si="145"/>
        <v>7347.4530061179121</v>
      </c>
      <c r="BJ91" s="9">
        <f t="shared" si="146"/>
        <v>6639.6483665285532</v>
      </c>
      <c r="BK91" s="6">
        <f t="shared" si="129"/>
        <v>1811.0417577182609</v>
      </c>
      <c r="BL91" s="9">
        <f t="shared" si="147"/>
        <v>2716.5626365773915</v>
      </c>
      <c r="BM91" s="9">
        <f t="shared" si="148"/>
        <v>2454.8671025871026</v>
      </c>
      <c r="BN91" s="6">
        <f t="shared" si="130"/>
        <v>1948.5368319999998</v>
      </c>
      <c r="BO91" s="9">
        <f t="shared" si="149"/>
        <v>2922.8052479999997</v>
      </c>
      <c r="BP91" s="9">
        <f t="shared" si="150"/>
        <v>2641.2416757759997</v>
      </c>
      <c r="BQ91" s="6">
        <f t="shared" si="131"/>
        <v>2426.8140543999998</v>
      </c>
      <c r="BR91" s="9">
        <f t="shared" si="151"/>
        <v>3640.2210815999997</v>
      </c>
      <c r="BS91" s="9">
        <f t="shared" si="152"/>
        <v>3289.5464507391998</v>
      </c>
      <c r="BT91" s="6">
        <f t="shared" si="132"/>
        <v>5634.3521351234785</v>
      </c>
      <c r="BU91" s="9">
        <f t="shared" si="153"/>
        <v>8451.5282026852183</v>
      </c>
      <c r="BV91" s="9">
        <f t="shared" si="154"/>
        <v>7637.3643191598749</v>
      </c>
      <c r="BW91" s="9">
        <f t="shared" si="155"/>
        <v>1752.7304347826087</v>
      </c>
      <c r="BX91" s="9">
        <v>4</v>
      </c>
      <c r="BY91" s="9">
        <f t="shared" si="133"/>
        <v>885.28644887047381</v>
      </c>
      <c r="BZ91" s="9">
        <v>7</v>
      </c>
      <c r="CA91" s="9">
        <v>10</v>
      </c>
      <c r="CB91" s="9">
        <f t="shared" si="156"/>
        <v>30</v>
      </c>
      <c r="CC91" s="9">
        <f t="shared" si="157"/>
        <v>2426.1860893073808</v>
      </c>
      <c r="CD91" s="9">
        <f t="shared" si="158"/>
        <v>3311.4725381778544</v>
      </c>
    </row>
    <row r="92" spans="2:84" x14ac:dyDescent="0.35">
      <c r="B92" t="s">
        <v>209</v>
      </c>
      <c r="C92">
        <v>184</v>
      </c>
      <c r="D92" s="6">
        <v>72</v>
      </c>
      <c r="E92" s="6">
        <v>6</v>
      </c>
      <c r="F92" s="4">
        <v>1.5579000000000001</v>
      </c>
      <c r="G92" s="6">
        <v>12</v>
      </c>
      <c r="H92">
        <v>8</v>
      </c>
      <c r="I92" s="4">
        <v>1.1519999999999999</v>
      </c>
      <c r="J92" s="4">
        <v>1.4079999999999999</v>
      </c>
      <c r="K92" s="4">
        <v>1.7536</v>
      </c>
      <c r="L92" s="4">
        <v>1.792</v>
      </c>
      <c r="M92" s="6">
        <v>20</v>
      </c>
      <c r="N92" s="4">
        <v>0.05</v>
      </c>
      <c r="O92" s="4">
        <v>0.5</v>
      </c>
      <c r="P92" s="9">
        <v>1440</v>
      </c>
      <c r="Q92" t="s">
        <v>225</v>
      </c>
      <c r="R92">
        <v>1</v>
      </c>
      <c r="S92" t="s">
        <v>9</v>
      </c>
      <c r="T92">
        <v>449</v>
      </c>
      <c r="U92" s="4"/>
      <c r="V92" s="6"/>
      <c r="W92" s="6"/>
      <c r="X92" s="6"/>
      <c r="Y92" t="s">
        <v>224</v>
      </c>
      <c r="AI92" s="15">
        <v>311</v>
      </c>
      <c r="AJ92" s="15">
        <v>1</v>
      </c>
      <c r="AK92" s="30"/>
      <c r="AL92" s="30">
        <v>0.46600000000000003</v>
      </c>
      <c r="AO92" s="15">
        <f>1*187</f>
        <v>187</v>
      </c>
      <c r="AP92" s="4" t="s">
        <v>231</v>
      </c>
      <c r="AS92" s="4">
        <v>0.35</v>
      </c>
      <c r="AU92">
        <f t="shared" si="134"/>
        <v>633</v>
      </c>
      <c r="AV92" s="6">
        <f t="shared" si="135"/>
        <v>311</v>
      </c>
      <c r="AW92" s="4">
        <f t="shared" si="136"/>
        <v>0</v>
      </c>
      <c r="AX92" s="6">
        <f t="shared" si="137"/>
        <v>944</v>
      </c>
      <c r="AY92" s="4">
        <f t="shared" si="138"/>
        <v>0.46600000000000003</v>
      </c>
      <c r="AZ92" s="4">
        <f t="shared" si="139"/>
        <v>0</v>
      </c>
      <c r="BA92" s="4">
        <f t="shared" si="140"/>
        <v>0</v>
      </c>
      <c r="BB92" s="4">
        <f t="shared" si="141"/>
        <v>0.39999999999999997</v>
      </c>
      <c r="BC92" s="4">
        <f t="shared" si="142"/>
        <v>0.5</v>
      </c>
      <c r="BD92" s="6">
        <f t="shared" si="143"/>
        <v>259</v>
      </c>
      <c r="BE92" s="4">
        <f t="shared" si="127"/>
        <v>0.43400843881856538</v>
      </c>
      <c r="BF92" s="4">
        <f t="shared" si="144"/>
        <v>0.69316455696202539</v>
      </c>
      <c r="BG92" s="55">
        <v>2</v>
      </c>
      <c r="BH92" s="9">
        <f t="shared" si="128"/>
        <v>6183.3986192251132</v>
      </c>
      <c r="BI92" s="9">
        <f t="shared" si="145"/>
        <v>9275.0979288376693</v>
      </c>
      <c r="BJ92" s="9">
        <f t="shared" si="146"/>
        <v>7420.0783430701358</v>
      </c>
      <c r="BK92" s="6">
        <f t="shared" si="129"/>
        <v>2286.1785767210126</v>
      </c>
      <c r="BL92" s="9">
        <f t="shared" si="147"/>
        <v>3429.2678650815187</v>
      </c>
      <c r="BM92" s="9">
        <f t="shared" si="148"/>
        <v>2743.4142920652152</v>
      </c>
      <c r="BN92" s="6">
        <f t="shared" si="130"/>
        <v>1948.5368319999998</v>
      </c>
      <c r="BO92" s="9">
        <f t="shared" si="149"/>
        <v>2922.8052479999997</v>
      </c>
      <c r="BP92" s="9">
        <f t="shared" si="150"/>
        <v>2338.2441983999997</v>
      </c>
      <c r="BQ92" s="6">
        <f t="shared" si="131"/>
        <v>2426.8140543999998</v>
      </c>
      <c r="BR92" s="9">
        <f t="shared" si="151"/>
        <v>3640.2210815999997</v>
      </c>
      <c r="BS92" s="9">
        <f t="shared" si="152"/>
        <v>2912.1768652800001</v>
      </c>
      <c r="BT92" s="6">
        <f t="shared" si="132"/>
        <v>7112.5555720209286</v>
      </c>
      <c r="BU92" s="9">
        <f t="shared" si="153"/>
        <v>10668.833358031392</v>
      </c>
      <c r="BV92" s="9">
        <f t="shared" si="154"/>
        <v>8535.0666864251143</v>
      </c>
      <c r="BW92" s="9">
        <f t="shared" si="155"/>
        <v>2438.1569620253163</v>
      </c>
      <c r="BX92" s="9">
        <v>4</v>
      </c>
      <c r="BY92" s="9">
        <f t="shared" si="133"/>
        <v>989.34377907601811</v>
      </c>
      <c r="BZ92" s="9">
        <v>7</v>
      </c>
      <c r="CA92" s="9">
        <v>10</v>
      </c>
      <c r="CB92" s="9">
        <f t="shared" si="156"/>
        <v>30</v>
      </c>
      <c r="CC92" s="9">
        <f t="shared" si="157"/>
        <v>2622.5893125573671</v>
      </c>
      <c r="CD92" s="9">
        <f t="shared" si="158"/>
        <v>3611.9330916333852</v>
      </c>
    </row>
    <row r="93" spans="2:84" x14ac:dyDescent="0.35">
      <c r="B93" t="s">
        <v>209</v>
      </c>
      <c r="C93">
        <v>184</v>
      </c>
      <c r="D93" s="6">
        <v>72</v>
      </c>
      <c r="E93" s="6">
        <v>6</v>
      </c>
      <c r="F93" s="4">
        <v>1.5579000000000001</v>
      </c>
      <c r="G93" s="6">
        <v>12</v>
      </c>
      <c r="H93">
        <v>8</v>
      </c>
      <c r="I93" s="4">
        <v>1.1519999999999999</v>
      </c>
      <c r="J93" s="4">
        <v>1.4079999999999999</v>
      </c>
      <c r="K93" s="4">
        <v>1.7536</v>
      </c>
      <c r="L93" s="4">
        <v>1.792</v>
      </c>
      <c r="M93" s="6">
        <v>20</v>
      </c>
      <c r="N93" s="4">
        <v>0.05</v>
      </c>
      <c r="O93" s="4">
        <v>0.5</v>
      </c>
      <c r="P93" s="9">
        <v>1440</v>
      </c>
      <c r="Q93" t="s">
        <v>225</v>
      </c>
      <c r="R93">
        <v>1</v>
      </c>
      <c r="S93" t="s">
        <v>9</v>
      </c>
      <c r="T93">
        <v>449</v>
      </c>
      <c r="U93" s="4"/>
      <c r="V93" s="6"/>
      <c r="W93" s="6"/>
      <c r="X93" s="6"/>
      <c r="Y93" t="s">
        <v>224</v>
      </c>
      <c r="AI93" s="15">
        <v>311</v>
      </c>
      <c r="AJ93" s="15">
        <v>1</v>
      </c>
      <c r="AK93" s="30">
        <f>1*46.6%</f>
        <v>0.46600000000000003</v>
      </c>
      <c r="AL93" s="30">
        <v>0.46600000000000003</v>
      </c>
      <c r="AO93" s="15"/>
      <c r="AP93" s="4" t="s">
        <v>231</v>
      </c>
      <c r="AS93" s="4">
        <v>0.35</v>
      </c>
      <c r="AU93">
        <f t="shared" si="134"/>
        <v>633</v>
      </c>
      <c r="AV93" s="6">
        <f t="shared" si="135"/>
        <v>311</v>
      </c>
      <c r="AW93" s="4">
        <f t="shared" si="136"/>
        <v>0.46600000000000003</v>
      </c>
      <c r="AX93" s="6">
        <f t="shared" si="137"/>
        <v>1238.9780000000001</v>
      </c>
      <c r="AY93" s="4">
        <f t="shared" si="138"/>
        <v>0.46600000000000003</v>
      </c>
      <c r="AZ93" s="4">
        <f t="shared" si="139"/>
        <v>0</v>
      </c>
      <c r="BA93" s="4">
        <f t="shared" si="140"/>
        <v>0</v>
      </c>
      <c r="BB93" s="4">
        <f t="shared" si="141"/>
        <v>0.39999999999999997</v>
      </c>
      <c r="BC93" s="4">
        <f t="shared" si="142"/>
        <v>0.5</v>
      </c>
      <c r="BD93" s="6">
        <f t="shared" si="143"/>
        <v>72</v>
      </c>
      <c r="BE93" s="4">
        <f t="shared" si="127"/>
        <v>0.13597826086956522</v>
      </c>
      <c r="BF93" s="4">
        <f t="shared" si="144"/>
        <v>0.21717391304347824</v>
      </c>
      <c r="BG93" s="55">
        <v>2</v>
      </c>
      <c r="BH93" s="9">
        <f t="shared" si="128"/>
        <v>6428.9072250098588</v>
      </c>
      <c r="BI93" s="9">
        <f t="shared" si="145"/>
        <v>9643.3608375147887</v>
      </c>
      <c r="BJ93" s="9">
        <f t="shared" si="146"/>
        <v>7714.6886700118312</v>
      </c>
      <c r="BK93" s="6">
        <f t="shared" si="129"/>
        <v>2376.9501005235757</v>
      </c>
      <c r="BL93" s="9">
        <f t="shared" si="147"/>
        <v>3565.4251507853633</v>
      </c>
      <c r="BM93" s="9">
        <f t="shared" si="148"/>
        <v>2852.3401206282906</v>
      </c>
      <c r="BN93" s="6">
        <f t="shared" si="130"/>
        <v>2557.4091811839999</v>
      </c>
      <c r="BO93" s="9">
        <f t="shared" si="149"/>
        <v>3836.1137717759998</v>
      </c>
      <c r="BP93" s="9">
        <f t="shared" si="150"/>
        <v>3068.8910174207999</v>
      </c>
      <c r="BQ93" s="6">
        <f t="shared" si="131"/>
        <v>3185.1368892928003</v>
      </c>
      <c r="BR93" s="9">
        <f t="shared" si="151"/>
        <v>4777.7053339392005</v>
      </c>
      <c r="BS93" s="9">
        <f t="shared" si="152"/>
        <v>3822.1642671513605</v>
      </c>
      <c r="BT93" s="6">
        <f t="shared" si="132"/>
        <v>7394.9558682955694</v>
      </c>
      <c r="BU93" s="9">
        <f t="shared" si="153"/>
        <v>11092.433802443355</v>
      </c>
      <c r="BV93" s="9">
        <f t="shared" si="154"/>
        <v>8873.9470419546851</v>
      </c>
      <c r="BW93" s="9">
        <f t="shared" si="155"/>
        <v>1752.7304347826087</v>
      </c>
      <c r="BX93" s="9">
        <v>4</v>
      </c>
      <c r="BY93" s="9">
        <f t="shared" si="133"/>
        <v>1028.6251560015776</v>
      </c>
      <c r="BZ93" s="9">
        <v>7</v>
      </c>
      <c r="CA93" s="9">
        <v>10</v>
      </c>
      <c r="CB93" s="9">
        <f t="shared" si="156"/>
        <v>30</v>
      </c>
      <c r="CC93" s="9">
        <f t="shared" si="157"/>
        <v>2873.9129958358417</v>
      </c>
      <c r="CD93" s="8">
        <f t="shared" si="158"/>
        <v>3902.5381518374193</v>
      </c>
    </row>
    <row r="94" spans="2:84" x14ac:dyDescent="0.35">
      <c r="B94" t="s">
        <v>209</v>
      </c>
      <c r="C94">
        <v>184</v>
      </c>
      <c r="D94" s="6">
        <v>72</v>
      </c>
      <c r="E94" s="6">
        <v>6</v>
      </c>
      <c r="F94" s="4">
        <v>1.5579000000000001</v>
      </c>
      <c r="G94" s="6">
        <v>12</v>
      </c>
      <c r="H94">
        <v>8</v>
      </c>
      <c r="I94" s="4">
        <v>1.1519999999999999</v>
      </c>
      <c r="J94" s="4">
        <v>1.4079999999999999</v>
      </c>
      <c r="K94" s="4">
        <v>1.7536</v>
      </c>
      <c r="L94" s="4">
        <v>1.792</v>
      </c>
      <c r="M94" s="6">
        <v>20</v>
      </c>
      <c r="N94" s="4">
        <v>0.05</v>
      </c>
      <c r="O94" s="4">
        <v>0.5</v>
      </c>
      <c r="P94" s="9">
        <v>1440</v>
      </c>
      <c r="Q94" t="s">
        <v>225</v>
      </c>
      <c r="R94">
        <v>1</v>
      </c>
      <c r="S94" t="s">
        <v>9</v>
      </c>
      <c r="T94">
        <v>449</v>
      </c>
      <c r="U94" s="4"/>
      <c r="V94" s="6"/>
      <c r="W94" s="6"/>
      <c r="X94" s="6"/>
      <c r="Y94" t="s">
        <v>224</v>
      </c>
      <c r="AI94" s="15">
        <v>311</v>
      </c>
      <c r="AJ94" s="15">
        <v>1</v>
      </c>
      <c r="AK94" s="30">
        <f>1*46.6%</f>
        <v>0.46600000000000003</v>
      </c>
      <c r="AM94" s="30">
        <v>0.311</v>
      </c>
      <c r="AO94" s="15"/>
      <c r="AP94" s="4" t="s">
        <v>231</v>
      </c>
      <c r="AS94" s="4">
        <v>0.35</v>
      </c>
      <c r="AU94">
        <f t="shared" si="134"/>
        <v>633</v>
      </c>
      <c r="AV94" s="6">
        <f t="shared" si="135"/>
        <v>311</v>
      </c>
      <c r="AW94" s="4">
        <f t="shared" si="136"/>
        <v>0.46600000000000003</v>
      </c>
      <c r="AX94" s="6">
        <f t="shared" si="137"/>
        <v>1238.9780000000001</v>
      </c>
      <c r="AY94" s="4">
        <f t="shared" si="138"/>
        <v>0</v>
      </c>
      <c r="AZ94" s="4">
        <f t="shared" si="139"/>
        <v>0</v>
      </c>
      <c r="BA94" s="4">
        <f t="shared" si="140"/>
        <v>0</v>
      </c>
      <c r="BB94" s="4">
        <f t="shared" si="141"/>
        <v>0.71099999999999997</v>
      </c>
      <c r="BC94" s="4">
        <f t="shared" si="142"/>
        <v>0.5</v>
      </c>
      <c r="BD94" s="6">
        <f t="shared" si="143"/>
        <v>72</v>
      </c>
      <c r="BE94" s="4">
        <f t="shared" si="127"/>
        <v>0.13597826086956522</v>
      </c>
      <c r="BF94" s="4">
        <f t="shared" si="144"/>
        <v>0.21717391304347824</v>
      </c>
      <c r="BG94" s="55">
        <v>2</v>
      </c>
      <c r="BH94" s="9">
        <f t="shared" si="128"/>
        <v>4385.3391712209132</v>
      </c>
      <c r="BI94" s="9">
        <f t="shared" si="145"/>
        <v>6578.0087568313702</v>
      </c>
      <c r="BJ94" s="9">
        <f t="shared" si="146"/>
        <v>5944.3272465899481</v>
      </c>
      <c r="BK94" s="6">
        <f t="shared" si="129"/>
        <v>1621.3847888973914</v>
      </c>
      <c r="BL94" s="9">
        <f t="shared" si="147"/>
        <v>2432.0771833460872</v>
      </c>
      <c r="BM94" s="9">
        <f t="shared" si="148"/>
        <v>2197.7870813504142</v>
      </c>
      <c r="BN94" s="6">
        <f t="shared" si="130"/>
        <v>1744.4810239999999</v>
      </c>
      <c r="BO94" s="9">
        <f t="shared" si="149"/>
        <v>2616.721536</v>
      </c>
      <c r="BP94" s="9">
        <f t="shared" si="150"/>
        <v>2364.6440280319998</v>
      </c>
      <c r="BQ94" s="6">
        <f t="shared" si="131"/>
        <v>2172.6718208000002</v>
      </c>
      <c r="BR94" s="9">
        <f t="shared" si="151"/>
        <v>3259.0077312000003</v>
      </c>
      <c r="BS94" s="9">
        <f t="shared" si="152"/>
        <v>2945.0566530944002</v>
      </c>
      <c r="BT94" s="6">
        <f t="shared" si="132"/>
        <v>5044.3082321252177</v>
      </c>
      <c r="BU94" s="9">
        <f t="shared" si="153"/>
        <v>7566.4623481878261</v>
      </c>
      <c r="BV94" s="9">
        <f t="shared" si="154"/>
        <v>6837.5598086457321</v>
      </c>
      <c r="BW94" s="9">
        <f t="shared" si="155"/>
        <v>1752.7304347826087</v>
      </c>
      <c r="BX94" s="9">
        <v>4</v>
      </c>
      <c r="BY94" s="9">
        <f t="shared" si="133"/>
        <v>792.57696621199307</v>
      </c>
      <c r="BZ94" s="9">
        <v>7</v>
      </c>
      <c r="CA94" s="9">
        <v>10</v>
      </c>
      <c r="CB94" s="9">
        <f t="shared" si="156"/>
        <v>30</v>
      </c>
      <c r="CC94" s="9">
        <f t="shared" si="157"/>
        <v>2172.1096178332314</v>
      </c>
      <c r="CD94" s="9">
        <f t="shared" si="158"/>
        <v>2964.6865840452247</v>
      </c>
    </row>
    <row r="95" spans="2:84" x14ac:dyDescent="0.35">
      <c r="B95" t="s">
        <v>209</v>
      </c>
      <c r="C95">
        <v>184</v>
      </c>
      <c r="D95" s="6">
        <v>72</v>
      </c>
      <c r="E95" s="6">
        <v>6</v>
      </c>
      <c r="F95" s="4">
        <v>1.5579000000000001</v>
      </c>
      <c r="G95" s="6">
        <v>12</v>
      </c>
      <c r="H95">
        <v>8</v>
      </c>
      <c r="I95" s="4">
        <v>1.1519999999999999</v>
      </c>
      <c r="J95" s="4">
        <v>1.4079999999999999</v>
      </c>
      <c r="K95" s="4">
        <v>1.7536</v>
      </c>
      <c r="L95" s="4">
        <v>1.792</v>
      </c>
      <c r="M95" s="6">
        <v>20</v>
      </c>
      <c r="N95" s="4">
        <v>0.05</v>
      </c>
      <c r="O95" s="4">
        <v>0.5</v>
      </c>
      <c r="P95" s="9">
        <v>1440</v>
      </c>
      <c r="Q95" t="s">
        <v>225</v>
      </c>
      <c r="R95">
        <v>1</v>
      </c>
      <c r="S95" t="s">
        <v>9</v>
      </c>
      <c r="T95">
        <v>449</v>
      </c>
      <c r="U95" s="4"/>
      <c r="V95" s="6"/>
      <c r="W95" s="6"/>
      <c r="X95" s="6"/>
      <c r="Y95" t="s">
        <v>224</v>
      </c>
      <c r="AI95" s="15">
        <v>311</v>
      </c>
      <c r="AJ95" s="15">
        <v>1</v>
      </c>
      <c r="AK95" s="30"/>
      <c r="AM95" s="30">
        <v>0.311</v>
      </c>
      <c r="AO95" s="15">
        <f t="shared" ref="AO95:AO97" si="186">1*187</f>
        <v>187</v>
      </c>
      <c r="AP95" s="4" t="s">
        <v>231</v>
      </c>
      <c r="AS95" s="4">
        <v>0.35</v>
      </c>
      <c r="AU95">
        <f t="shared" si="134"/>
        <v>633</v>
      </c>
      <c r="AV95" s="6">
        <f t="shared" si="135"/>
        <v>311</v>
      </c>
      <c r="AW95" s="4">
        <f t="shared" si="136"/>
        <v>0</v>
      </c>
      <c r="AX95" s="6">
        <f t="shared" si="137"/>
        <v>944</v>
      </c>
      <c r="AY95" s="4">
        <f t="shared" si="138"/>
        <v>0</v>
      </c>
      <c r="AZ95" s="4">
        <f t="shared" si="139"/>
        <v>0</v>
      </c>
      <c r="BA95" s="4">
        <f t="shared" si="140"/>
        <v>0</v>
      </c>
      <c r="BB95" s="4">
        <f t="shared" si="141"/>
        <v>0.71099999999999997</v>
      </c>
      <c r="BC95" s="4">
        <f t="shared" si="142"/>
        <v>0.5</v>
      </c>
      <c r="BD95" s="6">
        <f t="shared" si="143"/>
        <v>259</v>
      </c>
      <c r="BE95" s="4">
        <f t="shared" si="127"/>
        <v>0.43400843881856538</v>
      </c>
      <c r="BF95" s="4">
        <f t="shared" si="144"/>
        <v>0.69316455696202539</v>
      </c>
      <c r="BG95" s="55">
        <v>2</v>
      </c>
      <c r="BH95" s="9">
        <f t="shared" si="128"/>
        <v>4217.8708180253161</v>
      </c>
      <c r="BI95" s="9">
        <f t="shared" si="145"/>
        <v>6326.8062270379742</v>
      </c>
      <c r="BJ95" s="9">
        <f t="shared" si="146"/>
        <v>5717.3238938333161</v>
      </c>
      <c r="BK95" s="6">
        <f t="shared" si="129"/>
        <v>1559.4669691139238</v>
      </c>
      <c r="BL95" s="9">
        <f t="shared" si="147"/>
        <v>2339.2004536708855</v>
      </c>
      <c r="BM95" s="9">
        <f t="shared" si="148"/>
        <v>2113.8574766339234</v>
      </c>
      <c r="BN95" s="6">
        <f t="shared" si="130"/>
        <v>1329.1519999999998</v>
      </c>
      <c r="BO95" s="9">
        <f t="shared" si="149"/>
        <v>1993.7279999999996</v>
      </c>
      <c r="BP95" s="9">
        <f t="shared" si="150"/>
        <v>1801.6655359999995</v>
      </c>
      <c r="BQ95" s="6">
        <f t="shared" si="131"/>
        <v>1655.3984</v>
      </c>
      <c r="BR95" s="9">
        <f t="shared" si="151"/>
        <v>2483.0976000000001</v>
      </c>
      <c r="BS95" s="9">
        <f t="shared" si="152"/>
        <v>2243.8925312000001</v>
      </c>
      <c r="BT95" s="6">
        <f t="shared" si="132"/>
        <v>4851.6750150210974</v>
      </c>
      <c r="BU95" s="9">
        <f t="shared" si="153"/>
        <v>7277.512522531646</v>
      </c>
      <c r="BV95" s="9">
        <f t="shared" si="154"/>
        <v>6576.4454828610969</v>
      </c>
      <c r="BW95" s="9">
        <f t="shared" si="155"/>
        <v>2438.1569620253163</v>
      </c>
      <c r="BX95" s="9">
        <v>4</v>
      </c>
      <c r="BY95" s="9">
        <f t="shared" si="133"/>
        <v>762.30985251110883</v>
      </c>
      <c r="BZ95" s="9">
        <v>7</v>
      </c>
      <c r="CA95" s="9">
        <v>10</v>
      </c>
      <c r="CB95" s="9">
        <f t="shared" si="156"/>
        <v>30</v>
      </c>
      <c r="CC95" s="9">
        <f t="shared" si="157"/>
        <v>1988.5303307953868</v>
      </c>
      <c r="CD95" s="9">
        <f t="shared" si="158"/>
        <v>2750.8401833064954</v>
      </c>
    </row>
    <row r="96" spans="2:84" x14ac:dyDescent="0.35">
      <c r="B96" t="s">
        <v>209</v>
      </c>
      <c r="C96">
        <v>184</v>
      </c>
      <c r="D96" s="6">
        <v>72</v>
      </c>
      <c r="E96" s="6">
        <v>6</v>
      </c>
      <c r="F96" s="4">
        <v>1.5579000000000001</v>
      </c>
      <c r="G96" s="6">
        <v>12</v>
      </c>
      <c r="H96">
        <v>8</v>
      </c>
      <c r="I96" s="4">
        <v>1.1519999999999999</v>
      </c>
      <c r="J96" s="4">
        <v>1.4079999999999999</v>
      </c>
      <c r="K96" s="4">
        <v>1.7536</v>
      </c>
      <c r="L96" s="4">
        <v>1.792</v>
      </c>
      <c r="M96" s="6">
        <v>20</v>
      </c>
      <c r="N96" s="4">
        <v>0.05</v>
      </c>
      <c r="O96" s="4">
        <v>0.5</v>
      </c>
      <c r="P96" s="9">
        <v>1440</v>
      </c>
      <c r="Q96" t="s">
        <v>225</v>
      </c>
      <c r="R96">
        <v>1</v>
      </c>
      <c r="S96" t="s">
        <v>9</v>
      </c>
      <c r="T96">
        <v>449</v>
      </c>
      <c r="U96" s="4"/>
      <c r="V96" s="6"/>
      <c r="W96" s="6"/>
      <c r="X96" s="6"/>
      <c r="Y96" t="s">
        <v>224</v>
      </c>
      <c r="AI96" s="15">
        <v>311</v>
      </c>
      <c r="AJ96" s="15">
        <v>1</v>
      </c>
      <c r="AK96" s="30">
        <f>2*46.6%</f>
        <v>0.93200000000000005</v>
      </c>
      <c r="AL96" s="30"/>
      <c r="AO96" s="15"/>
      <c r="AP96" s="4" t="s">
        <v>231</v>
      </c>
      <c r="AS96" s="4">
        <v>0.35</v>
      </c>
      <c r="AU96">
        <f t="shared" si="134"/>
        <v>633</v>
      </c>
      <c r="AV96" s="6">
        <f t="shared" si="135"/>
        <v>311</v>
      </c>
      <c r="AW96" s="4">
        <f t="shared" si="136"/>
        <v>0.93200000000000005</v>
      </c>
      <c r="AX96" s="6">
        <f t="shared" si="137"/>
        <v>1533.9559999999999</v>
      </c>
      <c r="AY96" s="4">
        <f t="shared" si="138"/>
        <v>0</v>
      </c>
      <c r="AZ96" s="4">
        <f t="shared" si="139"/>
        <v>0</v>
      </c>
      <c r="BA96" s="4">
        <f t="shared" si="140"/>
        <v>0</v>
      </c>
      <c r="BB96" s="4">
        <f t="shared" si="141"/>
        <v>0.39999999999999997</v>
      </c>
      <c r="BC96" s="4">
        <f t="shared" si="142"/>
        <v>0.5</v>
      </c>
      <c r="BD96" s="6">
        <f t="shared" si="143"/>
        <v>72</v>
      </c>
      <c r="BE96" s="4">
        <f t="shared" si="127"/>
        <v>0.13597826086956522</v>
      </c>
      <c r="BF96" s="4">
        <f t="shared" si="144"/>
        <v>0.21717391304347824</v>
      </c>
      <c r="BG96" s="55">
        <v>2</v>
      </c>
      <c r="BH96" s="9">
        <f t="shared" si="128"/>
        <v>5429.4082168766081</v>
      </c>
      <c r="BI96" s="9">
        <f t="shared" si="145"/>
        <v>8144.1123253149126</v>
      </c>
      <c r="BJ96" s="9">
        <f t="shared" si="146"/>
        <v>6515.2898602519308</v>
      </c>
      <c r="BK96" s="6">
        <f t="shared" si="129"/>
        <v>2007.4068508382607</v>
      </c>
      <c r="BL96" s="9">
        <f t="shared" si="147"/>
        <v>3011.110276257391</v>
      </c>
      <c r="BM96" s="9">
        <f t="shared" si="148"/>
        <v>2408.8882210059128</v>
      </c>
      <c r="BN96" s="6">
        <f t="shared" si="130"/>
        <v>2159.8100479999998</v>
      </c>
      <c r="BO96" s="9">
        <f t="shared" si="149"/>
        <v>3239.715072</v>
      </c>
      <c r="BP96" s="9">
        <f t="shared" si="150"/>
        <v>2591.7720576000002</v>
      </c>
      <c r="BQ96" s="6">
        <f t="shared" si="131"/>
        <v>2689.9452415999999</v>
      </c>
      <c r="BR96" s="9">
        <f t="shared" si="151"/>
        <v>4034.9178623999996</v>
      </c>
      <c r="BS96" s="9">
        <f t="shared" si="152"/>
        <v>3227.9342899200001</v>
      </c>
      <c r="BT96" s="6">
        <f t="shared" si="132"/>
        <v>6245.2657581634776</v>
      </c>
      <c r="BU96" s="9">
        <f t="shared" si="153"/>
        <v>9367.8986372452164</v>
      </c>
      <c r="BV96" s="9">
        <f t="shared" si="154"/>
        <v>7494.3189097961731</v>
      </c>
      <c r="BW96" s="9">
        <f t="shared" si="155"/>
        <v>1752.7304347826087</v>
      </c>
      <c r="BX96" s="9">
        <v>4</v>
      </c>
      <c r="BY96" s="9">
        <f t="shared" si="133"/>
        <v>868.70531470025742</v>
      </c>
      <c r="BZ96" s="9">
        <v>7</v>
      </c>
      <c r="CA96" s="9">
        <v>10</v>
      </c>
      <c r="CB96" s="9">
        <f t="shared" si="156"/>
        <v>30</v>
      </c>
      <c r="CC96" s="9">
        <f t="shared" si="157"/>
        <v>2427.1071720366376</v>
      </c>
      <c r="CD96" s="9">
        <f t="shared" si="158"/>
        <v>3295.8124867368952</v>
      </c>
    </row>
    <row r="97" spans="2:84" x14ac:dyDescent="0.35">
      <c r="B97" t="s">
        <v>209</v>
      </c>
      <c r="C97">
        <v>184</v>
      </c>
      <c r="D97" s="6">
        <v>72</v>
      </c>
      <c r="E97" s="6">
        <v>6</v>
      </c>
      <c r="F97" s="4">
        <v>1.5579000000000001</v>
      </c>
      <c r="G97" s="6">
        <v>12</v>
      </c>
      <c r="H97">
        <v>8</v>
      </c>
      <c r="I97" s="4">
        <v>1.1519999999999999</v>
      </c>
      <c r="J97" s="4">
        <v>1.4079999999999999</v>
      </c>
      <c r="K97" s="4">
        <v>1.7536</v>
      </c>
      <c r="L97" s="4">
        <v>1.792</v>
      </c>
      <c r="M97" s="6">
        <v>20</v>
      </c>
      <c r="N97" s="4">
        <v>0.05</v>
      </c>
      <c r="O97" s="4">
        <v>0.5</v>
      </c>
      <c r="P97" s="9">
        <v>1440</v>
      </c>
      <c r="Q97" t="s">
        <v>225</v>
      </c>
      <c r="R97">
        <v>1</v>
      </c>
      <c r="S97" t="s">
        <v>9</v>
      </c>
      <c r="T97">
        <v>449</v>
      </c>
      <c r="U97" s="4"/>
      <c r="V97" s="6"/>
      <c r="W97" s="6"/>
      <c r="X97" s="6"/>
      <c r="Y97" t="s">
        <v>224</v>
      </c>
      <c r="AI97" s="15">
        <v>311</v>
      </c>
      <c r="AJ97" s="15">
        <v>1</v>
      </c>
      <c r="AK97" s="30">
        <f>1*46.6%</f>
        <v>0.46600000000000003</v>
      </c>
      <c r="AL97" s="30"/>
      <c r="AO97" s="15">
        <f t="shared" si="186"/>
        <v>187</v>
      </c>
      <c r="AP97" s="4" t="s">
        <v>231</v>
      </c>
      <c r="AS97" s="4">
        <v>0.35</v>
      </c>
      <c r="AU97">
        <f t="shared" si="134"/>
        <v>633</v>
      </c>
      <c r="AV97" s="6">
        <f t="shared" si="135"/>
        <v>311</v>
      </c>
      <c r="AW97" s="4">
        <f t="shared" si="136"/>
        <v>0.46600000000000003</v>
      </c>
      <c r="AX97" s="6">
        <f t="shared" si="137"/>
        <v>1238.9780000000001</v>
      </c>
      <c r="AY97" s="4">
        <f t="shared" si="138"/>
        <v>0</v>
      </c>
      <c r="AZ97" s="4">
        <f t="shared" si="139"/>
        <v>0</v>
      </c>
      <c r="BA97" s="4">
        <f t="shared" si="140"/>
        <v>0</v>
      </c>
      <c r="BB97" s="4">
        <f t="shared" si="141"/>
        <v>0.39999999999999997</v>
      </c>
      <c r="BC97" s="4">
        <f t="shared" si="142"/>
        <v>0.5</v>
      </c>
      <c r="BD97" s="6">
        <f t="shared" si="143"/>
        <v>259</v>
      </c>
      <c r="BE97" s="4">
        <f t="shared" si="127"/>
        <v>0.43400843881856538</v>
      </c>
      <c r="BF97" s="4">
        <f t="shared" si="144"/>
        <v>0.69316455696202539</v>
      </c>
      <c r="BG97" s="55">
        <v>2</v>
      </c>
      <c r="BH97" s="9">
        <f t="shared" si="128"/>
        <v>5535.8571508213672</v>
      </c>
      <c r="BI97" s="9">
        <f t="shared" si="145"/>
        <v>8303.7857262320504</v>
      </c>
      <c r="BJ97" s="9">
        <f t="shared" si="146"/>
        <v>6643.0285809856405</v>
      </c>
      <c r="BK97" s="6">
        <f t="shared" si="129"/>
        <v>2046.764053452152</v>
      </c>
      <c r="BL97" s="9">
        <f t="shared" si="147"/>
        <v>3070.1460801782277</v>
      </c>
      <c r="BM97" s="9">
        <f t="shared" si="148"/>
        <v>2456.1168641425825</v>
      </c>
      <c r="BN97" s="6">
        <f t="shared" si="130"/>
        <v>1744.4810239999999</v>
      </c>
      <c r="BO97" s="9">
        <f t="shared" si="149"/>
        <v>2616.721536</v>
      </c>
      <c r="BP97" s="9">
        <f t="shared" si="150"/>
        <v>2093.3772288</v>
      </c>
      <c r="BQ97" s="6">
        <f t="shared" si="131"/>
        <v>2172.6718208000002</v>
      </c>
      <c r="BR97" s="9">
        <f t="shared" si="151"/>
        <v>3259.0077312000003</v>
      </c>
      <c r="BS97" s="9">
        <f t="shared" si="152"/>
        <v>2607.2061849600004</v>
      </c>
      <c r="BT97" s="6">
        <f t="shared" si="132"/>
        <v>6367.7103885178058</v>
      </c>
      <c r="BU97" s="9">
        <f t="shared" si="153"/>
        <v>9551.5655827767077</v>
      </c>
      <c r="BV97" s="9">
        <f t="shared" si="154"/>
        <v>7641.2524662213673</v>
      </c>
      <c r="BW97" s="9">
        <f t="shared" si="155"/>
        <v>2438.1569620253163</v>
      </c>
      <c r="BX97" s="9">
        <v>4</v>
      </c>
      <c r="BY97" s="9">
        <f t="shared" si="133"/>
        <v>885.73714413141875</v>
      </c>
      <c r="BZ97" s="9">
        <v>7</v>
      </c>
      <c r="CA97" s="9">
        <v>10</v>
      </c>
      <c r="CB97" s="9">
        <f t="shared" si="156"/>
        <v>30</v>
      </c>
      <c r="CC97" s="9">
        <f t="shared" si="157"/>
        <v>2347.9449884484052</v>
      </c>
      <c r="CD97" s="9">
        <f t="shared" si="158"/>
        <v>3233.6821325798237</v>
      </c>
    </row>
    <row r="98" spans="2:84" s="10" customFormat="1" x14ac:dyDescent="0.35">
      <c r="B98" s="10" t="s">
        <v>209</v>
      </c>
      <c r="C98" s="10">
        <v>184</v>
      </c>
      <c r="D98" s="13">
        <v>72</v>
      </c>
      <c r="E98" s="13">
        <v>6</v>
      </c>
      <c r="F98" s="12">
        <v>1.5579000000000001</v>
      </c>
      <c r="G98" s="13">
        <v>12</v>
      </c>
      <c r="H98" s="10">
        <v>8</v>
      </c>
      <c r="I98" s="12">
        <v>1.1519999999999999</v>
      </c>
      <c r="J98" s="12">
        <v>1.4079999999999999</v>
      </c>
      <c r="K98" s="12">
        <v>1.7536</v>
      </c>
      <c r="L98" s="12">
        <v>1.792</v>
      </c>
      <c r="M98" s="13">
        <v>20</v>
      </c>
      <c r="N98" s="12">
        <v>0.05</v>
      </c>
      <c r="O98" s="12">
        <v>0.5</v>
      </c>
      <c r="P98" s="17">
        <v>1440</v>
      </c>
      <c r="Q98" s="10" t="s">
        <v>225</v>
      </c>
      <c r="R98" s="10">
        <v>1</v>
      </c>
      <c r="S98" s="10" t="s">
        <v>9</v>
      </c>
      <c r="T98" s="10">
        <v>449</v>
      </c>
      <c r="U98" s="12"/>
      <c r="V98" s="13"/>
      <c r="W98" s="13"/>
      <c r="X98" s="13"/>
      <c r="Y98" s="10" t="s">
        <v>224</v>
      </c>
      <c r="AI98" s="31">
        <v>311</v>
      </c>
      <c r="AJ98" s="31">
        <v>1</v>
      </c>
      <c r="AK98" s="32"/>
      <c r="AL98" s="32"/>
      <c r="AO98" s="31">
        <f>2*187</f>
        <v>374</v>
      </c>
      <c r="AP98" s="12" t="s">
        <v>231</v>
      </c>
      <c r="AS98" s="12">
        <v>0.35</v>
      </c>
      <c r="AU98" s="10">
        <f t="shared" si="134"/>
        <v>633</v>
      </c>
      <c r="AV98" s="13">
        <f t="shared" si="135"/>
        <v>311</v>
      </c>
      <c r="AW98" s="12">
        <f t="shared" si="136"/>
        <v>0</v>
      </c>
      <c r="AX98" s="13">
        <f t="shared" si="137"/>
        <v>944</v>
      </c>
      <c r="AY98" s="12">
        <f t="shared" si="138"/>
        <v>0</v>
      </c>
      <c r="AZ98" s="12">
        <f t="shared" si="139"/>
        <v>0</v>
      </c>
      <c r="BA98" s="12">
        <f t="shared" si="140"/>
        <v>0</v>
      </c>
      <c r="BB98" s="12">
        <f t="shared" si="141"/>
        <v>0.39999999999999997</v>
      </c>
      <c r="BC98" s="12">
        <f t="shared" si="142"/>
        <v>0.5</v>
      </c>
      <c r="BD98" s="13">
        <f t="shared" si="143"/>
        <v>446</v>
      </c>
      <c r="BE98" s="4">
        <f t="shared" si="127"/>
        <v>0.67165763813651136</v>
      </c>
      <c r="BF98" s="12">
        <f t="shared" si="144"/>
        <v>1.0727193932827737</v>
      </c>
      <c r="BG98" s="56">
        <v>2</v>
      </c>
      <c r="BH98" s="9">
        <f t="shared" si="128"/>
        <v>4916.8720202470204</v>
      </c>
      <c r="BI98" s="17">
        <f t="shared" si="145"/>
        <v>7375.3080303705301</v>
      </c>
      <c r="BJ98" s="17">
        <f t="shared" si="146"/>
        <v>5900.2464242964243</v>
      </c>
      <c r="BK98" s="6">
        <f t="shared" si="129"/>
        <v>1817.9076215817981</v>
      </c>
      <c r="BL98" s="17">
        <f t="shared" si="147"/>
        <v>2726.861432372697</v>
      </c>
      <c r="BM98" s="17">
        <f t="shared" si="148"/>
        <v>2181.4891458981579</v>
      </c>
      <c r="BN98" s="6">
        <f t="shared" si="130"/>
        <v>1329.1519999999998</v>
      </c>
      <c r="BO98" s="17">
        <f t="shared" si="149"/>
        <v>1993.7279999999996</v>
      </c>
      <c r="BP98" s="17">
        <f t="shared" si="150"/>
        <v>1594.9823999999999</v>
      </c>
      <c r="BQ98" s="6">
        <f t="shared" si="131"/>
        <v>1655.3984</v>
      </c>
      <c r="BR98" s="17">
        <f t="shared" si="151"/>
        <v>2483.0976000000001</v>
      </c>
      <c r="BS98" s="17">
        <f t="shared" si="152"/>
        <v>1986.4780800000001</v>
      </c>
      <c r="BT98" s="6">
        <f t="shared" si="132"/>
        <v>5655.7126004767069</v>
      </c>
      <c r="BU98" s="17">
        <f t="shared" si="153"/>
        <v>8483.5689007150613</v>
      </c>
      <c r="BV98" s="17">
        <f t="shared" si="154"/>
        <v>6786.8551205720487</v>
      </c>
      <c r="BW98" s="17">
        <f t="shared" si="155"/>
        <v>2984.7159263271942</v>
      </c>
      <c r="BX98" s="17">
        <v>4</v>
      </c>
      <c r="BY98" s="9">
        <f t="shared" si="133"/>
        <v>786.69952323952327</v>
      </c>
      <c r="BZ98" s="17">
        <v>7</v>
      </c>
      <c r="CA98" s="17">
        <v>10</v>
      </c>
      <c r="CB98" s="17">
        <f t="shared" si="156"/>
        <v>30</v>
      </c>
      <c r="CC98" s="17">
        <f t="shared" si="157"/>
        <v>2024.4103823300834</v>
      </c>
      <c r="CD98" s="17">
        <f t="shared" si="158"/>
        <v>2811.1099055696068</v>
      </c>
    </row>
    <row r="99" spans="2:84" x14ac:dyDescent="0.35">
      <c r="B99" t="s">
        <v>209</v>
      </c>
      <c r="C99">
        <v>184</v>
      </c>
      <c r="D99" s="6">
        <v>72</v>
      </c>
      <c r="E99" s="6">
        <v>6</v>
      </c>
      <c r="F99" s="4">
        <v>1.5579000000000001</v>
      </c>
      <c r="G99" s="6">
        <v>12</v>
      </c>
      <c r="H99">
        <v>8</v>
      </c>
      <c r="I99" s="4">
        <v>1.1519999999999999</v>
      </c>
      <c r="J99" s="4">
        <v>1.4079999999999999</v>
      </c>
      <c r="K99" s="4">
        <v>1.7536</v>
      </c>
      <c r="L99" s="4">
        <v>1.792</v>
      </c>
      <c r="M99" s="6">
        <v>20</v>
      </c>
      <c r="N99" s="4">
        <v>0.05</v>
      </c>
      <c r="O99" s="4">
        <v>0.5</v>
      </c>
      <c r="P99" s="9">
        <v>1440</v>
      </c>
      <c r="Q99" t="s">
        <v>225</v>
      </c>
      <c r="R99">
        <v>1</v>
      </c>
      <c r="S99" t="s">
        <v>9</v>
      </c>
      <c r="T99">
        <v>449</v>
      </c>
      <c r="U99" s="4"/>
      <c r="V99" s="6"/>
      <c r="W99" s="6"/>
      <c r="X99" s="6"/>
      <c r="Y99" t="s">
        <v>227</v>
      </c>
      <c r="AF99">
        <v>200</v>
      </c>
      <c r="AI99" s="15">
        <v>311</v>
      </c>
      <c r="AJ99" s="15">
        <v>1</v>
      </c>
      <c r="AK99" s="30"/>
      <c r="AL99" s="30">
        <v>0.34799999999999998</v>
      </c>
      <c r="AM99" s="30">
        <v>0.23200000000000001</v>
      </c>
      <c r="AN99" s="30"/>
      <c r="AO99" s="15"/>
      <c r="AP99" s="4" t="s">
        <v>231</v>
      </c>
      <c r="AS99" s="4">
        <v>0.35</v>
      </c>
      <c r="AU99">
        <f t="shared" si="134"/>
        <v>633</v>
      </c>
      <c r="AV99" s="6">
        <f t="shared" si="135"/>
        <v>311</v>
      </c>
      <c r="AW99" s="4">
        <f t="shared" si="136"/>
        <v>0</v>
      </c>
      <c r="AX99" s="6">
        <f t="shared" si="137"/>
        <v>944</v>
      </c>
      <c r="AY99" s="4">
        <f t="shared" si="138"/>
        <v>0.34799999999999998</v>
      </c>
      <c r="AZ99" s="4">
        <f t="shared" si="139"/>
        <v>0</v>
      </c>
      <c r="BA99" s="4">
        <f t="shared" si="140"/>
        <v>0</v>
      </c>
      <c r="BB99" s="4">
        <f t="shared" si="141"/>
        <v>0.63200000000000001</v>
      </c>
      <c r="BC99" s="4">
        <f t="shared" si="142"/>
        <v>0.5</v>
      </c>
      <c r="BD99" s="6">
        <f t="shared" si="143"/>
        <v>272</v>
      </c>
      <c r="BE99" s="4">
        <f t="shared" si="127"/>
        <v>0.45224880382775118</v>
      </c>
      <c r="BF99" s="4">
        <f t="shared" si="144"/>
        <v>0.72229665071770344</v>
      </c>
      <c r="BG99" s="55">
        <v>2</v>
      </c>
      <c r="BH99" s="9">
        <f t="shared" si="128"/>
        <v>5758.0109562267562</v>
      </c>
      <c r="BI99" s="9">
        <f t="shared" si="145"/>
        <v>8637.0164343401339</v>
      </c>
      <c r="BJ99" s="9">
        <f t="shared" si="146"/>
        <v>7577.5424183944106</v>
      </c>
      <c r="BK99" s="6">
        <f t="shared" si="129"/>
        <v>2128.9006423946407</v>
      </c>
      <c r="BL99" s="9">
        <f t="shared" si="147"/>
        <v>3193.3509635919609</v>
      </c>
      <c r="BM99" s="9">
        <f t="shared" si="148"/>
        <v>2801.6332453913469</v>
      </c>
      <c r="BN99" s="6">
        <f t="shared" si="130"/>
        <v>1791.6968959999997</v>
      </c>
      <c r="BO99" s="9">
        <f t="shared" si="149"/>
        <v>2687.5453439999997</v>
      </c>
      <c r="BP99" s="9">
        <f t="shared" si="150"/>
        <v>2357.8731151359998</v>
      </c>
      <c r="BQ99" s="6">
        <f t="shared" si="131"/>
        <v>2231.4770431999996</v>
      </c>
      <c r="BR99" s="9">
        <f t="shared" si="151"/>
        <v>3347.2155647999994</v>
      </c>
      <c r="BS99" s="9">
        <f t="shared" si="152"/>
        <v>2936.6237888511996</v>
      </c>
      <c r="BT99" s="6">
        <f t="shared" si="132"/>
        <v>6623.2464430055506</v>
      </c>
      <c r="BU99" s="9">
        <f t="shared" si="153"/>
        <v>9934.8696645083255</v>
      </c>
      <c r="BV99" s="9">
        <f t="shared" si="154"/>
        <v>8716.192318995305</v>
      </c>
      <c r="BW99" s="9">
        <f t="shared" si="155"/>
        <v>2480.1071770334929</v>
      </c>
      <c r="BX99" s="9">
        <v>4</v>
      </c>
      <c r="BY99" s="9">
        <f t="shared" si="133"/>
        <v>1010.3389891192547</v>
      </c>
      <c r="BZ99" s="9">
        <v>7</v>
      </c>
      <c r="CA99" s="9">
        <v>10</v>
      </c>
      <c r="CB99" s="9">
        <f t="shared" si="156"/>
        <v>30</v>
      </c>
      <c r="CC99" s="9">
        <f t="shared" si="157"/>
        <v>2638.9137076781894</v>
      </c>
      <c r="CD99" s="9">
        <f t="shared" si="158"/>
        <v>3649.2526967974441</v>
      </c>
    </row>
    <row r="100" spans="2:84" x14ac:dyDescent="0.35">
      <c r="B100" t="s">
        <v>209</v>
      </c>
      <c r="C100">
        <v>184</v>
      </c>
      <c r="D100" s="6">
        <v>72</v>
      </c>
      <c r="E100" s="6">
        <v>6</v>
      </c>
      <c r="F100" s="4">
        <v>1.5579000000000001</v>
      </c>
      <c r="G100" s="6">
        <v>12</v>
      </c>
      <c r="H100">
        <v>8</v>
      </c>
      <c r="I100" s="4">
        <v>1.1519999999999999</v>
      </c>
      <c r="J100" s="4">
        <v>1.4079999999999999</v>
      </c>
      <c r="K100" s="4">
        <v>1.7536</v>
      </c>
      <c r="L100" s="4">
        <v>1.792</v>
      </c>
      <c r="M100" s="6">
        <v>20</v>
      </c>
      <c r="N100" s="4">
        <v>0.05</v>
      </c>
      <c r="O100" s="4">
        <v>0.5</v>
      </c>
      <c r="P100" s="9">
        <v>1440</v>
      </c>
      <c r="Q100" t="s">
        <v>225</v>
      </c>
      <c r="R100">
        <v>1</v>
      </c>
      <c r="S100" t="s">
        <v>9</v>
      </c>
      <c r="T100">
        <v>449</v>
      </c>
      <c r="U100" s="4"/>
      <c r="V100" s="6"/>
      <c r="W100" s="6"/>
      <c r="X100" s="6"/>
      <c r="Y100" t="s">
        <v>227</v>
      </c>
      <c r="AF100">
        <v>200</v>
      </c>
      <c r="AI100" s="15">
        <v>311</v>
      </c>
      <c r="AJ100" s="15">
        <v>1</v>
      </c>
      <c r="AK100" s="30">
        <f>1*34.8%</f>
        <v>0.34799999999999998</v>
      </c>
      <c r="AL100" s="30">
        <v>0.34799999999999998</v>
      </c>
      <c r="AO100" s="15"/>
      <c r="AP100" s="4" t="s">
        <v>231</v>
      </c>
      <c r="AS100" s="4">
        <v>0.35</v>
      </c>
      <c r="AU100">
        <f t="shared" ref="AU100" si="187">C100+T100</f>
        <v>633</v>
      </c>
      <c r="AV100" s="6">
        <f t="shared" ref="AV100" si="188">AI100+AQ100</f>
        <v>311</v>
      </c>
      <c r="AW100" s="4">
        <f t="shared" ref="AW100" si="189">U100+Z100+AK100+AR100</f>
        <v>0.34799999999999998</v>
      </c>
      <c r="AX100" s="6">
        <f t="shared" ref="AX100" si="190">(100%+AW100)*AU100+AV100</f>
        <v>1164.2839999999999</v>
      </c>
      <c r="AY100" s="4">
        <f t="shared" ref="AY100" si="191">AA100+AL100</f>
        <v>0.34799999999999998</v>
      </c>
      <c r="AZ100" s="4">
        <f t="shared" ref="AZ100" si="192">AB100</f>
        <v>0</v>
      </c>
      <c r="BA100" s="4">
        <f t="shared" ref="BA100" si="193">AE100</f>
        <v>0</v>
      </c>
      <c r="BB100" s="4">
        <f t="shared" ref="BB100" si="194">N100+V100+AC100+AM100+AS100</f>
        <v>0.39999999999999997</v>
      </c>
      <c r="BC100" s="4">
        <f t="shared" ref="BC100" si="195">O100+W100+AD100+AN100+AT100</f>
        <v>0.5</v>
      </c>
      <c r="BD100" s="6">
        <f t="shared" ref="BD100" si="196">D100+X100+AF100+AO100</f>
        <v>272</v>
      </c>
      <c r="BE100" s="4">
        <f t="shared" si="127"/>
        <v>0.45224880382775118</v>
      </c>
      <c r="BF100" s="4">
        <f t="shared" ref="BF100" si="197">444*BD100/(1400+BD100)/100+AH100</f>
        <v>0.72229665071770344</v>
      </c>
      <c r="BG100" s="55">
        <v>2</v>
      </c>
      <c r="BH100" s="9">
        <f t="shared" si="128"/>
        <v>7101.6525722028728</v>
      </c>
      <c r="BI100" s="9">
        <f t="shared" ref="BI100" si="198">BH100*(100%+$BC100)</f>
        <v>10652.478858304308</v>
      </c>
      <c r="BJ100" s="9">
        <f t="shared" ref="BJ100" si="199">MIN($BB100, 80%)*BI100+BH100*MAX(100%-$BB100, 20%)</f>
        <v>8521.9830866434459</v>
      </c>
      <c r="BK100" s="6">
        <f t="shared" si="129"/>
        <v>2625.6832156036039</v>
      </c>
      <c r="BL100" s="9">
        <f t="shared" ref="BL100" si="200">BK100*(100%+$BC100)</f>
        <v>3938.5248234054061</v>
      </c>
      <c r="BM100" s="9">
        <f t="shared" ref="BM100" si="201">MIN($BB100, 80%)*BL100+BK100*MAX(100%-$BB100, 20%)</f>
        <v>3150.8198587243251</v>
      </c>
      <c r="BN100" s="6">
        <f t="shared" si="130"/>
        <v>2209.7924034559992</v>
      </c>
      <c r="BO100" s="9">
        <f t="shared" ref="BO100" si="202">BN100*(100%+$BC100)</f>
        <v>3314.6886051839988</v>
      </c>
      <c r="BP100" s="9">
        <f t="shared" ref="BP100" si="203">MIN($BB100, 80%)*BO100+BN100*MAX(100%-$BB100, 20%)</f>
        <v>2651.750884147199</v>
      </c>
      <c r="BQ100" s="6">
        <f t="shared" si="131"/>
        <v>2752.1959933951994</v>
      </c>
      <c r="BR100" s="9">
        <f t="shared" ref="BR100" si="204">BQ100*(100%+$BC100)</f>
        <v>4128.2939900927995</v>
      </c>
      <c r="BS100" s="9">
        <f t="shared" ref="BS100" si="205">MIN($BB100, 80%)*BR100+BQ100*MAX(100%-$BB100, 20%)</f>
        <v>3302.6351920742395</v>
      </c>
      <c r="BT100" s="6">
        <f t="shared" si="132"/>
        <v>8168.7922263223236</v>
      </c>
      <c r="BU100" s="9">
        <f t="shared" ref="BU100" si="206">BT100*(100%+$BC100)</f>
        <v>12253.188339483486</v>
      </c>
      <c r="BV100" s="9">
        <f t="shared" ref="BV100" si="207">MIN($BB100, 80%)*BU100+BT100*MAX(100%-$BB100, 20%)</f>
        <v>9802.5506715867887</v>
      </c>
      <c r="BW100" s="9">
        <f t="shared" ref="BW100" si="208">(100%+BF100)*P100</f>
        <v>2480.1071770334929</v>
      </c>
      <c r="BX100" s="9">
        <v>4</v>
      </c>
      <c r="BY100" s="9">
        <f t="shared" si="133"/>
        <v>1136.2644115524595</v>
      </c>
      <c r="BZ100" s="9">
        <v>7</v>
      </c>
      <c r="CA100" s="9">
        <v>10</v>
      </c>
      <c r="CB100" s="9">
        <f t="shared" ref="CB100" si="209">M100+CA100</f>
        <v>30</v>
      </c>
      <c r="CC100" s="9">
        <f t="shared" ref="CC100" si="210">(BZ100*BV100+SUM(BM100:BS100))/CB100</f>
        <v>3004.2677209393755</v>
      </c>
      <c r="CD100" s="96">
        <f t="shared" ref="CD100" si="211">BY100+CC100</f>
        <v>4140.532132491835</v>
      </c>
      <c r="CE100">
        <f>CD85/CD100</f>
        <v>1.0114330086877321</v>
      </c>
      <c r="CF100" t="s">
        <v>308</v>
      </c>
    </row>
    <row r="101" spans="2:84" x14ac:dyDescent="0.35">
      <c r="B101" t="s">
        <v>209</v>
      </c>
      <c r="C101">
        <v>184</v>
      </c>
      <c r="D101" s="6">
        <v>72</v>
      </c>
      <c r="E101" s="6">
        <v>6</v>
      </c>
      <c r="F101" s="4">
        <v>1.5579000000000001</v>
      </c>
      <c r="G101" s="6">
        <v>12</v>
      </c>
      <c r="H101">
        <v>8</v>
      </c>
      <c r="I101" s="4">
        <v>1.1519999999999999</v>
      </c>
      <c r="J101" s="4">
        <v>1.4079999999999999</v>
      </c>
      <c r="K101" s="4">
        <v>1.7536</v>
      </c>
      <c r="L101" s="4">
        <v>1.792</v>
      </c>
      <c r="M101" s="6">
        <v>20</v>
      </c>
      <c r="N101" s="4">
        <v>0.05</v>
      </c>
      <c r="O101" s="4">
        <v>0.5</v>
      </c>
      <c r="P101" s="9">
        <v>1440</v>
      </c>
      <c r="Q101" t="s">
        <v>225</v>
      </c>
      <c r="R101">
        <v>1</v>
      </c>
      <c r="S101" t="s">
        <v>9</v>
      </c>
      <c r="T101">
        <v>449</v>
      </c>
      <c r="U101" s="4"/>
      <c r="V101" s="6"/>
      <c r="W101" s="6"/>
      <c r="X101" s="6"/>
      <c r="Y101" t="s">
        <v>227</v>
      </c>
      <c r="AF101">
        <v>200</v>
      </c>
      <c r="AI101" s="15">
        <v>311</v>
      </c>
      <c r="AJ101" s="15">
        <v>1</v>
      </c>
      <c r="AK101" s="30">
        <f>1*34.8%</f>
        <v>0.34799999999999998</v>
      </c>
      <c r="AM101" s="30">
        <v>0.23200000000000001</v>
      </c>
      <c r="AO101" s="15"/>
      <c r="AP101" s="4" t="s">
        <v>231</v>
      </c>
      <c r="AS101" s="4">
        <v>0.35</v>
      </c>
      <c r="AU101">
        <f t="shared" si="134"/>
        <v>633</v>
      </c>
      <c r="AV101" s="6">
        <f t="shared" si="135"/>
        <v>311</v>
      </c>
      <c r="AW101" s="4">
        <f t="shared" si="136"/>
        <v>0.34799999999999998</v>
      </c>
      <c r="AX101" s="6">
        <f t="shared" si="137"/>
        <v>1164.2839999999999</v>
      </c>
      <c r="AY101" s="4">
        <f t="shared" si="138"/>
        <v>0</v>
      </c>
      <c r="AZ101" s="4">
        <f t="shared" si="139"/>
        <v>0</v>
      </c>
      <c r="BA101" s="4">
        <f t="shared" si="140"/>
        <v>0</v>
      </c>
      <c r="BB101" s="4">
        <f t="shared" si="141"/>
        <v>0.63200000000000001</v>
      </c>
      <c r="BC101" s="4">
        <f t="shared" si="142"/>
        <v>0.5</v>
      </c>
      <c r="BD101" s="6">
        <f t="shared" si="143"/>
        <v>272</v>
      </c>
      <c r="BE101" s="4">
        <f t="shared" si="127"/>
        <v>0.45224880382775118</v>
      </c>
      <c r="BF101" s="4">
        <f t="shared" si="144"/>
        <v>0.72229665071770344</v>
      </c>
      <c r="BG101" s="55">
        <v>2</v>
      </c>
      <c r="BH101" s="9">
        <f t="shared" si="128"/>
        <v>5268.2882583107366</v>
      </c>
      <c r="BI101" s="9">
        <f t="shared" si="145"/>
        <v>7902.432387466105</v>
      </c>
      <c r="BJ101" s="9">
        <f t="shared" si="146"/>
        <v>6933.0673479369298</v>
      </c>
      <c r="BK101" s="6">
        <f t="shared" si="129"/>
        <v>1947.8362133557891</v>
      </c>
      <c r="BL101" s="9">
        <f t="shared" si="147"/>
        <v>2921.7543200336836</v>
      </c>
      <c r="BM101" s="9">
        <f t="shared" si="148"/>
        <v>2563.3524567762183</v>
      </c>
      <c r="BN101" s="6">
        <f t="shared" si="130"/>
        <v>1639.3118719999998</v>
      </c>
      <c r="BO101" s="9">
        <f t="shared" si="149"/>
        <v>2458.9678079999994</v>
      </c>
      <c r="BP101" s="9">
        <f t="shared" si="150"/>
        <v>2157.3344235519994</v>
      </c>
      <c r="BQ101" s="6">
        <f t="shared" si="131"/>
        <v>2041.6884223999998</v>
      </c>
      <c r="BR101" s="9">
        <f t="shared" si="151"/>
        <v>3062.5326335999998</v>
      </c>
      <c r="BS101" s="9">
        <f t="shared" si="152"/>
        <v>2686.8619638783998</v>
      </c>
      <c r="BT101" s="6">
        <f t="shared" si="132"/>
        <v>6059.934885995789</v>
      </c>
      <c r="BU101" s="9">
        <f t="shared" si="153"/>
        <v>9089.9023289936831</v>
      </c>
      <c r="BV101" s="9">
        <f t="shared" si="154"/>
        <v>7974.8743099704579</v>
      </c>
      <c r="BW101" s="9">
        <f t="shared" si="155"/>
        <v>2480.1071770334929</v>
      </c>
      <c r="BX101" s="9">
        <v>4</v>
      </c>
      <c r="BY101" s="9">
        <f t="shared" si="133"/>
        <v>924.40897972492394</v>
      </c>
      <c r="BZ101" s="9">
        <v>7</v>
      </c>
      <c r="CA101" s="9">
        <v>10</v>
      </c>
      <c r="CB101" s="9">
        <f t="shared" si="156"/>
        <v>30</v>
      </c>
      <c r="CC101" s="9">
        <f t="shared" si="157"/>
        <v>2414.4723249999943</v>
      </c>
      <c r="CD101" s="9">
        <f t="shared" si="158"/>
        <v>3338.8813047249182</v>
      </c>
    </row>
    <row r="102" spans="2:84" s="97" customFormat="1" x14ac:dyDescent="0.35">
      <c r="B102" s="97" t="s">
        <v>209</v>
      </c>
      <c r="C102" s="97">
        <v>184</v>
      </c>
      <c r="D102" s="98">
        <v>72</v>
      </c>
      <c r="E102" s="98">
        <v>6</v>
      </c>
      <c r="F102" s="99">
        <v>1.5579000000000001</v>
      </c>
      <c r="G102" s="98">
        <v>12</v>
      </c>
      <c r="H102" s="97">
        <v>8</v>
      </c>
      <c r="I102" s="99">
        <v>1.1519999999999999</v>
      </c>
      <c r="J102" s="99">
        <v>1.4079999999999999</v>
      </c>
      <c r="K102" s="99">
        <v>1.7536</v>
      </c>
      <c r="L102" s="99">
        <v>1.792</v>
      </c>
      <c r="M102" s="98">
        <v>20</v>
      </c>
      <c r="N102" s="99">
        <v>0.05</v>
      </c>
      <c r="O102" s="99">
        <v>0.5</v>
      </c>
      <c r="P102" s="100">
        <v>1440</v>
      </c>
      <c r="Q102" s="97" t="s">
        <v>225</v>
      </c>
      <c r="R102" s="97">
        <v>1</v>
      </c>
      <c r="S102" s="97" t="s">
        <v>9</v>
      </c>
      <c r="T102" s="97">
        <v>449</v>
      </c>
      <c r="U102" s="99"/>
      <c r="V102" s="98"/>
      <c r="W102" s="98"/>
      <c r="X102" s="98"/>
      <c r="Y102" s="97" t="s">
        <v>227</v>
      </c>
      <c r="AF102" s="97">
        <v>200</v>
      </c>
      <c r="AI102" s="101">
        <v>311</v>
      </c>
      <c r="AJ102" s="101">
        <v>1</v>
      </c>
      <c r="AK102" s="102">
        <f>2*34.8%</f>
        <v>0.69599999999999995</v>
      </c>
      <c r="AL102" s="102"/>
      <c r="AO102" s="101"/>
      <c r="AP102" s="99" t="s">
        <v>231</v>
      </c>
      <c r="AS102" s="99">
        <v>0.35</v>
      </c>
      <c r="AU102" s="97">
        <f t="shared" si="134"/>
        <v>633</v>
      </c>
      <c r="AV102" s="98">
        <f t="shared" si="135"/>
        <v>311</v>
      </c>
      <c r="AW102" s="99">
        <f t="shared" si="136"/>
        <v>0.69599999999999995</v>
      </c>
      <c r="AX102" s="98">
        <f t="shared" si="137"/>
        <v>1384.568</v>
      </c>
      <c r="AY102" s="99">
        <f t="shared" si="138"/>
        <v>0</v>
      </c>
      <c r="AZ102" s="99">
        <f t="shared" si="139"/>
        <v>0</v>
      </c>
      <c r="BA102" s="99">
        <f t="shared" si="140"/>
        <v>0</v>
      </c>
      <c r="BB102" s="99">
        <f t="shared" si="141"/>
        <v>0.39999999999999997</v>
      </c>
      <c r="BC102" s="99">
        <f t="shared" si="142"/>
        <v>0.5</v>
      </c>
      <c r="BD102" s="98">
        <f t="shared" si="143"/>
        <v>272</v>
      </c>
      <c r="BE102" s="4">
        <f t="shared" si="127"/>
        <v>0.45224880382775118</v>
      </c>
      <c r="BF102" s="99">
        <f t="shared" si="144"/>
        <v>0.72229665071770344</v>
      </c>
      <c r="BG102" s="103">
        <v>2</v>
      </c>
      <c r="BH102" s="9">
        <f t="shared" si="128"/>
        <v>6265.0550357410912</v>
      </c>
      <c r="BI102" s="100">
        <f t="shared" si="145"/>
        <v>9397.5825536116372</v>
      </c>
      <c r="BJ102" s="100">
        <f t="shared" si="146"/>
        <v>7518.0660428893098</v>
      </c>
      <c r="BK102" s="6">
        <f t="shared" si="129"/>
        <v>2316.3692795345451</v>
      </c>
      <c r="BL102" s="100">
        <f t="shared" si="147"/>
        <v>3474.5539193018176</v>
      </c>
      <c r="BM102" s="100">
        <f t="shared" si="148"/>
        <v>2779.6431354414544</v>
      </c>
      <c r="BN102" s="6">
        <f t="shared" si="130"/>
        <v>1949.4717439999999</v>
      </c>
      <c r="BO102" s="100">
        <f t="shared" si="149"/>
        <v>2924.2076159999997</v>
      </c>
      <c r="BP102" s="100">
        <f t="shared" si="150"/>
        <v>2339.3660927999999</v>
      </c>
      <c r="BQ102" s="6">
        <f t="shared" si="131"/>
        <v>2427.9784448</v>
      </c>
      <c r="BR102" s="100">
        <f t="shared" si="151"/>
        <v>3641.9676672000001</v>
      </c>
      <c r="BS102" s="100">
        <f t="shared" si="152"/>
        <v>2913.5741337600002</v>
      </c>
      <c r="BT102" s="6">
        <f t="shared" si="132"/>
        <v>7206.4822029963643</v>
      </c>
      <c r="BU102" s="100">
        <f t="shared" si="153"/>
        <v>10809.723304494546</v>
      </c>
      <c r="BV102" s="100">
        <f t="shared" si="154"/>
        <v>8647.7786435956368</v>
      </c>
      <c r="BW102" s="100">
        <f t="shared" si="155"/>
        <v>2480.1071770334929</v>
      </c>
      <c r="BX102" s="100">
        <v>4</v>
      </c>
      <c r="BY102" s="9">
        <f t="shared" si="133"/>
        <v>1002.4088057185746</v>
      </c>
      <c r="BZ102" s="100">
        <v>7</v>
      </c>
      <c r="CA102" s="100">
        <v>10</v>
      </c>
      <c r="CB102" s="100">
        <f t="shared" si="156"/>
        <v>30</v>
      </c>
      <c r="CC102" s="100">
        <f t="shared" si="157"/>
        <v>2650.3553113056969</v>
      </c>
      <c r="CD102" s="100">
        <f t="shared" si="158"/>
        <v>3652.7641170242714</v>
      </c>
    </row>
    <row r="103" spans="2:84" x14ac:dyDescent="0.35">
      <c r="B103" t="s">
        <v>209</v>
      </c>
      <c r="C103">
        <v>184</v>
      </c>
      <c r="D103" s="6">
        <v>72</v>
      </c>
      <c r="E103" s="6">
        <v>6</v>
      </c>
      <c r="F103" s="4">
        <v>1.5579000000000001</v>
      </c>
      <c r="G103" s="6">
        <v>12</v>
      </c>
      <c r="H103">
        <v>8</v>
      </c>
      <c r="I103" s="4">
        <v>1.1519999999999999</v>
      </c>
      <c r="J103" s="4">
        <v>1.4079999999999999</v>
      </c>
      <c r="K103" s="4">
        <v>1.7536</v>
      </c>
      <c r="L103" s="4">
        <v>1.792</v>
      </c>
      <c r="M103" s="6">
        <v>20</v>
      </c>
      <c r="N103" s="4">
        <v>0.05</v>
      </c>
      <c r="O103" s="4">
        <v>0.5</v>
      </c>
      <c r="P103" s="9">
        <v>1440</v>
      </c>
      <c r="Q103" t="s">
        <v>225</v>
      </c>
      <c r="R103">
        <v>1</v>
      </c>
      <c r="S103" t="s">
        <v>9</v>
      </c>
      <c r="T103">
        <v>449</v>
      </c>
      <c r="U103" s="4"/>
      <c r="V103" s="6"/>
      <c r="W103" s="6"/>
      <c r="X103" s="6"/>
      <c r="Y103" t="s">
        <v>226</v>
      </c>
      <c r="Z103" s="4">
        <v>0.18</v>
      </c>
      <c r="AA103" s="4">
        <v>0.15</v>
      </c>
      <c r="AB103" s="4"/>
      <c r="AC103" s="4"/>
      <c r="AD103" s="4"/>
      <c r="AE103" s="4"/>
      <c r="AF103" s="15"/>
      <c r="AG103" s="15"/>
      <c r="AH103" s="15"/>
      <c r="AI103" s="15">
        <v>311</v>
      </c>
      <c r="AJ103" s="15">
        <v>1</v>
      </c>
      <c r="AK103" s="30"/>
      <c r="AL103" s="30">
        <v>0.46600000000000003</v>
      </c>
      <c r="AM103" s="30">
        <v>0.311</v>
      </c>
      <c r="AN103" s="30"/>
      <c r="AO103" s="15"/>
      <c r="AP103" s="4" t="s">
        <v>214</v>
      </c>
      <c r="AU103">
        <f t="shared" si="134"/>
        <v>633</v>
      </c>
      <c r="AV103" s="6">
        <f t="shared" si="135"/>
        <v>311</v>
      </c>
      <c r="AW103" s="4">
        <f t="shared" si="136"/>
        <v>0.18</v>
      </c>
      <c r="AX103" s="6">
        <f t="shared" si="137"/>
        <v>1057.94</v>
      </c>
      <c r="AY103" s="4">
        <f t="shared" si="138"/>
        <v>0.61599999999999999</v>
      </c>
      <c r="AZ103" s="4">
        <f t="shared" si="139"/>
        <v>0</v>
      </c>
      <c r="BA103" s="4">
        <f t="shared" si="140"/>
        <v>0</v>
      </c>
      <c r="BB103" s="4">
        <f t="shared" si="141"/>
        <v>0.36099999999999999</v>
      </c>
      <c r="BC103" s="4">
        <f t="shared" si="142"/>
        <v>0.5</v>
      </c>
      <c r="BD103" s="6">
        <f t="shared" si="143"/>
        <v>72</v>
      </c>
      <c r="BE103" s="4">
        <f t="shared" si="127"/>
        <v>0.13597826086956522</v>
      </c>
      <c r="BF103" s="4">
        <f t="shared" si="144"/>
        <v>0.21717391304347824</v>
      </c>
      <c r="BG103" s="55">
        <v>1</v>
      </c>
      <c r="BH103" s="9">
        <f t="shared" si="128"/>
        <v>2663.4341972160005</v>
      </c>
      <c r="BI103" s="9">
        <f t="shared" si="145"/>
        <v>3995.151295824001</v>
      </c>
      <c r="BJ103" s="9">
        <f t="shared" si="146"/>
        <v>3144.1840698134883</v>
      </c>
      <c r="BK103" s="6">
        <f t="shared" si="129"/>
        <v>984.74747904000003</v>
      </c>
      <c r="BL103" s="9">
        <f t="shared" si="147"/>
        <v>1477.12121856</v>
      </c>
      <c r="BM103" s="9">
        <f t="shared" si="148"/>
        <v>1162.49439900672</v>
      </c>
      <c r="BN103" s="6">
        <f t="shared" si="130"/>
        <v>2407.1605043200002</v>
      </c>
      <c r="BO103" s="9">
        <f t="shared" si="149"/>
        <v>3610.7407564800005</v>
      </c>
      <c r="BP103" s="9">
        <f t="shared" si="150"/>
        <v>2841.6529753497603</v>
      </c>
      <c r="BQ103" s="6">
        <f t="shared" si="131"/>
        <v>2998.0089917440005</v>
      </c>
      <c r="BR103" s="9">
        <f t="shared" si="151"/>
        <v>4497.0134876160009</v>
      </c>
      <c r="BS103" s="9">
        <f t="shared" si="152"/>
        <v>3539.1496147537928</v>
      </c>
      <c r="BT103" s="6">
        <f t="shared" si="132"/>
        <v>3063.6588236800003</v>
      </c>
      <c r="BU103" s="9">
        <f t="shared" si="153"/>
        <v>4595.4882355200007</v>
      </c>
      <c r="BV103" s="9">
        <f t="shared" si="154"/>
        <v>3616.6492413542405</v>
      </c>
      <c r="BW103" s="9">
        <f t="shared" si="155"/>
        <v>1752.7304347826087</v>
      </c>
      <c r="BX103" s="9">
        <v>4</v>
      </c>
      <c r="BY103" s="9">
        <f t="shared" si="133"/>
        <v>419.22454264179845</v>
      </c>
      <c r="BZ103" s="9">
        <v>7</v>
      </c>
      <c r="CA103" s="9">
        <v>10</v>
      </c>
      <c r="CB103" s="9">
        <f t="shared" si="156"/>
        <v>30</v>
      </c>
      <c r="CC103" s="9">
        <f t="shared" si="157"/>
        <v>1545.7588472916652</v>
      </c>
      <c r="CD103" s="9">
        <f t="shared" si="158"/>
        <v>1964.9833899334637</v>
      </c>
    </row>
    <row r="104" spans="2:84" x14ac:dyDescent="0.35">
      <c r="B104" t="s">
        <v>209</v>
      </c>
      <c r="C104">
        <v>184</v>
      </c>
      <c r="D104" s="6">
        <v>72</v>
      </c>
      <c r="E104" s="6">
        <v>6</v>
      </c>
      <c r="F104" s="4">
        <v>1.5579000000000001</v>
      </c>
      <c r="G104" s="6">
        <v>12</v>
      </c>
      <c r="H104">
        <v>8</v>
      </c>
      <c r="I104" s="4">
        <v>1.1519999999999999</v>
      </c>
      <c r="J104" s="4">
        <v>1.4079999999999999</v>
      </c>
      <c r="K104" s="4">
        <v>1.7536</v>
      </c>
      <c r="L104" s="4">
        <v>1.792</v>
      </c>
      <c r="M104" s="6">
        <v>20</v>
      </c>
      <c r="N104" s="4">
        <v>0.05</v>
      </c>
      <c r="O104" s="4">
        <v>0.5</v>
      </c>
      <c r="P104" s="9">
        <v>1440</v>
      </c>
      <c r="Q104" t="s">
        <v>225</v>
      </c>
      <c r="R104">
        <v>1</v>
      </c>
      <c r="S104" t="s">
        <v>9</v>
      </c>
      <c r="T104">
        <v>449</v>
      </c>
      <c r="U104" s="4"/>
      <c r="V104" s="6"/>
      <c r="W104" s="6"/>
      <c r="X104" s="6"/>
      <c r="Y104" t="s">
        <v>226</v>
      </c>
      <c r="Z104" s="4">
        <v>0.18</v>
      </c>
      <c r="AA104" s="4">
        <v>0.15</v>
      </c>
      <c r="AB104" s="4"/>
      <c r="AC104" s="4"/>
      <c r="AD104" s="4"/>
      <c r="AE104" s="4"/>
      <c r="AF104" s="15"/>
      <c r="AG104" s="15"/>
      <c r="AH104" s="15"/>
      <c r="AI104" s="15">
        <v>311</v>
      </c>
      <c r="AJ104" s="15">
        <v>1</v>
      </c>
      <c r="AK104" s="30"/>
      <c r="AL104" s="30">
        <v>0.46600000000000003</v>
      </c>
      <c r="AO104" s="15">
        <f>1*187</f>
        <v>187</v>
      </c>
      <c r="AP104" s="4" t="s">
        <v>214</v>
      </c>
      <c r="AU104">
        <f t="shared" si="134"/>
        <v>633</v>
      </c>
      <c r="AV104" s="6">
        <f t="shared" si="135"/>
        <v>311</v>
      </c>
      <c r="AW104" s="4">
        <f t="shared" si="136"/>
        <v>0.18</v>
      </c>
      <c r="AX104" s="6">
        <f t="shared" si="137"/>
        <v>1057.94</v>
      </c>
      <c r="AY104" s="4">
        <f t="shared" si="138"/>
        <v>0.61599999999999999</v>
      </c>
      <c r="AZ104" s="4">
        <f t="shared" si="139"/>
        <v>0</v>
      </c>
      <c r="BA104" s="4">
        <f t="shared" si="140"/>
        <v>0</v>
      </c>
      <c r="BB104" s="4">
        <f t="shared" si="141"/>
        <v>0.05</v>
      </c>
      <c r="BC104" s="4">
        <f t="shared" si="142"/>
        <v>0.5</v>
      </c>
      <c r="BD104" s="6">
        <f t="shared" si="143"/>
        <v>259</v>
      </c>
      <c r="BE104" s="4">
        <f t="shared" si="127"/>
        <v>0.43400843881856538</v>
      </c>
      <c r="BF104" s="4">
        <f t="shared" si="144"/>
        <v>0.69316455696202539</v>
      </c>
      <c r="BG104" s="55">
        <v>1</v>
      </c>
      <c r="BH104" s="9">
        <f t="shared" si="128"/>
        <v>2663.4341972160005</v>
      </c>
      <c r="BI104" s="9">
        <f t="shared" si="145"/>
        <v>3995.151295824001</v>
      </c>
      <c r="BJ104" s="9">
        <f t="shared" si="146"/>
        <v>2730.0200521464003</v>
      </c>
      <c r="BK104" s="6">
        <f t="shared" si="129"/>
        <v>984.74747904000003</v>
      </c>
      <c r="BL104" s="9">
        <f t="shared" si="147"/>
        <v>1477.12121856</v>
      </c>
      <c r="BM104" s="9">
        <f t="shared" si="148"/>
        <v>1009.366166016</v>
      </c>
      <c r="BN104" s="6">
        <f t="shared" si="130"/>
        <v>2407.1605043200002</v>
      </c>
      <c r="BO104" s="9">
        <f t="shared" si="149"/>
        <v>3610.7407564800005</v>
      </c>
      <c r="BP104" s="9">
        <f t="shared" si="150"/>
        <v>2467.3395169280002</v>
      </c>
      <c r="BQ104" s="6">
        <f t="shared" si="131"/>
        <v>2998.0089917440005</v>
      </c>
      <c r="BR104" s="9">
        <f t="shared" si="151"/>
        <v>4497.0134876160009</v>
      </c>
      <c r="BS104" s="9">
        <f t="shared" si="152"/>
        <v>3072.9592165376007</v>
      </c>
      <c r="BT104" s="6">
        <f t="shared" si="132"/>
        <v>3063.6588236800003</v>
      </c>
      <c r="BU104" s="9">
        <f t="shared" si="153"/>
        <v>4595.4882355200007</v>
      </c>
      <c r="BV104" s="9">
        <f t="shared" si="154"/>
        <v>3140.2502942719998</v>
      </c>
      <c r="BW104" s="9">
        <f t="shared" si="155"/>
        <v>2438.1569620253163</v>
      </c>
      <c r="BX104" s="9">
        <v>4</v>
      </c>
      <c r="BY104" s="9">
        <f t="shared" si="133"/>
        <v>364.00267361952007</v>
      </c>
      <c r="BZ104" s="9">
        <v>7</v>
      </c>
      <c r="CA104" s="9">
        <v>10</v>
      </c>
      <c r="CB104" s="9">
        <f t="shared" si="156"/>
        <v>30</v>
      </c>
      <c r="CC104" s="9">
        <f t="shared" si="157"/>
        <v>1401.4780233181868</v>
      </c>
      <c r="CD104" s="9">
        <f t="shared" si="158"/>
        <v>1765.4806969377069</v>
      </c>
    </row>
    <row r="105" spans="2:84" x14ac:dyDescent="0.35">
      <c r="B105" t="s">
        <v>209</v>
      </c>
      <c r="C105">
        <v>184</v>
      </c>
      <c r="D105" s="6">
        <v>72</v>
      </c>
      <c r="E105" s="6">
        <v>6</v>
      </c>
      <c r="F105" s="4">
        <v>1.5579000000000001</v>
      </c>
      <c r="G105" s="6">
        <v>12</v>
      </c>
      <c r="H105">
        <v>8</v>
      </c>
      <c r="I105" s="4">
        <v>1.1519999999999999</v>
      </c>
      <c r="J105" s="4">
        <v>1.4079999999999999</v>
      </c>
      <c r="K105" s="4">
        <v>1.7536</v>
      </c>
      <c r="L105" s="4">
        <v>1.792</v>
      </c>
      <c r="M105" s="6">
        <v>20</v>
      </c>
      <c r="N105" s="4">
        <v>0.05</v>
      </c>
      <c r="O105" s="4">
        <v>0.5</v>
      </c>
      <c r="P105" s="9">
        <v>1440</v>
      </c>
      <c r="Q105" t="s">
        <v>225</v>
      </c>
      <c r="R105">
        <v>1</v>
      </c>
      <c r="S105" t="s">
        <v>9</v>
      </c>
      <c r="T105">
        <v>449</v>
      </c>
      <c r="U105" s="4"/>
      <c r="V105" s="6"/>
      <c r="W105" s="6"/>
      <c r="X105" s="6"/>
      <c r="Y105" t="s">
        <v>226</v>
      </c>
      <c r="Z105" s="4">
        <v>0.18</v>
      </c>
      <c r="AA105" s="4">
        <v>0.15</v>
      </c>
      <c r="AB105" s="4"/>
      <c r="AC105" s="4"/>
      <c r="AD105" s="4"/>
      <c r="AE105" s="4"/>
      <c r="AF105" s="15"/>
      <c r="AG105" s="15"/>
      <c r="AH105" s="15"/>
      <c r="AI105" s="15">
        <v>311</v>
      </c>
      <c r="AJ105" s="15">
        <v>1</v>
      </c>
      <c r="AK105" s="30">
        <f>1*46.6%</f>
        <v>0.46600000000000003</v>
      </c>
      <c r="AL105" s="30">
        <v>0.46600000000000003</v>
      </c>
      <c r="AO105" s="15"/>
      <c r="AP105" s="4" t="s">
        <v>214</v>
      </c>
      <c r="AU105">
        <f t="shared" si="134"/>
        <v>633</v>
      </c>
      <c r="AV105" s="6">
        <f t="shared" si="135"/>
        <v>311</v>
      </c>
      <c r="AW105" s="4">
        <f t="shared" si="136"/>
        <v>0.64600000000000002</v>
      </c>
      <c r="AX105" s="6">
        <f t="shared" si="137"/>
        <v>1352.9179999999999</v>
      </c>
      <c r="AY105" s="4">
        <f t="shared" si="138"/>
        <v>0.61599999999999999</v>
      </c>
      <c r="AZ105" s="4">
        <f t="shared" si="139"/>
        <v>0</v>
      </c>
      <c r="BA105" s="4">
        <f t="shared" si="140"/>
        <v>0</v>
      </c>
      <c r="BB105" s="4">
        <f t="shared" si="141"/>
        <v>0.05</v>
      </c>
      <c r="BC105" s="4">
        <f t="shared" si="142"/>
        <v>0.5</v>
      </c>
      <c r="BD105" s="6">
        <f t="shared" si="143"/>
        <v>72</v>
      </c>
      <c r="BE105" s="4">
        <f t="shared" si="127"/>
        <v>0.13597826086956522</v>
      </c>
      <c r="BF105" s="4">
        <f t="shared" si="144"/>
        <v>0.21717391304347824</v>
      </c>
      <c r="BG105" s="55">
        <v>1</v>
      </c>
      <c r="BH105" s="9">
        <f t="shared" si="128"/>
        <v>3406.0608987552</v>
      </c>
      <c r="BI105" s="9">
        <f t="shared" si="145"/>
        <v>5109.0913481327998</v>
      </c>
      <c r="BJ105" s="9">
        <f t="shared" si="146"/>
        <v>3491.2124212240797</v>
      </c>
      <c r="BK105" s="6">
        <f t="shared" si="129"/>
        <v>1259.3177210879999</v>
      </c>
      <c r="BL105" s="9">
        <f t="shared" si="147"/>
        <v>1888.9765816319998</v>
      </c>
      <c r="BM105" s="9">
        <f t="shared" si="148"/>
        <v>1290.8006641151999</v>
      </c>
      <c r="BN105" s="6">
        <f t="shared" si="130"/>
        <v>3078.3322071039997</v>
      </c>
      <c r="BO105" s="9">
        <f t="shared" si="149"/>
        <v>4617.4983106559994</v>
      </c>
      <c r="BP105" s="9">
        <f t="shared" si="150"/>
        <v>3155.2905122815996</v>
      </c>
      <c r="BQ105" s="6">
        <f t="shared" si="131"/>
        <v>3833.9228397567999</v>
      </c>
      <c r="BR105" s="9">
        <f t="shared" si="151"/>
        <v>5750.8842596351997</v>
      </c>
      <c r="BS105" s="9">
        <f t="shared" si="152"/>
        <v>3929.7709107507198</v>
      </c>
      <c r="BT105" s="6">
        <f t="shared" si="132"/>
        <v>3917.877354496</v>
      </c>
      <c r="BU105" s="9">
        <f t="shared" si="153"/>
        <v>5876.8160317439997</v>
      </c>
      <c r="BV105" s="9">
        <f t="shared" si="154"/>
        <v>4015.8242883583998</v>
      </c>
      <c r="BW105" s="9">
        <f t="shared" si="155"/>
        <v>1752.7304347826087</v>
      </c>
      <c r="BX105" s="9">
        <v>4</v>
      </c>
      <c r="BY105" s="9">
        <f t="shared" si="133"/>
        <v>465.49498949654395</v>
      </c>
      <c r="BZ105" s="9">
        <v>7</v>
      </c>
      <c r="CA105" s="9">
        <v>10</v>
      </c>
      <c r="CB105" s="9">
        <f t="shared" si="156"/>
        <v>30</v>
      </c>
      <c r="CC105" s="9">
        <f t="shared" si="157"/>
        <v>1792.2423240936105</v>
      </c>
      <c r="CD105" s="96">
        <f t="shared" si="158"/>
        <v>2257.7373135901544</v>
      </c>
      <c r="CF105" t="s">
        <v>269</v>
      </c>
    </row>
    <row r="106" spans="2:84" x14ac:dyDescent="0.35">
      <c r="B106" t="s">
        <v>209</v>
      </c>
      <c r="C106">
        <v>184</v>
      </c>
      <c r="D106" s="6">
        <v>72</v>
      </c>
      <c r="E106" s="6">
        <v>6</v>
      </c>
      <c r="F106" s="4">
        <v>1.5579000000000001</v>
      </c>
      <c r="G106" s="6">
        <v>12</v>
      </c>
      <c r="H106">
        <v>8</v>
      </c>
      <c r="I106" s="4">
        <v>1.1519999999999999</v>
      </c>
      <c r="J106" s="4">
        <v>1.4079999999999999</v>
      </c>
      <c r="K106" s="4">
        <v>1.7536</v>
      </c>
      <c r="L106" s="4">
        <v>1.792</v>
      </c>
      <c r="M106" s="6">
        <v>20</v>
      </c>
      <c r="N106" s="4">
        <v>0.05</v>
      </c>
      <c r="O106" s="4">
        <v>0.5</v>
      </c>
      <c r="P106" s="9">
        <v>1440</v>
      </c>
      <c r="Q106" t="s">
        <v>225</v>
      </c>
      <c r="R106">
        <v>1</v>
      </c>
      <c r="S106" t="s">
        <v>9</v>
      </c>
      <c r="T106">
        <v>449</v>
      </c>
      <c r="U106" s="4"/>
      <c r="V106" s="6"/>
      <c r="W106" s="6"/>
      <c r="X106" s="6"/>
      <c r="Y106" t="s">
        <v>226</v>
      </c>
      <c r="Z106" s="4">
        <v>0.18</v>
      </c>
      <c r="AA106" s="4">
        <v>0.15</v>
      </c>
      <c r="AB106" s="4"/>
      <c r="AC106" s="4"/>
      <c r="AD106" s="4"/>
      <c r="AE106" s="4"/>
      <c r="AF106" s="15"/>
      <c r="AG106" s="15"/>
      <c r="AH106" s="15"/>
      <c r="AI106" s="15">
        <v>311</v>
      </c>
      <c r="AJ106" s="15">
        <v>1</v>
      </c>
      <c r="AK106" s="30">
        <f>1*46.6%</f>
        <v>0.46600000000000003</v>
      </c>
      <c r="AM106" s="30">
        <v>0.311</v>
      </c>
      <c r="AO106" s="15"/>
      <c r="AP106" s="4" t="s">
        <v>214</v>
      </c>
      <c r="AU106">
        <f t="shared" si="134"/>
        <v>633</v>
      </c>
      <c r="AV106" s="6">
        <f t="shared" si="135"/>
        <v>311</v>
      </c>
      <c r="AW106" s="4">
        <f t="shared" si="136"/>
        <v>0.64600000000000002</v>
      </c>
      <c r="AX106" s="6">
        <f t="shared" si="137"/>
        <v>1352.9179999999999</v>
      </c>
      <c r="AY106" s="4">
        <f t="shared" si="138"/>
        <v>0.15</v>
      </c>
      <c r="AZ106" s="4">
        <f t="shared" si="139"/>
        <v>0</v>
      </c>
      <c r="BA106" s="4">
        <f t="shared" si="140"/>
        <v>0</v>
      </c>
      <c r="BB106" s="4">
        <f t="shared" si="141"/>
        <v>0.36099999999999999</v>
      </c>
      <c r="BC106" s="4">
        <f t="shared" si="142"/>
        <v>0.5</v>
      </c>
      <c r="BD106" s="6">
        <f t="shared" si="143"/>
        <v>72</v>
      </c>
      <c r="BE106" s="4">
        <f t="shared" si="127"/>
        <v>0.13597826086956522</v>
      </c>
      <c r="BF106" s="4">
        <f t="shared" si="144"/>
        <v>0.21717391304347824</v>
      </c>
      <c r="BG106" s="55">
        <v>1</v>
      </c>
      <c r="BH106" s="9">
        <f t="shared" si="128"/>
        <v>2423.8675950299998</v>
      </c>
      <c r="BI106" s="9">
        <f t="shared" si="145"/>
        <v>3635.8013925449995</v>
      </c>
      <c r="BJ106" s="9">
        <f t="shared" si="146"/>
        <v>2861.3756959329148</v>
      </c>
      <c r="BK106" s="6">
        <f t="shared" si="129"/>
        <v>896.17288319999977</v>
      </c>
      <c r="BL106" s="9">
        <f t="shared" si="147"/>
        <v>1344.2593247999996</v>
      </c>
      <c r="BM106" s="9">
        <f t="shared" si="148"/>
        <v>1057.9320886175997</v>
      </c>
      <c r="BN106" s="6">
        <f t="shared" si="130"/>
        <v>2190.6448255999994</v>
      </c>
      <c r="BO106" s="9">
        <f t="shared" si="149"/>
        <v>3285.9672383999991</v>
      </c>
      <c r="BP106" s="9">
        <f t="shared" si="150"/>
        <v>2586.0562166207992</v>
      </c>
      <c r="BQ106" s="6">
        <f t="shared" si="131"/>
        <v>2728.3485555199995</v>
      </c>
      <c r="BR106" s="9">
        <f t="shared" si="151"/>
        <v>4092.5228332799993</v>
      </c>
      <c r="BS106" s="9">
        <f t="shared" si="152"/>
        <v>3220.8154697913596</v>
      </c>
      <c r="BT106" s="6">
        <f t="shared" si="132"/>
        <v>2788.0934143999998</v>
      </c>
      <c r="BU106" s="9">
        <f t="shared" si="153"/>
        <v>4182.1401215999995</v>
      </c>
      <c r="BV106" s="9">
        <f t="shared" si="154"/>
        <v>3291.3442756991999</v>
      </c>
      <c r="BW106" s="9">
        <f t="shared" si="155"/>
        <v>1752.7304347826087</v>
      </c>
      <c r="BX106" s="9">
        <v>4</v>
      </c>
      <c r="BY106" s="9">
        <f t="shared" si="133"/>
        <v>381.516759457722</v>
      </c>
      <c r="BZ106" s="9">
        <v>7</v>
      </c>
      <c r="CA106" s="9">
        <v>10</v>
      </c>
      <c r="CB106" s="9">
        <f t="shared" si="156"/>
        <v>30</v>
      </c>
      <c r="CC106" s="9">
        <f t="shared" si="157"/>
        <v>1406.7232385908051</v>
      </c>
      <c r="CD106" s="9">
        <f t="shared" si="158"/>
        <v>1788.239998048527</v>
      </c>
      <c r="CF106" t="s">
        <v>307</v>
      </c>
    </row>
    <row r="107" spans="2:84" x14ac:dyDescent="0.35">
      <c r="B107" t="s">
        <v>209</v>
      </c>
      <c r="C107">
        <v>184</v>
      </c>
      <c r="D107" s="6">
        <v>72</v>
      </c>
      <c r="E107" s="6">
        <v>6</v>
      </c>
      <c r="F107" s="4">
        <v>1.5579000000000001</v>
      </c>
      <c r="G107" s="6">
        <v>12</v>
      </c>
      <c r="H107">
        <v>8</v>
      </c>
      <c r="I107" s="4">
        <v>1.1519999999999999</v>
      </c>
      <c r="J107" s="4">
        <v>1.4079999999999999</v>
      </c>
      <c r="K107" s="4">
        <v>1.7536</v>
      </c>
      <c r="L107" s="4">
        <v>1.792</v>
      </c>
      <c r="M107" s="6">
        <v>20</v>
      </c>
      <c r="N107" s="4">
        <v>0.05</v>
      </c>
      <c r="O107" s="4">
        <v>0.5</v>
      </c>
      <c r="P107" s="9">
        <v>1440</v>
      </c>
      <c r="Q107" t="s">
        <v>225</v>
      </c>
      <c r="R107">
        <v>1</v>
      </c>
      <c r="S107" t="s">
        <v>9</v>
      </c>
      <c r="T107">
        <v>449</v>
      </c>
      <c r="U107" s="4"/>
      <c r="V107" s="6"/>
      <c r="W107" s="6"/>
      <c r="X107" s="6"/>
      <c r="Y107" t="s">
        <v>226</v>
      </c>
      <c r="Z107" s="4">
        <v>0.18</v>
      </c>
      <c r="AA107" s="4">
        <v>0.15</v>
      </c>
      <c r="AB107" s="4"/>
      <c r="AC107" s="4"/>
      <c r="AD107" s="4"/>
      <c r="AE107" s="4"/>
      <c r="AF107" s="15"/>
      <c r="AG107" s="15"/>
      <c r="AH107" s="15"/>
      <c r="AI107" s="15">
        <v>311</v>
      </c>
      <c r="AJ107" s="15">
        <v>1</v>
      </c>
      <c r="AK107" s="30"/>
      <c r="AM107" s="30">
        <v>0.311</v>
      </c>
      <c r="AO107" s="15">
        <f t="shared" ref="AO107:AO109" si="212">1*187</f>
        <v>187</v>
      </c>
      <c r="AP107" s="4" t="s">
        <v>214</v>
      </c>
      <c r="AU107">
        <f t="shared" si="134"/>
        <v>633</v>
      </c>
      <c r="AV107" s="6">
        <f t="shared" si="135"/>
        <v>311</v>
      </c>
      <c r="AW107" s="4">
        <f t="shared" si="136"/>
        <v>0.18</v>
      </c>
      <c r="AX107" s="6">
        <f t="shared" si="137"/>
        <v>1057.94</v>
      </c>
      <c r="AY107" s="4">
        <f t="shared" si="138"/>
        <v>0.15</v>
      </c>
      <c r="AZ107" s="4">
        <f t="shared" si="139"/>
        <v>0</v>
      </c>
      <c r="BA107" s="4">
        <f t="shared" si="140"/>
        <v>0</v>
      </c>
      <c r="BB107" s="4">
        <f t="shared" si="141"/>
        <v>0.36099999999999999</v>
      </c>
      <c r="BC107" s="4">
        <f t="shared" si="142"/>
        <v>0.5</v>
      </c>
      <c r="BD107" s="6">
        <f t="shared" si="143"/>
        <v>259</v>
      </c>
      <c r="BE107" s="4">
        <f t="shared" si="127"/>
        <v>0.43400843881856538</v>
      </c>
      <c r="BF107" s="4">
        <f t="shared" si="144"/>
        <v>0.69316455696202539</v>
      </c>
      <c r="BG107" s="55">
        <v>1</v>
      </c>
      <c r="BH107" s="9">
        <f t="shared" si="128"/>
        <v>1895.3894349</v>
      </c>
      <c r="BI107" s="9">
        <f t="shared" si="145"/>
        <v>2843.0841523499998</v>
      </c>
      <c r="BJ107" s="9">
        <f t="shared" si="146"/>
        <v>2237.5072278994498</v>
      </c>
      <c r="BK107" s="6">
        <f t="shared" si="129"/>
        <v>700.77945599999987</v>
      </c>
      <c r="BL107" s="9">
        <f t="shared" si="147"/>
        <v>1051.1691839999999</v>
      </c>
      <c r="BM107" s="9">
        <f t="shared" si="148"/>
        <v>827.27014780799982</v>
      </c>
      <c r="BN107" s="6">
        <f t="shared" si="130"/>
        <v>1713.0164479999999</v>
      </c>
      <c r="BO107" s="9">
        <f t="shared" si="149"/>
        <v>2569.5246719999996</v>
      </c>
      <c r="BP107" s="9">
        <f t="shared" si="150"/>
        <v>2022.2159168639996</v>
      </c>
      <c r="BQ107" s="6">
        <f t="shared" si="131"/>
        <v>2133.4841216</v>
      </c>
      <c r="BR107" s="9">
        <f t="shared" si="151"/>
        <v>3200.2261823999997</v>
      </c>
      <c r="BS107" s="9">
        <f t="shared" si="152"/>
        <v>2518.5780055487999</v>
      </c>
      <c r="BT107" s="6">
        <f t="shared" si="132"/>
        <v>2180.2027520000001</v>
      </c>
      <c r="BU107" s="9">
        <f t="shared" si="153"/>
        <v>3270.3041280000002</v>
      </c>
      <c r="BV107" s="9">
        <f t="shared" si="154"/>
        <v>2573.7293487360002</v>
      </c>
      <c r="BW107" s="9">
        <f t="shared" si="155"/>
        <v>2438.1569620253163</v>
      </c>
      <c r="BX107" s="9">
        <v>4</v>
      </c>
      <c r="BY107" s="9">
        <f t="shared" si="133"/>
        <v>298.33429705326</v>
      </c>
      <c r="BZ107" s="9">
        <v>7</v>
      </c>
      <c r="CA107" s="9">
        <v>10</v>
      </c>
      <c r="CB107" s="9">
        <f t="shared" si="156"/>
        <v>30</v>
      </c>
      <c r="CC107" s="9">
        <f t="shared" si="157"/>
        <v>1100.0140311790933</v>
      </c>
      <c r="CD107" s="9">
        <f t="shared" si="158"/>
        <v>1398.3483282323532</v>
      </c>
    </row>
    <row r="108" spans="2:84" x14ac:dyDescent="0.35">
      <c r="B108" t="s">
        <v>209</v>
      </c>
      <c r="C108">
        <v>184</v>
      </c>
      <c r="D108" s="6">
        <v>72</v>
      </c>
      <c r="E108" s="6">
        <v>6</v>
      </c>
      <c r="F108" s="4">
        <v>1.5579000000000001</v>
      </c>
      <c r="G108" s="6">
        <v>12</v>
      </c>
      <c r="H108">
        <v>8</v>
      </c>
      <c r="I108" s="4">
        <v>1.1519999999999999</v>
      </c>
      <c r="J108" s="4">
        <v>1.4079999999999999</v>
      </c>
      <c r="K108" s="4">
        <v>1.7536</v>
      </c>
      <c r="L108" s="4">
        <v>1.792</v>
      </c>
      <c r="M108" s="6">
        <v>20</v>
      </c>
      <c r="N108" s="4">
        <v>0.05</v>
      </c>
      <c r="O108" s="4">
        <v>0.5</v>
      </c>
      <c r="P108" s="9">
        <v>1440</v>
      </c>
      <c r="Q108" t="s">
        <v>225</v>
      </c>
      <c r="R108">
        <v>1</v>
      </c>
      <c r="S108" t="s">
        <v>9</v>
      </c>
      <c r="T108">
        <v>449</v>
      </c>
      <c r="U108" s="4"/>
      <c r="V108" s="6"/>
      <c r="W108" s="6"/>
      <c r="X108" s="6"/>
      <c r="Y108" t="s">
        <v>226</v>
      </c>
      <c r="Z108" s="4">
        <v>0.18</v>
      </c>
      <c r="AA108" s="4">
        <v>0.15</v>
      </c>
      <c r="AB108" s="4"/>
      <c r="AC108" s="4"/>
      <c r="AD108" s="4"/>
      <c r="AE108" s="4"/>
      <c r="AF108" s="15"/>
      <c r="AG108" s="15"/>
      <c r="AH108" s="15"/>
      <c r="AI108" s="15">
        <v>311</v>
      </c>
      <c r="AJ108" s="15">
        <v>1</v>
      </c>
      <c r="AK108" s="30">
        <f>2*46.6%</f>
        <v>0.93200000000000005</v>
      </c>
      <c r="AL108" s="30"/>
      <c r="AO108" s="15"/>
      <c r="AP108" s="4" t="s">
        <v>214</v>
      </c>
      <c r="AU108">
        <f t="shared" si="134"/>
        <v>633</v>
      </c>
      <c r="AV108" s="6">
        <f t="shared" si="135"/>
        <v>311</v>
      </c>
      <c r="AW108" s="4">
        <f t="shared" si="136"/>
        <v>1.1120000000000001</v>
      </c>
      <c r="AX108" s="6">
        <f t="shared" si="137"/>
        <v>1647.896</v>
      </c>
      <c r="AY108" s="4">
        <f t="shared" si="138"/>
        <v>0.15</v>
      </c>
      <c r="AZ108" s="4">
        <f t="shared" si="139"/>
        <v>0</v>
      </c>
      <c r="BA108" s="4">
        <f t="shared" si="140"/>
        <v>0</v>
      </c>
      <c r="BB108" s="4">
        <f t="shared" si="141"/>
        <v>0.05</v>
      </c>
      <c r="BC108" s="4">
        <f t="shared" si="142"/>
        <v>0.5</v>
      </c>
      <c r="BD108" s="6">
        <f t="shared" si="143"/>
        <v>72</v>
      </c>
      <c r="BE108" s="4">
        <f t="shared" si="127"/>
        <v>0.13597826086956522</v>
      </c>
      <c r="BF108" s="4">
        <f t="shared" si="144"/>
        <v>0.21717391304347824</v>
      </c>
      <c r="BG108" s="55">
        <v>1</v>
      </c>
      <c r="BH108" s="9">
        <f t="shared" ref="BH108:BH130" si="213">F108*(100%+$AY108+$AZ108)*$AX108*BG108*IF(BG108&gt;1, (100%+(BG108-1)*BE108), 100%)</f>
        <v>2952.34575516</v>
      </c>
      <c r="BI108" s="9">
        <f t="shared" si="145"/>
        <v>4428.5186327399997</v>
      </c>
      <c r="BJ108" s="9">
        <f t="shared" si="146"/>
        <v>3026.1543990389996</v>
      </c>
      <c r="BK108" s="6">
        <f t="shared" si="129"/>
        <v>1091.5663103999998</v>
      </c>
      <c r="BL108" s="9">
        <f t="shared" si="147"/>
        <v>1637.3494655999998</v>
      </c>
      <c r="BM108" s="9">
        <f t="shared" si="148"/>
        <v>1118.8554681599999</v>
      </c>
      <c r="BN108" s="6">
        <f t="shared" si="130"/>
        <v>2668.2732031999994</v>
      </c>
      <c r="BO108" s="9">
        <f t="shared" si="149"/>
        <v>4002.4098047999992</v>
      </c>
      <c r="BP108" s="9">
        <f t="shared" si="150"/>
        <v>2734.9800332799991</v>
      </c>
      <c r="BQ108" s="6">
        <f t="shared" si="131"/>
        <v>3323.2129894399995</v>
      </c>
      <c r="BR108" s="9">
        <f t="shared" si="151"/>
        <v>4984.8194841599998</v>
      </c>
      <c r="BS108" s="9">
        <f t="shared" si="152"/>
        <v>3406.2933141759995</v>
      </c>
      <c r="BT108" s="6">
        <f t="shared" si="132"/>
        <v>3395.9840767999999</v>
      </c>
      <c r="BU108" s="9">
        <f t="shared" si="153"/>
        <v>5093.9761152000001</v>
      </c>
      <c r="BV108" s="9">
        <f t="shared" si="154"/>
        <v>3480.8836787199998</v>
      </c>
      <c r="BW108" s="9">
        <f t="shared" si="155"/>
        <v>1752.7304347826087</v>
      </c>
      <c r="BX108" s="9">
        <v>4</v>
      </c>
      <c r="BY108" s="9">
        <f t="shared" si="133"/>
        <v>403.48725320519992</v>
      </c>
      <c r="BZ108" s="9">
        <v>7</v>
      </c>
      <c r="CA108" s="9">
        <v>10</v>
      </c>
      <c r="CB108" s="9">
        <f t="shared" si="156"/>
        <v>30</v>
      </c>
      <c r="CC108" s="9">
        <f t="shared" si="157"/>
        <v>1553.5010016085332</v>
      </c>
      <c r="CD108" s="9">
        <f t="shared" si="158"/>
        <v>1956.9882548137332</v>
      </c>
    </row>
    <row r="109" spans="2:84" x14ac:dyDescent="0.35">
      <c r="B109" t="s">
        <v>209</v>
      </c>
      <c r="C109">
        <v>184</v>
      </c>
      <c r="D109" s="6">
        <v>72</v>
      </c>
      <c r="E109" s="6">
        <v>6</v>
      </c>
      <c r="F109" s="4">
        <v>1.5579000000000001</v>
      </c>
      <c r="G109" s="6">
        <v>12</v>
      </c>
      <c r="H109">
        <v>8</v>
      </c>
      <c r="I109" s="4">
        <v>1.1519999999999999</v>
      </c>
      <c r="J109" s="4">
        <v>1.4079999999999999</v>
      </c>
      <c r="K109" s="4">
        <v>1.7536</v>
      </c>
      <c r="L109" s="4">
        <v>1.792</v>
      </c>
      <c r="M109" s="6">
        <v>20</v>
      </c>
      <c r="N109" s="4">
        <v>0.05</v>
      </c>
      <c r="O109" s="4">
        <v>0.5</v>
      </c>
      <c r="P109" s="9">
        <v>1440</v>
      </c>
      <c r="Q109" t="s">
        <v>225</v>
      </c>
      <c r="R109">
        <v>1</v>
      </c>
      <c r="S109" t="s">
        <v>9</v>
      </c>
      <c r="T109">
        <v>449</v>
      </c>
      <c r="U109" s="4"/>
      <c r="V109" s="6"/>
      <c r="W109" s="6"/>
      <c r="X109" s="6"/>
      <c r="Y109" t="s">
        <v>226</v>
      </c>
      <c r="Z109" s="4">
        <v>0.18</v>
      </c>
      <c r="AA109" s="4">
        <v>0.15</v>
      </c>
      <c r="AB109" s="4"/>
      <c r="AC109" s="4"/>
      <c r="AD109" s="4"/>
      <c r="AE109" s="4"/>
      <c r="AF109" s="15"/>
      <c r="AG109" s="15"/>
      <c r="AH109" s="15"/>
      <c r="AI109" s="15">
        <v>311</v>
      </c>
      <c r="AJ109" s="15">
        <v>1</v>
      </c>
      <c r="AK109" s="30">
        <f>1*46.6%</f>
        <v>0.46600000000000003</v>
      </c>
      <c r="AL109" s="30"/>
      <c r="AO109" s="15">
        <f t="shared" si="212"/>
        <v>187</v>
      </c>
      <c r="AP109" s="4" t="s">
        <v>214</v>
      </c>
      <c r="AU109">
        <f t="shared" si="134"/>
        <v>633</v>
      </c>
      <c r="AV109" s="6">
        <f t="shared" si="135"/>
        <v>311</v>
      </c>
      <c r="AW109" s="4">
        <f t="shared" si="136"/>
        <v>0.64600000000000002</v>
      </c>
      <c r="AX109" s="6">
        <f t="shared" si="137"/>
        <v>1352.9179999999999</v>
      </c>
      <c r="AY109" s="4">
        <f t="shared" si="138"/>
        <v>0.15</v>
      </c>
      <c r="AZ109" s="4">
        <f t="shared" si="139"/>
        <v>0</v>
      </c>
      <c r="BA109" s="4">
        <f t="shared" si="140"/>
        <v>0</v>
      </c>
      <c r="BB109" s="4">
        <f t="shared" si="141"/>
        <v>0.05</v>
      </c>
      <c r="BC109" s="4">
        <f t="shared" si="142"/>
        <v>0.5</v>
      </c>
      <c r="BD109" s="6">
        <f t="shared" si="143"/>
        <v>259</v>
      </c>
      <c r="BE109" s="4">
        <f t="shared" si="127"/>
        <v>0.43400843881856538</v>
      </c>
      <c r="BF109" s="4">
        <f t="shared" si="144"/>
        <v>0.69316455696202539</v>
      </c>
      <c r="BG109" s="55">
        <v>1</v>
      </c>
      <c r="BH109" s="9">
        <f t="shared" si="213"/>
        <v>2423.8675950299998</v>
      </c>
      <c r="BI109" s="9">
        <f t="shared" si="145"/>
        <v>3635.8013925449995</v>
      </c>
      <c r="BJ109" s="9">
        <f t="shared" si="146"/>
        <v>2484.4642849057495</v>
      </c>
      <c r="BK109" s="6">
        <f t="shared" si="129"/>
        <v>896.17288319999977</v>
      </c>
      <c r="BL109" s="9">
        <f t="shared" si="147"/>
        <v>1344.2593247999996</v>
      </c>
      <c r="BM109" s="9">
        <f t="shared" si="148"/>
        <v>918.57720527999982</v>
      </c>
      <c r="BN109" s="6">
        <f t="shared" si="130"/>
        <v>2190.6448255999994</v>
      </c>
      <c r="BO109" s="9">
        <f t="shared" si="149"/>
        <v>3285.9672383999991</v>
      </c>
      <c r="BP109" s="9">
        <f t="shared" si="150"/>
        <v>2245.4109462399992</v>
      </c>
      <c r="BQ109" s="6">
        <f t="shared" si="131"/>
        <v>2728.3485555199995</v>
      </c>
      <c r="BR109" s="9">
        <f t="shared" si="151"/>
        <v>4092.5228332799993</v>
      </c>
      <c r="BS109" s="9">
        <f t="shared" si="152"/>
        <v>2796.5572694079992</v>
      </c>
      <c r="BT109" s="6">
        <f t="shared" si="132"/>
        <v>2788.0934143999998</v>
      </c>
      <c r="BU109" s="9">
        <f t="shared" si="153"/>
        <v>4182.1401215999995</v>
      </c>
      <c r="BV109" s="9">
        <f t="shared" si="154"/>
        <v>2857.7957497599996</v>
      </c>
      <c r="BW109" s="9">
        <f t="shared" si="155"/>
        <v>2438.1569620253163</v>
      </c>
      <c r="BX109" s="9">
        <v>4</v>
      </c>
      <c r="BY109" s="9">
        <f t="shared" si="133"/>
        <v>331.26190465409996</v>
      </c>
      <c r="BZ109" s="9">
        <v>7</v>
      </c>
      <c r="CA109" s="9">
        <v>10</v>
      </c>
      <c r="CB109" s="9">
        <f t="shared" si="156"/>
        <v>30</v>
      </c>
      <c r="CC109" s="9">
        <f t="shared" si="157"/>
        <v>1275.419970734933</v>
      </c>
      <c r="CD109" s="9">
        <f t="shared" si="158"/>
        <v>1606.6818753890329</v>
      </c>
    </row>
    <row r="110" spans="2:84" s="10" customFormat="1" x14ac:dyDescent="0.35">
      <c r="B110" s="10" t="s">
        <v>209</v>
      </c>
      <c r="C110" s="10">
        <v>184</v>
      </c>
      <c r="D110" s="13">
        <v>72</v>
      </c>
      <c r="E110" s="13">
        <v>6</v>
      </c>
      <c r="F110" s="12">
        <v>1.5579000000000001</v>
      </c>
      <c r="G110" s="13">
        <v>12</v>
      </c>
      <c r="H110" s="10">
        <v>8</v>
      </c>
      <c r="I110" s="12">
        <v>1.1519999999999999</v>
      </c>
      <c r="J110" s="12">
        <v>1.4079999999999999</v>
      </c>
      <c r="K110" s="12">
        <v>1.7536</v>
      </c>
      <c r="L110" s="12">
        <v>1.792</v>
      </c>
      <c r="M110" s="13">
        <v>20</v>
      </c>
      <c r="N110" s="12">
        <v>0.05</v>
      </c>
      <c r="O110" s="12">
        <v>0.5</v>
      </c>
      <c r="P110" s="17">
        <v>1440</v>
      </c>
      <c r="Q110" s="10" t="s">
        <v>225</v>
      </c>
      <c r="R110" s="10">
        <v>1</v>
      </c>
      <c r="S110" s="10" t="s">
        <v>9</v>
      </c>
      <c r="T110" s="10">
        <v>449</v>
      </c>
      <c r="U110" s="12"/>
      <c r="V110" s="13"/>
      <c r="W110" s="13"/>
      <c r="X110" s="13"/>
      <c r="Y110" s="10" t="s">
        <v>226</v>
      </c>
      <c r="Z110" s="12">
        <v>0.18</v>
      </c>
      <c r="AA110" s="12">
        <v>0.15</v>
      </c>
      <c r="AB110" s="12"/>
      <c r="AC110" s="12"/>
      <c r="AD110" s="12"/>
      <c r="AE110" s="12"/>
      <c r="AF110" s="31"/>
      <c r="AG110" s="31"/>
      <c r="AH110" s="31"/>
      <c r="AI110" s="31">
        <v>311</v>
      </c>
      <c r="AJ110" s="31">
        <v>1</v>
      </c>
      <c r="AK110" s="32"/>
      <c r="AL110" s="32"/>
      <c r="AO110" s="31">
        <f>2*187</f>
        <v>374</v>
      </c>
      <c r="AP110" s="12" t="s">
        <v>214</v>
      </c>
      <c r="AU110" s="10">
        <f t="shared" si="134"/>
        <v>633</v>
      </c>
      <c r="AV110" s="13">
        <f t="shared" si="135"/>
        <v>311</v>
      </c>
      <c r="AW110" s="12">
        <f t="shared" si="136"/>
        <v>0.18</v>
      </c>
      <c r="AX110" s="13">
        <f t="shared" si="137"/>
        <v>1057.94</v>
      </c>
      <c r="AY110" s="12">
        <f t="shared" si="138"/>
        <v>0.15</v>
      </c>
      <c r="AZ110" s="12">
        <f t="shared" si="139"/>
        <v>0</v>
      </c>
      <c r="BA110" s="12">
        <f t="shared" si="140"/>
        <v>0</v>
      </c>
      <c r="BB110" s="12">
        <f t="shared" si="141"/>
        <v>0.05</v>
      </c>
      <c r="BC110" s="12">
        <f t="shared" si="142"/>
        <v>0.5</v>
      </c>
      <c r="BD110" s="13">
        <f t="shared" si="143"/>
        <v>446</v>
      </c>
      <c r="BE110" s="4">
        <f t="shared" si="127"/>
        <v>0.67165763813651136</v>
      </c>
      <c r="BF110" s="12">
        <f t="shared" si="144"/>
        <v>1.0727193932827737</v>
      </c>
      <c r="BG110" s="56">
        <v>1</v>
      </c>
      <c r="BH110" s="9">
        <f t="shared" si="213"/>
        <v>1895.3894349</v>
      </c>
      <c r="BI110" s="17">
        <f t="shared" si="145"/>
        <v>2843.0841523499998</v>
      </c>
      <c r="BJ110" s="17">
        <f t="shared" si="146"/>
        <v>1942.7741707724999</v>
      </c>
      <c r="BK110" s="6">
        <f t="shared" si="129"/>
        <v>700.77945599999987</v>
      </c>
      <c r="BL110" s="17">
        <f t="shared" si="147"/>
        <v>1051.1691839999999</v>
      </c>
      <c r="BM110" s="17">
        <f t="shared" si="148"/>
        <v>718.29894239999987</v>
      </c>
      <c r="BN110" s="6">
        <f t="shared" si="130"/>
        <v>1713.0164479999999</v>
      </c>
      <c r="BO110" s="17">
        <f t="shared" si="149"/>
        <v>2569.5246719999996</v>
      </c>
      <c r="BP110" s="17">
        <f t="shared" si="150"/>
        <v>1755.8418591999996</v>
      </c>
      <c r="BQ110" s="6">
        <f t="shared" si="131"/>
        <v>2133.4841216</v>
      </c>
      <c r="BR110" s="17">
        <f t="shared" si="151"/>
        <v>3200.2261823999997</v>
      </c>
      <c r="BS110" s="17">
        <f t="shared" si="152"/>
        <v>2186.8212246399999</v>
      </c>
      <c r="BT110" s="6">
        <f t="shared" si="132"/>
        <v>2180.2027520000001</v>
      </c>
      <c r="BU110" s="17">
        <f t="shared" si="153"/>
        <v>3270.3041280000002</v>
      </c>
      <c r="BV110" s="17">
        <f t="shared" si="154"/>
        <v>2234.7078207999998</v>
      </c>
      <c r="BW110" s="17">
        <f t="shared" si="155"/>
        <v>2984.7159263271942</v>
      </c>
      <c r="BX110" s="17">
        <v>4</v>
      </c>
      <c r="BY110" s="9">
        <f t="shared" si="133"/>
        <v>259.03655610300001</v>
      </c>
      <c r="BZ110" s="17">
        <v>7</v>
      </c>
      <c r="CA110" s="17">
        <v>10</v>
      </c>
      <c r="CB110" s="17">
        <f t="shared" si="156"/>
        <v>30</v>
      </c>
      <c r="CC110" s="17">
        <f t="shared" si="157"/>
        <v>997.33893986133319</v>
      </c>
      <c r="CD110" s="17">
        <f t="shared" si="158"/>
        <v>1256.3754959643331</v>
      </c>
    </row>
    <row r="111" spans="2:84" x14ac:dyDescent="0.35">
      <c r="B111" t="s">
        <v>209</v>
      </c>
      <c r="C111">
        <v>184</v>
      </c>
      <c r="D111" s="6">
        <v>72</v>
      </c>
      <c r="E111" s="6">
        <v>6</v>
      </c>
      <c r="F111" s="4">
        <v>1.5579000000000001</v>
      </c>
      <c r="G111" s="6">
        <v>12</v>
      </c>
      <c r="H111">
        <v>8</v>
      </c>
      <c r="I111" s="4">
        <v>1.1519999999999999</v>
      </c>
      <c r="J111" s="4">
        <v>1.4079999999999999</v>
      </c>
      <c r="K111" s="4">
        <v>1.7536</v>
      </c>
      <c r="L111" s="4">
        <v>1.792</v>
      </c>
      <c r="M111" s="6">
        <v>20</v>
      </c>
      <c r="N111" s="4">
        <v>0.05</v>
      </c>
      <c r="O111" s="4">
        <v>0.5</v>
      </c>
      <c r="P111" s="9">
        <v>1440</v>
      </c>
      <c r="Q111" t="s">
        <v>225</v>
      </c>
      <c r="R111">
        <v>1</v>
      </c>
      <c r="S111" t="s">
        <v>9</v>
      </c>
      <c r="T111">
        <v>449</v>
      </c>
      <c r="U111" s="4"/>
      <c r="V111" s="6"/>
      <c r="W111" s="6"/>
      <c r="X111" s="6"/>
      <c r="Y111" t="s">
        <v>228</v>
      </c>
      <c r="Z111" s="4"/>
      <c r="AA111" s="4">
        <v>0.15</v>
      </c>
      <c r="AB111" s="4"/>
      <c r="AC111" s="4"/>
      <c r="AD111" s="4"/>
      <c r="AE111" s="4">
        <v>0.2</v>
      </c>
      <c r="AF111" s="4"/>
      <c r="AG111" s="4"/>
      <c r="AH111" s="4"/>
      <c r="AI111" s="15">
        <v>311</v>
      </c>
      <c r="AJ111" s="15">
        <v>1</v>
      </c>
      <c r="AK111" s="30"/>
      <c r="AL111" s="30">
        <v>0.46600000000000003</v>
      </c>
      <c r="AM111" s="30">
        <v>0.311</v>
      </c>
      <c r="AN111" s="30"/>
      <c r="AO111" s="15"/>
      <c r="AP111" s="4" t="s">
        <v>214</v>
      </c>
      <c r="AU111">
        <f t="shared" si="134"/>
        <v>633</v>
      </c>
      <c r="AV111" s="6">
        <f t="shared" si="135"/>
        <v>311</v>
      </c>
      <c r="AW111" s="4">
        <f t="shared" si="136"/>
        <v>0</v>
      </c>
      <c r="AX111" s="6">
        <f t="shared" si="137"/>
        <v>944</v>
      </c>
      <c r="AY111" s="4">
        <f t="shared" si="138"/>
        <v>0.61599999999999999</v>
      </c>
      <c r="AZ111" s="4">
        <f t="shared" si="139"/>
        <v>0</v>
      </c>
      <c r="BA111" s="4">
        <f t="shared" si="140"/>
        <v>0.2</v>
      </c>
      <c r="BB111" s="4">
        <f t="shared" si="141"/>
        <v>0.36099999999999999</v>
      </c>
      <c r="BC111" s="4">
        <f t="shared" si="142"/>
        <v>0.5</v>
      </c>
      <c r="BD111" s="6">
        <f t="shared" si="143"/>
        <v>72</v>
      </c>
      <c r="BE111" s="4">
        <f t="shared" si="127"/>
        <v>0.13597826086956522</v>
      </c>
      <c r="BF111" s="4">
        <f t="shared" si="144"/>
        <v>0.21717391304347824</v>
      </c>
      <c r="BG111" s="55">
        <v>1</v>
      </c>
      <c r="BH111" s="9">
        <f t="shared" si="213"/>
        <v>2376.5826816000003</v>
      </c>
      <c r="BI111" s="9">
        <f t="shared" si="145"/>
        <v>3564.8740224000003</v>
      </c>
      <c r="BJ111" s="9">
        <f t="shared" si="146"/>
        <v>2805.5558556288006</v>
      </c>
      <c r="BK111" s="6">
        <f t="shared" si="129"/>
        <v>987.43910400000004</v>
      </c>
      <c r="BL111" s="9">
        <f t="shared" si="147"/>
        <v>1481.1586560000001</v>
      </c>
      <c r="BM111" s="9">
        <f t="shared" si="148"/>
        <v>1165.671862272</v>
      </c>
      <c r="BN111" s="6">
        <f t="shared" si="130"/>
        <v>2413.7400320000002</v>
      </c>
      <c r="BO111" s="9">
        <f t="shared" si="149"/>
        <v>3620.6100480000005</v>
      </c>
      <c r="BP111" s="9">
        <f t="shared" si="150"/>
        <v>2849.4201077760003</v>
      </c>
      <c r="BQ111" s="6">
        <f t="shared" si="131"/>
        <v>3006.2034944000002</v>
      </c>
      <c r="BR111" s="9">
        <f t="shared" si="151"/>
        <v>4509.3052416</v>
      </c>
      <c r="BS111" s="9">
        <f t="shared" si="152"/>
        <v>3548.8232251392001</v>
      </c>
      <c r="BT111" s="6">
        <f t="shared" si="132"/>
        <v>3072.032768</v>
      </c>
      <c r="BU111" s="9">
        <f t="shared" si="153"/>
        <v>4608.0491519999996</v>
      </c>
      <c r="BV111" s="9">
        <f t="shared" si="154"/>
        <v>3626.5346826240002</v>
      </c>
      <c r="BW111" s="9">
        <f t="shared" si="155"/>
        <v>1752.7304347826087</v>
      </c>
      <c r="BX111" s="9">
        <v>4</v>
      </c>
      <c r="BY111" s="9">
        <f t="shared" si="133"/>
        <v>374.07411408384007</v>
      </c>
      <c r="BZ111" s="9">
        <v>7</v>
      </c>
      <c r="CA111" s="9">
        <v>10</v>
      </c>
      <c r="CB111" s="9">
        <f t="shared" si="156"/>
        <v>30</v>
      </c>
      <c r="CC111" s="9">
        <f t="shared" si="157"/>
        <v>1549.9838929851733</v>
      </c>
      <c r="CD111" s="9">
        <f t="shared" si="158"/>
        <v>1924.0580070690135</v>
      </c>
    </row>
    <row r="112" spans="2:84" x14ac:dyDescent="0.35">
      <c r="B112" t="s">
        <v>209</v>
      </c>
      <c r="C112">
        <v>184</v>
      </c>
      <c r="D112" s="6">
        <v>72</v>
      </c>
      <c r="E112" s="6">
        <v>6</v>
      </c>
      <c r="F112" s="4">
        <v>1.5579000000000001</v>
      </c>
      <c r="G112" s="6">
        <v>12</v>
      </c>
      <c r="H112">
        <v>8</v>
      </c>
      <c r="I112" s="4">
        <v>1.1519999999999999</v>
      </c>
      <c r="J112" s="4">
        <v>1.4079999999999999</v>
      </c>
      <c r="K112" s="4">
        <v>1.7536</v>
      </c>
      <c r="L112" s="4">
        <v>1.792</v>
      </c>
      <c r="M112" s="6">
        <v>20</v>
      </c>
      <c r="N112" s="4">
        <v>0.05</v>
      </c>
      <c r="O112" s="4">
        <v>0.5</v>
      </c>
      <c r="P112" s="9">
        <v>1440</v>
      </c>
      <c r="Q112" t="s">
        <v>225</v>
      </c>
      <c r="R112">
        <v>1</v>
      </c>
      <c r="S112" t="s">
        <v>9</v>
      </c>
      <c r="T112">
        <v>449</v>
      </c>
      <c r="U112" s="4"/>
      <c r="V112" s="6"/>
      <c r="W112" s="6"/>
      <c r="X112" s="6"/>
      <c r="Y112" t="s">
        <v>228</v>
      </c>
      <c r="Z112" s="4"/>
      <c r="AA112" s="4">
        <v>0.15</v>
      </c>
      <c r="AB112" s="4"/>
      <c r="AC112" s="4"/>
      <c r="AD112" s="4"/>
      <c r="AE112" s="4">
        <v>0.2</v>
      </c>
      <c r="AF112" s="4"/>
      <c r="AG112" s="4"/>
      <c r="AH112" s="4"/>
      <c r="AI112" s="15">
        <v>311</v>
      </c>
      <c r="AJ112" s="15">
        <v>1</v>
      </c>
      <c r="AK112" s="30"/>
      <c r="AL112" s="30">
        <v>0.46600000000000003</v>
      </c>
      <c r="AO112" s="15">
        <f>1*187</f>
        <v>187</v>
      </c>
      <c r="AP112" s="4" t="s">
        <v>214</v>
      </c>
      <c r="AU112">
        <f t="shared" si="134"/>
        <v>633</v>
      </c>
      <c r="AV112" s="6">
        <f t="shared" si="135"/>
        <v>311</v>
      </c>
      <c r="AW112" s="4">
        <f t="shared" si="136"/>
        <v>0</v>
      </c>
      <c r="AX112" s="6">
        <f t="shared" si="137"/>
        <v>944</v>
      </c>
      <c r="AY112" s="4">
        <f t="shared" si="138"/>
        <v>0.61599999999999999</v>
      </c>
      <c r="AZ112" s="4">
        <f t="shared" si="139"/>
        <v>0</v>
      </c>
      <c r="BA112" s="4">
        <f t="shared" si="140"/>
        <v>0.2</v>
      </c>
      <c r="BB112" s="4">
        <f t="shared" si="141"/>
        <v>0.05</v>
      </c>
      <c r="BC112" s="4">
        <f t="shared" si="142"/>
        <v>0.5</v>
      </c>
      <c r="BD112" s="6">
        <f t="shared" si="143"/>
        <v>259</v>
      </c>
      <c r="BE112" s="4">
        <f t="shared" si="127"/>
        <v>0.43400843881856538</v>
      </c>
      <c r="BF112" s="4">
        <f t="shared" si="144"/>
        <v>0.69316455696202539</v>
      </c>
      <c r="BG112" s="55">
        <v>1</v>
      </c>
      <c r="BH112" s="9">
        <f t="shared" si="213"/>
        <v>2376.5826816000003</v>
      </c>
      <c r="BI112" s="9">
        <f t="shared" si="145"/>
        <v>3564.8740224000003</v>
      </c>
      <c r="BJ112" s="9">
        <f t="shared" si="146"/>
        <v>2435.9972486400002</v>
      </c>
      <c r="BK112" s="6">
        <f t="shared" si="129"/>
        <v>987.43910400000004</v>
      </c>
      <c r="BL112" s="9">
        <f t="shared" si="147"/>
        <v>1481.1586560000001</v>
      </c>
      <c r="BM112" s="9">
        <f t="shared" si="148"/>
        <v>1012.1250816</v>
      </c>
      <c r="BN112" s="6">
        <f t="shared" si="130"/>
        <v>2413.7400320000002</v>
      </c>
      <c r="BO112" s="9">
        <f t="shared" si="149"/>
        <v>3620.6100480000005</v>
      </c>
      <c r="BP112" s="9">
        <f t="shared" si="150"/>
        <v>2474.0835327999998</v>
      </c>
      <c r="BQ112" s="6">
        <f t="shared" si="131"/>
        <v>3006.2034944000002</v>
      </c>
      <c r="BR112" s="9">
        <f t="shared" si="151"/>
        <v>4509.3052416</v>
      </c>
      <c r="BS112" s="9">
        <f t="shared" si="152"/>
        <v>3081.3585817599997</v>
      </c>
      <c r="BT112" s="6">
        <f t="shared" si="132"/>
        <v>3072.032768</v>
      </c>
      <c r="BU112" s="9">
        <f t="shared" si="153"/>
        <v>4608.0491519999996</v>
      </c>
      <c r="BV112" s="9">
        <f t="shared" si="154"/>
        <v>3148.8335872000002</v>
      </c>
      <c r="BW112" s="9">
        <f t="shared" si="155"/>
        <v>2438.1569620253163</v>
      </c>
      <c r="BX112" s="9">
        <v>4</v>
      </c>
      <c r="BY112" s="9">
        <f t="shared" si="133"/>
        <v>324.79963315200001</v>
      </c>
      <c r="BZ112" s="9">
        <v>7</v>
      </c>
      <c r="CA112" s="9">
        <v>10</v>
      </c>
      <c r="CB112" s="9">
        <f t="shared" si="156"/>
        <v>30</v>
      </c>
      <c r="CC112" s="9">
        <f t="shared" si="157"/>
        <v>1405.3087040853336</v>
      </c>
      <c r="CD112" s="9">
        <f t="shared" si="158"/>
        <v>1730.1083372373337</v>
      </c>
    </row>
    <row r="113" spans="2:84" x14ac:dyDescent="0.35">
      <c r="B113" t="s">
        <v>209</v>
      </c>
      <c r="C113">
        <v>184</v>
      </c>
      <c r="D113" s="6">
        <v>72</v>
      </c>
      <c r="E113" s="6">
        <v>6</v>
      </c>
      <c r="F113" s="4">
        <v>1.5579000000000001</v>
      </c>
      <c r="G113" s="6">
        <v>12</v>
      </c>
      <c r="H113">
        <v>8</v>
      </c>
      <c r="I113" s="4">
        <v>1.1519999999999999</v>
      </c>
      <c r="J113" s="4">
        <v>1.4079999999999999</v>
      </c>
      <c r="K113" s="4">
        <v>1.7536</v>
      </c>
      <c r="L113" s="4">
        <v>1.792</v>
      </c>
      <c r="M113" s="6">
        <v>20</v>
      </c>
      <c r="N113" s="4">
        <v>0.05</v>
      </c>
      <c r="O113" s="4">
        <v>0.5</v>
      </c>
      <c r="P113" s="9">
        <v>1440</v>
      </c>
      <c r="Q113" t="s">
        <v>225</v>
      </c>
      <c r="R113">
        <v>1</v>
      </c>
      <c r="S113" t="s">
        <v>9</v>
      </c>
      <c r="T113">
        <v>449</v>
      </c>
      <c r="U113" s="4"/>
      <c r="V113" s="6"/>
      <c r="W113" s="6"/>
      <c r="X113" s="6"/>
      <c r="Y113" t="s">
        <v>228</v>
      </c>
      <c r="Z113" s="4"/>
      <c r="AA113" s="4">
        <v>0.15</v>
      </c>
      <c r="AB113" s="4"/>
      <c r="AC113" s="4"/>
      <c r="AD113" s="4"/>
      <c r="AE113" s="4">
        <v>0.2</v>
      </c>
      <c r="AF113" s="4"/>
      <c r="AG113" s="4"/>
      <c r="AH113" s="4"/>
      <c r="AI113" s="15">
        <v>311</v>
      </c>
      <c r="AJ113" s="15">
        <v>1</v>
      </c>
      <c r="AK113" s="30">
        <f>1*46.6%</f>
        <v>0.46600000000000003</v>
      </c>
      <c r="AL113" s="30">
        <v>0.46600000000000003</v>
      </c>
      <c r="AO113" s="15"/>
      <c r="AP113" s="4" t="s">
        <v>214</v>
      </c>
      <c r="AU113">
        <f t="shared" si="134"/>
        <v>633</v>
      </c>
      <c r="AV113" s="6">
        <f t="shared" si="135"/>
        <v>311</v>
      </c>
      <c r="AW113" s="4">
        <f t="shared" si="136"/>
        <v>0.46600000000000003</v>
      </c>
      <c r="AX113" s="6">
        <f t="shared" si="137"/>
        <v>1238.9780000000001</v>
      </c>
      <c r="AY113" s="4">
        <f t="shared" si="138"/>
        <v>0.61599999999999999</v>
      </c>
      <c r="AZ113" s="4">
        <f t="shared" si="139"/>
        <v>0</v>
      </c>
      <c r="BA113" s="4">
        <f t="shared" si="140"/>
        <v>0.2</v>
      </c>
      <c r="BB113" s="4">
        <f t="shared" si="141"/>
        <v>0.05</v>
      </c>
      <c r="BC113" s="4">
        <f t="shared" si="142"/>
        <v>0.5</v>
      </c>
      <c r="BD113" s="6">
        <f t="shared" si="143"/>
        <v>72</v>
      </c>
      <c r="BE113" s="4">
        <f t="shared" si="127"/>
        <v>0.13597826086956522</v>
      </c>
      <c r="BF113" s="4">
        <f t="shared" si="144"/>
        <v>0.21717391304347824</v>
      </c>
      <c r="BG113" s="55">
        <v>1</v>
      </c>
      <c r="BH113" s="9">
        <f t="shared" si="213"/>
        <v>3119.2093831392003</v>
      </c>
      <c r="BI113" s="9">
        <f t="shared" si="145"/>
        <v>4678.8140747088</v>
      </c>
      <c r="BJ113" s="9">
        <f t="shared" si="146"/>
        <v>3197.18961771768</v>
      </c>
      <c r="BK113" s="6">
        <f t="shared" si="129"/>
        <v>1295.9908116480001</v>
      </c>
      <c r="BL113" s="9">
        <f t="shared" si="147"/>
        <v>1943.9862174720001</v>
      </c>
      <c r="BM113" s="9">
        <f t="shared" si="148"/>
        <v>1328.3905819392</v>
      </c>
      <c r="BN113" s="6">
        <f t="shared" si="130"/>
        <v>3167.9775395840002</v>
      </c>
      <c r="BO113" s="9">
        <f t="shared" si="149"/>
        <v>4751.966309376</v>
      </c>
      <c r="BP113" s="9">
        <f t="shared" si="150"/>
        <v>3247.1769780736004</v>
      </c>
      <c r="BQ113" s="6">
        <f t="shared" si="131"/>
        <v>3945.5720265728005</v>
      </c>
      <c r="BR113" s="9">
        <f t="shared" si="151"/>
        <v>5918.3580398592003</v>
      </c>
      <c r="BS113" s="9">
        <f t="shared" si="152"/>
        <v>4044.2113272371207</v>
      </c>
      <c r="BT113" s="6">
        <f t="shared" si="132"/>
        <v>4031.9714140160004</v>
      </c>
      <c r="BU113" s="9">
        <f t="shared" si="153"/>
        <v>6047.957121024001</v>
      </c>
      <c r="BV113" s="9">
        <f t="shared" si="154"/>
        <v>4132.7706993663996</v>
      </c>
      <c r="BW113" s="9">
        <f t="shared" si="155"/>
        <v>1752.7304347826087</v>
      </c>
      <c r="BX113" s="9">
        <v>4</v>
      </c>
      <c r="BY113" s="9">
        <f t="shared" si="133"/>
        <v>426.29194902902401</v>
      </c>
      <c r="BZ113" s="9">
        <v>7</v>
      </c>
      <c r="CA113" s="9">
        <v>10</v>
      </c>
      <c r="CB113" s="9">
        <f t="shared" si="156"/>
        <v>30</v>
      </c>
      <c r="CC113" s="9">
        <f t="shared" si="157"/>
        <v>1844.4349232735574</v>
      </c>
      <c r="CD113" s="96">
        <f t="shared" si="158"/>
        <v>2270.7268723025813</v>
      </c>
    </row>
    <row r="114" spans="2:84" x14ac:dyDescent="0.35">
      <c r="B114" t="s">
        <v>209</v>
      </c>
      <c r="C114">
        <v>184</v>
      </c>
      <c r="D114" s="6">
        <v>72</v>
      </c>
      <c r="E114" s="6">
        <v>6</v>
      </c>
      <c r="F114" s="4">
        <v>1.5579000000000001</v>
      </c>
      <c r="G114" s="6">
        <v>12</v>
      </c>
      <c r="H114">
        <v>8</v>
      </c>
      <c r="I114" s="4">
        <v>1.1519999999999999</v>
      </c>
      <c r="J114" s="4">
        <v>1.4079999999999999</v>
      </c>
      <c r="K114" s="4">
        <v>1.7536</v>
      </c>
      <c r="L114" s="4">
        <v>1.792</v>
      </c>
      <c r="M114" s="6">
        <v>20</v>
      </c>
      <c r="N114" s="4">
        <v>0.05</v>
      </c>
      <c r="O114" s="4">
        <v>0.5</v>
      </c>
      <c r="P114" s="9">
        <v>1440</v>
      </c>
      <c r="Q114" t="s">
        <v>225</v>
      </c>
      <c r="R114">
        <v>1</v>
      </c>
      <c r="S114" t="s">
        <v>9</v>
      </c>
      <c r="T114">
        <v>449</v>
      </c>
      <c r="U114" s="4"/>
      <c r="V114" s="6"/>
      <c r="W114" s="6"/>
      <c r="X114" s="6"/>
      <c r="Y114" t="s">
        <v>228</v>
      </c>
      <c r="Z114" s="4"/>
      <c r="AA114" s="4">
        <v>0.15</v>
      </c>
      <c r="AB114" s="4"/>
      <c r="AC114" s="4"/>
      <c r="AD114" s="4"/>
      <c r="AE114" s="4">
        <v>0.2</v>
      </c>
      <c r="AF114" s="4"/>
      <c r="AG114" s="4"/>
      <c r="AH114" s="4"/>
      <c r="AI114" s="15">
        <v>311</v>
      </c>
      <c r="AJ114" s="15">
        <v>1</v>
      </c>
      <c r="AK114" s="30">
        <f>1*46.6%</f>
        <v>0.46600000000000003</v>
      </c>
      <c r="AM114" s="30">
        <v>0.311</v>
      </c>
      <c r="AO114" s="15"/>
      <c r="AP114" s="4" t="s">
        <v>214</v>
      </c>
      <c r="AU114">
        <f t="shared" si="134"/>
        <v>633</v>
      </c>
      <c r="AV114" s="6">
        <f t="shared" si="135"/>
        <v>311</v>
      </c>
      <c r="AW114" s="4">
        <f t="shared" si="136"/>
        <v>0.46600000000000003</v>
      </c>
      <c r="AX114" s="6">
        <f t="shared" si="137"/>
        <v>1238.9780000000001</v>
      </c>
      <c r="AY114" s="4">
        <f t="shared" si="138"/>
        <v>0.15</v>
      </c>
      <c r="AZ114" s="4">
        <f t="shared" si="139"/>
        <v>0</v>
      </c>
      <c r="BA114" s="4">
        <f t="shared" si="140"/>
        <v>0.2</v>
      </c>
      <c r="BB114" s="4">
        <f t="shared" si="141"/>
        <v>0.36099999999999999</v>
      </c>
      <c r="BC114" s="4">
        <f t="shared" si="142"/>
        <v>0.5</v>
      </c>
      <c r="BD114" s="6">
        <f t="shared" si="143"/>
        <v>72</v>
      </c>
      <c r="BE114" s="4">
        <f t="shared" si="127"/>
        <v>0.13597826086956522</v>
      </c>
      <c r="BF114" s="4">
        <f t="shared" si="144"/>
        <v>0.21717391304347824</v>
      </c>
      <c r="BG114" s="55">
        <v>1</v>
      </c>
      <c r="BH114" s="9">
        <f t="shared" si="213"/>
        <v>2219.7344001300003</v>
      </c>
      <c r="BI114" s="9">
        <f t="shared" si="145"/>
        <v>3329.6016001950002</v>
      </c>
      <c r="BJ114" s="9">
        <f t="shared" si="146"/>
        <v>2620.3964593534652</v>
      </c>
      <c r="BK114" s="6">
        <f t="shared" si="129"/>
        <v>963.42929279999987</v>
      </c>
      <c r="BL114" s="9">
        <f t="shared" si="147"/>
        <v>1445.1439391999997</v>
      </c>
      <c r="BM114" s="9">
        <f t="shared" si="148"/>
        <v>1137.3282801503997</v>
      </c>
      <c r="BN114" s="6">
        <f t="shared" si="130"/>
        <v>2355.0493823999996</v>
      </c>
      <c r="BO114" s="9">
        <f t="shared" si="149"/>
        <v>3532.5740735999993</v>
      </c>
      <c r="BP114" s="9">
        <f t="shared" si="150"/>
        <v>2780.1357959231996</v>
      </c>
      <c r="BQ114" s="6">
        <f t="shared" si="131"/>
        <v>2933.1069580799999</v>
      </c>
      <c r="BR114" s="9">
        <f t="shared" si="151"/>
        <v>4399.6604371200001</v>
      </c>
      <c r="BS114" s="9">
        <f t="shared" si="152"/>
        <v>3462.5327640134401</v>
      </c>
      <c r="BT114" s="6">
        <f t="shared" si="132"/>
        <v>2997.3355776000003</v>
      </c>
      <c r="BU114" s="9">
        <f t="shared" si="153"/>
        <v>4496.0033664000002</v>
      </c>
      <c r="BV114" s="9">
        <f t="shared" si="154"/>
        <v>3538.3546493568001</v>
      </c>
      <c r="BW114" s="9">
        <f t="shared" si="155"/>
        <v>1752.7304347826087</v>
      </c>
      <c r="BX114" s="9">
        <v>4</v>
      </c>
      <c r="BY114" s="9">
        <f t="shared" si="133"/>
        <v>349.38619458046202</v>
      </c>
      <c r="BZ114" s="9">
        <v>7</v>
      </c>
      <c r="CA114" s="9">
        <v>10</v>
      </c>
      <c r="CB114" s="9">
        <f t="shared" si="156"/>
        <v>30</v>
      </c>
      <c r="CC114" s="9">
        <f t="shared" si="157"/>
        <v>1512.2956745594881</v>
      </c>
      <c r="CD114" s="9">
        <f t="shared" si="158"/>
        <v>1861.6818691399501</v>
      </c>
    </row>
    <row r="115" spans="2:84" x14ac:dyDescent="0.35">
      <c r="B115" t="s">
        <v>209</v>
      </c>
      <c r="C115">
        <v>184</v>
      </c>
      <c r="D115" s="6">
        <v>72</v>
      </c>
      <c r="E115" s="6">
        <v>6</v>
      </c>
      <c r="F115" s="4">
        <v>1.5579000000000001</v>
      </c>
      <c r="G115" s="6">
        <v>12</v>
      </c>
      <c r="H115">
        <v>8</v>
      </c>
      <c r="I115" s="4">
        <v>1.1519999999999999</v>
      </c>
      <c r="J115" s="4">
        <v>1.4079999999999999</v>
      </c>
      <c r="K115" s="4">
        <v>1.7536</v>
      </c>
      <c r="L115" s="4">
        <v>1.792</v>
      </c>
      <c r="M115" s="6">
        <v>20</v>
      </c>
      <c r="N115" s="4">
        <v>0.05</v>
      </c>
      <c r="O115" s="4">
        <v>0.5</v>
      </c>
      <c r="P115" s="9">
        <v>1440</v>
      </c>
      <c r="Q115" t="s">
        <v>225</v>
      </c>
      <c r="R115">
        <v>1</v>
      </c>
      <c r="S115" t="s">
        <v>9</v>
      </c>
      <c r="T115">
        <v>449</v>
      </c>
      <c r="U115" s="4"/>
      <c r="V115" s="6"/>
      <c r="W115" s="6"/>
      <c r="X115" s="6"/>
      <c r="Y115" t="s">
        <v>228</v>
      </c>
      <c r="Z115" s="4"/>
      <c r="AA115" s="4">
        <v>0.15</v>
      </c>
      <c r="AB115" s="4"/>
      <c r="AC115" s="4"/>
      <c r="AD115" s="4"/>
      <c r="AE115" s="4">
        <v>0.2</v>
      </c>
      <c r="AF115" s="4"/>
      <c r="AG115" s="4"/>
      <c r="AH115" s="4"/>
      <c r="AI115" s="15">
        <v>311</v>
      </c>
      <c r="AJ115" s="15">
        <v>1</v>
      </c>
      <c r="AK115" s="30"/>
      <c r="AM115" s="30">
        <v>0.311</v>
      </c>
      <c r="AO115" s="15">
        <f t="shared" ref="AO115:AO117" si="214">1*187</f>
        <v>187</v>
      </c>
      <c r="AP115" s="4" t="s">
        <v>214</v>
      </c>
      <c r="AU115">
        <f t="shared" si="134"/>
        <v>633</v>
      </c>
      <c r="AV115" s="6">
        <f t="shared" si="135"/>
        <v>311</v>
      </c>
      <c r="AW115" s="4">
        <f t="shared" si="136"/>
        <v>0</v>
      </c>
      <c r="AX115" s="6">
        <f t="shared" si="137"/>
        <v>944</v>
      </c>
      <c r="AY115" s="4">
        <f t="shared" si="138"/>
        <v>0.15</v>
      </c>
      <c r="AZ115" s="4">
        <f t="shared" si="139"/>
        <v>0</v>
      </c>
      <c r="BA115" s="4">
        <f t="shared" si="140"/>
        <v>0.2</v>
      </c>
      <c r="BB115" s="4">
        <f t="shared" si="141"/>
        <v>0.36099999999999999</v>
      </c>
      <c r="BC115" s="4">
        <f t="shared" si="142"/>
        <v>0.5</v>
      </c>
      <c r="BD115" s="6">
        <f t="shared" si="143"/>
        <v>259</v>
      </c>
      <c r="BE115" s="4">
        <f t="shared" si="127"/>
        <v>0.43400843881856538</v>
      </c>
      <c r="BF115" s="4">
        <f t="shared" si="144"/>
        <v>0.69316455696202539</v>
      </c>
      <c r="BG115" s="55">
        <v>1</v>
      </c>
      <c r="BH115" s="9">
        <f t="shared" si="213"/>
        <v>1691.2562399999999</v>
      </c>
      <c r="BI115" s="9">
        <f t="shared" si="145"/>
        <v>2536.88436</v>
      </c>
      <c r="BJ115" s="9">
        <f t="shared" si="146"/>
        <v>1996.5279913199997</v>
      </c>
      <c r="BK115" s="6">
        <f t="shared" si="129"/>
        <v>734.05439999999987</v>
      </c>
      <c r="BL115" s="9">
        <f t="shared" si="147"/>
        <v>1101.0815999999998</v>
      </c>
      <c r="BM115" s="9">
        <f t="shared" si="148"/>
        <v>866.55121919999988</v>
      </c>
      <c r="BN115" s="6">
        <f t="shared" si="130"/>
        <v>1794.3551999999995</v>
      </c>
      <c r="BO115" s="9">
        <f t="shared" si="149"/>
        <v>2691.532799999999</v>
      </c>
      <c r="BP115" s="9">
        <f t="shared" si="150"/>
        <v>2118.2363135999994</v>
      </c>
      <c r="BQ115" s="6">
        <f t="shared" si="131"/>
        <v>2234.7878399999995</v>
      </c>
      <c r="BR115" s="9">
        <f t="shared" si="151"/>
        <v>3352.1817599999995</v>
      </c>
      <c r="BS115" s="9">
        <f t="shared" si="152"/>
        <v>2638.1670451199993</v>
      </c>
      <c r="BT115" s="6">
        <f t="shared" si="132"/>
        <v>2283.7248</v>
      </c>
      <c r="BU115" s="9">
        <f t="shared" si="153"/>
        <v>3425.5871999999999</v>
      </c>
      <c r="BV115" s="9">
        <f t="shared" si="154"/>
        <v>2695.9371264000001</v>
      </c>
      <c r="BW115" s="9">
        <f t="shared" si="155"/>
        <v>2438.1569620253163</v>
      </c>
      <c r="BX115" s="9">
        <v>4</v>
      </c>
      <c r="BY115" s="9">
        <f t="shared" si="133"/>
        <v>266.20373217599996</v>
      </c>
      <c r="BZ115" s="9">
        <v>7</v>
      </c>
      <c r="CA115" s="9">
        <v>10</v>
      </c>
      <c r="CB115" s="9">
        <f t="shared" si="156"/>
        <v>30</v>
      </c>
      <c r="CC115" s="9">
        <f t="shared" si="157"/>
        <v>1152.2457354239998</v>
      </c>
      <c r="CD115" s="9">
        <f t="shared" si="158"/>
        <v>1418.4494675999997</v>
      </c>
    </row>
    <row r="116" spans="2:84" x14ac:dyDescent="0.35">
      <c r="B116" t="s">
        <v>209</v>
      </c>
      <c r="C116">
        <v>184</v>
      </c>
      <c r="D116" s="6">
        <v>72</v>
      </c>
      <c r="E116" s="6">
        <v>6</v>
      </c>
      <c r="F116" s="4">
        <v>1.5579000000000001</v>
      </c>
      <c r="G116" s="6">
        <v>12</v>
      </c>
      <c r="H116">
        <v>8</v>
      </c>
      <c r="I116" s="4">
        <v>1.1519999999999999</v>
      </c>
      <c r="J116" s="4">
        <v>1.4079999999999999</v>
      </c>
      <c r="K116" s="4">
        <v>1.7536</v>
      </c>
      <c r="L116" s="4">
        <v>1.792</v>
      </c>
      <c r="M116" s="6">
        <v>20</v>
      </c>
      <c r="N116" s="4">
        <v>0.05</v>
      </c>
      <c r="O116" s="4">
        <v>0.5</v>
      </c>
      <c r="P116" s="9">
        <v>1440</v>
      </c>
      <c r="Q116" t="s">
        <v>225</v>
      </c>
      <c r="R116">
        <v>1</v>
      </c>
      <c r="S116" t="s">
        <v>9</v>
      </c>
      <c r="T116">
        <v>449</v>
      </c>
      <c r="U116" s="4"/>
      <c r="V116" s="6"/>
      <c r="W116" s="6"/>
      <c r="X116" s="6"/>
      <c r="Y116" t="s">
        <v>228</v>
      </c>
      <c r="Z116" s="4"/>
      <c r="AA116" s="4">
        <v>0.15</v>
      </c>
      <c r="AB116" s="4"/>
      <c r="AC116" s="4"/>
      <c r="AD116" s="4"/>
      <c r="AE116" s="4">
        <v>0.2</v>
      </c>
      <c r="AF116" s="4"/>
      <c r="AG116" s="4"/>
      <c r="AH116" s="4"/>
      <c r="AI116" s="15">
        <v>311</v>
      </c>
      <c r="AJ116" s="15">
        <v>1</v>
      </c>
      <c r="AK116" s="30">
        <f>2*46.6%</f>
        <v>0.93200000000000005</v>
      </c>
      <c r="AL116" s="30"/>
      <c r="AO116" s="15"/>
      <c r="AP116" s="4" t="s">
        <v>214</v>
      </c>
      <c r="AU116">
        <f t="shared" si="134"/>
        <v>633</v>
      </c>
      <c r="AV116" s="6">
        <f t="shared" si="135"/>
        <v>311</v>
      </c>
      <c r="AW116" s="4">
        <f t="shared" si="136"/>
        <v>0.93200000000000005</v>
      </c>
      <c r="AX116" s="6">
        <f t="shared" si="137"/>
        <v>1533.9559999999999</v>
      </c>
      <c r="AY116" s="4">
        <f t="shared" si="138"/>
        <v>0.15</v>
      </c>
      <c r="AZ116" s="4">
        <f t="shared" si="139"/>
        <v>0</v>
      </c>
      <c r="BA116" s="4">
        <f t="shared" si="140"/>
        <v>0.2</v>
      </c>
      <c r="BB116" s="4">
        <f t="shared" si="141"/>
        <v>0.05</v>
      </c>
      <c r="BC116" s="4">
        <f t="shared" si="142"/>
        <v>0.5</v>
      </c>
      <c r="BD116" s="6">
        <f t="shared" si="143"/>
        <v>72</v>
      </c>
      <c r="BE116" s="4">
        <f t="shared" si="127"/>
        <v>0.13597826086956522</v>
      </c>
      <c r="BF116" s="4">
        <f t="shared" si="144"/>
        <v>0.21717391304347824</v>
      </c>
      <c r="BG116" s="55">
        <v>1</v>
      </c>
      <c r="BH116" s="9">
        <f t="shared" si="213"/>
        <v>2748.2125602599999</v>
      </c>
      <c r="BI116" s="9">
        <f t="shared" si="145"/>
        <v>4122.3188403900003</v>
      </c>
      <c r="BJ116" s="9">
        <f t="shared" si="146"/>
        <v>2816.9178742664999</v>
      </c>
      <c r="BK116" s="6">
        <f t="shared" si="129"/>
        <v>1192.8041855999998</v>
      </c>
      <c r="BL116" s="9">
        <f t="shared" si="147"/>
        <v>1789.2062783999995</v>
      </c>
      <c r="BM116" s="9">
        <f t="shared" si="148"/>
        <v>1222.6242902399995</v>
      </c>
      <c r="BN116" s="6">
        <f t="shared" si="130"/>
        <v>2915.7435647999991</v>
      </c>
      <c r="BO116" s="9">
        <f t="shared" si="149"/>
        <v>4373.6153471999987</v>
      </c>
      <c r="BP116" s="9">
        <f t="shared" si="150"/>
        <v>2988.637153919999</v>
      </c>
      <c r="BQ116" s="6">
        <f t="shared" si="131"/>
        <v>3631.4260761599994</v>
      </c>
      <c r="BR116" s="9">
        <f t="shared" si="151"/>
        <v>5447.1391142399989</v>
      </c>
      <c r="BS116" s="9">
        <f t="shared" si="152"/>
        <v>3722.2117280639991</v>
      </c>
      <c r="BT116" s="6">
        <f t="shared" si="132"/>
        <v>3710.9463551999997</v>
      </c>
      <c r="BU116" s="9">
        <f t="shared" si="153"/>
        <v>5566.4195327999996</v>
      </c>
      <c r="BV116" s="9">
        <f t="shared" si="154"/>
        <v>3803.7200140799996</v>
      </c>
      <c r="BW116" s="9">
        <f t="shared" si="155"/>
        <v>1752.7304347826087</v>
      </c>
      <c r="BX116" s="9">
        <v>4</v>
      </c>
      <c r="BY116" s="9">
        <f t="shared" si="133"/>
        <v>375.58904990219997</v>
      </c>
      <c r="BZ116" s="9">
        <v>7</v>
      </c>
      <c r="CA116" s="9">
        <v>10</v>
      </c>
      <c r="CB116" s="9">
        <f t="shared" si="156"/>
        <v>30</v>
      </c>
      <c r="CC116" s="9">
        <f t="shared" si="157"/>
        <v>1697.5812457727995</v>
      </c>
      <c r="CD116" s="9">
        <f t="shared" si="158"/>
        <v>2073.1702956749996</v>
      </c>
    </row>
    <row r="117" spans="2:84" x14ac:dyDescent="0.35">
      <c r="B117" t="s">
        <v>209</v>
      </c>
      <c r="C117">
        <v>184</v>
      </c>
      <c r="D117" s="6">
        <v>72</v>
      </c>
      <c r="E117" s="6">
        <v>6</v>
      </c>
      <c r="F117" s="4">
        <v>1.5579000000000001</v>
      </c>
      <c r="G117" s="6">
        <v>12</v>
      </c>
      <c r="H117">
        <v>8</v>
      </c>
      <c r="I117" s="4">
        <v>1.1519999999999999</v>
      </c>
      <c r="J117" s="4">
        <v>1.4079999999999999</v>
      </c>
      <c r="K117" s="4">
        <v>1.7536</v>
      </c>
      <c r="L117" s="4">
        <v>1.792</v>
      </c>
      <c r="M117" s="6">
        <v>20</v>
      </c>
      <c r="N117" s="4">
        <v>0.05</v>
      </c>
      <c r="O117" s="4">
        <v>0.5</v>
      </c>
      <c r="P117" s="9">
        <v>1440</v>
      </c>
      <c r="Q117" t="s">
        <v>225</v>
      </c>
      <c r="R117">
        <v>1</v>
      </c>
      <c r="S117" t="s">
        <v>9</v>
      </c>
      <c r="T117">
        <v>449</v>
      </c>
      <c r="U117" s="4"/>
      <c r="V117" s="6"/>
      <c r="W117" s="6"/>
      <c r="X117" s="6"/>
      <c r="Y117" t="s">
        <v>228</v>
      </c>
      <c r="Z117" s="4"/>
      <c r="AA117" s="4">
        <v>0.15</v>
      </c>
      <c r="AB117" s="4"/>
      <c r="AC117" s="4"/>
      <c r="AD117" s="4"/>
      <c r="AE117" s="4">
        <v>0.2</v>
      </c>
      <c r="AF117" s="4"/>
      <c r="AG117" s="4"/>
      <c r="AH117" s="4"/>
      <c r="AI117" s="15">
        <v>311</v>
      </c>
      <c r="AJ117" s="15">
        <v>1</v>
      </c>
      <c r="AK117" s="30">
        <f>1*46.6%</f>
        <v>0.46600000000000003</v>
      </c>
      <c r="AL117" s="30"/>
      <c r="AO117" s="15">
        <f t="shared" si="214"/>
        <v>187</v>
      </c>
      <c r="AP117" s="4" t="s">
        <v>214</v>
      </c>
      <c r="AU117">
        <f t="shared" si="134"/>
        <v>633</v>
      </c>
      <c r="AV117" s="6">
        <f t="shared" si="135"/>
        <v>311</v>
      </c>
      <c r="AW117" s="4">
        <f t="shared" si="136"/>
        <v>0.46600000000000003</v>
      </c>
      <c r="AX117" s="6">
        <f t="shared" si="137"/>
        <v>1238.9780000000001</v>
      </c>
      <c r="AY117" s="4">
        <f t="shared" si="138"/>
        <v>0.15</v>
      </c>
      <c r="AZ117" s="4">
        <f t="shared" si="139"/>
        <v>0</v>
      </c>
      <c r="BA117" s="4">
        <f t="shared" si="140"/>
        <v>0.2</v>
      </c>
      <c r="BB117" s="4">
        <f t="shared" si="141"/>
        <v>0.05</v>
      </c>
      <c r="BC117" s="4">
        <f t="shared" si="142"/>
        <v>0.5</v>
      </c>
      <c r="BD117" s="6">
        <f t="shared" si="143"/>
        <v>259</v>
      </c>
      <c r="BE117" s="4">
        <f t="shared" si="127"/>
        <v>0.43400843881856538</v>
      </c>
      <c r="BF117" s="4">
        <f t="shared" si="144"/>
        <v>0.69316455696202539</v>
      </c>
      <c r="BG117" s="55">
        <v>1</v>
      </c>
      <c r="BH117" s="9">
        <f t="shared" si="213"/>
        <v>2219.7344001300003</v>
      </c>
      <c r="BI117" s="9">
        <f t="shared" si="145"/>
        <v>3329.6016001950002</v>
      </c>
      <c r="BJ117" s="9">
        <f t="shared" si="146"/>
        <v>2275.2277601332503</v>
      </c>
      <c r="BK117" s="6">
        <f t="shared" si="129"/>
        <v>963.42929279999987</v>
      </c>
      <c r="BL117" s="9">
        <f t="shared" si="147"/>
        <v>1445.1439391999997</v>
      </c>
      <c r="BM117" s="9">
        <f t="shared" si="148"/>
        <v>987.51502511999979</v>
      </c>
      <c r="BN117" s="6">
        <f t="shared" si="130"/>
        <v>2355.0493823999996</v>
      </c>
      <c r="BO117" s="9">
        <f t="shared" si="149"/>
        <v>3532.5740735999993</v>
      </c>
      <c r="BP117" s="9">
        <f t="shared" si="150"/>
        <v>2413.9256169599994</v>
      </c>
      <c r="BQ117" s="6">
        <f t="shared" si="131"/>
        <v>2933.1069580799999</v>
      </c>
      <c r="BR117" s="9">
        <f t="shared" si="151"/>
        <v>4399.6604371200001</v>
      </c>
      <c r="BS117" s="9">
        <f t="shared" si="152"/>
        <v>3006.4346320319996</v>
      </c>
      <c r="BT117" s="6">
        <f t="shared" si="132"/>
        <v>2997.3355776000003</v>
      </c>
      <c r="BU117" s="9">
        <f t="shared" si="153"/>
        <v>4496.0033664000002</v>
      </c>
      <c r="BV117" s="9">
        <f t="shared" si="154"/>
        <v>3072.26896704</v>
      </c>
      <c r="BW117" s="9">
        <f t="shared" si="155"/>
        <v>2438.1569620253163</v>
      </c>
      <c r="BX117" s="9">
        <v>4</v>
      </c>
      <c r="BY117" s="9">
        <f t="shared" si="133"/>
        <v>303.36370135110002</v>
      </c>
      <c r="BZ117" s="9">
        <v>7</v>
      </c>
      <c r="CA117" s="9">
        <v>10</v>
      </c>
      <c r="CB117" s="9">
        <f t="shared" si="156"/>
        <v>30</v>
      </c>
      <c r="CC117" s="9">
        <f t="shared" si="157"/>
        <v>1371.1382964863999</v>
      </c>
      <c r="CD117" s="9">
        <f t="shared" si="158"/>
        <v>1674.5019978374999</v>
      </c>
    </row>
    <row r="118" spans="2:84" s="10" customFormat="1" x14ac:dyDescent="0.35">
      <c r="B118" s="10" t="s">
        <v>209</v>
      </c>
      <c r="C118" s="10">
        <v>184</v>
      </c>
      <c r="D118" s="13">
        <v>72</v>
      </c>
      <c r="E118" s="13">
        <v>6</v>
      </c>
      <c r="F118" s="12">
        <v>1.5579000000000001</v>
      </c>
      <c r="G118" s="13">
        <v>12</v>
      </c>
      <c r="H118" s="10">
        <v>8</v>
      </c>
      <c r="I118" s="12">
        <v>1.1519999999999999</v>
      </c>
      <c r="J118" s="12">
        <v>1.4079999999999999</v>
      </c>
      <c r="K118" s="12">
        <v>1.7536</v>
      </c>
      <c r="L118" s="12">
        <v>1.792</v>
      </c>
      <c r="M118" s="13">
        <v>20</v>
      </c>
      <c r="N118" s="12">
        <v>0.05</v>
      </c>
      <c r="O118" s="12">
        <v>0.5</v>
      </c>
      <c r="P118" s="17">
        <v>1440</v>
      </c>
      <c r="Q118" s="10" t="s">
        <v>225</v>
      </c>
      <c r="R118" s="10">
        <v>1</v>
      </c>
      <c r="S118" s="10" t="s">
        <v>9</v>
      </c>
      <c r="T118" s="10">
        <v>449</v>
      </c>
      <c r="U118" s="12"/>
      <c r="V118" s="13"/>
      <c r="W118" s="13"/>
      <c r="X118" s="13"/>
      <c r="Y118" s="10" t="s">
        <v>228</v>
      </c>
      <c r="Z118" s="12"/>
      <c r="AA118" s="12">
        <v>0.15</v>
      </c>
      <c r="AB118" s="12"/>
      <c r="AC118" s="12"/>
      <c r="AD118" s="12"/>
      <c r="AE118" s="12">
        <v>0.2</v>
      </c>
      <c r="AF118" s="12"/>
      <c r="AG118" s="12"/>
      <c r="AH118" s="12"/>
      <c r="AI118" s="31">
        <v>311</v>
      </c>
      <c r="AJ118" s="31">
        <v>1</v>
      </c>
      <c r="AK118" s="32"/>
      <c r="AL118" s="32"/>
      <c r="AO118" s="31">
        <f>2*187</f>
        <v>374</v>
      </c>
      <c r="AP118" s="12" t="s">
        <v>214</v>
      </c>
      <c r="AU118" s="10">
        <f t="shared" si="134"/>
        <v>633</v>
      </c>
      <c r="AV118" s="13">
        <f t="shared" si="135"/>
        <v>311</v>
      </c>
      <c r="AW118" s="12">
        <f t="shared" si="136"/>
        <v>0</v>
      </c>
      <c r="AX118" s="13">
        <f t="shared" si="137"/>
        <v>944</v>
      </c>
      <c r="AY118" s="12">
        <f t="shared" si="138"/>
        <v>0.15</v>
      </c>
      <c r="AZ118" s="12">
        <f t="shared" si="139"/>
        <v>0</v>
      </c>
      <c r="BA118" s="12">
        <f t="shared" si="140"/>
        <v>0.2</v>
      </c>
      <c r="BB118" s="12">
        <f t="shared" si="141"/>
        <v>0.05</v>
      </c>
      <c r="BC118" s="12">
        <f t="shared" si="142"/>
        <v>0.5</v>
      </c>
      <c r="BD118" s="13">
        <f t="shared" si="143"/>
        <v>446</v>
      </c>
      <c r="BE118" s="4">
        <f t="shared" si="127"/>
        <v>0.67165763813651136</v>
      </c>
      <c r="BF118" s="12">
        <f t="shared" si="144"/>
        <v>1.0727193932827737</v>
      </c>
      <c r="BG118" s="56">
        <v>1</v>
      </c>
      <c r="BH118" s="9">
        <f t="shared" si="213"/>
        <v>1691.2562399999999</v>
      </c>
      <c r="BI118" s="17">
        <f t="shared" si="145"/>
        <v>2536.88436</v>
      </c>
      <c r="BJ118" s="17">
        <f t="shared" si="146"/>
        <v>1733.5376459999998</v>
      </c>
      <c r="BK118" s="6">
        <f t="shared" si="129"/>
        <v>734.05439999999987</v>
      </c>
      <c r="BL118" s="17">
        <f t="shared" si="147"/>
        <v>1101.0815999999998</v>
      </c>
      <c r="BM118" s="17">
        <f t="shared" si="148"/>
        <v>752.40575999999987</v>
      </c>
      <c r="BN118" s="6">
        <f t="shared" si="130"/>
        <v>1794.3551999999995</v>
      </c>
      <c r="BO118" s="17">
        <f t="shared" si="149"/>
        <v>2691.532799999999</v>
      </c>
      <c r="BP118" s="17">
        <f t="shared" si="150"/>
        <v>1839.2140799999995</v>
      </c>
      <c r="BQ118" s="6">
        <f t="shared" si="131"/>
        <v>2234.7878399999995</v>
      </c>
      <c r="BR118" s="17">
        <f t="shared" si="151"/>
        <v>3352.1817599999995</v>
      </c>
      <c r="BS118" s="17">
        <f t="shared" si="152"/>
        <v>2290.6575359999997</v>
      </c>
      <c r="BT118" s="6">
        <f t="shared" si="132"/>
        <v>2283.7248</v>
      </c>
      <c r="BU118" s="17">
        <f t="shared" si="153"/>
        <v>3425.5871999999999</v>
      </c>
      <c r="BV118" s="17">
        <f t="shared" si="154"/>
        <v>2340.81792</v>
      </c>
      <c r="BW118" s="17">
        <f t="shared" si="155"/>
        <v>2984.7159263271942</v>
      </c>
      <c r="BX118" s="17">
        <v>4</v>
      </c>
      <c r="BY118" s="9">
        <f t="shared" si="133"/>
        <v>231.13835279999998</v>
      </c>
      <c r="BZ118" s="17">
        <v>7</v>
      </c>
      <c r="CA118" s="17">
        <v>10</v>
      </c>
      <c r="CB118" s="17">
        <f t="shared" si="156"/>
        <v>30</v>
      </c>
      <c r="CC118" s="17">
        <f t="shared" si="157"/>
        <v>1044.6953471999998</v>
      </c>
      <c r="CD118" s="17">
        <f t="shared" si="158"/>
        <v>1275.8336999999997</v>
      </c>
    </row>
    <row r="119" spans="2:84" x14ac:dyDescent="0.35">
      <c r="B119" t="s">
        <v>209</v>
      </c>
      <c r="C119">
        <v>184</v>
      </c>
      <c r="D119" s="6">
        <v>72</v>
      </c>
      <c r="E119" s="6">
        <v>6</v>
      </c>
      <c r="F119" s="4">
        <v>1.5579000000000001</v>
      </c>
      <c r="G119" s="6">
        <v>12</v>
      </c>
      <c r="H119">
        <v>8</v>
      </c>
      <c r="I119" s="4">
        <v>1.1519999999999999</v>
      </c>
      <c r="J119" s="4">
        <v>1.4079999999999999</v>
      </c>
      <c r="K119" s="4">
        <v>1.7536</v>
      </c>
      <c r="L119" s="4">
        <v>1.792</v>
      </c>
      <c r="M119" s="6">
        <v>20</v>
      </c>
      <c r="N119" s="4">
        <v>0.05</v>
      </c>
      <c r="O119" s="4">
        <v>0.5</v>
      </c>
      <c r="P119" s="9">
        <v>1440</v>
      </c>
      <c r="Q119" t="s">
        <v>225</v>
      </c>
      <c r="R119">
        <v>1</v>
      </c>
      <c r="S119" t="s">
        <v>9</v>
      </c>
      <c r="T119">
        <v>449</v>
      </c>
      <c r="U119" s="4"/>
      <c r="V119" s="6"/>
      <c r="W119" s="6"/>
      <c r="X119" s="6"/>
      <c r="Y119" t="s">
        <v>224</v>
      </c>
      <c r="AI119" s="15">
        <v>311</v>
      </c>
      <c r="AJ119" s="15">
        <v>1</v>
      </c>
      <c r="AK119" s="30"/>
      <c r="AL119" s="30">
        <v>0.46600000000000003</v>
      </c>
      <c r="AM119" s="30">
        <v>0.311</v>
      </c>
      <c r="AN119" s="30"/>
      <c r="AO119" s="15"/>
      <c r="AP119" s="4" t="s">
        <v>214</v>
      </c>
      <c r="AU119">
        <f t="shared" ref="AU119:AU130" si="215">C119+T119</f>
        <v>633</v>
      </c>
      <c r="AV119" s="6">
        <f t="shared" ref="AV119:AV130" si="216">AI119+AQ119</f>
        <v>311</v>
      </c>
      <c r="AW119" s="4">
        <f t="shared" ref="AW119:AW130" si="217">U119+Z119+AK119+AR119</f>
        <v>0</v>
      </c>
      <c r="AX119" s="6">
        <f t="shared" ref="AX119:AX130" si="218">(100%+AW119)*AU119+AV119</f>
        <v>944</v>
      </c>
      <c r="AY119" s="4">
        <f t="shared" ref="AY119:AY130" si="219">AA119+AL119</f>
        <v>0.46600000000000003</v>
      </c>
      <c r="AZ119" s="4">
        <f t="shared" ref="AZ119:AZ130" si="220">AB119</f>
        <v>0</v>
      </c>
      <c r="BA119" s="4">
        <f t="shared" ref="BA119:BA130" si="221">AE119</f>
        <v>0</v>
      </c>
      <c r="BB119" s="4">
        <f t="shared" ref="BB119:BB130" si="222">N119+V119+AC119+AM119+AS119</f>
        <v>0.36099999999999999</v>
      </c>
      <c r="BC119" s="4">
        <f t="shared" ref="BC119:BC130" si="223">O119+W119+AD119+AN119+AT119</f>
        <v>0.5</v>
      </c>
      <c r="BD119" s="6">
        <f t="shared" ref="BD119:BD130" si="224">D119+X119+AF119+AO119</f>
        <v>72</v>
      </c>
      <c r="BE119" s="4">
        <f t="shared" si="127"/>
        <v>0.13597826086956522</v>
      </c>
      <c r="BF119" s="4">
        <f t="shared" ref="BF119:BF130" si="225">444*BD119/(1400+BD119)/100+AH119</f>
        <v>0.21717391304347824</v>
      </c>
      <c r="BG119" s="55">
        <v>1</v>
      </c>
      <c r="BH119" s="9">
        <f t="shared" si="213"/>
        <v>2155.9840415999997</v>
      </c>
      <c r="BI119" s="9">
        <f t="shared" ref="BI119:BI130" si="226">BH119*(100%+$BC119)</f>
        <v>3233.9760623999996</v>
      </c>
      <c r="BJ119" s="9">
        <f t="shared" ref="BJ119:BJ130" si="227">MIN($BB119, 80%)*BI119+BH119*MAX(100%-$BB119, 20%)</f>
        <v>2545.1391611087997</v>
      </c>
      <c r="BK119" s="6">
        <f t="shared" si="129"/>
        <v>797.12870399999997</v>
      </c>
      <c r="BL119" s="9">
        <f t="shared" ref="BL119:BL130" si="228">BK119*(100%+$BC119)</f>
        <v>1195.6930560000001</v>
      </c>
      <c r="BM119" s="9">
        <f t="shared" ref="BM119:BM130" si="229">MIN($BB119, 80%)*BL119+BK119*MAX(100%-$BB119, 20%)</f>
        <v>941.01043507200006</v>
      </c>
      <c r="BN119" s="6">
        <f t="shared" si="130"/>
        <v>1948.5368319999998</v>
      </c>
      <c r="BO119" s="9">
        <f t="shared" ref="BO119:BO130" si="230">BN119*(100%+$BC119)</f>
        <v>2922.8052479999997</v>
      </c>
      <c r="BP119" s="9">
        <f t="shared" ref="BP119:BP130" si="231">MIN($BB119, 80%)*BO119+BN119*MAX(100%-$BB119, 20%)</f>
        <v>2300.2477301759995</v>
      </c>
      <c r="BQ119" s="6">
        <f t="shared" si="131"/>
        <v>2426.8140543999998</v>
      </c>
      <c r="BR119" s="9">
        <f t="shared" ref="BR119:BR130" si="232">BQ119*(100%+$BC119)</f>
        <v>3640.2210815999997</v>
      </c>
      <c r="BS119" s="9">
        <f t="shared" ref="BS119:BS130" si="233">MIN($BB119, 80%)*BR119+BQ119*MAX(100%-$BB119, 20%)</f>
        <v>2864.8539912192</v>
      </c>
      <c r="BT119" s="6">
        <f t="shared" si="132"/>
        <v>2479.9559680000002</v>
      </c>
      <c r="BU119" s="9">
        <f t="shared" ref="BU119:BU130" si="234">BT119*(100%+$BC119)</f>
        <v>3719.9339520000003</v>
      </c>
      <c r="BV119" s="9">
        <f t="shared" ref="BV119:BV130" si="235">MIN($BB119, 80%)*BU119+BT119*MAX(100%-$BB119, 20%)</f>
        <v>2927.588020224</v>
      </c>
      <c r="BW119" s="9">
        <f t="shared" ref="BW119:BW130" si="236">(100%+BF119)*P119</f>
        <v>1752.7304347826087</v>
      </c>
      <c r="BX119" s="9">
        <v>4</v>
      </c>
      <c r="BY119" s="9">
        <f t="shared" si="133"/>
        <v>339.35188814783999</v>
      </c>
      <c r="BZ119" s="9">
        <v>7</v>
      </c>
      <c r="CA119" s="9">
        <v>10</v>
      </c>
      <c r="CB119" s="9">
        <f t="shared" ref="CB119:CB130" si="237">M119+CA119</f>
        <v>30</v>
      </c>
      <c r="CC119" s="9">
        <f t="shared" ref="CC119:CC130" si="238">(BZ119*BV119+SUM(BM119:BS119))/CB119</f>
        <v>1251.2535171345066</v>
      </c>
      <c r="CD119" s="9">
        <f t="shared" ref="CD119:CD130" si="239">BY119+CC119</f>
        <v>1590.6054052823465</v>
      </c>
    </row>
    <row r="120" spans="2:84" x14ac:dyDescent="0.35">
      <c r="B120" t="s">
        <v>209</v>
      </c>
      <c r="C120">
        <v>184</v>
      </c>
      <c r="D120" s="6">
        <v>72</v>
      </c>
      <c r="E120" s="6">
        <v>6</v>
      </c>
      <c r="F120" s="4">
        <v>1.5579000000000001</v>
      </c>
      <c r="G120" s="6">
        <v>12</v>
      </c>
      <c r="H120">
        <v>8</v>
      </c>
      <c r="I120" s="4">
        <v>1.1519999999999999</v>
      </c>
      <c r="J120" s="4">
        <v>1.4079999999999999</v>
      </c>
      <c r="K120" s="4">
        <v>1.7536</v>
      </c>
      <c r="L120" s="4">
        <v>1.792</v>
      </c>
      <c r="M120" s="6">
        <v>20</v>
      </c>
      <c r="N120" s="4">
        <v>0.05</v>
      </c>
      <c r="O120" s="4">
        <v>0.5</v>
      </c>
      <c r="P120" s="9">
        <v>1440</v>
      </c>
      <c r="Q120" t="s">
        <v>225</v>
      </c>
      <c r="R120">
        <v>1</v>
      </c>
      <c r="S120" t="s">
        <v>9</v>
      </c>
      <c r="T120">
        <v>449</v>
      </c>
      <c r="U120" s="4"/>
      <c r="V120" s="6"/>
      <c r="W120" s="6"/>
      <c r="X120" s="6"/>
      <c r="Y120" t="s">
        <v>224</v>
      </c>
      <c r="AI120" s="15">
        <v>311</v>
      </c>
      <c r="AJ120" s="15">
        <v>1</v>
      </c>
      <c r="AK120" s="30"/>
      <c r="AL120" s="30">
        <v>0.46600000000000003</v>
      </c>
      <c r="AO120" s="15">
        <f>1*187</f>
        <v>187</v>
      </c>
      <c r="AP120" s="4" t="s">
        <v>214</v>
      </c>
      <c r="AU120">
        <f t="shared" si="215"/>
        <v>633</v>
      </c>
      <c r="AV120" s="6">
        <f t="shared" si="216"/>
        <v>311</v>
      </c>
      <c r="AW120" s="4">
        <f t="shared" si="217"/>
        <v>0</v>
      </c>
      <c r="AX120" s="6">
        <f t="shared" si="218"/>
        <v>944</v>
      </c>
      <c r="AY120" s="4">
        <f t="shared" si="219"/>
        <v>0.46600000000000003</v>
      </c>
      <c r="AZ120" s="4">
        <f t="shared" si="220"/>
        <v>0</v>
      </c>
      <c r="BA120" s="4">
        <f t="shared" si="221"/>
        <v>0</v>
      </c>
      <c r="BB120" s="4">
        <f t="shared" si="222"/>
        <v>0.05</v>
      </c>
      <c r="BC120" s="4">
        <f t="shared" si="223"/>
        <v>0.5</v>
      </c>
      <c r="BD120" s="6">
        <f t="shared" si="224"/>
        <v>259</v>
      </c>
      <c r="BE120" s="4">
        <f t="shared" si="127"/>
        <v>0.43400843881856538</v>
      </c>
      <c r="BF120" s="4">
        <f t="shared" si="225"/>
        <v>0.69316455696202539</v>
      </c>
      <c r="BG120" s="55">
        <v>1</v>
      </c>
      <c r="BH120" s="9">
        <f t="shared" si="213"/>
        <v>2155.9840415999997</v>
      </c>
      <c r="BI120" s="9">
        <f t="shared" si="226"/>
        <v>3233.9760623999996</v>
      </c>
      <c r="BJ120" s="9">
        <f t="shared" si="227"/>
        <v>2209.8836426399994</v>
      </c>
      <c r="BK120" s="6">
        <f t="shared" si="129"/>
        <v>797.12870399999997</v>
      </c>
      <c r="BL120" s="9">
        <f t="shared" si="228"/>
        <v>1195.6930560000001</v>
      </c>
      <c r="BM120" s="9">
        <f t="shared" si="229"/>
        <v>817.0569215999999</v>
      </c>
      <c r="BN120" s="6">
        <f t="shared" si="130"/>
        <v>1948.5368319999998</v>
      </c>
      <c r="BO120" s="9">
        <f t="shared" si="230"/>
        <v>2922.8052479999997</v>
      </c>
      <c r="BP120" s="9">
        <f t="shared" si="231"/>
        <v>1997.2502527999998</v>
      </c>
      <c r="BQ120" s="6">
        <f t="shared" si="131"/>
        <v>2426.8140543999998</v>
      </c>
      <c r="BR120" s="9">
        <f t="shared" si="232"/>
        <v>3640.2210815999997</v>
      </c>
      <c r="BS120" s="9">
        <f t="shared" si="233"/>
        <v>2487.4844057599998</v>
      </c>
      <c r="BT120" s="6">
        <f t="shared" si="132"/>
        <v>2479.9559680000002</v>
      </c>
      <c r="BU120" s="9">
        <f t="shared" si="234"/>
        <v>3719.9339520000003</v>
      </c>
      <c r="BV120" s="9">
        <f t="shared" si="235"/>
        <v>2541.9548672000001</v>
      </c>
      <c r="BW120" s="9">
        <f t="shared" si="236"/>
        <v>2438.1569620253163</v>
      </c>
      <c r="BX120" s="9">
        <v>4</v>
      </c>
      <c r="BY120" s="9">
        <f t="shared" si="133"/>
        <v>294.65115235199994</v>
      </c>
      <c r="BZ120" s="9">
        <v>7</v>
      </c>
      <c r="CA120" s="9">
        <v>10</v>
      </c>
      <c r="CB120" s="9">
        <f t="shared" si="237"/>
        <v>30</v>
      </c>
      <c r="CC120" s="9">
        <f t="shared" si="238"/>
        <v>1134.4617622186665</v>
      </c>
      <c r="CD120" s="9">
        <f t="shared" si="239"/>
        <v>1429.1129145706664</v>
      </c>
    </row>
    <row r="121" spans="2:84" x14ac:dyDescent="0.35">
      <c r="B121" t="s">
        <v>209</v>
      </c>
      <c r="C121">
        <v>184</v>
      </c>
      <c r="D121" s="6">
        <v>72</v>
      </c>
      <c r="E121" s="6">
        <v>6</v>
      </c>
      <c r="F121" s="4">
        <v>1.5579000000000001</v>
      </c>
      <c r="G121" s="6">
        <v>12</v>
      </c>
      <c r="H121">
        <v>8</v>
      </c>
      <c r="I121" s="4">
        <v>1.1519999999999999</v>
      </c>
      <c r="J121" s="4">
        <v>1.4079999999999999</v>
      </c>
      <c r="K121" s="4">
        <v>1.7536</v>
      </c>
      <c r="L121" s="4">
        <v>1.792</v>
      </c>
      <c r="M121" s="6">
        <v>20</v>
      </c>
      <c r="N121" s="4">
        <v>0.05</v>
      </c>
      <c r="O121" s="4">
        <v>0.5</v>
      </c>
      <c r="P121" s="9">
        <v>1440</v>
      </c>
      <c r="Q121" t="s">
        <v>225</v>
      </c>
      <c r="R121">
        <v>1</v>
      </c>
      <c r="S121" t="s">
        <v>9</v>
      </c>
      <c r="T121">
        <v>449</v>
      </c>
      <c r="U121" s="4"/>
      <c r="V121" s="6"/>
      <c r="W121" s="6"/>
      <c r="X121" s="6"/>
      <c r="Y121" t="s">
        <v>224</v>
      </c>
      <c r="AI121" s="15">
        <v>311</v>
      </c>
      <c r="AJ121" s="15">
        <v>1</v>
      </c>
      <c r="AK121" s="30">
        <f>1*46.6%</f>
        <v>0.46600000000000003</v>
      </c>
      <c r="AL121" s="30">
        <v>0.46600000000000003</v>
      </c>
      <c r="AO121" s="15"/>
      <c r="AP121" s="4" t="s">
        <v>214</v>
      </c>
      <c r="AU121">
        <f t="shared" si="215"/>
        <v>633</v>
      </c>
      <c r="AV121" s="6">
        <f t="shared" si="216"/>
        <v>311</v>
      </c>
      <c r="AW121" s="4">
        <f t="shared" si="217"/>
        <v>0.46600000000000003</v>
      </c>
      <c r="AX121" s="6">
        <f t="shared" si="218"/>
        <v>1238.9780000000001</v>
      </c>
      <c r="AY121" s="4">
        <f t="shared" si="219"/>
        <v>0.46600000000000003</v>
      </c>
      <c r="AZ121" s="4">
        <f t="shared" si="220"/>
        <v>0</v>
      </c>
      <c r="BA121" s="4">
        <f t="shared" si="221"/>
        <v>0</v>
      </c>
      <c r="BB121" s="4">
        <f t="shared" si="222"/>
        <v>0.05</v>
      </c>
      <c r="BC121" s="4">
        <f t="shared" si="223"/>
        <v>0.5</v>
      </c>
      <c r="BD121" s="6">
        <f t="shared" si="224"/>
        <v>72</v>
      </c>
      <c r="BE121" s="4">
        <f t="shared" si="127"/>
        <v>0.13597826086956522</v>
      </c>
      <c r="BF121" s="4">
        <f t="shared" si="225"/>
        <v>0.21717391304347824</v>
      </c>
      <c r="BG121" s="55">
        <v>1</v>
      </c>
      <c r="BH121" s="9">
        <f t="shared" si="213"/>
        <v>2829.6788092092002</v>
      </c>
      <c r="BI121" s="9">
        <f t="shared" si="226"/>
        <v>4244.5182138138007</v>
      </c>
      <c r="BJ121" s="9">
        <f t="shared" si="227"/>
        <v>2900.4207794394301</v>
      </c>
      <c r="BK121" s="6">
        <f t="shared" si="129"/>
        <v>1046.212846848</v>
      </c>
      <c r="BL121" s="9">
        <f t="shared" si="228"/>
        <v>1569.319270272</v>
      </c>
      <c r="BM121" s="9">
        <f t="shared" si="229"/>
        <v>1072.3681680192001</v>
      </c>
      <c r="BN121" s="6">
        <f t="shared" si="130"/>
        <v>2557.4091811839999</v>
      </c>
      <c r="BO121" s="9">
        <f t="shared" si="230"/>
        <v>3836.1137717759998</v>
      </c>
      <c r="BP121" s="9">
        <f t="shared" si="231"/>
        <v>2621.3444107135997</v>
      </c>
      <c r="BQ121" s="6">
        <f t="shared" si="131"/>
        <v>3185.1368892928003</v>
      </c>
      <c r="BR121" s="9">
        <f t="shared" si="232"/>
        <v>4777.7053339392005</v>
      </c>
      <c r="BS121" s="9">
        <f t="shared" si="233"/>
        <v>3264.7653115251201</v>
      </c>
      <c r="BT121" s="6">
        <f t="shared" si="132"/>
        <v>3254.8844124160005</v>
      </c>
      <c r="BU121" s="9">
        <f t="shared" si="234"/>
        <v>4882.3266186240007</v>
      </c>
      <c r="BV121" s="9">
        <f t="shared" si="235"/>
        <v>3336.2565227264004</v>
      </c>
      <c r="BW121" s="9">
        <f t="shared" si="236"/>
        <v>1752.7304347826087</v>
      </c>
      <c r="BX121" s="9">
        <v>4</v>
      </c>
      <c r="BY121" s="9">
        <f t="shared" si="133"/>
        <v>386.72277059192402</v>
      </c>
      <c r="BZ121" s="9">
        <v>7</v>
      </c>
      <c r="CA121" s="9">
        <v>10</v>
      </c>
      <c r="CB121" s="9">
        <f t="shared" si="237"/>
        <v>30</v>
      </c>
      <c r="CC121" s="9">
        <f t="shared" si="238"/>
        <v>1488.9546241844907</v>
      </c>
      <c r="CD121" s="8">
        <f t="shared" si="239"/>
        <v>1875.6773947764148</v>
      </c>
      <c r="CE121">
        <f>CD105/CD121</f>
        <v>1.2036917008637735</v>
      </c>
      <c r="CF121" t="s">
        <v>270</v>
      </c>
    </row>
    <row r="122" spans="2:84" x14ac:dyDescent="0.35">
      <c r="B122" t="s">
        <v>209</v>
      </c>
      <c r="C122">
        <v>184</v>
      </c>
      <c r="D122" s="6">
        <v>72</v>
      </c>
      <c r="E122" s="6">
        <v>6</v>
      </c>
      <c r="F122" s="4">
        <v>1.5579000000000001</v>
      </c>
      <c r="G122" s="6">
        <v>12</v>
      </c>
      <c r="H122">
        <v>8</v>
      </c>
      <c r="I122" s="4">
        <v>1.1519999999999999</v>
      </c>
      <c r="J122" s="4">
        <v>1.4079999999999999</v>
      </c>
      <c r="K122" s="4">
        <v>1.7536</v>
      </c>
      <c r="L122" s="4">
        <v>1.792</v>
      </c>
      <c r="M122" s="6">
        <v>20</v>
      </c>
      <c r="N122" s="4">
        <v>0.05</v>
      </c>
      <c r="O122" s="4">
        <v>0.5</v>
      </c>
      <c r="P122" s="9">
        <v>1440</v>
      </c>
      <c r="Q122" t="s">
        <v>225</v>
      </c>
      <c r="R122">
        <v>1</v>
      </c>
      <c r="S122" t="s">
        <v>9</v>
      </c>
      <c r="T122">
        <v>449</v>
      </c>
      <c r="U122" s="4"/>
      <c r="V122" s="6"/>
      <c r="W122" s="6"/>
      <c r="X122" s="6"/>
      <c r="Y122" t="s">
        <v>224</v>
      </c>
      <c r="AI122" s="15">
        <v>311</v>
      </c>
      <c r="AJ122" s="15">
        <v>1</v>
      </c>
      <c r="AK122" s="30">
        <f>1*46.6%</f>
        <v>0.46600000000000003</v>
      </c>
      <c r="AM122" s="30">
        <v>0.311</v>
      </c>
      <c r="AO122" s="15"/>
      <c r="AP122" s="4" t="s">
        <v>214</v>
      </c>
      <c r="AU122">
        <f t="shared" si="215"/>
        <v>633</v>
      </c>
      <c r="AV122" s="6">
        <f t="shared" si="216"/>
        <v>311</v>
      </c>
      <c r="AW122" s="4">
        <f t="shared" si="217"/>
        <v>0.46600000000000003</v>
      </c>
      <c r="AX122" s="6">
        <f t="shared" si="218"/>
        <v>1238.9780000000001</v>
      </c>
      <c r="AY122" s="4">
        <f t="shared" si="219"/>
        <v>0</v>
      </c>
      <c r="AZ122" s="4">
        <f t="shared" si="220"/>
        <v>0</v>
      </c>
      <c r="BA122" s="4">
        <f t="shared" si="221"/>
        <v>0</v>
      </c>
      <c r="BB122" s="4">
        <f t="shared" si="222"/>
        <v>0.36099999999999999</v>
      </c>
      <c r="BC122" s="4">
        <f t="shared" si="223"/>
        <v>0.5</v>
      </c>
      <c r="BD122" s="6">
        <f t="shared" si="224"/>
        <v>72</v>
      </c>
      <c r="BE122" s="4">
        <f t="shared" si="127"/>
        <v>0.13597826086956522</v>
      </c>
      <c r="BF122" s="4">
        <f t="shared" si="225"/>
        <v>0.21717391304347824</v>
      </c>
      <c r="BG122" s="55">
        <v>1</v>
      </c>
      <c r="BH122" s="9">
        <f t="shared" si="213"/>
        <v>1930.2038262000001</v>
      </c>
      <c r="BI122" s="9">
        <f t="shared" si="226"/>
        <v>2895.3057392999999</v>
      </c>
      <c r="BJ122" s="9">
        <f t="shared" si="227"/>
        <v>2278.6056168290997</v>
      </c>
      <c r="BK122" s="6">
        <f t="shared" si="129"/>
        <v>713.65132800000003</v>
      </c>
      <c r="BL122" s="9">
        <f t="shared" si="228"/>
        <v>1070.4769920000001</v>
      </c>
      <c r="BM122" s="9">
        <f t="shared" si="229"/>
        <v>842.46539270400012</v>
      </c>
      <c r="BN122" s="6">
        <f t="shared" si="130"/>
        <v>1744.4810239999999</v>
      </c>
      <c r="BO122" s="9">
        <f t="shared" si="230"/>
        <v>2616.721536</v>
      </c>
      <c r="BP122" s="9">
        <f t="shared" si="231"/>
        <v>2059.3598488319999</v>
      </c>
      <c r="BQ122" s="6">
        <f t="shared" si="131"/>
        <v>2172.6718208000002</v>
      </c>
      <c r="BR122" s="9">
        <f t="shared" si="232"/>
        <v>3259.0077312000003</v>
      </c>
      <c r="BS122" s="9">
        <f t="shared" si="233"/>
        <v>2564.8390844544001</v>
      </c>
      <c r="BT122" s="6">
        <f t="shared" si="132"/>
        <v>2220.248576</v>
      </c>
      <c r="BU122" s="9">
        <f t="shared" si="234"/>
        <v>3330.3728639999999</v>
      </c>
      <c r="BV122" s="9">
        <f t="shared" si="235"/>
        <v>2621.0034439679998</v>
      </c>
      <c r="BW122" s="9">
        <f t="shared" si="236"/>
        <v>1752.7304347826087</v>
      </c>
      <c r="BX122" s="9">
        <v>4</v>
      </c>
      <c r="BY122" s="9">
        <f t="shared" si="133"/>
        <v>303.81408224387997</v>
      </c>
      <c r="BZ122" s="9">
        <v>7</v>
      </c>
      <c r="CA122" s="9">
        <v>10</v>
      </c>
      <c r="CB122" s="9">
        <f t="shared" si="237"/>
        <v>30</v>
      </c>
      <c r="CC122" s="9">
        <f t="shared" si="238"/>
        <v>1120.2190181922133</v>
      </c>
      <c r="CD122" s="9">
        <f t="shared" si="239"/>
        <v>1424.0331004360933</v>
      </c>
      <c r="CF122" t="s">
        <v>271</v>
      </c>
    </row>
    <row r="123" spans="2:84" x14ac:dyDescent="0.35">
      <c r="B123" t="s">
        <v>209</v>
      </c>
      <c r="C123">
        <v>184</v>
      </c>
      <c r="D123" s="6">
        <v>72</v>
      </c>
      <c r="E123" s="6">
        <v>6</v>
      </c>
      <c r="F123" s="4">
        <v>1.5579000000000001</v>
      </c>
      <c r="G123" s="6">
        <v>12</v>
      </c>
      <c r="H123">
        <v>8</v>
      </c>
      <c r="I123" s="4">
        <v>1.1519999999999999</v>
      </c>
      <c r="J123" s="4">
        <v>1.4079999999999999</v>
      </c>
      <c r="K123" s="4">
        <v>1.7536</v>
      </c>
      <c r="L123" s="4">
        <v>1.792</v>
      </c>
      <c r="M123" s="6">
        <v>20</v>
      </c>
      <c r="N123" s="4">
        <v>0.05</v>
      </c>
      <c r="O123" s="4">
        <v>0.5</v>
      </c>
      <c r="P123" s="9">
        <v>1440</v>
      </c>
      <c r="Q123" t="s">
        <v>225</v>
      </c>
      <c r="R123">
        <v>1</v>
      </c>
      <c r="S123" t="s">
        <v>9</v>
      </c>
      <c r="T123">
        <v>449</v>
      </c>
      <c r="U123" s="4"/>
      <c r="V123" s="6"/>
      <c r="W123" s="6"/>
      <c r="X123" s="6"/>
      <c r="Y123" t="s">
        <v>224</v>
      </c>
      <c r="AI123" s="15">
        <v>311</v>
      </c>
      <c r="AJ123" s="15">
        <v>1</v>
      </c>
      <c r="AK123" s="30"/>
      <c r="AM123" s="30">
        <v>0.311</v>
      </c>
      <c r="AO123" s="15">
        <f t="shared" ref="AO123:AO125" si="240">1*187</f>
        <v>187</v>
      </c>
      <c r="AP123" s="4" t="s">
        <v>214</v>
      </c>
      <c r="AU123">
        <f t="shared" si="215"/>
        <v>633</v>
      </c>
      <c r="AV123" s="6">
        <f t="shared" si="216"/>
        <v>311</v>
      </c>
      <c r="AW123" s="4">
        <f t="shared" si="217"/>
        <v>0</v>
      </c>
      <c r="AX123" s="6">
        <f t="shared" si="218"/>
        <v>944</v>
      </c>
      <c r="AY123" s="4">
        <f t="shared" si="219"/>
        <v>0</v>
      </c>
      <c r="AZ123" s="4">
        <f t="shared" si="220"/>
        <v>0</v>
      </c>
      <c r="BA123" s="4">
        <f t="shared" si="221"/>
        <v>0</v>
      </c>
      <c r="BB123" s="4">
        <f t="shared" si="222"/>
        <v>0.36099999999999999</v>
      </c>
      <c r="BC123" s="4">
        <f t="shared" si="223"/>
        <v>0.5</v>
      </c>
      <c r="BD123" s="6">
        <f t="shared" si="224"/>
        <v>259</v>
      </c>
      <c r="BE123" s="4">
        <f t="shared" si="127"/>
        <v>0.43400843881856538</v>
      </c>
      <c r="BF123" s="4">
        <f t="shared" si="225"/>
        <v>0.69316455696202539</v>
      </c>
      <c r="BG123" s="55">
        <v>1</v>
      </c>
      <c r="BH123" s="9">
        <f t="shared" si="213"/>
        <v>1470.6576</v>
      </c>
      <c r="BI123" s="9">
        <f t="shared" si="226"/>
        <v>2205.9863999999998</v>
      </c>
      <c r="BJ123" s="9">
        <f t="shared" si="227"/>
        <v>1736.1112967999998</v>
      </c>
      <c r="BK123" s="6">
        <f t="shared" si="129"/>
        <v>543.74399999999991</v>
      </c>
      <c r="BL123" s="9">
        <f t="shared" si="228"/>
        <v>815.61599999999987</v>
      </c>
      <c r="BM123" s="9">
        <f t="shared" si="229"/>
        <v>641.88979199999994</v>
      </c>
      <c r="BN123" s="6">
        <f t="shared" si="130"/>
        <v>1329.1519999999998</v>
      </c>
      <c r="BO123" s="9">
        <f t="shared" si="230"/>
        <v>1993.7279999999996</v>
      </c>
      <c r="BP123" s="9">
        <f t="shared" si="231"/>
        <v>1569.0639359999996</v>
      </c>
      <c r="BQ123" s="6">
        <f t="shared" si="131"/>
        <v>1655.3984</v>
      </c>
      <c r="BR123" s="9">
        <f t="shared" si="232"/>
        <v>2483.0976000000001</v>
      </c>
      <c r="BS123" s="9">
        <f t="shared" si="233"/>
        <v>1954.1978112000002</v>
      </c>
      <c r="BT123" s="6">
        <f t="shared" si="132"/>
        <v>1691.6480000000001</v>
      </c>
      <c r="BU123" s="9">
        <f t="shared" si="234"/>
        <v>2537.4720000000002</v>
      </c>
      <c r="BV123" s="9">
        <f t="shared" si="235"/>
        <v>1996.990464</v>
      </c>
      <c r="BW123" s="9">
        <f t="shared" si="236"/>
        <v>2438.1569620253163</v>
      </c>
      <c r="BX123" s="9">
        <v>4</v>
      </c>
      <c r="BY123" s="9">
        <f t="shared" si="133"/>
        <v>231.48150623999996</v>
      </c>
      <c r="BZ123" s="9">
        <v>7</v>
      </c>
      <c r="CA123" s="9">
        <v>10</v>
      </c>
      <c r="CB123" s="9">
        <f t="shared" si="237"/>
        <v>30</v>
      </c>
      <c r="CC123" s="9">
        <f t="shared" si="238"/>
        <v>853.51535957333328</v>
      </c>
      <c r="CD123" s="9">
        <f t="shared" si="239"/>
        <v>1084.9968658133332</v>
      </c>
      <c r="CF123" t="s">
        <v>272</v>
      </c>
    </row>
    <row r="124" spans="2:84" x14ac:dyDescent="0.35">
      <c r="B124" t="s">
        <v>209</v>
      </c>
      <c r="C124">
        <v>184</v>
      </c>
      <c r="D124" s="6">
        <v>72</v>
      </c>
      <c r="E124" s="6">
        <v>6</v>
      </c>
      <c r="F124" s="4">
        <v>1.5579000000000001</v>
      </c>
      <c r="G124" s="6">
        <v>12</v>
      </c>
      <c r="H124">
        <v>8</v>
      </c>
      <c r="I124" s="4">
        <v>1.1519999999999999</v>
      </c>
      <c r="J124" s="4">
        <v>1.4079999999999999</v>
      </c>
      <c r="K124" s="4">
        <v>1.7536</v>
      </c>
      <c r="L124" s="4">
        <v>1.792</v>
      </c>
      <c r="M124" s="6">
        <v>20</v>
      </c>
      <c r="N124" s="4">
        <v>0.05</v>
      </c>
      <c r="O124" s="4">
        <v>0.5</v>
      </c>
      <c r="P124" s="9">
        <v>1440</v>
      </c>
      <c r="Q124" t="s">
        <v>225</v>
      </c>
      <c r="R124">
        <v>1</v>
      </c>
      <c r="S124" t="s">
        <v>9</v>
      </c>
      <c r="T124">
        <v>449</v>
      </c>
      <c r="U124" s="4"/>
      <c r="V124" s="6"/>
      <c r="W124" s="6"/>
      <c r="X124" s="6"/>
      <c r="Y124" t="s">
        <v>224</v>
      </c>
      <c r="AI124" s="15">
        <v>311</v>
      </c>
      <c r="AJ124" s="15">
        <v>1</v>
      </c>
      <c r="AK124" s="30">
        <f>2*46.6%</f>
        <v>0.93200000000000005</v>
      </c>
      <c r="AL124" s="30"/>
      <c r="AO124" s="15"/>
      <c r="AP124" s="4" t="s">
        <v>214</v>
      </c>
      <c r="AU124">
        <f t="shared" si="215"/>
        <v>633</v>
      </c>
      <c r="AV124" s="6">
        <f t="shared" si="216"/>
        <v>311</v>
      </c>
      <c r="AW124" s="4">
        <f t="shared" si="217"/>
        <v>0.93200000000000005</v>
      </c>
      <c r="AX124" s="6">
        <f t="shared" si="218"/>
        <v>1533.9559999999999</v>
      </c>
      <c r="AY124" s="4">
        <f t="shared" si="219"/>
        <v>0</v>
      </c>
      <c r="AZ124" s="4">
        <f t="shared" si="220"/>
        <v>0</v>
      </c>
      <c r="BA124" s="4">
        <f t="shared" si="221"/>
        <v>0</v>
      </c>
      <c r="BB124" s="4">
        <f t="shared" si="222"/>
        <v>0.05</v>
      </c>
      <c r="BC124" s="4">
        <f t="shared" si="223"/>
        <v>0.5</v>
      </c>
      <c r="BD124" s="6">
        <f t="shared" si="224"/>
        <v>72</v>
      </c>
      <c r="BE124" s="4">
        <f t="shared" si="127"/>
        <v>0.13597826086956522</v>
      </c>
      <c r="BF124" s="4">
        <f t="shared" si="225"/>
        <v>0.21717391304347824</v>
      </c>
      <c r="BG124" s="55">
        <v>1</v>
      </c>
      <c r="BH124" s="9">
        <f t="shared" si="213"/>
        <v>2389.7500523999997</v>
      </c>
      <c r="BI124" s="9">
        <f t="shared" si="226"/>
        <v>3584.6250785999996</v>
      </c>
      <c r="BJ124" s="9">
        <f t="shared" si="227"/>
        <v>2449.4938037099996</v>
      </c>
      <c r="BK124" s="6">
        <f t="shared" si="129"/>
        <v>883.55865599999993</v>
      </c>
      <c r="BL124" s="9">
        <f t="shared" si="228"/>
        <v>1325.3379839999998</v>
      </c>
      <c r="BM124" s="9">
        <f t="shared" si="229"/>
        <v>905.64762239999993</v>
      </c>
      <c r="BN124" s="6">
        <f t="shared" si="130"/>
        <v>2159.8100479999998</v>
      </c>
      <c r="BO124" s="9">
        <f t="shared" si="230"/>
        <v>3239.715072</v>
      </c>
      <c r="BP124" s="9">
        <f t="shared" si="231"/>
        <v>2213.8052991999998</v>
      </c>
      <c r="BQ124" s="6">
        <f t="shared" si="131"/>
        <v>2689.9452415999999</v>
      </c>
      <c r="BR124" s="9">
        <f t="shared" si="232"/>
        <v>4034.9178623999996</v>
      </c>
      <c r="BS124" s="9">
        <f t="shared" si="233"/>
        <v>2757.1938726399999</v>
      </c>
      <c r="BT124" s="6">
        <f t="shared" si="132"/>
        <v>2748.8491519999998</v>
      </c>
      <c r="BU124" s="9">
        <f t="shared" si="234"/>
        <v>4123.2737280000001</v>
      </c>
      <c r="BV124" s="9">
        <f t="shared" si="235"/>
        <v>2817.5703807999998</v>
      </c>
      <c r="BW124" s="9">
        <f t="shared" si="236"/>
        <v>1752.7304347826087</v>
      </c>
      <c r="BX124" s="9">
        <v>4</v>
      </c>
      <c r="BY124" s="9">
        <f t="shared" si="133"/>
        <v>326.59917382799995</v>
      </c>
      <c r="BZ124" s="9">
        <v>7</v>
      </c>
      <c r="CA124" s="9">
        <v>10</v>
      </c>
      <c r="CB124" s="9">
        <f t="shared" si="237"/>
        <v>30</v>
      </c>
      <c r="CC124" s="9">
        <f t="shared" si="238"/>
        <v>1257.4675894613333</v>
      </c>
      <c r="CD124" s="9">
        <f t="shared" si="239"/>
        <v>1584.0667632893333</v>
      </c>
    </row>
    <row r="125" spans="2:84" x14ac:dyDescent="0.35">
      <c r="B125" t="s">
        <v>209</v>
      </c>
      <c r="C125">
        <v>184</v>
      </c>
      <c r="D125" s="6">
        <v>72</v>
      </c>
      <c r="E125" s="6">
        <v>6</v>
      </c>
      <c r="F125" s="4">
        <v>1.5579000000000001</v>
      </c>
      <c r="G125" s="6">
        <v>12</v>
      </c>
      <c r="H125">
        <v>8</v>
      </c>
      <c r="I125" s="4">
        <v>1.1519999999999999</v>
      </c>
      <c r="J125" s="4">
        <v>1.4079999999999999</v>
      </c>
      <c r="K125" s="4">
        <v>1.7536</v>
      </c>
      <c r="L125" s="4">
        <v>1.792</v>
      </c>
      <c r="M125" s="6">
        <v>20</v>
      </c>
      <c r="N125" s="4">
        <v>0.05</v>
      </c>
      <c r="O125" s="4">
        <v>0.5</v>
      </c>
      <c r="P125" s="9">
        <v>1440</v>
      </c>
      <c r="Q125" t="s">
        <v>225</v>
      </c>
      <c r="R125">
        <v>1</v>
      </c>
      <c r="S125" t="s">
        <v>9</v>
      </c>
      <c r="T125">
        <v>449</v>
      </c>
      <c r="U125" s="4"/>
      <c r="V125" s="6"/>
      <c r="W125" s="6"/>
      <c r="X125" s="6"/>
      <c r="Y125" t="s">
        <v>224</v>
      </c>
      <c r="AI125" s="15">
        <v>311</v>
      </c>
      <c r="AJ125" s="15">
        <v>1</v>
      </c>
      <c r="AK125" s="30">
        <f>1*46.6%</f>
        <v>0.46600000000000003</v>
      </c>
      <c r="AL125" s="30"/>
      <c r="AO125" s="15">
        <f t="shared" si="240"/>
        <v>187</v>
      </c>
      <c r="AP125" s="4" t="s">
        <v>214</v>
      </c>
      <c r="AU125">
        <f t="shared" si="215"/>
        <v>633</v>
      </c>
      <c r="AV125" s="6">
        <f t="shared" si="216"/>
        <v>311</v>
      </c>
      <c r="AW125" s="4">
        <f t="shared" si="217"/>
        <v>0.46600000000000003</v>
      </c>
      <c r="AX125" s="6">
        <f t="shared" si="218"/>
        <v>1238.9780000000001</v>
      </c>
      <c r="AY125" s="4">
        <f t="shared" si="219"/>
        <v>0</v>
      </c>
      <c r="AZ125" s="4">
        <f t="shared" si="220"/>
        <v>0</v>
      </c>
      <c r="BA125" s="4">
        <f t="shared" si="221"/>
        <v>0</v>
      </c>
      <c r="BB125" s="4">
        <f t="shared" si="222"/>
        <v>0.05</v>
      </c>
      <c r="BC125" s="4">
        <f t="shared" si="223"/>
        <v>0.5</v>
      </c>
      <c r="BD125" s="6">
        <f t="shared" si="224"/>
        <v>259</v>
      </c>
      <c r="BE125" s="4">
        <f t="shared" si="127"/>
        <v>0.43400843881856538</v>
      </c>
      <c r="BF125" s="4">
        <f t="shared" si="225"/>
        <v>0.69316455696202539</v>
      </c>
      <c r="BG125" s="55">
        <v>1</v>
      </c>
      <c r="BH125" s="9">
        <f t="shared" si="213"/>
        <v>1930.2038262000001</v>
      </c>
      <c r="BI125" s="9">
        <f t="shared" si="226"/>
        <v>2895.3057392999999</v>
      </c>
      <c r="BJ125" s="9">
        <f t="shared" si="227"/>
        <v>1978.4589218550002</v>
      </c>
      <c r="BK125" s="6">
        <f t="shared" si="129"/>
        <v>713.65132800000003</v>
      </c>
      <c r="BL125" s="9">
        <f t="shared" si="228"/>
        <v>1070.4769920000001</v>
      </c>
      <c r="BM125" s="9">
        <f t="shared" si="229"/>
        <v>731.49261120000006</v>
      </c>
      <c r="BN125" s="6">
        <f t="shared" si="130"/>
        <v>1744.4810239999999</v>
      </c>
      <c r="BO125" s="9">
        <f t="shared" si="230"/>
        <v>2616.721536</v>
      </c>
      <c r="BP125" s="9">
        <f t="shared" si="231"/>
        <v>1788.0930495999999</v>
      </c>
      <c r="BQ125" s="6">
        <f t="shared" si="131"/>
        <v>2172.6718208000002</v>
      </c>
      <c r="BR125" s="9">
        <f t="shared" si="232"/>
        <v>3259.0077312000003</v>
      </c>
      <c r="BS125" s="9">
        <f t="shared" si="233"/>
        <v>2226.9886163199999</v>
      </c>
      <c r="BT125" s="6">
        <f t="shared" si="132"/>
        <v>2220.248576</v>
      </c>
      <c r="BU125" s="9">
        <f t="shared" si="234"/>
        <v>3330.3728639999999</v>
      </c>
      <c r="BV125" s="9">
        <f t="shared" si="235"/>
        <v>2275.7547903999998</v>
      </c>
      <c r="BW125" s="9">
        <f t="shared" si="236"/>
        <v>2438.1569620253163</v>
      </c>
      <c r="BX125" s="9">
        <v>4</v>
      </c>
      <c r="BY125" s="9">
        <f t="shared" si="133"/>
        <v>263.79452291400003</v>
      </c>
      <c r="BZ125" s="9">
        <v>7</v>
      </c>
      <c r="CA125" s="9">
        <v>10</v>
      </c>
      <c r="CB125" s="9">
        <f t="shared" si="237"/>
        <v>30</v>
      </c>
      <c r="CC125" s="9">
        <f t="shared" si="238"/>
        <v>1015.6579973973331</v>
      </c>
      <c r="CD125" s="9">
        <f t="shared" si="239"/>
        <v>1279.452520311333</v>
      </c>
    </row>
    <row r="126" spans="2:84" s="10" customFormat="1" x14ac:dyDescent="0.35">
      <c r="B126" s="10" t="s">
        <v>209</v>
      </c>
      <c r="C126" s="10">
        <v>184</v>
      </c>
      <c r="D126" s="13">
        <v>72</v>
      </c>
      <c r="E126" s="13">
        <v>6</v>
      </c>
      <c r="F126" s="12">
        <v>1.5579000000000001</v>
      </c>
      <c r="G126" s="13">
        <v>12</v>
      </c>
      <c r="H126" s="10">
        <v>8</v>
      </c>
      <c r="I126" s="12">
        <v>1.1519999999999999</v>
      </c>
      <c r="J126" s="12">
        <v>1.4079999999999999</v>
      </c>
      <c r="K126" s="12">
        <v>1.7536</v>
      </c>
      <c r="L126" s="12">
        <v>1.792</v>
      </c>
      <c r="M126" s="13">
        <v>20</v>
      </c>
      <c r="N126" s="12">
        <v>0.05</v>
      </c>
      <c r="O126" s="12">
        <v>0.5</v>
      </c>
      <c r="P126" s="17">
        <v>1440</v>
      </c>
      <c r="Q126" s="10" t="s">
        <v>225</v>
      </c>
      <c r="R126" s="10">
        <v>1</v>
      </c>
      <c r="S126" s="10" t="s">
        <v>9</v>
      </c>
      <c r="T126" s="10">
        <v>449</v>
      </c>
      <c r="U126" s="12"/>
      <c r="V126" s="13"/>
      <c r="W126" s="13"/>
      <c r="X126" s="13"/>
      <c r="Y126" s="10" t="s">
        <v>224</v>
      </c>
      <c r="AI126" s="31">
        <v>311</v>
      </c>
      <c r="AJ126" s="31">
        <v>1</v>
      </c>
      <c r="AK126" s="32"/>
      <c r="AL126" s="32"/>
      <c r="AO126" s="31">
        <f>2*187</f>
        <v>374</v>
      </c>
      <c r="AP126" s="12" t="s">
        <v>214</v>
      </c>
      <c r="AU126" s="10">
        <f t="shared" si="215"/>
        <v>633</v>
      </c>
      <c r="AV126" s="13">
        <f t="shared" si="216"/>
        <v>311</v>
      </c>
      <c r="AW126" s="12">
        <f t="shared" si="217"/>
        <v>0</v>
      </c>
      <c r="AX126" s="13">
        <f t="shared" si="218"/>
        <v>944</v>
      </c>
      <c r="AY126" s="12">
        <f t="shared" si="219"/>
        <v>0</v>
      </c>
      <c r="AZ126" s="12">
        <f t="shared" si="220"/>
        <v>0</v>
      </c>
      <c r="BA126" s="12">
        <f t="shared" si="221"/>
        <v>0</v>
      </c>
      <c r="BB126" s="12">
        <f t="shared" si="222"/>
        <v>0.05</v>
      </c>
      <c r="BC126" s="12">
        <f t="shared" si="223"/>
        <v>0.5</v>
      </c>
      <c r="BD126" s="13">
        <f t="shared" si="224"/>
        <v>446</v>
      </c>
      <c r="BE126" s="4">
        <f t="shared" si="127"/>
        <v>0.67165763813651136</v>
      </c>
      <c r="BF126" s="12">
        <f t="shared" si="225"/>
        <v>1.0727193932827737</v>
      </c>
      <c r="BG126" s="56">
        <v>1</v>
      </c>
      <c r="BH126" s="9">
        <f t="shared" si="213"/>
        <v>1470.6576</v>
      </c>
      <c r="BI126" s="17">
        <f t="shared" si="226"/>
        <v>2205.9863999999998</v>
      </c>
      <c r="BJ126" s="17">
        <f t="shared" si="227"/>
        <v>1507.4240400000001</v>
      </c>
      <c r="BK126" s="6">
        <f t="shared" si="129"/>
        <v>543.74399999999991</v>
      </c>
      <c r="BL126" s="17">
        <f t="shared" si="228"/>
        <v>815.61599999999987</v>
      </c>
      <c r="BM126" s="17">
        <f t="shared" si="229"/>
        <v>557.33759999999984</v>
      </c>
      <c r="BN126" s="6">
        <f t="shared" si="130"/>
        <v>1329.1519999999998</v>
      </c>
      <c r="BO126" s="17">
        <f t="shared" si="230"/>
        <v>1993.7279999999996</v>
      </c>
      <c r="BP126" s="17">
        <f t="shared" si="231"/>
        <v>1362.3807999999999</v>
      </c>
      <c r="BQ126" s="6">
        <f t="shared" si="131"/>
        <v>1655.3984</v>
      </c>
      <c r="BR126" s="17">
        <f t="shared" si="232"/>
        <v>2483.0976000000001</v>
      </c>
      <c r="BS126" s="17">
        <f t="shared" si="233"/>
        <v>1696.7833599999999</v>
      </c>
      <c r="BT126" s="6">
        <f t="shared" si="132"/>
        <v>1691.6480000000001</v>
      </c>
      <c r="BU126" s="17">
        <f t="shared" si="234"/>
        <v>2537.4720000000002</v>
      </c>
      <c r="BV126" s="17">
        <f t="shared" si="235"/>
        <v>1733.9392000000003</v>
      </c>
      <c r="BW126" s="17">
        <f t="shared" si="236"/>
        <v>2984.7159263271942</v>
      </c>
      <c r="BX126" s="17">
        <v>4</v>
      </c>
      <c r="BY126" s="9">
        <f t="shared" si="133"/>
        <v>200.98987200000002</v>
      </c>
      <c r="BZ126" s="17">
        <v>7</v>
      </c>
      <c r="CA126" s="17">
        <v>10</v>
      </c>
      <c r="CB126" s="17">
        <f t="shared" si="237"/>
        <v>30</v>
      </c>
      <c r="CC126" s="17">
        <f t="shared" si="238"/>
        <v>773.8484053333334</v>
      </c>
      <c r="CD126" s="17">
        <f t="shared" si="239"/>
        <v>974.83827733333339</v>
      </c>
    </row>
    <row r="127" spans="2:84" x14ac:dyDescent="0.35">
      <c r="B127" t="s">
        <v>209</v>
      </c>
      <c r="C127">
        <v>184</v>
      </c>
      <c r="D127" s="6">
        <v>72</v>
      </c>
      <c r="E127" s="6">
        <v>6</v>
      </c>
      <c r="F127" s="4">
        <v>1.5579000000000001</v>
      </c>
      <c r="G127" s="6">
        <v>12</v>
      </c>
      <c r="H127">
        <v>8</v>
      </c>
      <c r="I127" s="4">
        <v>1.1519999999999999</v>
      </c>
      <c r="J127" s="4">
        <v>1.4079999999999999</v>
      </c>
      <c r="K127" s="4">
        <v>1.7536</v>
      </c>
      <c r="L127" s="4">
        <v>1.792</v>
      </c>
      <c r="M127" s="6">
        <v>20</v>
      </c>
      <c r="N127" s="4">
        <v>0.05</v>
      </c>
      <c r="O127" s="4">
        <v>0.5</v>
      </c>
      <c r="P127" s="9">
        <v>1440</v>
      </c>
      <c r="Q127" t="s">
        <v>225</v>
      </c>
      <c r="R127">
        <v>1</v>
      </c>
      <c r="S127" t="s">
        <v>9</v>
      </c>
      <c r="T127">
        <v>449</v>
      </c>
      <c r="U127" s="4"/>
      <c r="V127" s="6"/>
      <c r="W127" s="6"/>
      <c r="X127" s="6"/>
      <c r="Y127" t="s">
        <v>227</v>
      </c>
      <c r="AF127">
        <v>200</v>
      </c>
      <c r="AI127" s="15">
        <v>311</v>
      </c>
      <c r="AJ127" s="15">
        <v>1</v>
      </c>
      <c r="AK127" s="30"/>
      <c r="AL127" s="30">
        <v>0.34799999999999998</v>
      </c>
      <c r="AM127" s="30">
        <v>0.23200000000000001</v>
      </c>
      <c r="AN127" s="30"/>
      <c r="AO127" s="15"/>
      <c r="AP127" s="4" t="s">
        <v>214</v>
      </c>
      <c r="AU127">
        <f t="shared" si="215"/>
        <v>633</v>
      </c>
      <c r="AV127" s="6">
        <f t="shared" si="216"/>
        <v>311</v>
      </c>
      <c r="AW127" s="4">
        <f t="shared" si="217"/>
        <v>0</v>
      </c>
      <c r="AX127" s="6">
        <f t="shared" si="218"/>
        <v>944</v>
      </c>
      <c r="AY127" s="4">
        <f t="shared" si="219"/>
        <v>0.34799999999999998</v>
      </c>
      <c r="AZ127" s="4">
        <f t="shared" si="220"/>
        <v>0</v>
      </c>
      <c r="BA127" s="4">
        <f t="shared" si="221"/>
        <v>0</v>
      </c>
      <c r="BB127" s="4">
        <f t="shared" si="222"/>
        <v>0.28200000000000003</v>
      </c>
      <c r="BC127" s="4">
        <f t="shared" si="223"/>
        <v>0.5</v>
      </c>
      <c r="BD127" s="6">
        <f t="shared" si="224"/>
        <v>272</v>
      </c>
      <c r="BE127" s="4">
        <f t="shared" si="127"/>
        <v>0.45224880382775118</v>
      </c>
      <c r="BF127" s="4">
        <f t="shared" si="225"/>
        <v>0.72229665071770344</v>
      </c>
      <c r="BG127" s="55">
        <v>1</v>
      </c>
      <c r="BH127" s="9">
        <f t="shared" si="213"/>
        <v>1982.4464447999999</v>
      </c>
      <c r="BI127" s="9">
        <f t="shared" si="226"/>
        <v>2973.6696671999998</v>
      </c>
      <c r="BJ127" s="9">
        <f t="shared" si="227"/>
        <v>2261.9713935167997</v>
      </c>
      <c r="BK127" s="6">
        <f t="shared" si="129"/>
        <v>732.96691199999987</v>
      </c>
      <c r="BL127" s="9">
        <f t="shared" si="228"/>
        <v>1099.4503679999998</v>
      </c>
      <c r="BM127" s="9">
        <f t="shared" si="229"/>
        <v>836.31524659199977</v>
      </c>
      <c r="BN127" s="6">
        <f t="shared" si="130"/>
        <v>1791.6968959999997</v>
      </c>
      <c r="BO127" s="9">
        <f t="shared" si="230"/>
        <v>2687.5453439999997</v>
      </c>
      <c r="BP127" s="9">
        <f t="shared" si="231"/>
        <v>2044.3261583359997</v>
      </c>
      <c r="BQ127" s="6">
        <f t="shared" si="131"/>
        <v>2231.4770431999996</v>
      </c>
      <c r="BR127" s="9">
        <f t="shared" si="232"/>
        <v>3347.2155647999994</v>
      </c>
      <c r="BS127" s="9">
        <f t="shared" si="233"/>
        <v>2546.1153062911994</v>
      </c>
      <c r="BT127" s="6">
        <f t="shared" si="132"/>
        <v>2280.341504</v>
      </c>
      <c r="BU127" s="9">
        <f t="shared" si="234"/>
        <v>3420.512256</v>
      </c>
      <c r="BV127" s="9">
        <f t="shared" si="235"/>
        <v>2601.8696560640001</v>
      </c>
      <c r="BW127" s="9">
        <f t="shared" si="236"/>
        <v>2480.1071770334929</v>
      </c>
      <c r="BX127" s="9">
        <v>4</v>
      </c>
      <c r="BY127" s="9">
        <f t="shared" si="133"/>
        <v>301.59618580223997</v>
      </c>
      <c r="BZ127" s="9">
        <v>7</v>
      </c>
      <c r="CA127" s="9">
        <v>10</v>
      </c>
      <c r="CB127" s="9">
        <f t="shared" si="237"/>
        <v>30</v>
      </c>
      <c r="CC127" s="9">
        <f t="shared" si="238"/>
        <v>1123.2593050555733</v>
      </c>
      <c r="CD127" s="9">
        <f t="shared" si="239"/>
        <v>1424.8554908578133</v>
      </c>
    </row>
    <row r="128" spans="2:84" x14ac:dyDescent="0.35">
      <c r="B128" t="s">
        <v>209</v>
      </c>
      <c r="C128">
        <v>184</v>
      </c>
      <c r="D128" s="6">
        <v>72</v>
      </c>
      <c r="E128" s="6">
        <v>6</v>
      </c>
      <c r="F128" s="4">
        <v>1.5579000000000001</v>
      </c>
      <c r="G128" s="6">
        <v>12</v>
      </c>
      <c r="H128">
        <v>8</v>
      </c>
      <c r="I128" s="4">
        <v>1.1519999999999999</v>
      </c>
      <c r="J128" s="4">
        <v>1.4079999999999999</v>
      </c>
      <c r="K128" s="4">
        <v>1.7536</v>
      </c>
      <c r="L128" s="4">
        <v>1.792</v>
      </c>
      <c r="M128" s="6">
        <v>20</v>
      </c>
      <c r="N128" s="4">
        <v>0.05</v>
      </c>
      <c r="O128" s="4">
        <v>0.5</v>
      </c>
      <c r="P128" s="9">
        <v>1440</v>
      </c>
      <c r="Q128" t="s">
        <v>225</v>
      </c>
      <c r="R128">
        <v>1</v>
      </c>
      <c r="S128" t="s">
        <v>9</v>
      </c>
      <c r="T128">
        <v>449</v>
      </c>
      <c r="U128" s="4"/>
      <c r="V128" s="6"/>
      <c r="W128" s="6"/>
      <c r="X128" s="6"/>
      <c r="Y128" t="s">
        <v>227</v>
      </c>
      <c r="AF128">
        <v>200</v>
      </c>
      <c r="AI128" s="15">
        <v>311</v>
      </c>
      <c r="AJ128" s="15">
        <v>1</v>
      </c>
      <c r="AK128" s="30">
        <f>1*34.8%</f>
        <v>0.34799999999999998</v>
      </c>
      <c r="AL128" s="30">
        <v>0.34799999999999998</v>
      </c>
      <c r="AO128" s="15"/>
      <c r="AP128" s="4" t="s">
        <v>214</v>
      </c>
      <c r="AU128">
        <f t="shared" ref="AU128" si="241">C128+T128</f>
        <v>633</v>
      </c>
      <c r="AV128" s="6">
        <f t="shared" ref="AV128" si="242">AI128+AQ128</f>
        <v>311</v>
      </c>
      <c r="AW128" s="4">
        <f t="shared" ref="AW128" si="243">U128+Z128+AK128+AR128</f>
        <v>0.34799999999999998</v>
      </c>
      <c r="AX128" s="6">
        <f t="shared" ref="AX128" si="244">(100%+AW128)*AU128+AV128</f>
        <v>1164.2839999999999</v>
      </c>
      <c r="AY128" s="4">
        <f t="shared" ref="AY128" si="245">AA128+AL128</f>
        <v>0.34799999999999998</v>
      </c>
      <c r="AZ128" s="4">
        <f t="shared" ref="AZ128" si="246">AB128</f>
        <v>0</v>
      </c>
      <c r="BA128" s="4">
        <f t="shared" ref="BA128" si="247">AE128</f>
        <v>0</v>
      </c>
      <c r="BB128" s="4">
        <f t="shared" ref="BB128" si="248">N128+V128+AC128+AM128+AS128</f>
        <v>0.05</v>
      </c>
      <c r="BC128" s="4">
        <f t="shared" ref="BC128" si="249">O128+W128+AD128+AN128+AT128</f>
        <v>0.5</v>
      </c>
      <c r="BD128" s="6">
        <f t="shared" ref="BD128" si="250">D128+X128+AF128+AO128</f>
        <v>272</v>
      </c>
      <c r="BE128" s="4">
        <f t="shared" si="127"/>
        <v>0.45224880382775118</v>
      </c>
      <c r="BF128" s="4">
        <f t="shared" ref="BF128" si="251">444*BD128/(1400+BD128)/100+AH128</f>
        <v>0.72229665071770344</v>
      </c>
      <c r="BG128" s="55">
        <v>1</v>
      </c>
      <c r="BH128" s="9">
        <f t="shared" si="213"/>
        <v>2445.0536827727997</v>
      </c>
      <c r="BI128" s="9">
        <f t="shared" ref="BI128" si="252">BH128*(100%+$BC128)</f>
        <v>3667.5805241591997</v>
      </c>
      <c r="BJ128" s="9">
        <f t="shared" ref="BJ128" si="253">MIN($BB128, 80%)*BI128+BH128*MAX(100%-$BB128, 20%)</f>
        <v>2506.1800248421196</v>
      </c>
      <c r="BK128" s="6">
        <f t="shared" si="129"/>
        <v>904.00598323199983</v>
      </c>
      <c r="BL128" s="9">
        <f t="shared" ref="BL128" si="254">BK128*(100%+$BC128)</f>
        <v>1356.0089748479998</v>
      </c>
      <c r="BM128" s="9">
        <f t="shared" ref="BM128" si="255">MIN($BB128, 80%)*BL128+BK128*MAX(100%-$BB128, 20%)</f>
        <v>926.60613281279984</v>
      </c>
      <c r="BN128" s="6">
        <f t="shared" si="130"/>
        <v>2209.7924034559992</v>
      </c>
      <c r="BO128" s="9">
        <f t="shared" ref="BO128" si="256">BN128*(100%+$BC128)</f>
        <v>3314.6886051839988</v>
      </c>
      <c r="BP128" s="9">
        <f t="shared" ref="BP128" si="257">MIN($BB128, 80%)*BO128+BN128*MAX(100%-$BB128, 20%)</f>
        <v>2265.0372135423991</v>
      </c>
      <c r="BQ128" s="6">
        <f t="shared" si="131"/>
        <v>2752.1959933951994</v>
      </c>
      <c r="BR128" s="9">
        <f t="shared" ref="BR128" si="258">BQ128*(100%+$BC128)</f>
        <v>4128.2939900927995</v>
      </c>
      <c r="BS128" s="9">
        <f t="shared" ref="BS128" si="259">MIN($BB128, 80%)*BR128+BQ128*MAX(100%-$BB128, 20%)</f>
        <v>2821.0008932300793</v>
      </c>
      <c r="BT128" s="6">
        <f t="shared" si="132"/>
        <v>2812.4630589439998</v>
      </c>
      <c r="BU128" s="9">
        <f t="shared" ref="BU128" si="260">BT128*(100%+$BC128)</f>
        <v>4218.6945884159995</v>
      </c>
      <c r="BV128" s="9">
        <f t="shared" ref="BV128" si="261">MIN($BB128, 80%)*BU128+BT128*MAX(100%-$BB128, 20%)</f>
        <v>2882.7746354175997</v>
      </c>
      <c r="BW128" s="9">
        <f t="shared" ref="BW128" si="262">(100%+BF128)*P128</f>
        <v>2480.1071770334929</v>
      </c>
      <c r="BX128" s="9">
        <v>4</v>
      </c>
      <c r="BY128" s="9">
        <f t="shared" si="133"/>
        <v>334.15733664561594</v>
      </c>
      <c r="BZ128" s="9">
        <v>7</v>
      </c>
      <c r="CA128" s="9">
        <v>10</v>
      </c>
      <c r="CB128" s="9">
        <f t="shared" ref="CB128" si="263">M128+CA128</f>
        <v>30</v>
      </c>
      <c r="CC128" s="9">
        <f t="shared" ref="CC128" si="264">(BZ128*BV128+SUM(BM128:BS128))/CB128</f>
        <v>1286.5679226545492</v>
      </c>
      <c r="CD128" s="8">
        <f t="shared" ref="CD128" si="265">BY128+CC128</f>
        <v>1620.7252593001651</v>
      </c>
      <c r="CE128">
        <f>CD113/CD128</f>
        <v>1.4010560144432433</v>
      </c>
      <c r="CF128" t="s">
        <v>304</v>
      </c>
    </row>
    <row r="129" spans="2:84" x14ac:dyDescent="0.35">
      <c r="B129" t="s">
        <v>209</v>
      </c>
      <c r="C129">
        <v>184</v>
      </c>
      <c r="D129" s="6">
        <v>72</v>
      </c>
      <c r="E129" s="6">
        <v>6</v>
      </c>
      <c r="F129" s="4">
        <v>1.5579000000000001</v>
      </c>
      <c r="G129" s="6">
        <v>12</v>
      </c>
      <c r="H129">
        <v>8</v>
      </c>
      <c r="I129" s="4">
        <v>1.1519999999999999</v>
      </c>
      <c r="J129" s="4">
        <v>1.4079999999999999</v>
      </c>
      <c r="K129" s="4">
        <v>1.7536</v>
      </c>
      <c r="L129" s="4">
        <v>1.792</v>
      </c>
      <c r="M129" s="6">
        <v>20</v>
      </c>
      <c r="N129" s="4">
        <v>0.05</v>
      </c>
      <c r="O129" s="4">
        <v>0.5</v>
      </c>
      <c r="P129" s="9">
        <v>1440</v>
      </c>
      <c r="Q129" t="s">
        <v>225</v>
      </c>
      <c r="R129">
        <v>1</v>
      </c>
      <c r="S129" t="s">
        <v>9</v>
      </c>
      <c r="T129">
        <v>449</v>
      </c>
      <c r="U129" s="4"/>
      <c r="V129" s="6"/>
      <c r="W129" s="6"/>
      <c r="X129" s="6"/>
      <c r="Y129" t="s">
        <v>227</v>
      </c>
      <c r="AF129">
        <v>200</v>
      </c>
      <c r="AI129" s="15">
        <v>311</v>
      </c>
      <c r="AJ129" s="15">
        <v>1</v>
      </c>
      <c r="AK129" s="30">
        <f>1*34.8%</f>
        <v>0.34799999999999998</v>
      </c>
      <c r="AM129" s="30">
        <v>0.23200000000000001</v>
      </c>
      <c r="AO129" s="15"/>
      <c r="AP129" s="4" t="s">
        <v>214</v>
      </c>
      <c r="AU129">
        <f t="shared" si="215"/>
        <v>633</v>
      </c>
      <c r="AV129" s="6">
        <f t="shared" si="216"/>
        <v>311</v>
      </c>
      <c r="AW129" s="4">
        <f t="shared" si="217"/>
        <v>0.34799999999999998</v>
      </c>
      <c r="AX129" s="6">
        <f t="shared" si="218"/>
        <v>1164.2839999999999</v>
      </c>
      <c r="AY129" s="4">
        <f t="shared" si="219"/>
        <v>0</v>
      </c>
      <c r="AZ129" s="4">
        <f t="shared" si="220"/>
        <v>0</v>
      </c>
      <c r="BA129" s="4">
        <f t="shared" si="221"/>
        <v>0</v>
      </c>
      <c r="BB129" s="4">
        <f t="shared" si="222"/>
        <v>0.28200000000000003</v>
      </c>
      <c r="BC129" s="4">
        <f t="shared" si="223"/>
        <v>0.5</v>
      </c>
      <c r="BD129" s="6">
        <f t="shared" si="224"/>
        <v>272</v>
      </c>
      <c r="BE129" s="4">
        <f t="shared" si="127"/>
        <v>0.45224880382775118</v>
      </c>
      <c r="BF129" s="4">
        <f t="shared" si="225"/>
        <v>0.72229665071770344</v>
      </c>
      <c r="BG129" s="55">
        <v>1</v>
      </c>
      <c r="BH129" s="9">
        <f t="shared" si="213"/>
        <v>1813.8380436</v>
      </c>
      <c r="BI129" s="9">
        <f t="shared" si="226"/>
        <v>2720.7570654000001</v>
      </c>
      <c r="BJ129" s="9">
        <f t="shared" si="227"/>
        <v>2069.5892077476001</v>
      </c>
      <c r="BK129" s="6">
        <f t="shared" si="129"/>
        <v>670.62758399999984</v>
      </c>
      <c r="BL129" s="9">
        <f t="shared" si="228"/>
        <v>1005.9413759999998</v>
      </c>
      <c r="BM129" s="9">
        <f t="shared" si="229"/>
        <v>765.18607334399985</v>
      </c>
      <c r="BN129" s="6">
        <f t="shared" si="130"/>
        <v>1639.3118719999998</v>
      </c>
      <c r="BO129" s="9">
        <f t="shared" si="230"/>
        <v>2458.9678079999994</v>
      </c>
      <c r="BP129" s="9">
        <f t="shared" si="231"/>
        <v>1870.4548459519997</v>
      </c>
      <c r="BQ129" s="6">
        <f t="shared" si="131"/>
        <v>2041.6884223999998</v>
      </c>
      <c r="BR129" s="9">
        <f t="shared" si="232"/>
        <v>3062.5326335999998</v>
      </c>
      <c r="BS129" s="9">
        <f t="shared" si="233"/>
        <v>2329.5664899583999</v>
      </c>
      <c r="BT129" s="6">
        <f t="shared" si="132"/>
        <v>2086.3969279999997</v>
      </c>
      <c r="BU129" s="9">
        <f t="shared" si="234"/>
        <v>3129.5953919999993</v>
      </c>
      <c r="BV129" s="9">
        <f t="shared" si="235"/>
        <v>2380.5788948479994</v>
      </c>
      <c r="BW129" s="9">
        <f t="shared" si="236"/>
        <v>2480.1071770334929</v>
      </c>
      <c r="BX129" s="9">
        <v>4</v>
      </c>
      <c r="BY129" s="9">
        <f t="shared" si="133"/>
        <v>275.94522769968</v>
      </c>
      <c r="BZ129" s="9">
        <v>7</v>
      </c>
      <c r="CA129" s="9">
        <v>10</v>
      </c>
      <c r="CB129" s="9">
        <f t="shared" si="237"/>
        <v>30</v>
      </c>
      <c r="CC129" s="9">
        <f t="shared" si="238"/>
        <v>1027.7253469730131</v>
      </c>
      <c r="CD129" s="9">
        <f t="shared" si="239"/>
        <v>1303.670574672693</v>
      </c>
      <c r="CF129" t="s">
        <v>305</v>
      </c>
    </row>
    <row r="130" spans="2:84" s="97" customFormat="1" x14ac:dyDescent="0.35">
      <c r="B130" s="97" t="s">
        <v>209</v>
      </c>
      <c r="C130" s="97">
        <v>184</v>
      </c>
      <c r="D130" s="98">
        <v>72</v>
      </c>
      <c r="E130" s="98">
        <v>6</v>
      </c>
      <c r="F130" s="99">
        <v>1.5579000000000001</v>
      </c>
      <c r="G130" s="98">
        <v>12</v>
      </c>
      <c r="H130" s="97">
        <v>8</v>
      </c>
      <c r="I130" s="99">
        <v>1.1519999999999999</v>
      </c>
      <c r="J130" s="99">
        <v>1.4079999999999999</v>
      </c>
      <c r="K130" s="99">
        <v>1.7536</v>
      </c>
      <c r="L130" s="99">
        <v>1.792</v>
      </c>
      <c r="M130" s="98">
        <v>20</v>
      </c>
      <c r="N130" s="99">
        <v>0.05</v>
      </c>
      <c r="O130" s="99">
        <v>0.5</v>
      </c>
      <c r="P130" s="100">
        <v>1440</v>
      </c>
      <c r="Q130" s="97" t="s">
        <v>225</v>
      </c>
      <c r="R130" s="97">
        <v>1</v>
      </c>
      <c r="S130" s="97" t="s">
        <v>9</v>
      </c>
      <c r="T130" s="97">
        <v>449</v>
      </c>
      <c r="U130" s="99"/>
      <c r="V130" s="98"/>
      <c r="W130" s="98"/>
      <c r="X130" s="98"/>
      <c r="Y130" s="97" t="s">
        <v>227</v>
      </c>
      <c r="AF130" s="97">
        <v>200</v>
      </c>
      <c r="AI130" s="101">
        <v>311</v>
      </c>
      <c r="AJ130" s="101">
        <v>1</v>
      </c>
      <c r="AK130" s="102">
        <f>2*34.8%</f>
        <v>0.69599999999999995</v>
      </c>
      <c r="AL130" s="102"/>
      <c r="AO130" s="101"/>
      <c r="AP130" s="99" t="s">
        <v>214</v>
      </c>
      <c r="AU130" s="97">
        <f t="shared" si="215"/>
        <v>633</v>
      </c>
      <c r="AV130" s="98">
        <f t="shared" si="216"/>
        <v>311</v>
      </c>
      <c r="AW130" s="99">
        <f t="shared" si="217"/>
        <v>0.69599999999999995</v>
      </c>
      <c r="AX130" s="98">
        <f t="shared" si="218"/>
        <v>1384.568</v>
      </c>
      <c r="AY130" s="99">
        <f t="shared" si="219"/>
        <v>0</v>
      </c>
      <c r="AZ130" s="99">
        <f t="shared" si="220"/>
        <v>0</v>
      </c>
      <c r="BA130" s="99">
        <f t="shared" si="221"/>
        <v>0</v>
      </c>
      <c r="BB130" s="99">
        <f t="shared" si="222"/>
        <v>0.05</v>
      </c>
      <c r="BC130" s="99">
        <f t="shared" si="223"/>
        <v>0.5</v>
      </c>
      <c r="BD130" s="98">
        <f t="shared" si="224"/>
        <v>272</v>
      </c>
      <c r="BE130" s="4">
        <f t="shared" si="127"/>
        <v>0.45224880382775118</v>
      </c>
      <c r="BF130" s="99">
        <f t="shared" si="225"/>
        <v>0.72229665071770344</v>
      </c>
      <c r="BG130" s="103">
        <v>1</v>
      </c>
      <c r="BH130" s="9">
        <f t="shared" si="213"/>
        <v>2157.0184872</v>
      </c>
      <c r="BI130" s="100">
        <f t="shared" si="226"/>
        <v>3235.5277308</v>
      </c>
      <c r="BJ130" s="100">
        <f t="shared" si="227"/>
        <v>2210.94394938</v>
      </c>
      <c r="BK130" s="6">
        <f t="shared" si="129"/>
        <v>797.51116799999988</v>
      </c>
      <c r="BL130" s="100">
        <f t="shared" si="228"/>
        <v>1196.2667519999998</v>
      </c>
      <c r="BM130" s="100">
        <f t="shared" si="229"/>
        <v>817.44894719999979</v>
      </c>
      <c r="BN130" s="6">
        <f t="shared" si="130"/>
        <v>1949.4717439999999</v>
      </c>
      <c r="BO130" s="100">
        <f t="shared" si="230"/>
        <v>2924.2076159999997</v>
      </c>
      <c r="BP130" s="100">
        <f t="shared" si="231"/>
        <v>1998.2085375999998</v>
      </c>
      <c r="BQ130" s="6">
        <f t="shared" si="131"/>
        <v>2427.9784448</v>
      </c>
      <c r="BR130" s="100">
        <f t="shared" si="232"/>
        <v>3641.9676672000001</v>
      </c>
      <c r="BS130" s="100">
        <f t="shared" si="233"/>
        <v>2488.6779059199998</v>
      </c>
      <c r="BT130" s="6">
        <f t="shared" si="132"/>
        <v>2481.1458560000001</v>
      </c>
      <c r="BU130" s="100">
        <f t="shared" si="234"/>
        <v>3721.7187840000001</v>
      </c>
      <c r="BV130" s="100">
        <f t="shared" si="235"/>
        <v>2543.1745024000002</v>
      </c>
      <c r="BW130" s="100">
        <f t="shared" si="236"/>
        <v>2480.1071770334929</v>
      </c>
      <c r="BX130" s="100">
        <v>4</v>
      </c>
      <c r="BY130" s="9">
        <f t="shared" si="133"/>
        <v>294.79252658400003</v>
      </c>
      <c r="BZ130" s="100">
        <v>7</v>
      </c>
      <c r="CA130" s="100">
        <v>10</v>
      </c>
      <c r="CB130" s="100">
        <f t="shared" si="237"/>
        <v>30</v>
      </c>
      <c r="CC130" s="100">
        <f t="shared" si="238"/>
        <v>1135.0060793173334</v>
      </c>
      <c r="CD130" s="100">
        <f t="shared" si="239"/>
        <v>1429.7986059013333</v>
      </c>
      <c r="CF130" t="s">
        <v>306</v>
      </c>
    </row>
    <row r="141" spans="2:84" x14ac:dyDescent="0.35">
      <c r="Z141" s="4"/>
      <c r="AA141" s="4"/>
      <c r="AB141" s="4"/>
      <c r="AC141" s="4"/>
      <c r="AD141" s="4"/>
      <c r="AE141" s="4"/>
      <c r="AF141" s="4"/>
      <c r="AG141" s="4"/>
      <c r="AH141" s="4"/>
    </row>
    <row r="142" spans="2:84" x14ac:dyDescent="0.35">
      <c r="AP142" s="4"/>
      <c r="AS142" s="4"/>
    </row>
    <row r="143" spans="2:84" x14ac:dyDescent="0.35">
      <c r="AB143" s="4"/>
      <c r="AC143" s="4"/>
      <c r="AP143" s="4"/>
    </row>
  </sheetData>
  <mergeCells count="8">
    <mergeCell ref="BX1:CD1"/>
    <mergeCell ref="AU1:BF1"/>
    <mergeCell ref="Y1:AH1"/>
    <mergeCell ref="B1:O1"/>
    <mergeCell ref="AP1:AT1"/>
    <mergeCell ref="Q1:X1"/>
    <mergeCell ref="BH1:BV1"/>
    <mergeCell ref="AI1:AO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N102"/>
  <sheetViews>
    <sheetView topLeftCell="BH1" zoomScaleNormal="100" workbookViewId="0">
      <pane ySplit="2" topLeftCell="A3" activePane="bottomLeft" state="frozen"/>
      <selection activeCell="AY1" sqref="AY1"/>
      <selection pane="bottomLeft" activeCell="BJ7" sqref="BJ7:BM9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7.1796875" bestFit="1" customWidth="1"/>
    <col min="5" max="5" width="2" bestFit="1" customWidth="1"/>
    <col min="6" max="6" width="8.1796875" bestFit="1" customWidth="1"/>
    <col min="7" max="7" width="3.453125" bestFit="1" customWidth="1"/>
    <col min="8" max="8" width="2.453125" bestFit="1" customWidth="1"/>
    <col min="9" max="9" width="8.54296875" bestFit="1" customWidth="1"/>
    <col min="10" max="10" width="7.1796875" bestFit="1" customWidth="1"/>
    <col min="11" max="11" width="3.453125" bestFit="1" customWidth="1"/>
    <col min="12" max="12" width="12.54296875" bestFit="1" customWidth="1"/>
    <col min="13" max="13" width="10.1796875" bestFit="1" customWidth="1"/>
    <col min="14" max="14" width="10.453125" bestFit="1" customWidth="1"/>
    <col min="15" max="15" width="21.1796875" bestFit="1" customWidth="1"/>
    <col min="16" max="16" width="15.54296875" bestFit="1" customWidth="1"/>
    <col min="17" max="17" width="2.1796875" bestFit="1" customWidth="1"/>
    <col min="18" max="18" width="5.81640625" bestFit="1" customWidth="1"/>
    <col min="19" max="19" width="9" bestFit="1" customWidth="1"/>
    <col min="20" max="20" width="6" bestFit="1" customWidth="1"/>
    <col min="21" max="21" width="10.1796875" bestFit="1" customWidth="1"/>
    <col min="22" max="22" width="10.453125" bestFit="1" customWidth="1"/>
    <col min="23" max="23" width="3.7265625" bestFit="1" customWidth="1"/>
    <col min="24" max="24" width="3.453125" bestFit="1" customWidth="1"/>
    <col min="25" max="25" width="27" customWidth="1"/>
    <col min="26" max="26" width="7.1796875" bestFit="1" customWidth="1"/>
    <col min="27" max="27" width="12.54296875" bestFit="1" customWidth="1"/>
    <col min="28" max="28" width="10.1796875" bestFit="1" customWidth="1"/>
    <col min="29" max="29" width="10.453125" customWidth="1"/>
    <col min="30" max="30" width="11.81640625" bestFit="1" customWidth="1"/>
    <col min="31" max="31" width="4" bestFit="1" customWidth="1"/>
    <col min="32" max="32" width="19.1796875" bestFit="1" customWidth="1"/>
    <col min="33" max="33" width="8.1796875" bestFit="1" customWidth="1"/>
    <col min="34" max="34" width="3.1796875" bestFit="1" customWidth="1"/>
    <col min="35" max="35" width="7.1796875" bestFit="1" customWidth="1"/>
    <col min="36" max="36" width="11.26953125" bestFit="1" customWidth="1"/>
    <col min="37" max="37" width="10.1796875" bestFit="1" customWidth="1"/>
    <col min="38" max="38" width="10.453125" bestFit="1" customWidth="1"/>
    <col min="39" max="39" width="4" bestFit="1" customWidth="1"/>
    <col min="40" max="40" width="14.453125" bestFit="1" customWidth="1"/>
    <col min="41" max="41" width="8.1796875" bestFit="1" customWidth="1"/>
    <col min="42" max="42" width="6" bestFit="1" customWidth="1"/>
    <col min="43" max="43" width="10.1796875" bestFit="1" customWidth="1"/>
    <col min="44" max="44" width="10.453125" bestFit="1" customWidth="1"/>
    <col min="45" max="45" width="9" bestFit="1" customWidth="1"/>
    <col min="46" max="47" width="8.1796875" bestFit="1" customWidth="1"/>
    <col min="48" max="48" width="9.26953125" bestFit="1" customWidth="1"/>
    <col min="49" max="49" width="11" bestFit="1" customWidth="1"/>
    <col min="50" max="50" width="11.81640625" bestFit="1" customWidth="1"/>
    <col min="51" max="51" width="10.1796875" bestFit="1" customWidth="1"/>
    <col min="52" max="52" width="10.453125" bestFit="1" customWidth="1"/>
    <col min="53" max="53" width="4" bestFit="1" customWidth="1"/>
    <col min="54" max="54" width="19.1796875" style="4" bestFit="1" customWidth="1"/>
    <col min="55" max="56" width="6" hidden="1" customWidth="1"/>
    <col min="57" max="57" width="9.54296875" bestFit="1" customWidth="1"/>
    <col min="58" max="58" width="5" hidden="1" customWidth="1"/>
    <col min="59" max="59" width="6" hidden="1" customWidth="1"/>
    <col min="60" max="60" width="10" bestFit="1" customWidth="1"/>
    <col min="61" max="61" width="19.1796875" bestFit="1" customWidth="1"/>
    <col min="62" max="62" width="12.1796875" bestFit="1" customWidth="1"/>
    <col min="63" max="63" width="16" style="4" bestFit="1" customWidth="1"/>
    <col min="64" max="64" width="9.26953125" bestFit="1" customWidth="1"/>
    <col min="65" max="65" width="11" bestFit="1" customWidth="1"/>
    <col min="66" max="66" width="88.26953125" bestFit="1" customWidth="1"/>
  </cols>
  <sheetData>
    <row r="1" spans="1:66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92" t="s">
        <v>218</v>
      </c>
      <c r="P1" s="120" t="s">
        <v>3</v>
      </c>
      <c r="Q1" s="120"/>
      <c r="R1" s="120"/>
      <c r="S1" s="120"/>
      <c r="T1" s="120"/>
      <c r="U1" s="120"/>
      <c r="V1" s="120"/>
      <c r="W1" s="120"/>
      <c r="X1" s="120"/>
      <c r="Y1" s="120" t="s">
        <v>13</v>
      </c>
      <c r="Z1" s="120"/>
      <c r="AA1" s="120"/>
      <c r="AB1" s="120"/>
      <c r="AC1" s="120"/>
      <c r="AD1" s="120"/>
      <c r="AE1" s="120"/>
      <c r="AF1" s="120"/>
      <c r="AG1" s="120" t="s">
        <v>24</v>
      </c>
      <c r="AH1" s="120"/>
      <c r="AI1" s="120"/>
      <c r="AJ1" s="120"/>
      <c r="AK1" s="120"/>
      <c r="AL1" s="120"/>
      <c r="AM1" s="120"/>
      <c r="AN1" s="121" t="s">
        <v>25</v>
      </c>
      <c r="AO1" s="121"/>
      <c r="AP1" s="121"/>
      <c r="AQ1" s="121"/>
      <c r="AR1" s="121"/>
      <c r="AS1" s="120" t="s">
        <v>18</v>
      </c>
      <c r="AT1" s="120"/>
      <c r="AU1" s="120"/>
      <c r="AV1" s="120"/>
      <c r="AW1" s="120"/>
      <c r="AX1" s="120"/>
      <c r="AY1" s="120"/>
      <c r="AZ1" s="120"/>
      <c r="BA1" s="120"/>
      <c r="BB1" s="120"/>
      <c r="BC1" s="119" t="s">
        <v>20</v>
      </c>
      <c r="BD1" s="119"/>
      <c r="BE1" s="119"/>
      <c r="BF1" s="119"/>
      <c r="BG1" s="119"/>
      <c r="BH1" s="119"/>
      <c r="BI1" s="92"/>
      <c r="BJ1" s="119" t="s">
        <v>292</v>
      </c>
      <c r="BK1" s="119"/>
      <c r="BL1" s="119"/>
    </row>
    <row r="2" spans="1:66" x14ac:dyDescent="0.35">
      <c r="B2" t="s">
        <v>7</v>
      </c>
      <c r="C2" t="s">
        <v>1</v>
      </c>
      <c r="D2" s="6" t="s">
        <v>0</v>
      </c>
      <c r="E2" s="6" t="s">
        <v>26</v>
      </c>
      <c r="F2" s="4" t="s">
        <v>286</v>
      </c>
      <c r="G2" s="6" t="s">
        <v>125</v>
      </c>
      <c r="H2" s="3" t="s">
        <v>29</v>
      </c>
      <c r="I2" s="29" t="s">
        <v>287</v>
      </c>
      <c r="J2" s="14" t="s">
        <v>286</v>
      </c>
      <c r="K2" s="29" t="s">
        <v>125</v>
      </c>
      <c r="L2" s="29" t="s">
        <v>175</v>
      </c>
      <c r="M2" s="14" t="s">
        <v>40</v>
      </c>
      <c r="N2" s="14" t="s">
        <v>39</v>
      </c>
      <c r="O2" s="92" t="s">
        <v>216</v>
      </c>
      <c r="P2" t="s">
        <v>8</v>
      </c>
      <c r="Q2" t="s">
        <v>17</v>
      </c>
      <c r="R2" t="s">
        <v>7</v>
      </c>
      <c r="S2" t="s">
        <v>1</v>
      </c>
      <c r="T2" s="4" t="s">
        <v>0</v>
      </c>
      <c r="U2" s="6" t="s">
        <v>40</v>
      </c>
      <c r="V2" s="6" t="s">
        <v>39</v>
      </c>
      <c r="W2" s="6" t="s">
        <v>203</v>
      </c>
      <c r="X2" s="6" t="s">
        <v>125</v>
      </c>
      <c r="Y2" t="s">
        <v>16</v>
      </c>
      <c r="Z2" s="4" t="s">
        <v>0</v>
      </c>
      <c r="AA2" s="4" t="s">
        <v>175</v>
      </c>
      <c r="AB2" s="4" t="s">
        <v>40</v>
      </c>
      <c r="AC2" s="4" t="s">
        <v>39</v>
      </c>
      <c r="AD2" s="4" t="s">
        <v>229</v>
      </c>
      <c r="AE2" s="93" t="s">
        <v>203</v>
      </c>
      <c r="AF2" t="s">
        <v>290</v>
      </c>
      <c r="AG2" t="s">
        <v>14</v>
      </c>
      <c r="AH2" s="93" t="s">
        <v>251</v>
      </c>
      <c r="AI2" s="4" t="s">
        <v>0</v>
      </c>
      <c r="AJ2" s="4" t="s">
        <v>115</v>
      </c>
      <c r="AK2" s="4" t="s">
        <v>40</v>
      </c>
      <c r="AL2" s="4" t="s">
        <v>39</v>
      </c>
      <c r="AM2" s="4" t="s">
        <v>203</v>
      </c>
      <c r="AN2" s="4" t="s">
        <v>16</v>
      </c>
      <c r="AO2" s="6" t="s">
        <v>14</v>
      </c>
      <c r="AP2" s="4" t="s">
        <v>0</v>
      </c>
      <c r="AQ2" s="4" t="s">
        <v>40</v>
      </c>
      <c r="AR2" s="4" t="s">
        <v>39</v>
      </c>
      <c r="AS2" t="s">
        <v>1</v>
      </c>
      <c r="AT2" s="6" t="s">
        <v>14</v>
      </c>
      <c r="AU2" t="s">
        <v>0</v>
      </c>
      <c r="AV2" s="6" t="s">
        <v>19</v>
      </c>
      <c r="AW2" t="s">
        <v>174</v>
      </c>
      <c r="AX2" t="s">
        <v>229</v>
      </c>
      <c r="AY2" t="s">
        <v>40</v>
      </c>
      <c r="AZ2" t="s">
        <v>39</v>
      </c>
      <c r="BA2" s="6" t="s">
        <v>203</v>
      </c>
      <c r="BB2" s="4" t="s">
        <v>290</v>
      </c>
      <c r="BC2" s="9" t="s">
        <v>26</v>
      </c>
      <c r="BD2" s="6" t="s">
        <v>113</v>
      </c>
      <c r="BE2" s="9" t="s">
        <v>114</v>
      </c>
      <c r="BF2" s="9" t="s">
        <v>29</v>
      </c>
      <c r="BG2" s="9" t="s">
        <v>126</v>
      </c>
      <c r="BH2" s="9" t="s">
        <v>127</v>
      </c>
      <c r="BI2" s="9" t="s">
        <v>290</v>
      </c>
      <c r="BJ2" s="9" t="s">
        <v>293</v>
      </c>
      <c r="BK2" s="30" t="s">
        <v>291</v>
      </c>
      <c r="BL2" s="9" t="s">
        <v>75</v>
      </c>
    </row>
    <row r="3" spans="1:66" x14ac:dyDescent="0.35">
      <c r="B3" t="s">
        <v>209</v>
      </c>
      <c r="C3">
        <v>165</v>
      </c>
      <c r="D3" s="4">
        <v>0.18</v>
      </c>
      <c r="E3" s="6">
        <v>6</v>
      </c>
      <c r="F3" s="4">
        <f>235.2%+267.68%</f>
        <v>5.0288000000000004</v>
      </c>
      <c r="G3" s="6">
        <v>21</v>
      </c>
      <c r="H3">
        <v>8</v>
      </c>
      <c r="I3">
        <v>35</v>
      </c>
      <c r="J3" s="4">
        <v>0.86839999999999995</v>
      </c>
      <c r="K3" s="6">
        <v>20</v>
      </c>
      <c r="L3" s="4">
        <v>0.2</v>
      </c>
      <c r="M3" s="4">
        <v>0.05</v>
      </c>
      <c r="N3" s="4">
        <v>0.5</v>
      </c>
      <c r="O3" s="9">
        <v>864</v>
      </c>
      <c r="P3" t="s">
        <v>288</v>
      </c>
      <c r="Q3">
        <v>1</v>
      </c>
      <c r="R3" t="s">
        <v>9</v>
      </c>
      <c r="S3">
        <v>401</v>
      </c>
      <c r="T3" s="4"/>
      <c r="U3" s="6"/>
      <c r="V3" s="6"/>
      <c r="W3" s="6"/>
      <c r="X3" s="6">
        <v>30</v>
      </c>
      <c r="Y3" t="s">
        <v>289</v>
      </c>
      <c r="Z3" s="4"/>
      <c r="AA3" s="4">
        <v>0.15</v>
      </c>
      <c r="AB3" s="4"/>
      <c r="AC3" s="4"/>
      <c r="AD3" s="4">
        <v>0.2</v>
      </c>
      <c r="AE3" s="15"/>
      <c r="AF3" s="4"/>
      <c r="AG3" s="15">
        <v>311</v>
      </c>
      <c r="AH3" s="15">
        <v>1</v>
      </c>
      <c r="AI3" s="30"/>
      <c r="AJ3" s="30">
        <v>0.46600000000000003</v>
      </c>
      <c r="AK3" s="30">
        <v>0.311</v>
      </c>
      <c r="AL3" s="30"/>
      <c r="AM3" s="15"/>
      <c r="AN3" t="s">
        <v>230</v>
      </c>
      <c r="AQ3" s="4">
        <v>0.15</v>
      </c>
      <c r="AR3" s="4"/>
      <c r="AS3">
        <f>C3+S3</f>
        <v>566</v>
      </c>
      <c r="AT3" s="6">
        <f>AG3+AO3</f>
        <v>311</v>
      </c>
      <c r="AU3" s="4">
        <f>T3+Z3+AI3+AP3+D3</f>
        <v>0.18</v>
      </c>
      <c r="AV3" s="6">
        <f t="shared" ref="AV3" si="0">(100%+AU3)*AS3+AT3</f>
        <v>978.88</v>
      </c>
      <c r="AW3" s="4">
        <f>AA3+AJ3+L3</f>
        <v>0.81600000000000006</v>
      </c>
      <c r="AX3" s="4">
        <f>AD3</f>
        <v>0.2</v>
      </c>
      <c r="AY3" s="4">
        <f>M3+U3+AB3+AK3+AQ3</f>
        <v>0.51100000000000001</v>
      </c>
      <c r="AZ3" s="4">
        <f>N3+V3+AC3+AL3+AR3</f>
        <v>0.5</v>
      </c>
      <c r="BA3" s="6">
        <f>W3+AE3+AM3</f>
        <v>0</v>
      </c>
      <c r="BB3" s="4">
        <f>666*BA3/(1400+BA3)/100+AF3</f>
        <v>0</v>
      </c>
      <c r="BC3" s="9">
        <f>F3*(100%+$AW3)*$AV3</f>
        <v>8939.426607104002</v>
      </c>
      <c r="BD3" s="9">
        <f t="shared" ref="BD3" si="1">BC3*(100%+$AZ3)</f>
        <v>13409.139910656002</v>
      </c>
      <c r="BE3" s="9">
        <f t="shared" ref="BE3" si="2">MIN($AY3, 80%)*BD3+BC3*MAX(100%-$AY3, 20%)</f>
        <v>11223.450105219075</v>
      </c>
      <c r="BF3" s="6">
        <f>J3*(100%+$AW3+$AX3)*$AV3</f>
        <v>1713.7197342719999</v>
      </c>
      <c r="BG3" s="9">
        <f t="shared" ref="BG3" si="3">BF3*(100%+$AZ3)</f>
        <v>2570.5796014079997</v>
      </c>
      <c r="BH3" s="9">
        <f t="shared" ref="BH3" si="4">MIN($AY3, 80%)*BG3+BF3*MAX(100%-$AY3, 20%)</f>
        <v>2151.575126378496</v>
      </c>
      <c r="BI3" s="9">
        <f>(100%+BB3)*O3</f>
        <v>864</v>
      </c>
      <c r="BJ3" s="9">
        <f>MAX(K3,X3)</f>
        <v>30</v>
      </c>
      <c r="BK3" s="30">
        <v>1</v>
      </c>
      <c r="BL3" s="9">
        <f>(BK3*I3*BH3+2*BE3)/BJ3</f>
        <v>3258.4009877895169</v>
      </c>
    </row>
    <row r="4" spans="1:66" x14ac:dyDescent="0.35">
      <c r="B4" t="s">
        <v>209</v>
      </c>
      <c r="C4">
        <v>165</v>
      </c>
      <c r="D4" s="4">
        <v>0.18</v>
      </c>
      <c r="E4" s="6">
        <v>6</v>
      </c>
      <c r="F4" s="4">
        <f t="shared" ref="F4:F70" si="5">235.2%+267.68%</f>
        <v>5.0288000000000004</v>
      </c>
      <c r="G4" s="6">
        <v>21</v>
      </c>
      <c r="H4">
        <v>8</v>
      </c>
      <c r="I4">
        <v>35</v>
      </c>
      <c r="J4" s="4">
        <v>0.86839999999999995</v>
      </c>
      <c r="K4" s="6">
        <v>20</v>
      </c>
      <c r="L4" s="4">
        <v>0.2</v>
      </c>
      <c r="M4" s="4">
        <v>0.05</v>
      </c>
      <c r="N4" s="4">
        <v>0.5</v>
      </c>
      <c r="O4" s="9">
        <v>864</v>
      </c>
      <c r="P4" t="s">
        <v>288</v>
      </c>
      <c r="Q4">
        <v>1</v>
      </c>
      <c r="R4" t="s">
        <v>9</v>
      </c>
      <c r="S4">
        <v>401</v>
      </c>
      <c r="T4" s="4"/>
      <c r="U4" s="6"/>
      <c r="V4" s="6"/>
      <c r="W4" s="6"/>
      <c r="X4" s="6">
        <v>30</v>
      </c>
      <c r="Y4" t="s">
        <v>289</v>
      </c>
      <c r="Z4" s="4"/>
      <c r="AA4" s="4">
        <v>0.15</v>
      </c>
      <c r="AB4" s="4"/>
      <c r="AC4" s="4"/>
      <c r="AD4" s="4">
        <v>0.2</v>
      </c>
      <c r="AE4" s="15"/>
      <c r="AF4" s="4"/>
      <c r="AG4" s="15">
        <v>311</v>
      </c>
      <c r="AH4" s="15">
        <v>1</v>
      </c>
      <c r="AI4" s="30"/>
      <c r="AJ4" s="30">
        <v>0.46600000000000003</v>
      </c>
      <c r="AM4" s="15">
        <f>1*187</f>
        <v>187</v>
      </c>
      <c r="AN4" t="s">
        <v>230</v>
      </c>
      <c r="AQ4" s="4">
        <v>0.15</v>
      </c>
      <c r="AR4" s="4"/>
      <c r="AS4">
        <f t="shared" ref="AS4:AS10" si="6">C4+S4</f>
        <v>566</v>
      </c>
      <c r="AT4" s="6">
        <f t="shared" ref="AT4:AT10" si="7">AG4+AO4</f>
        <v>311</v>
      </c>
      <c r="AU4" s="4">
        <f t="shared" ref="AU4:AU10" si="8">T4+Z4+AI4+AP4+D4</f>
        <v>0.18</v>
      </c>
      <c r="AV4" s="6">
        <f t="shared" ref="AV4:AV11" si="9">(100%+AU4)*AS4+AT4</f>
        <v>978.88</v>
      </c>
      <c r="AW4" s="4">
        <f t="shared" ref="AW4:AW10" si="10">AA4+AJ4+L4</f>
        <v>0.81600000000000006</v>
      </c>
      <c r="AX4" s="4">
        <f t="shared" ref="AX4:AX10" si="11">AD4</f>
        <v>0.2</v>
      </c>
      <c r="AY4" s="4">
        <f t="shared" ref="AY4:AY10" si="12">M4+U4+AB4+AK4+AQ4</f>
        <v>0.2</v>
      </c>
      <c r="AZ4" s="4">
        <f t="shared" ref="AZ4:AZ10" si="13">N4+V4+AC4+AL4+AR4</f>
        <v>0.5</v>
      </c>
      <c r="BA4" s="6">
        <f t="shared" ref="BA4:BA10" si="14">W4+AE4+AM4</f>
        <v>187</v>
      </c>
      <c r="BB4" s="4">
        <f t="shared" ref="BB4:BB10" si="15">666*BA4/(1400+BA4)/100+AF4</f>
        <v>0.78476370510396976</v>
      </c>
      <c r="BC4" s="9">
        <f t="shared" ref="BC4:BC10" si="16">F4*(100%+$AW4)*$AV4</f>
        <v>8939.426607104002</v>
      </c>
      <c r="BD4" s="9">
        <f t="shared" ref="BD4:BD11" si="17">BC4*(100%+$AZ4)</f>
        <v>13409.139910656002</v>
      </c>
      <c r="BE4" s="9">
        <f t="shared" ref="BE4:BE11" si="18">MIN($AY4, 80%)*BD4+BC4*MAX(100%-$AY4, 20%)</f>
        <v>9833.3692678144034</v>
      </c>
      <c r="BF4" s="6">
        <f t="shared" ref="BF4:BF10" si="19">J4*(100%+$AW4+$AX4)*$AV4</f>
        <v>1713.7197342719999</v>
      </c>
      <c r="BG4" s="9">
        <f t="shared" ref="BG4:BG11" si="20">BF4*(100%+$AZ4)</f>
        <v>2570.5796014079997</v>
      </c>
      <c r="BH4" s="9">
        <f t="shared" ref="BH4:BH11" si="21">MIN($AY4, 80%)*BG4+BF4*MAX(100%-$AY4, 20%)</f>
        <v>1885.0917076992</v>
      </c>
      <c r="BI4" s="9">
        <f t="shared" ref="BI4:BI10" si="22">(100%+BB4)*O4</f>
        <v>1542.0358412098299</v>
      </c>
      <c r="BJ4" s="9">
        <f t="shared" ref="BJ4:BJ10" si="23">MAX(K4,X4)</f>
        <v>30</v>
      </c>
      <c r="BK4" s="30">
        <v>1</v>
      </c>
      <c r="BL4" s="9">
        <f t="shared" ref="BL4:BL10" si="24">(BK4*I4*BH4+2*BE4)/BJ4</f>
        <v>2854.831610170027</v>
      </c>
    </row>
    <row r="5" spans="1:66" x14ac:dyDescent="0.35">
      <c r="B5" t="s">
        <v>209</v>
      </c>
      <c r="C5">
        <v>165</v>
      </c>
      <c r="D5" s="4">
        <v>0.18</v>
      </c>
      <c r="E5" s="6">
        <v>6</v>
      </c>
      <c r="F5" s="4">
        <f t="shared" si="5"/>
        <v>5.0288000000000004</v>
      </c>
      <c r="G5" s="6">
        <v>21</v>
      </c>
      <c r="H5">
        <v>8</v>
      </c>
      <c r="I5">
        <v>35</v>
      </c>
      <c r="J5" s="4">
        <v>0.86839999999999995</v>
      </c>
      <c r="K5" s="6">
        <v>20</v>
      </c>
      <c r="L5" s="4">
        <v>0.2</v>
      </c>
      <c r="M5" s="4">
        <v>0.05</v>
      </c>
      <c r="N5" s="4">
        <v>0.5</v>
      </c>
      <c r="O5" s="9">
        <v>864</v>
      </c>
      <c r="P5" t="s">
        <v>288</v>
      </c>
      <c r="Q5">
        <v>1</v>
      </c>
      <c r="R5" t="s">
        <v>9</v>
      </c>
      <c r="S5">
        <v>401</v>
      </c>
      <c r="T5" s="4"/>
      <c r="U5" s="6"/>
      <c r="V5" s="6"/>
      <c r="W5" s="6"/>
      <c r="X5" s="6">
        <v>30</v>
      </c>
      <c r="Y5" t="s">
        <v>289</v>
      </c>
      <c r="Z5" s="4"/>
      <c r="AA5" s="4">
        <v>0.15</v>
      </c>
      <c r="AB5" s="4"/>
      <c r="AC5" s="4"/>
      <c r="AD5" s="4">
        <v>0.2</v>
      </c>
      <c r="AE5" s="15"/>
      <c r="AF5" s="4"/>
      <c r="AG5" s="15">
        <v>311</v>
      </c>
      <c r="AH5" s="15">
        <v>1</v>
      </c>
      <c r="AI5" s="30">
        <f>1*46.6%</f>
        <v>0.46600000000000003</v>
      </c>
      <c r="AJ5" s="30">
        <v>0.46600000000000003</v>
      </c>
      <c r="AM5" s="15"/>
      <c r="AN5" t="s">
        <v>230</v>
      </c>
      <c r="AQ5" s="4">
        <v>0.15</v>
      </c>
      <c r="AR5" s="4"/>
      <c r="AS5">
        <f t="shared" si="6"/>
        <v>566</v>
      </c>
      <c r="AT5" s="6">
        <f t="shared" si="7"/>
        <v>311</v>
      </c>
      <c r="AU5" s="4">
        <f t="shared" si="8"/>
        <v>0.64600000000000002</v>
      </c>
      <c r="AV5" s="6">
        <f t="shared" si="9"/>
        <v>1242.636</v>
      </c>
      <c r="AW5" s="4">
        <f t="shared" si="10"/>
        <v>0.81600000000000006</v>
      </c>
      <c r="AX5" s="4">
        <f t="shared" si="11"/>
        <v>0.2</v>
      </c>
      <c r="AY5" s="4">
        <f t="shared" si="12"/>
        <v>0.2</v>
      </c>
      <c r="AZ5" s="4">
        <f t="shared" si="13"/>
        <v>0.5</v>
      </c>
      <c r="BA5" s="6">
        <f t="shared" si="14"/>
        <v>0</v>
      </c>
      <c r="BB5" s="4">
        <f t="shared" si="15"/>
        <v>0</v>
      </c>
      <c r="BC5" s="9">
        <f t="shared" si="16"/>
        <v>11348.125736908802</v>
      </c>
      <c r="BD5" s="9">
        <f t="shared" si="17"/>
        <v>17022.188605363204</v>
      </c>
      <c r="BE5" s="9">
        <f t="shared" si="18"/>
        <v>12482.938310599684</v>
      </c>
      <c r="BF5" s="6">
        <f t="shared" si="19"/>
        <v>2175.4758864383998</v>
      </c>
      <c r="BG5" s="9">
        <f t="shared" si="20"/>
        <v>3263.2138296575995</v>
      </c>
      <c r="BH5" s="9">
        <f t="shared" si="21"/>
        <v>2393.0234750822401</v>
      </c>
      <c r="BI5" s="9">
        <f t="shared" si="22"/>
        <v>864</v>
      </c>
      <c r="BJ5" s="9">
        <f t="shared" si="23"/>
        <v>30</v>
      </c>
      <c r="BK5" s="30">
        <v>1</v>
      </c>
      <c r="BL5" s="96">
        <f t="shared" si="24"/>
        <v>3624.0566083025924</v>
      </c>
      <c r="BN5" t="s">
        <v>297</v>
      </c>
    </row>
    <row r="6" spans="1:66" x14ac:dyDescent="0.35">
      <c r="B6" t="s">
        <v>209</v>
      </c>
      <c r="C6">
        <v>165</v>
      </c>
      <c r="D6" s="4">
        <v>0.18</v>
      </c>
      <c r="E6" s="6">
        <v>6</v>
      </c>
      <c r="F6" s="4">
        <f t="shared" si="5"/>
        <v>5.0288000000000004</v>
      </c>
      <c r="G6" s="6">
        <v>21</v>
      </c>
      <c r="H6">
        <v>8</v>
      </c>
      <c r="I6">
        <v>35</v>
      </c>
      <c r="J6" s="4">
        <v>0.86839999999999995</v>
      </c>
      <c r="K6" s="6">
        <v>20</v>
      </c>
      <c r="L6" s="4">
        <v>0.2</v>
      </c>
      <c r="M6" s="4">
        <v>0.05</v>
      </c>
      <c r="N6" s="4">
        <v>0.5</v>
      </c>
      <c r="O6" s="9">
        <v>864</v>
      </c>
      <c r="P6" t="s">
        <v>288</v>
      </c>
      <c r="Q6">
        <v>1</v>
      </c>
      <c r="R6" t="s">
        <v>9</v>
      </c>
      <c r="S6">
        <v>401</v>
      </c>
      <c r="T6" s="4"/>
      <c r="U6" s="6"/>
      <c r="V6" s="6"/>
      <c r="W6" s="6"/>
      <c r="X6" s="6">
        <v>30</v>
      </c>
      <c r="Y6" t="s">
        <v>289</v>
      </c>
      <c r="Z6" s="4"/>
      <c r="AA6" s="4">
        <v>0.15</v>
      </c>
      <c r="AB6" s="4"/>
      <c r="AC6" s="4"/>
      <c r="AD6" s="4">
        <v>0.2</v>
      </c>
      <c r="AE6" s="15"/>
      <c r="AF6" s="4"/>
      <c r="AG6" s="15">
        <v>311</v>
      </c>
      <c r="AH6" s="15">
        <v>1</v>
      </c>
      <c r="AI6" s="30">
        <f>1*46.6%</f>
        <v>0.46600000000000003</v>
      </c>
      <c r="AK6" s="30">
        <v>0.311</v>
      </c>
      <c r="AM6" s="15"/>
      <c r="AN6" t="s">
        <v>230</v>
      </c>
      <c r="AQ6" s="4">
        <v>0.15</v>
      </c>
      <c r="AR6" s="4"/>
      <c r="AS6">
        <f t="shared" si="6"/>
        <v>566</v>
      </c>
      <c r="AT6" s="6">
        <f t="shared" si="7"/>
        <v>311</v>
      </c>
      <c r="AU6" s="4">
        <f t="shared" si="8"/>
        <v>0.64600000000000002</v>
      </c>
      <c r="AV6" s="6">
        <f t="shared" si="9"/>
        <v>1242.636</v>
      </c>
      <c r="AW6" s="4">
        <f t="shared" si="10"/>
        <v>0.35</v>
      </c>
      <c r="AX6" s="4">
        <f t="shared" si="11"/>
        <v>0.2</v>
      </c>
      <c r="AY6" s="4">
        <f t="shared" si="12"/>
        <v>0.51100000000000001</v>
      </c>
      <c r="AZ6" s="4">
        <f t="shared" si="13"/>
        <v>0.5</v>
      </c>
      <c r="BA6" s="6">
        <f t="shared" si="14"/>
        <v>0</v>
      </c>
      <c r="BB6" s="4">
        <f t="shared" si="15"/>
        <v>0</v>
      </c>
      <c r="BC6" s="9">
        <f t="shared" si="16"/>
        <v>8436.1066876800014</v>
      </c>
      <c r="BD6" s="9">
        <f t="shared" si="17"/>
        <v>12654.160031520001</v>
      </c>
      <c r="BE6" s="9">
        <f t="shared" si="18"/>
        <v>10591.531946382242</v>
      </c>
      <c r="BF6" s="6">
        <f t="shared" si="19"/>
        <v>1672.61290872</v>
      </c>
      <c r="BG6" s="9">
        <f t="shared" si="20"/>
        <v>2508.91936308</v>
      </c>
      <c r="BH6" s="9">
        <f t="shared" si="21"/>
        <v>2099.96550689796</v>
      </c>
      <c r="BI6" s="9">
        <f t="shared" si="22"/>
        <v>864</v>
      </c>
      <c r="BJ6" s="9">
        <f t="shared" si="23"/>
        <v>30</v>
      </c>
      <c r="BK6" s="30">
        <v>1</v>
      </c>
      <c r="BL6" s="9">
        <f t="shared" si="24"/>
        <v>3156.0618878064356</v>
      </c>
      <c r="BN6" t="s">
        <v>310</v>
      </c>
    </row>
    <row r="7" spans="1:66" x14ac:dyDescent="0.35">
      <c r="B7" t="s">
        <v>209</v>
      </c>
      <c r="C7">
        <v>165</v>
      </c>
      <c r="D7" s="4">
        <v>0.18</v>
      </c>
      <c r="E7" s="6">
        <v>6</v>
      </c>
      <c r="F7" s="4">
        <f t="shared" si="5"/>
        <v>5.0288000000000004</v>
      </c>
      <c r="G7" s="6">
        <v>21</v>
      </c>
      <c r="H7">
        <v>8</v>
      </c>
      <c r="I7">
        <v>35</v>
      </c>
      <c r="J7" s="4">
        <v>0.86839999999999995</v>
      </c>
      <c r="K7" s="6">
        <v>20</v>
      </c>
      <c r="L7" s="4">
        <v>0.2</v>
      </c>
      <c r="M7" s="4">
        <v>0.05</v>
      </c>
      <c r="N7" s="4">
        <v>0.5</v>
      </c>
      <c r="O7" s="9">
        <v>864</v>
      </c>
      <c r="P7" t="s">
        <v>288</v>
      </c>
      <c r="Q7">
        <v>1</v>
      </c>
      <c r="R7" t="s">
        <v>9</v>
      </c>
      <c r="S7">
        <v>401</v>
      </c>
      <c r="T7" s="4"/>
      <c r="U7" s="6"/>
      <c r="V7" s="6"/>
      <c r="W7" s="6"/>
      <c r="X7" s="6">
        <v>30</v>
      </c>
      <c r="Y7" t="s">
        <v>289</v>
      </c>
      <c r="Z7" s="4"/>
      <c r="AA7" s="4">
        <v>0.15</v>
      </c>
      <c r="AB7" s="4"/>
      <c r="AC7" s="4"/>
      <c r="AD7" s="4">
        <v>0.2</v>
      </c>
      <c r="AE7" s="15"/>
      <c r="AF7" s="4"/>
      <c r="AG7" s="15">
        <v>311</v>
      </c>
      <c r="AH7" s="15">
        <v>1</v>
      </c>
      <c r="AI7" s="30"/>
      <c r="AK7" s="30">
        <v>0.311</v>
      </c>
      <c r="AM7" s="15">
        <f t="shared" ref="AM7:AM9" si="25">1*187</f>
        <v>187</v>
      </c>
      <c r="AN7" t="s">
        <v>230</v>
      </c>
      <c r="AQ7" s="4">
        <v>0.15</v>
      </c>
      <c r="AR7" s="4"/>
      <c r="AS7">
        <f t="shared" si="6"/>
        <v>566</v>
      </c>
      <c r="AT7" s="6">
        <f t="shared" si="7"/>
        <v>311</v>
      </c>
      <c r="AU7" s="4">
        <f t="shared" si="8"/>
        <v>0.18</v>
      </c>
      <c r="AV7" s="6">
        <f t="shared" si="9"/>
        <v>978.88</v>
      </c>
      <c r="AW7" s="4">
        <f t="shared" si="10"/>
        <v>0.35</v>
      </c>
      <c r="AX7" s="4">
        <f t="shared" si="11"/>
        <v>0.2</v>
      </c>
      <c r="AY7" s="4">
        <f t="shared" si="12"/>
        <v>0.51100000000000001</v>
      </c>
      <c r="AZ7" s="4">
        <f t="shared" si="13"/>
        <v>0.5</v>
      </c>
      <c r="BA7" s="6">
        <f t="shared" si="14"/>
        <v>187</v>
      </c>
      <c r="BB7" s="4">
        <f t="shared" si="15"/>
        <v>0.78476370510396976</v>
      </c>
      <c r="BC7" s="9">
        <f t="shared" si="16"/>
        <v>6645.4988544000007</v>
      </c>
      <c r="BD7" s="9">
        <f t="shared" si="17"/>
        <v>9968.2482816000011</v>
      </c>
      <c r="BE7" s="9">
        <f t="shared" si="18"/>
        <v>8343.4238116992019</v>
      </c>
      <c r="BF7" s="6">
        <f t="shared" si="19"/>
        <v>1317.5920576000001</v>
      </c>
      <c r="BG7" s="9">
        <f t="shared" si="20"/>
        <v>1976.3880864000002</v>
      </c>
      <c r="BH7" s="9">
        <f t="shared" si="21"/>
        <v>1654.2368283168003</v>
      </c>
      <c r="BI7" s="9">
        <f t="shared" si="22"/>
        <v>1542.0358412098299</v>
      </c>
      <c r="BJ7" s="9">
        <f t="shared" si="23"/>
        <v>30</v>
      </c>
      <c r="BK7" s="30">
        <v>1</v>
      </c>
      <c r="BL7" s="9">
        <f t="shared" si="24"/>
        <v>2486.1712204828805</v>
      </c>
      <c r="BN7" t="s">
        <v>311</v>
      </c>
    </row>
    <row r="8" spans="1:66" x14ac:dyDescent="0.35">
      <c r="B8" t="s">
        <v>209</v>
      </c>
      <c r="C8">
        <v>165</v>
      </c>
      <c r="D8" s="4">
        <v>0.18</v>
      </c>
      <c r="E8" s="6">
        <v>6</v>
      </c>
      <c r="F8" s="4">
        <f t="shared" si="5"/>
        <v>5.0288000000000004</v>
      </c>
      <c r="G8" s="6">
        <v>21</v>
      </c>
      <c r="H8">
        <v>8</v>
      </c>
      <c r="I8">
        <v>35</v>
      </c>
      <c r="J8" s="4">
        <v>0.86839999999999995</v>
      </c>
      <c r="K8" s="6">
        <v>20</v>
      </c>
      <c r="L8" s="4">
        <v>0.2</v>
      </c>
      <c r="M8" s="4">
        <v>0.05</v>
      </c>
      <c r="N8" s="4">
        <v>0.5</v>
      </c>
      <c r="O8" s="9">
        <v>864</v>
      </c>
      <c r="P8" t="s">
        <v>288</v>
      </c>
      <c r="Q8">
        <v>1</v>
      </c>
      <c r="R8" t="s">
        <v>9</v>
      </c>
      <c r="S8">
        <v>401</v>
      </c>
      <c r="T8" s="4"/>
      <c r="U8" s="6"/>
      <c r="V8" s="6"/>
      <c r="W8" s="6"/>
      <c r="X8" s="6">
        <v>30</v>
      </c>
      <c r="Y8" t="s">
        <v>289</v>
      </c>
      <c r="Z8" s="4"/>
      <c r="AA8" s="4">
        <v>0.15</v>
      </c>
      <c r="AB8" s="4"/>
      <c r="AC8" s="4"/>
      <c r="AD8" s="4">
        <v>0.2</v>
      </c>
      <c r="AE8" s="15"/>
      <c r="AF8" s="4"/>
      <c r="AG8" s="15">
        <v>311</v>
      </c>
      <c r="AH8" s="15">
        <v>1</v>
      </c>
      <c r="AI8" s="30">
        <f>2*46.6%</f>
        <v>0.93200000000000005</v>
      </c>
      <c r="AJ8" s="30"/>
      <c r="AM8" s="15"/>
      <c r="AN8" t="s">
        <v>230</v>
      </c>
      <c r="AQ8" s="4">
        <v>0.15</v>
      </c>
      <c r="AR8" s="4"/>
      <c r="AS8">
        <f t="shared" si="6"/>
        <v>566</v>
      </c>
      <c r="AT8" s="6">
        <f t="shared" si="7"/>
        <v>311</v>
      </c>
      <c r="AU8" s="4">
        <f t="shared" si="8"/>
        <v>1.1120000000000001</v>
      </c>
      <c r="AV8" s="6">
        <f t="shared" si="9"/>
        <v>1506.3920000000001</v>
      </c>
      <c r="AW8" s="4">
        <f t="shared" si="10"/>
        <v>0.35</v>
      </c>
      <c r="AX8" s="4">
        <f t="shared" si="11"/>
        <v>0.2</v>
      </c>
      <c r="AY8" s="4">
        <f t="shared" si="12"/>
        <v>0.2</v>
      </c>
      <c r="AZ8" s="4">
        <f t="shared" si="13"/>
        <v>0.5</v>
      </c>
      <c r="BA8" s="6">
        <f t="shared" si="14"/>
        <v>0</v>
      </c>
      <c r="BB8" s="4">
        <f t="shared" si="15"/>
        <v>0</v>
      </c>
      <c r="BC8" s="9">
        <f t="shared" si="16"/>
        <v>10226.714520960002</v>
      </c>
      <c r="BD8" s="9">
        <f t="shared" si="17"/>
        <v>15340.071781440003</v>
      </c>
      <c r="BE8" s="9">
        <f t="shared" si="18"/>
        <v>11249.385973056003</v>
      </c>
      <c r="BF8" s="6">
        <f t="shared" si="19"/>
        <v>2027.63375984</v>
      </c>
      <c r="BG8" s="9">
        <f t="shared" si="20"/>
        <v>3041.4506397599998</v>
      </c>
      <c r="BH8" s="9">
        <f t="shared" si="21"/>
        <v>2230.3971358240001</v>
      </c>
      <c r="BI8" s="9">
        <f t="shared" si="22"/>
        <v>864</v>
      </c>
      <c r="BJ8" s="9">
        <f t="shared" si="23"/>
        <v>30</v>
      </c>
      <c r="BK8" s="30">
        <v>1</v>
      </c>
      <c r="BL8" s="9">
        <f t="shared" si="24"/>
        <v>3352.0890566650673</v>
      </c>
      <c r="BN8" t="s">
        <v>313</v>
      </c>
    </row>
    <row r="9" spans="1:66" x14ac:dyDescent="0.35">
      <c r="B9" t="s">
        <v>209</v>
      </c>
      <c r="C9">
        <v>165</v>
      </c>
      <c r="D9" s="4">
        <v>0.18</v>
      </c>
      <c r="E9" s="6">
        <v>6</v>
      </c>
      <c r="F9" s="4">
        <f t="shared" si="5"/>
        <v>5.0288000000000004</v>
      </c>
      <c r="G9" s="6">
        <v>21</v>
      </c>
      <c r="H9">
        <v>8</v>
      </c>
      <c r="I9">
        <v>35</v>
      </c>
      <c r="J9" s="4">
        <v>0.86839999999999995</v>
      </c>
      <c r="K9" s="6">
        <v>20</v>
      </c>
      <c r="L9" s="4">
        <v>0.2</v>
      </c>
      <c r="M9" s="4">
        <v>0.05</v>
      </c>
      <c r="N9" s="4">
        <v>0.5</v>
      </c>
      <c r="O9" s="9">
        <v>864</v>
      </c>
      <c r="P9" t="s">
        <v>288</v>
      </c>
      <c r="Q9">
        <v>1</v>
      </c>
      <c r="R9" t="s">
        <v>9</v>
      </c>
      <c r="S9">
        <v>401</v>
      </c>
      <c r="T9" s="4"/>
      <c r="U9" s="6"/>
      <c r="V9" s="6"/>
      <c r="W9" s="6"/>
      <c r="X9" s="6">
        <v>30</v>
      </c>
      <c r="Y9" t="s">
        <v>289</v>
      </c>
      <c r="Z9" s="4"/>
      <c r="AA9" s="4">
        <v>0.15</v>
      </c>
      <c r="AB9" s="4"/>
      <c r="AC9" s="4"/>
      <c r="AD9" s="4">
        <v>0.2</v>
      </c>
      <c r="AE9" s="15"/>
      <c r="AF9" s="4"/>
      <c r="AG9" s="15">
        <v>311</v>
      </c>
      <c r="AH9" s="15">
        <v>1</v>
      </c>
      <c r="AI9" s="30">
        <f>1*46.6%</f>
        <v>0.46600000000000003</v>
      </c>
      <c r="AJ9" s="30"/>
      <c r="AM9" s="15">
        <f t="shared" si="25"/>
        <v>187</v>
      </c>
      <c r="AN9" t="s">
        <v>230</v>
      </c>
      <c r="AQ9" s="4">
        <v>0.15</v>
      </c>
      <c r="AR9" s="4"/>
      <c r="AS9">
        <f t="shared" si="6"/>
        <v>566</v>
      </c>
      <c r="AT9" s="6">
        <f t="shared" si="7"/>
        <v>311</v>
      </c>
      <c r="AU9" s="4">
        <f t="shared" si="8"/>
        <v>0.64600000000000002</v>
      </c>
      <c r="AV9" s="6">
        <f t="shared" si="9"/>
        <v>1242.636</v>
      </c>
      <c r="AW9" s="4">
        <f t="shared" si="10"/>
        <v>0.35</v>
      </c>
      <c r="AX9" s="4">
        <f t="shared" si="11"/>
        <v>0.2</v>
      </c>
      <c r="AY9" s="4">
        <f t="shared" si="12"/>
        <v>0.2</v>
      </c>
      <c r="AZ9" s="4">
        <f t="shared" si="13"/>
        <v>0.5</v>
      </c>
      <c r="BA9" s="6">
        <f t="shared" si="14"/>
        <v>187</v>
      </c>
      <c r="BB9" s="4">
        <f t="shared" si="15"/>
        <v>0.78476370510396976</v>
      </c>
      <c r="BC9" s="9">
        <f t="shared" si="16"/>
        <v>8436.1066876800014</v>
      </c>
      <c r="BD9" s="9">
        <f t="shared" si="17"/>
        <v>12654.160031520001</v>
      </c>
      <c r="BE9" s="9">
        <f t="shared" si="18"/>
        <v>9279.7173564480017</v>
      </c>
      <c r="BF9" s="6">
        <f t="shared" si="19"/>
        <v>1672.61290872</v>
      </c>
      <c r="BG9" s="9">
        <f t="shared" si="20"/>
        <v>2508.91936308</v>
      </c>
      <c r="BH9" s="9">
        <f t="shared" si="21"/>
        <v>1839.8741995920002</v>
      </c>
      <c r="BI9" s="9">
        <f t="shared" si="22"/>
        <v>1542.0358412098299</v>
      </c>
      <c r="BJ9" s="9">
        <f t="shared" si="23"/>
        <v>30</v>
      </c>
      <c r="BK9" s="30">
        <v>1</v>
      </c>
      <c r="BL9" s="9">
        <f t="shared" si="24"/>
        <v>2765.1677232872003</v>
      </c>
      <c r="BN9" t="s">
        <v>312</v>
      </c>
    </row>
    <row r="10" spans="1:66" s="10" customFormat="1" x14ac:dyDescent="0.35">
      <c r="B10" s="10" t="s">
        <v>209</v>
      </c>
      <c r="C10" s="10">
        <v>165</v>
      </c>
      <c r="D10" s="12">
        <v>0.18</v>
      </c>
      <c r="E10" s="13">
        <v>6</v>
      </c>
      <c r="F10" s="12">
        <f t="shared" si="5"/>
        <v>5.0288000000000004</v>
      </c>
      <c r="G10" s="13">
        <v>21</v>
      </c>
      <c r="H10" s="10">
        <v>8</v>
      </c>
      <c r="I10" s="10">
        <v>35</v>
      </c>
      <c r="J10" s="12">
        <v>0.86839999999999995</v>
      </c>
      <c r="K10" s="13">
        <v>20</v>
      </c>
      <c r="L10" s="12">
        <v>0.2</v>
      </c>
      <c r="M10" s="12">
        <v>0.05</v>
      </c>
      <c r="N10" s="12">
        <v>0.5</v>
      </c>
      <c r="O10" s="17">
        <v>864</v>
      </c>
      <c r="P10" s="10" t="s">
        <v>288</v>
      </c>
      <c r="Q10" s="10">
        <v>1</v>
      </c>
      <c r="R10" s="10" t="s">
        <v>9</v>
      </c>
      <c r="S10" s="10">
        <v>401</v>
      </c>
      <c r="T10" s="12"/>
      <c r="U10" s="13"/>
      <c r="V10" s="13"/>
      <c r="W10" s="13"/>
      <c r="X10" s="13">
        <v>30</v>
      </c>
      <c r="Y10" s="10" t="s">
        <v>289</v>
      </c>
      <c r="Z10" s="12"/>
      <c r="AA10" s="12">
        <v>0.15</v>
      </c>
      <c r="AB10" s="12"/>
      <c r="AC10" s="12"/>
      <c r="AD10" s="12">
        <v>0.2</v>
      </c>
      <c r="AE10" s="31"/>
      <c r="AF10" s="12"/>
      <c r="AG10" s="31">
        <v>311</v>
      </c>
      <c r="AH10" s="31">
        <v>1</v>
      </c>
      <c r="AI10" s="32"/>
      <c r="AJ10" s="32"/>
      <c r="AM10" s="31">
        <f>2*187</f>
        <v>374</v>
      </c>
      <c r="AN10" s="10" t="s">
        <v>230</v>
      </c>
      <c r="AQ10" s="12">
        <v>0.15</v>
      </c>
      <c r="AR10" s="12"/>
      <c r="AS10" s="10">
        <f t="shared" si="6"/>
        <v>566</v>
      </c>
      <c r="AT10" s="13">
        <f t="shared" si="7"/>
        <v>311</v>
      </c>
      <c r="AU10" s="12">
        <f t="shared" si="8"/>
        <v>0.18</v>
      </c>
      <c r="AV10" s="13">
        <f t="shared" si="9"/>
        <v>978.88</v>
      </c>
      <c r="AW10" s="12">
        <f t="shared" si="10"/>
        <v>0.35</v>
      </c>
      <c r="AX10" s="12">
        <f t="shared" si="11"/>
        <v>0.2</v>
      </c>
      <c r="AY10" s="12">
        <f t="shared" si="12"/>
        <v>0.2</v>
      </c>
      <c r="AZ10" s="12">
        <f t="shared" si="13"/>
        <v>0.5</v>
      </c>
      <c r="BA10" s="13">
        <f t="shared" si="14"/>
        <v>374</v>
      </c>
      <c r="BB10" s="12">
        <f t="shared" si="15"/>
        <v>1.4040811724915445</v>
      </c>
      <c r="BC10" s="17">
        <f t="shared" si="16"/>
        <v>6645.4988544000007</v>
      </c>
      <c r="BD10" s="17">
        <f t="shared" si="17"/>
        <v>9968.2482816000011</v>
      </c>
      <c r="BE10" s="17">
        <f t="shared" si="18"/>
        <v>7310.0487398400019</v>
      </c>
      <c r="BF10" s="13">
        <f t="shared" si="19"/>
        <v>1317.5920576000001</v>
      </c>
      <c r="BG10" s="17">
        <f t="shared" si="20"/>
        <v>1976.3880864000002</v>
      </c>
      <c r="BH10" s="17">
        <f t="shared" si="21"/>
        <v>1449.3512633600003</v>
      </c>
      <c r="BI10" s="17">
        <f t="shared" si="22"/>
        <v>2077.1261330326943</v>
      </c>
      <c r="BJ10" s="17">
        <f t="shared" si="23"/>
        <v>30</v>
      </c>
      <c r="BK10" s="32">
        <v>1</v>
      </c>
      <c r="BL10" s="17">
        <f t="shared" si="24"/>
        <v>2178.2463899093336</v>
      </c>
    </row>
    <row r="11" spans="1:66" x14ac:dyDescent="0.35">
      <c r="B11" t="s">
        <v>209</v>
      </c>
      <c r="C11">
        <v>165</v>
      </c>
      <c r="D11" s="4">
        <v>0.18</v>
      </c>
      <c r="E11" s="6">
        <v>6</v>
      </c>
      <c r="F11" s="4">
        <f>235.2%+267.68%</f>
        <v>5.0288000000000004</v>
      </c>
      <c r="G11" s="6">
        <v>21</v>
      </c>
      <c r="H11">
        <v>8</v>
      </c>
      <c r="I11">
        <v>35</v>
      </c>
      <c r="J11" s="4">
        <v>0.86839999999999995</v>
      </c>
      <c r="K11" s="6">
        <v>20</v>
      </c>
      <c r="L11" s="4">
        <v>0.2</v>
      </c>
      <c r="M11" s="4">
        <v>0.05</v>
      </c>
      <c r="N11" s="4">
        <v>0.5</v>
      </c>
      <c r="O11" s="9">
        <v>864</v>
      </c>
      <c r="P11" t="s">
        <v>288</v>
      </c>
      <c r="Q11">
        <v>1</v>
      </c>
      <c r="R11" t="s">
        <v>9</v>
      </c>
      <c r="S11">
        <v>401</v>
      </c>
      <c r="T11" s="4"/>
      <c r="U11" s="6"/>
      <c r="V11" s="6"/>
      <c r="W11" s="6"/>
      <c r="X11" s="6">
        <v>30</v>
      </c>
      <c r="Y11" t="s">
        <v>294</v>
      </c>
      <c r="Z11" s="4">
        <v>0.18</v>
      </c>
      <c r="AD11" s="4">
        <v>0.2</v>
      </c>
      <c r="AE11" s="15"/>
      <c r="AF11" s="4"/>
      <c r="AG11" s="15">
        <v>311</v>
      </c>
      <c r="AH11" s="15">
        <v>1</v>
      </c>
      <c r="AI11" s="30"/>
      <c r="AJ11" s="30">
        <v>0.46600000000000003</v>
      </c>
      <c r="AK11" s="30">
        <v>0.311</v>
      </c>
      <c r="AL11" s="30"/>
      <c r="AM11" s="15"/>
      <c r="AN11" t="s">
        <v>230</v>
      </c>
      <c r="AQ11" s="4">
        <v>0.15</v>
      </c>
      <c r="AR11" s="4"/>
      <c r="AS11">
        <f>C11+S11</f>
        <v>566</v>
      </c>
      <c r="AT11" s="6">
        <f>AG11+AO11</f>
        <v>311</v>
      </c>
      <c r="AU11" s="4">
        <f>T11+Z11+AI11+AP11+D11</f>
        <v>0.36</v>
      </c>
      <c r="AV11" s="6">
        <f t="shared" si="9"/>
        <v>1080.7599999999998</v>
      </c>
      <c r="AW11" s="4">
        <f>AA11+AJ11+L11</f>
        <v>0.66600000000000004</v>
      </c>
      <c r="AX11" s="4">
        <f>AD11</f>
        <v>0.2</v>
      </c>
      <c r="AY11" s="4">
        <f>M11+U11+AB11+AK11+AQ11</f>
        <v>0.51100000000000001</v>
      </c>
      <c r="AZ11" s="4">
        <f>N11+V11+AC11+AL11+AR11</f>
        <v>0.5</v>
      </c>
      <c r="BA11" s="6">
        <f>W11+AE11+AM11</f>
        <v>0</v>
      </c>
      <c r="BB11" s="4">
        <f>666*BA11/(1400+BA11)/100+AF11</f>
        <v>0</v>
      </c>
      <c r="BC11" s="9">
        <f>F11*(100%+$AW11)*$AV11</f>
        <v>9054.5865294079977</v>
      </c>
      <c r="BD11" s="9">
        <f t="shared" si="17"/>
        <v>13581.879794111996</v>
      </c>
      <c r="BE11" s="9">
        <f t="shared" si="18"/>
        <v>11368.033387671741</v>
      </c>
      <c r="BF11" s="6">
        <f>J11*(100%+$AW11+$AX11)*$AV11</f>
        <v>1751.3006821439992</v>
      </c>
      <c r="BG11" s="9">
        <f t="shared" si="20"/>
        <v>2626.9510232159987</v>
      </c>
      <c r="BH11" s="9">
        <f t="shared" si="21"/>
        <v>2198.7580064317908</v>
      </c>
      <c r="BI11" s="9">
        <f>(100%+BB11)*O11</f>
        <v>864</v>
      </c>
      <c r="BJ11" s="9">
        <f>MAX(K11,X11)</f>
        <v>30</v>
      </c>
      <c r="BK11" s="30">
        <v>1</v>
      </c>
      <c r="BL11" s="9">
        <f>(BK11*I11*BH11+2*BE11)/BJ11</f>
        <v>3323.0865666818722</v>
      </c>
    </row>
    <row r="12" spans="1:66" x14ac:dyDescent="0.35">
      <c r="B12" t="s">
        <v>209</v>
      </c>
      <c r="C12">
        <v>165</v>
      </c>
      <c r="D12" s="4">
        <v>0.18</v>
      </c>
      <c r="E12" s="6">
        <v>6</v>
      </c>
      <c r="F12" s="4">
        <f t="shared" si="5"/>
        <v>5.0288000000000004</v>
      </c>
      <c r="G12" s="6">
        <v>21</v>
      </c>
      <c r="H12">
        <v>8</v>
      </c>
      <c r="I12">
        <v>35</v>
      </c>
      <c r="J12" s="4">
        <v>0.86839999999999995</v>
      </c>
      <c r="K12" s="6">
        <v>20</v>
      </c>
      <c r="L12" s="4">
        <v>0.2</v>
      </c>
      <c r="M12" s="4">
        <v>0.05</v>
      </c>
      <c r="N12" s="4">
        <v>0.5</v>
      </c>
      <c r="O12" s="9">
        <v>864</v>
      </c>
      <c r="P12" t="s">
        <v>288</v>
      </c>
      <c r="Q12">
        <v>1</v>
      </c>
      <c r="R12" t="s">
        <v>9</v>
      </c>
      <c r="S12">
        <v>401</v>
      </c>
      <c r="T12" s="4"/>
      <c r="U12" s="6"/>
      <c r="V12" s="6"/>
      <c r="W12" s="6"/>
      <c r="X12" s="6">
        <v>30</v>
      </c>
      <c r="Y12" t="s">
        <v>294</v>
      </c>
      <c r="Z12" s="4">
        <v>0.18</v>
      </c>
      <c r="AD12" s="4">
        <v>0.2</v>
      </c>
      <c r="AE12" s="15"/>
      <c r="AF12" s="4"/>
      <c r="AG12" s="15">
        <v>311</v>
      </c>
      <c r="AH12" s="15">
        <v>1</v>
      </c>
      <c r="AI12" s="30"/>
      <c r="AJ12" s="30">
        <v>0.46600000000000003</v>
      </c>
      <c r="AM12" s="15">
        <f>1*187</f>
        <v>187</v>
      </c>
      <c r="AN12" t="s">
        <v>230</v>
      </c>
      <c r="AQ12" s="4">
        <v>0.15</v>
      </c>
      <c r="AR12" s="4"/>
      <c r="AS12">
        <f t="shared" ref="AS12:AS18" si="26">C12+S12</f>
        <v>566</v>
      </c>
      <c r="AT12" s="6">
        <f t="shared" ref="AT12:AT18" si="27">AG12+AO12</f>
        <v>311</v>
      </c>
      <c r="AU12" s="4">
        <f t="shared" ref="AU12:AU18" si="28">T12+Z12+AI12+AP12+D12</f>
        <v>0.36</v>
      </c>
      <c r="AV12" s="6">
        <f t="shared" ref="AV12:AV19" si="29">(100%+AU12)*AS12+AT12</f>
        <v>1080.7599999999998</v>
      </c>
      <c r="AW12" s="4">
        <f t="shared" ref="AW12:AW18" si="30">AA12+AJ12+L12</f>
        <v>0.66600000000000004</v>
      </c>
      <c r="AX12" s="4">
        <f t="shared" ref="AX12:AX18" si="31">AD12</f>
        <v>0.2</v>
      </c>
      <c r="AY12" s="4">
        <f t="shared" ref="AY12:AY18" si="32">M12+U12+AB12+AK12+AQ12</f>
        <v>0.2</v>
      </c>
      <c r="AZ12" s="4">
        <f t="shared" ref="AZ12:AZ18" si="33">N12+V12+AC12+AL12+AR12</f>
        <v>0.5</v>
      </c>
      <c r="BA12" s="6">
        <f t="shared" ref="BA12:BA18" si="34">W12+AE12+AM12</f>
        <v>187</v>
      </c>
      <c r="BB12" s="4">
        <f t="shared" ref="BB12:BB18" si="35">666*BA12/(1400+BA12)/100+AF12</f>
        <v>0.78476370510396976</v>
      </c>
      <c r="BC12" s="9">
        <f t="shared" ref="BC12:BC18" si="36">F12*(100%+$AW12)*$AV12</f>
        <v>9054.5865294079977</v>
      </c>
      <c r="BD12" s="9">
        <f t="shared" ref="BD12:BD19" si="37">BC12*(100%+$AZ12)</f>
        <v>13581.879794111996</v>
      </c>
      <c r="BE12" s="9">
        <f t="shared" ref="BE12:BE19" si="38">MIN($AY12, 80%)*BD12+BC12*MAX(100%-$AY12, 20%)</f>
        <v>9960.0451823487965</v>
      </c>
      <c r="BF12" s="6">
        <f t="shared" ref="BF12:BF18" si="39">J12*(100%+$AW12+$AX12)*$AV12</f>
        <v>1751.3006821439992</v>
      </c>
      <c r="BG12" s="9">
        <f t="shared" ref="BG12:BG19" si="40">BF12*(100%+$AZ12)</f>
        <v>2626.9510232159987</v>
      </c>
      <c r="BH12" s="9">
        <f t="shared" ref="BH12:BH19" si="41">MIN($AY12, 80%)*BG12+BF12*MAX(100%-$AY12, 20%)</f>
        <v>1926.4307503583991</v>
      </c>
      <c r="BI12" s="9">
        <f t="shared" ref="BI12:BI18" si="42">(100%+BB12)*O12</f>
        <v>1542.0358412098299</v>
      </c>
      <c r="BJ12" s="9">
        <f t="shared" ref="BJ12:BJ18" si="43">MAX(K12,X12)</f>
        <v>30</v>
      </c>
      <c r="BK12" s="30">
        <v>1</v>
      </c>
      <c r="BL12" s="9">
        <f t="shared" ref="BL12:BL18" si="44">(BK12*I12*BH12+2*BE12)/BJ12</f>
        <v>2911.5055542413852</v>
      </c>
    </row>
    <row r="13" spans="1:66" x14ac:dyDescent="0.35">
      <c r="B13" t="s">
        <v>209</v>
      </c>
      <c r="C13">
        <v>165</v>
      </c>
      <c r="D13" s="4">
        <v>0.18</v>
      </c>
      <c r="E13" s="6">
        <v>6</v>
      </c>
      <c r="F13" s="4">
        <f t="shared" si="5"/>
        <v>5.0288000000000004</v>
      </c>
      <c r="G13" s="6">
        <v>21</v>
      </c>
      <c r="H13">
        <v>8</v>
      </c>
      <c r="I13">
        <v>35</v>
      </c>
      <c r="J13" s="4">
        <v>0.86839999999999995</v>
      </c>
      <c r="K13" s="6">
        <v>20</v>
      </c>
      <c r="L13" s="4">
        <v>0.2</v>
      </c>
      <c r="M13" s="4">
        <v>0.05</v>
      </c>
      <c r="N13" s="4">
        <v>0.5</v>
      </c>
      <c r="O13" s="9">
        <v>864</v>
      </c>
      <c r="P13" t="s">
        <v>288</v>
      </c>
      <c r="Q13">
        <v>1</v>
      </c>
      <c r="R13" t="s">
        <v>9</v>
      </c>
      <c r="S13">
        <v>401</v>
      </c>
      <c r="T13" s="4"/>
      <c r="U13" s="6"/>
      <c r="V13" s="6"/>
      <c r="W13" s="6"/>
      <c r="X13" s="6">
        <v>30</v>
      </c>
      <c r="Y13" t="s">
        <v>294</v>
      </c>
      <c r="Z13" s="4">
        <v>0.18</v>
      </c>
      <c r="AD13" s="4">
        <v>0.2</v>
      </c>
      <c r="AE13" s="15"/>
      <c r="AF13" s="4"/>
      <c r="AG13" s="15">
        <v>311</v>
      </c>
      <c r="AH13" s="15">
        <v>1</v>
      </c>
      <c r="AI13" s="30">
        <f>1*46.6%</f>
        <v>0.46600000000000003</v>
      </c>
      <c r="AJ13" s="30">
        <v>0.46600000000000003</v>
      </c>
      <c r="AM13" s="15"/>
      <c r="AN13" t="s">
        <v>230</v>
      </c>
      <c r="AQ13" s="4">
        <v>0.15</v>
      </c>
      <c r="AR13" s="4"/>
      <c r="AS13">
        <f t="shared" si="26"/>
        <v>566</v>
      </c>
      <c r="AT13" s="6">
        <f t="shared" si="27"/>
        <v>311</v>
      </c>
      <c r="AU13" s="4">
        <f t="shared" si="28"/>
        <v>0.82600000000000007</v>
      </c>
      <c r="AV13" s="6">
        <f t="shared" si="29"/>
        <v>1344.5160000000001</v>
      </c>
      <c r="AW13" s="4">
        <f t="shared" si="30"/>
        <v>0.66600000000000004</v>
      </c>
      <c r="AX13" s="4">
        <f t="shared" si="31"/>
        <v>0.2</v>
      </c>
      <c r="AY13" s="4">
        <f t="shared" si="32"/>
        <v>0.2</v>
      </c>
      <c r="AZ13" s="4">
        <f t="shared" si="33"/>
        <v>0.5</v>
      </c>
      <c r="BA13" s="6">
        <f t="shared" si="34"/>
        <v>0</v>
      </c>
      <c r="BB13" s="4">
        <f t="shared" si="35"/>
        <v>0</v>
      </c>
      <c r="BC13" s="9">
        <f t="shared" si="36"/>
        <v>11264.329233292799</v>
      </c>
      <c r="BD13" s="9">
        <f t="shared" si="37"/>
        <v>16896.493849939201</v>
      </c>
      <c r="BE13" s="9">
        <f t="shared" si="38"/>
        <v>12390.762156622081</v>
      </c>
      <c r="BF13" s="6">
        <f t="shared" si="39"/>
        <v>2178.6999777503997</v>
      </c>
      <c r="BG13" s="9">
        <f t="shared" si="40"/>
        <v>3268.0499666255996</v>
      </c>
      <c r="BH13" s="9">
        <f t="shared" si="41"/>
        <v>2396.56997552544</v>
      </c>
      <c r="BI13" s="9">
        <f t="shared" si="42"/>
        <v>864</v>
      </c>
      <c r="BJ13" s="9">
        <f t="shared" si="43"/>
        <v>30</v>
      </c>
      <c r="BK13" s="30">
        <v>1</v>
      </c>
      <c r="BL13" s="96">
        <f t="shared" si="44"/>
        <v>3622.0491152211521</v>
      </c>
    </row>
    <row r="14" spans="1:66" x14ac:dyDescent="0.35">
      <c r="B14" t="s">
        <v>209</v>
      </c>
      <c r="C14">
        <v>165</v>
      </c>
      <c r="D14" s="4">
        <v>0.18</v>
      </c>
      <c r="E14" s="6">
        <v>6</v>
      </c>
      <c r="F14" s="4">
        <f t="shared" si="5"/>
        <v>5.0288000000000004</v>
      </c>
      <c r="G14" s="6">
        <v>21</v>
      </c>
      <c r="H14">
        <v>8</v>
      </c>
      <c r="I14">
        <v>35</v>
      </c>
      <c r="J14" s="4">
        <v>0.86839999999999995</v>
      </c>
      <c r="K14" s="6">
        <v>20</v>
      </c>
      <c r="L14" s="4">
        <v>0.2</v>
      </c>
      <c r="M14" s="4">
        <v>0.05</v>
      </c>
      <c r="N14" s="4">
        <v>0.5</v>
      </c>
      <c r="O14" s="9">
        <v>864</v>
      </c>
      <c r="P14" t="s">
        <v>288</v>
      </c>
      <c r="Q14">
        <v>1</v>
      </c>
      <c r="R14" t="s">
        <v>9</v>
      </c>
      <c r="S14">
        <v>401</v>
      </c>
      <c r="T14" s="4"/>
      <c r="U14" s="6"/>
      <c r="V14" s="6"/>
      <c r="W14" s="6"/>
      <c r="X14" s="6">
        <v>30</v>
      </c>
      <c r="Y14" t="s">
        <v>294</v>
      </c>
      <c r="Z14" s="4">
        <v>0.18</v>
      </c>
      <c r="AD14" s="4">
        <v>0.2</v>
      </c>
      <c r="AE14" s="15"/>
      <c r="AF14" s="4"/>
      <c r="AG14" s="15">
        <v>311</v>
      </c>
      <c r="AH14" s="15">
        <v>1</v>
      </c>
      <c r="AI14" s="30">
        <f>1*46.6%</f>
        <v>0.46600000000000003</v>
      </c>
      <c r="AK14" s="30">
        <v>0.311</v>
      </c>
      <c r="AM14" s="15"/>
      <c r="AN14" t="s">
        <v>230</v>
      </c>
      <c r="AQ14" s="4">
        <v>0.15</v>
      </c>
      <c r="AR14" s="4"/>
      <c r="AS14">
        <f t="shared" si="26"/>
        <v>566</v>
      </c>
      <c r="AT14" s="6">
        <f t="shared" si="27"/>
        <v>311</v>
      </c>
      <c r="AU14" s="4">
        <f t="shared" si="28"/>
        <v>0.82600000000000007</v>
      </c>
      <c r="AV14" s="6">
        <f t="shared" si="29"/>
        <v>1344.5160000000001</v>
      </c>
      <c r="AW14" s="4">
        <f t="shared" si="30"/>
        <v>0.2</v>
      </c>
      <c r="AX14" s="4">
        <f t="shared" si="31"/>
        <v>0.2</v>
      </c>
      <c r="AY14" s="4">
        <f t="shared" si="32"/>
        <v>0.51100000000000001</v>
      </c>
      <c r="AZ14" s="4">
        <f t="shared" si="33"/>
        <v>0.5</v>
      </c>
      <c r="BA14" s="6">
        <f t="shared" si="34"/>
        <v>0</v>
      </c>
      <c r="BB14" s="4">
        <f t="shared" si="35"/>
        <v>0</v>
      </c>
      <c r="BC14" s="9">
        <f t="shared" si="36"/>
        <v>8113.5624729600004</v>
      </c>
      <c r="BD14" s="9">
        <f t="shared" si="37"/>
        <v>12170.34370944</v>
      </c>
      <c r="BE14" s="9">
        <f t="shared" si="38"/>
        <v>10186.577684801279</v>
      </c>
      <c r="BF14" s="6">
        <f t="shared" si="39"/>
        <v>1634.6087721599999</v>
      </c>
      <c r="BG14" s="9">
        <f t="shared" si="40"/>
        <v>2451.91315824</v>
      </c>
      <c r="BH14" s="9">
        <f t="shared" si="41"/>
        <v>2052.25131344688</v>
      </c>
      <c r="BI14" s="9">
        <f t="shared" si="42"/>
        <v>864</v>
      </c>
      <c r="BJ14" s="9">
        <f t="shared" si="43"/>
        <v>30</v>
      </c>
      <c r="BK14" s="30">
        <v>1</v>
      </c>
      <c r="BL14" s="9">
        <f t="shared" si="44"/>
        <v>3073.3983780081121</v>
      </c>
    </row>
    <row r="15" spans="1:66" x14ac:dyDescent="0.35">
      <c r="B15" t="s">
        <v>209</v>
      </c>
      <c r="C15">
        <v>165</v>
      </c>
      <c r="D15" s="4">
        <v>0.18</v>
      </c>
      <c r="E15" s="6">
        <v>6</v>
      </c>
      <c r="F15" s="4">
        <f t="shared" si="5"/>
        <v>5.0288000000000004</v>
      </c>
      <c r="G15" s="6">
        <v>21</v>
      </c>
      <c r="H15">
        <v>8</v>
      </c>
      <c r="I15">
        <v>35</v>
      </c>
      <c r="J15" s="4">
        <v>0.86839999999999995</v>
      </c>
      <c r="K15" s="6">
        <v>20</v>
      </c>
      <c r="L15" s="4">
        <v>0.2</v>
      </c>
      <c r="M15" s="4">
        <v>0.05</v>
      </c>
      <c r="N15" s="4">
        <v>0.5</v>
      </c>
      <c r="O15" s="9">
        <v>864</v>
      </c>
      <c r="P15" t="s">
        <v>288</v>
      </c>
      <c r="Q15">
        <v>1</v>
      </c>
      <c r="R15" t="s">
        <v>9</v>
      </c>
      <c r="S15">
        <v>401</v>
      </c>
      <c r="T15" s="4"/>
      <c r="U15" s="6"/>
      <c r="V15" s="6"/>
      <c r="W15" s="6"/>
      <c r="X15" s="6">
        <v>30</v>
      </c>
      <c r="Y15" t="s">
        <v>294</v>
      </c>
      <c r="Z15" s="4">
        <v>0.18</v>
      </c>
      <c r="AD15" s="4">
        <v>0.2</v>
      </c>
      <c r="AE15" s="15"/>
      <c r="AF15" s="4"/>
      <c r="AG15" s="15">
        <v>311</v>
      </c>
      <c r="AH15" s="15">
        <v>1</v>
      </c>
      <c r="AI15" s="30"/>
      <c r="AK15" s="30">
        <v>0.311</v>
      </c>
      <c r="AM15" s="15">
        <f t="shared" ref="AM15:AM17" si="45">1*187</f>
        <v>187</v>
      </c>
      <c r="AN15" t="s">
        <v>230</v>
      </c>
      <c r="AQ15" s="4">
        <v>0.15</v>
      </c>
      <c r="AR15" s="4"/>
      <c r="AS15">
        <f t="shared" si="26"/>
        <v>566</v>
      </c>
      <c r="AT15" s="6">
        <f t="shared" si="27"/>
        <v>311</v>
      </c>
      <c r="AU15" s="4">
        <f t="shared" si="28"/>
        <v>0.36</v>
      </c>
      <c r="AV15" s="6">
        <f t="shared" si="29"/>
        <v>1080.7599999999998</v>
      </c>
      <c r="AW15" s="4">
        <f t="shared" si="30"/>
        <v>0.2</v>
      </c>
      <c r="AX15" s="4">
        <f t="shared" si="31"/>
        <v>0.2</v>
      </c>
      <c r="AY15" s="4">
        <f t="shared" si="32"/>
        <v>0.51100000000000001</v>
      </c>
      <c r="AZ15" s="4">
        <f t="shared" si="33"/>
        <v>0.5</v>
      </c>
      <c r="BA15" s="6">
        <f t="shared" si="34"/>
        <v>187</v>
      </c>
      <c r="BB15" s="4">
        <f t="shared" si="35"/>
        <v>0.78476370510396976</v>
      </c>
      <c r="BC15" s="9">
        <f t="shared" si="36"/>
        <v>6521.9110655999984</v>
      </c>
      <c r="BD15" s="9">
        <f t="shared" si="37"/>
        <v>9782.8665983999981</v>
      </c>
      <c r="BE15" s="9">
        <f t="shared" si="38"/>
        <v>8188.2593428607979</v>
      </c>
      <c r="BF15" s="6">
        <f t="shared" si="39"/>
        <v>1313.9447775999997</v>
      </c>
      <c r="BG15" s="9">
        <f t="shared" si="40"/>
        <v>1970.9171663999996</v>
      </c>
      <c r="BH15" s="9">
        <f t="shared" si="41"/>
        <v>1649.6576682767995</v>
      </c>
      <c r="BI15" s="9">
        <f t="shared" si="42"/>
        <v>1542.0358412098299</v>
      </c>
      <c r="BJ15" s="9">
        <f t="shared" si="43"/>
        <v>30</v>
      </c>
      <c r="BK15" s="30">
        <v>1</v>
      </c>
      <c r="BL15" s="9">
        <f t="shared" si="44"/>
        <v>2470.4845691803193</v>
      </c>
    </row>
    <row r="16" spans="1:66" x14ac:dyDescent="0.35">
      <c r="B16" t="s">
        <v>209</v>
      </c>
      <c r="C16">
        <v>165</v>
      </c>
      <c r="D16" s="4">
        <v>0.18</v>
      </c>
      <c r="E16" s="6">
        <v>6</v>
      </c>
      <c r="F16" s="4">
        <f t="shared" si="5"/>
        <v>5.0288000000000004</v>
      </c>
      <c r="G16" s="6">
        <v>21</v>
      </c>
      <c r="H16">
        <v>8</v>
      </c>
      <c r="I16">
        <v>35</v>
      </c>
      <c r="J16" s="4">
        <v>0.86839999999999995</v>
      </c>
      <c r="K16" s="6">
        <v>20</v>
      </c>
      <c r="L16" s="4">
        <v>0.2</v>
      </c>
      <c r="M16" s="4">
        <v>0.05</v>
      </c>
      <c r="N16" s="4">
        <v>0.5</v>
      </c>
      <c r="O16" s="9">
        <v>864</v>
      </c>
      <c r="P16" t="s">
        <v>288</v>
      </c>
      <c r="Q16">
        <v>1</v>
      </c>
      <c r="R16" t="s">
        <v>9</v>
      </c>
      <c r="S16">
        <v>401</v>
      </c>
      <c r="T16" s="4"/>
      <c r="U16" s="6"/>
      <c r="V16" s="6"/>
      <c r="W16" s="6"/>
      <c r="X16" s="6">
        <v>30</v>
      </c>
      <c r="Y16" t="s">
        <v>294</v>
      </c>
      <c r="Z16" s="4">
        <v>0.18</v>
      </c>
      <c r="AD16" s="4">
        <v>0.2</v>
      </c>
      <c r="AE16" s="15"/>
      <c r="AF16" s="4"/>
      <c r="AG16" s="15">
        <v>311</v>
      </c>
      <c r="AH16" s="15">
        <v>1</v>
      </c>
      <c r="AI16" s="30">
        <f>2*46.6%</f>
        <v>0.93200000000000005</v>
      </c>
      <c r="AJ16" s="30"/>
      <c r="AM16" s="15"/>
      <c r="AN16" t="s">
        <v>230</v>
      </c>
      <c r="AQ16" s="4">
        <v>0.15</v>
      </c>
      <c r="AR16" s="4"/>
      <c r="AS16">
        <f t="shared" si="26"/>
        <v>566</v>
      </c>
      <c r="AT16" s="6">
        <f t="shared" si="27"/>
        <v>311</v>
      </c>
      <c r="AU16" s="4">
        <f t="shared" si="28"/>
        <v>1.292</v>
      </c>
      <c r="AV16" s="6">
        <f t="shared" si="29"/>
        <v>1608.2719999999999</v>
      </c>
      <c r="AW16" s="4">
        <f t="shared" si="30"/>
        <v>0.2</v>
      </c>
      <c r="AX16" s="4">
        <f t="shared" si="31"/>
        <v>0.2</v>
      </c>
      <c r="AY16" s="4">
        <f t="shared" si="32"/>
        <v>0.2</v>
      </c>
      <c r="AZ16" s="4">
        <f t="shared" si="33"/>
        <v>0.5</v>
      </c>
      <c r="BA16" s="6">
        <f t="shared" si="34"/>
        <v>0</v>
      </c>
      <c r="BB16" s="4">
        <f t="shared" si="35"/>
        <v>0</v>
      </c>
      <c r="BC16" s="9">
        <f t="shared" si="36"/>
        <v>9705.2138803199996</v>
      </c>
      <c r="BD16" s="9">
        <f t="shared" si="37"/>
        <v>14557.820820479999</v>
      </c>
      <c r="BE16" s="9">
        <f t="shared" si="38"/>
        <v>10675.735268352</v>
      </c>
      <c r="BF16" s="6">
        <f t="shared" si="39"/>
        <v>1955.2727667199999</v>
      </c>
      <c r="BG16" s="9">
        <f t="shared" si="40"/>
        <v>2932.90915008</v>
      </c>
      <c r="BH16" s="9">
        <f t="shared" si="41"/>
        <v>2150.8000433920001</v>
      </c>
      <c r="BI16" s="9">
        <f t="shared" si="42"/>
        <v>864</v>
      </c>
      <c r="BJ16" s="9">
        <f t="shared" si="43"/>
        <v>30</v>
      </c>
      <c r="BK16" s="30">
        <v>1</v>
      </c>
      <c r="BL16" s="9">
        <f t="shared" si="44"/>
        <v>3220.9824018474669</v>
      </c>
    </row>
    <row r="17" spans="2:64" x14ac:dyDescent="0.35">
      <c r="B17" t="s">
        <v>209</v>
      </c>
      <c r="C17">
        <v>165</v>
      </c>
      <c r="D17" s="4">
        <v>0.18</v>
      </c>
      <c r="E17" s="6">
        <v>6</v>
      </c>
      <c r="F17" s="4">
        <f t="shared" si="5"/>
        <v>5.0288000000000004</v>
      </c>
      <c r="G17" s="6">
        <v>21</v>
      </c>
      <c r="H17">
        <v>8</v>
      </c>
      <c r="I17">
        <v>35</v>
      </c>
      <c r="J17" s="4">
        <v>0.86839999999999995</v>
      </c>
      <c r="K17" s="6">
        <v>20</v>
      </c>
      <c r="L17" s="4">
        <v>0.2</v>
      </c>
      <c r="M17" s="4">
        <v>0.05</v>
      </c>
      <c r="N17" s="4">
        <v>0.5</v>
      </c>
      <c r="O17" s="9">
        <v>864</v>
      </c>
      <c r="P17" t="s">
        <v>288</v>
      </c>
      <c r="Q17">
        <v>1</v>
      </c>
      <c r="R17" t="s">
        <v>9</v>
      </c>
      <c r="S17">
        <v>401</v>
      </c>
      <c r="T17" s="4"/>
      <c r="U17" s="6"/>
      <c r="V17" s="6"/>
      <c r="W17" s="6"/>
      <c r="X17" s="6">
        <v>30</v>
      </c>
      <c r="Y17" t="s">
        <v>294</v>
      </c>
      <c r="Z17" s="4">
        <v>0.18</v>
      </c>
      <c r="AD17" s="4">
        <v>0.2</v>
      </c>
      <c r="AE17" s="15"/>
      <c r="AF17" s="4"/>
      <c r="AG17" s="15">
        <v>311</v>
      </c>
      <c r="AH17" s="15">
        <v>1</v>
      </c>
      <c r="AI17" s="30">
        <f>1*46.6%</f>
        <v>0.46600000000000003</v>
      </c>
      <c r="AJ17" s="30"/>
      <c r="AM17" s="15">
        <f t="shared" si="45"/>
        <v>187</v>
      </c>
      <c r="AN17" t="s">
        <v>230</v>
      </c>
      <c r="AQ17" s="4">
        <v>0.15</v>
      </c>
      <c r="AR17" s="4"/>
      <c r="AS17">
        <f t="shared" si="26"/>
        <v>566</v>
      </c>
      <c r="AT17" s="6">
        <f t="shared" si="27"/>
        <v>311</v>
      </c>
      <c r="AU17" s="4">
        <f t="shared" si="28"/>
        <v>0.82600000000000007</v>
      </c>
      <c r="AV17" s="6">
        <f t="shared" si="29"/>
        <v>1344.5160000000001</v>
      </c>
      <c r="AW17" s="4">
        <f t="shared" si="30"/>
        <v>0.2</v>
      </c>
      <c r="AX17" s="4">
        <f t="shared" si="31"/>
        <v>0.2</v>
      </c>
      <c r="AY17" s="4">
        <f t="shared" si="32"/>
        <v>0.2</v>
      </c>
      <c r="AZ17" s="4">
        <f t="shared" si="33"/>
        <v>0.5</v>
      </c>
      <c r="BA17" s="6">
        <f t="shared" si="34"/>
        <v>187</v>
      </c>
      <c r="BB17" s="4">
        <f t="shared" si="35"/>
        <v>0.78476370510396976</v>
      </c>
      <c r="BC17" s="9">
        <f t="shared" si="36"/>
        <v>8113.5624729600004</v>
      </c>
      <c r="BD17" s="9">
        <f t="shared" si="37"/>
        <v>12170.34370944</v>
      </c>
      <c r="BE17" s="9">
        <f t="shared" si="38"/>
        <v>8924.9187202560006</v>
      </c>
      <c r="BF17" s="6">
        <f t="shared" si="39"/>
        <v>1634.6087721599999</v>
      </c>
      <c r="BG17" s="9">
        <f t="shared" si="40"/>
        <v>2451.91315824</v>
      </c>
      <c r="BH17" s="9">
        <f t="shared" si="41"/>
        <v>1798.0696493760001</v>
      </c>
      <c r="BI17" s="9">
        <f t="shared" si="42"/>
        <v>1542.0358412098299</v>
      </c>
      <c r="BJ17" s="9">
        <f t="shared" si="43"/>
        <v>30</v>
      </c>
      <c r="BK17" s="30">
        <v>1</v>
      </c>
      <c r="BL17" s="9">
        <f t="shared" si="44"/>
        <v>2692.7425056224001</v>
      </c>
    </row>
    <row r="18" spans="2:64" s="10" customFormat="1" x14ac:dyDescent="0.35">
      <c r="B18" s="10" t="s">
        <v>209</v>
      </c>
      <c r="C18" s="10">
        <v>165</v>
      </c>
      <c r="D18" s="12">
        <v>0.18</v>
      </c>
      <c r="E18" s="13">
        <v>6</v>
      </c>
      <c r="F18" s="12">
        <f t="shared" si="5"/>
        <v>5.0288000000000004</v>
      </c>
      <c r="G18" s="13">
        <v>21</v>
      </c>
      <c r="H18" s="10">
        <v>8</v>
      </c>
      <c r="I18" s="10">
        <v>35</v>
      </c>
      <c r="J18" s="12">
        <v>0.86839999999999995</v>
      </c>
      <c r="K18" s="13">
        <v>20</v>
      </c>
      <c r="L18" s="12">
        <v>0.2</v>
      </c>
      <c r="M18" s="12">
        <v>0.05</v>
      </c>
      <c r="N18" s="12">
        <v>0.5</v>
      </c>
      <c r="O18" s="17">
        <v>864</v>
      </c>
      <c r="P18" s="10" t="s">
        <v>288</v>
      </c>
      <c r="Q18" s="10">
        <v>1</v>
      </c>
      <c r="R18" s="10" t="s">
        <v>9</v>
      </c>
      <c r="S18" s="10">
        <v>401</v>
      </c>
      <c r="T18" s="12"/>
      <c r="U18" s="13"/>
      <c r="V18" s="13"/>
      <c r="W18" s="13"/>
      <c r="X18" s="13">
        <v>30</v>
      </c>
      <c r="Y18" s="10" t="s">
        <v>294</v>
      </c>
      <c r="Z18" s="12">
        <v>0.18</v>
      </c>
      <c r="AD18" s="12">
        <v>0.2</v>
      </c>
      <c r="AE18" s="31"/>
      <c r="AF18" s="12"/>
      <c r="AG18" s="31">
        <v>311</v>
      </c>
      <c r="AH18" s="31">
        <v>1</v>
      </c>
      <c r="AI18" s="32"/>
      <c r="AJ18" s="32"/>
      <c r="AM18" s="31">
        <f>2*187</f>
        <v>374</v>
      </c>
      <c r="AN18" s="10" t="s">
        <v>230</v>
      </c>
      <c r="AQ18" s="12">
        <v>0.15</v>
      </c>
      <c r="AR18" s="12"/>
      <c r="AS18" s="10">
        <f t="shared" si="26"/>
        <v>566</v>
      </c>
      <c r="AT18" s="13">
        <f t="shared" si="27"/>
        <v>311</v>
      </c>
      <c r="AU18" s="12">
        <f t="shared" si="28"/>
        <v>0.36</v>
      </c>
      <c r="AV18" s="13">
        <f t="shared" si="29"/>
        <v>1080.7599999999998</v>
      </c>
      <c r="AW18" s="12">
        <f t="shared" si="30"/>
        <v>0.2</v>
      </c>
      <c r="AX18" s="12">
        <f t="shared" si="31"/>
        <v>0.2</v>
      </c>
      <c r="AY18" s="12">
        <f t="shared" si="32"/>
        <v>0.2</v>
      </c>
      <c r="AZ18" s="12">
        <f t="shared" si="33"/>
        <v>0.5</v>
      </c>
      <c r="BA18" s="13">
        <f t="shared" si="34"/>
        <v>374</v>
      </c>
      <c r="BB18" s="12">
        <f t="shared" si="35"/>
        <v>1.4040811724915445</v>
      </c>
      <c r="BC18" s="17">
        <f t="shared" si="36"/>
        <v>6521.9110655999984</v>
      </c>
      <c r="BD18" s="17">
        <f t="shared" si="37"/>
        <v>9782.8665983999981</v>
      </c>
      <c r="BE18" s="17">
        <f t="shared" si="38"/>
        <v>7174.1021721599991</v>
      </c>
      <c r="BF18" s="13">
        <f t="shared" si="39"/>
        <v>1313.9447775999997</v>
      </c>
      <c r="BG18" s="17">
        <f t="shared" si="40"/>
        <v>1970.9171663999996</v>
      </c>
      <c r="BH18" s="17">
        <f t="shared" si="41"/>
        <v>1445.3392553599997</v>
      </c>
      <c r="BI18" s="17">
        <f t="shared" si="42"/>
        <v>2077.1261330326943</v>
      </c>
      <c r="BJ18" s="17">
        <f t="shared" si="43"/>
        <v>30</v>
      </c>
      <c r="BK18" s="32">
        <v>1</v>
      </c>
      <c r="BL18" s="17">
        <f t="shared" si="44"/>
        <v>2164.5026093973329</v>
      </c>
    </row>
    <row r="19" spans="2:64" x14ac:dyDescent="0.35">
      <c r="B19" t="s">
        <v>209</v>
      </c>
      <c r="C19">
        <v>165</v>
      </c>
      <c r="D19" s="4">
        <v>0.18</v>
      </c>
      <c r="E19" s="6">
        <v>6</v>
      </c>
      <c r="F19" s="4">
        <f>235.2%+267.68%</f>
        <v>5.0288000000000004</v>
      </c>
      <c r="G19" s="6">
        <v>21</v>
      </c>
      <c r="H19">
        <v>8</v>
      </c>
      <c r="I19">
        <v>35</v>
      </c>
      <c r="J19" s="4">
        <v>0.86839999999999995</v>
      </c>
      <c r="K19" s="6">
        <v>20</v>
      </c>
      <c r="L19" s="4">
        <v>0.2</v>
      </c>
      <c r="M19" s="4">
        <v>0.05</v>
      </c>
      <c r="N19" s="4">
        <v>0.5</v>
      </c>
      <c r="O19" s="9">
        <v>864</v>
      </c>
      <c r="P19" t="s">
        <v>288</v>
      </c>
      <c r="Q19">
        <v>1</v>
      </c>
      <c r="R19" t="s">
        <v>9</v>
      </c>
      <c r="S19">
        <v>401</v>
      </c>
      <c r="T19" s="4"/>
      <c r="U19" s="6"/>
      <c r="V19" s="6"/>
      <c r="W19" s="6"/>
      <c r="X19" s="6">
        <v>30</v>
      </c>
      <c r="Y19" t="s">
        <v>295</v>
      </c>
      <c r="Z19" s="4">
        <v>0.18</v>
      </c>
      <c r="AA19" s="4">
        <v>0.15</v>
      </c>
      <c r="AF19" s="4"/>
      <c r="AG19" s="15">
        <v>311</v>
      </c>
      <c r="AH19" s="15">
        <v>1</v>
      </c>
      <c r="AI19" s="30"/>
      <c r="AJ19" s="30">
        <v>0.46600000000000003</v>
      </c>
      <c r="AK19" s="30">
        <v>0.311</v>
      </c>
      <c r="AL19" s="30"/>
      <c r="AM19" s="15"/>
      <c r="AN19" t="s">
        <v>230</v>
      </c>
      <c r="AQ19" s="4">
        <v>0.15</v>
      </c>
      <c r="AR19" s="4"/>
      <c r="AS19">
        <f>C19+S19</f>
        <v>566</v>
      </c>
      <c r="AT19" s="6">
        <f>AG19+AO19</f>
        <v>311</v>
      </c>
      <c r="AU19" s="4">
        <f>T19+Z19+AI19+AP19+D19</f>
        <v>0.36</v>
      </c>
      <c r="AV19" s="6">
        <f t="shared" si="29"/>
        <v>1080.7599999999998</v>
      </c>
      <c r="AW19" s="4">
        <f>AA19+AJ19+L19</f>
        <v>0.81600000000000006</v>
      </c>
      <c r="AX19" s="4">
        <f>AD19</f>
        <v>0</v>
      </c>
      <c r="AY19" s="4">
        <f>M19+U19+AB19+AK19+AQ19</f>
        <v>0.51100000000000001</v>
      </c>
      <c r="AZ19" s="4">
        <f>N19+V19+AC19+AL19+AR19</f>
        <v>0.5</v>
      </c>
      <c r="BA19" s="6">
        <f>W19+AE19+AM19</f>
        <v>0</v>
      </c>
      <c r="BB19" s="4">
        <f>666*BA19/(1400+BA19)/100+AF19</f>
        <v>0</v>
      </c>
      <c r="BC19" s="9">
        <f>F19*(100%+$AW19)*$AV19</f>
        <v>9869.8254126079992</v>
      </c>
      <c r="BD19" s="9">
        <f t="shared" si="37"/>
        <v>14804.738118911999</v>
      </c>
      <c r="BE19" s="9">
        <f t="shared" si="38"/>
        <v>12391.565805529342</v>
      </c>
      <c r="BF19" s="6">
        <f>J19*(100%+$AW19+$AX19)*$AV19</f>
        <v>1704.3740829439996</v>
      </c>
      <c r="BG19" s="9">
        <f t="shared" si="40"/>
        <v>2556.5611244159995</v>
      </c>
      <c r="BH19" s="9">
        <f t="shared" si="41"/>
        <v>2139.8416611361918</v>
      </c>
      <c r="BI19" s="9">
        <f>(100%+BB19)*O19</f>
        <v>864</v>
      </c>
      <c r="BJ19" s="9">
        <f>MAX(K19,X19)</f>
        <v>30</v>
      </c>
      <c r="BK19" s="30">
        <v>1</v>
      </c>
      <c r="BL19" s="9">
        <f>(BK19*I19*BH19+2*BE19)/BJ19</f>
        <v>3322.5863250275133</v>
      </c>
    </row>
    <row r="20" spans="2:64" x14ac:dyDescent="0.35">
      <c r="B20" t="s">
        <v>209</v>
      </c>
      <c r="C20">
        <v>165</v>
      </c>
      <c r="D20" s="4">
        <v>0.18</v>
      </c>
      <c r="E20" s="6">
        <v>6</v>
      </c>
      <c r="F20" s="4">
        <f t="shared" si="5"/>
        <v>5.0288000000000004</v>
      </c>
      <c r="G20" s="6">
        <v>21</v>
      </c>
      <c r="H20">
        <v>8</v>
      </c>
      <c r="I20">
        <v>35</v>
      </c>
      <c r="J20" s="4">
        <v>0.86839999999999995</v>
      </c>
      <c r="K20" s="6">
        <v>20</v>
      </c>
      <c r="L20" s="4">
        <v>0.2</v>
      </c>
      <c r="M20" s="4">
        <v>0.05</v>
      </c>
      <c r="N20" s="4">
        <v>0.5</v>
      </c>
      <c r="O20" s="9">
        <v>864</v>
      </c>
      <c r="P20" t="s">
        <v>288</v>
      </c>
      <c r="Q20">
        <v>1</v>
      </c>
      <c r="R20" t="s">
        <v>9</v>
      </c>
      <c r="S20">
        <v>401</v>
      </c>
      <c r="T20" s="4"/>
      <c r="U20" s="6"/>
      <c r="V20" s="6"/>
      <c r="W20" s="6"/>
      <c r="X20" s="6">
        <v>30</v>
      </c>
      <c r="Y20" t="s">
        <v>295</v>
      </c>
      <c r="Z20" s="4">
        <v>0.18</v>
      </c>
      <c r="AA20" s="4">
        <v>0.15</v>
      </c>
      <c r="AF20" s="4"/>
      <c r="AG20" s="15">
        <v>311</v>
      </c>
      <c r="AH20" s="15">
        <v>1</v>
      </c>
      <c r="AI20" s="30"/>
      <c r="AJ20" s="30">
        <v>0.46600000000000003</v>
      </c>
      <c r="AM20" s="15">
        <f>1*187</f>
        <v>187</v>
      </c>
      <c r="AN20" t="s">
        <v>230</v>
      </c>
      <c r="AQ20" s="4">
        <v>0.15</v>
      </c>
      <c r="AR20" s="4"/>
      <c r="AS20">
        <f t="shared" ref="AS20:AS26" si="46">C20+S20</f>
        <v>566</v>
      </c>
      <c r="AT20" s="6">
        <f t="shared" ref="AT20:AT26" si="47">AG20+AO20</f>
        <v>311</v>
      </c>
      <c r="AU20" s="4">
        <f t="shared" ref="AU20:AU26" si="48">T20+Z20+AI20+AP20+D20</f>
        <v>0.36</v>
      </c>
      <c r="AV20" s="6">
        <f t="shared" ref="AV20:AV27" si="49">(100%+AU20)*AS20+AT20</f>
        <v>1080.7599999999998</v>
      </c>
      <c r="AW20" s="4">
        <f t="shared" ref="AW20:AW26" si="50">AA20+AJ20+L20</f>
        <v>0.81600000000000006</v>
      </c>
      <c r="AX20" s="4">
        <f t="shared" ref="AX20:AX26" si="51">AD20</f>
        <v>0</v>
      </c>
      <c r="AY20" s="4">
        <f t="shared" ref="AY20:AY26" si="52">M20+U20+AB20+AK20+AQ20</f>
        <v>0.2</v>
      </c>
      <c r="AZ20" s="4">
        <f t="shared" ref="AZ20:AZ26" si="53">N20+V20+AC20+AL20+AR20</f>
        <v>0.5</v>
      </c>
      <c r="BA20" s="6">
        <f t="shared" ref="BA20:BA26" si="54">W20+AE20+AM20</f>
        <v>187</v>
      </c>
      <c r="BB20" s="4">
        <f t="shared" ref="BB20:BB26" si="55">666*BA20/(1400+BA20)/100+AF20</f>
        <v>0.78476370510396976</v>
      </c>
      <c r="BC20" s="9">
        <f t="shared" ref="BC20:BC26" si="56">F20*(100%+$AW20)*$AV20</f>
        <v>9869.8254126079992</v>
      </c>
      <c r="BD20" s="9">
        <f t="shared" ref="BD20:BD27" si="57">BC20*(100%+$AZ20)</f>
        <v>14804.738118911999</v>
      </c>
      <c r="BE20" s="9">
        <f t="shared" ref="BE20:BE27" si="58">MIN($AY20, 80%)*BD20+BC20*MAX(100%-$AY20, 20%)</f>
        <v>10856.8079538688</v>
      </c>
      <c r="BF20" s="6">
        <f t="shared" ref="BF20:BF26" si="59">J20*(100%+$AW20+$AX20)*$AV20</f>
        <v>1704.3740829439996</v>
      </c>
      <c r="BG20" s="9">
        <f t="shared" ref="BG20:BG27" si="60">BF20*(100%+$AZ20)</f>
        <v>2556.5611244159995</v>
      </c>
      <c r="BH20" s="9">
        <f t="shared" ref="BH20:BH27" si="61">MIN($AY20, 80%)*BG20+BF20*MAX(100%-$AY20, 20%)</f>
        <v>1874.8114912383996</v>
      </c>
      <c r="BI20" s="9">
        <f t="shared" ref="BI20:BI26" si="62">(100%+BB20)*O20</f>
        <v>1542.0358412098299</v>
      </c>
      <c r="BJ20" s="9">
        <f t="shared" ref="BJ20:BJ26" si="63">MAX(K20,X20)</f>
        <v>30</v>
      </c>
      <c r="BK20" s="30">
        <v>1</v>
      </c>
      <c r="BL20" s="9">
        <f t="shared" ref="BL20:BL26" si="64">(BK20*I20*BH20+2*BE20)/BJ20</f>
        <v>2911.0672700360533</v>
      </c>
    </row>
    <row r="21" spans="2:64" x14ac:dyDescent="0.35">
      <c r="B21" t="s">
        <v>209</v>
      </c>
      <c r="C21">
        <v>165</v>
      </c>
      <c r="D21" s="4">
        <v>0.18</v>
      </c>
      <c r="E21" s="6">
        <v>6</v>
      </c>
      <c r="F21" s="4">
        <f t="shared" si="5"/>
        <v>5.0288000000000004</v>
      </c>
      <c r="G21" s="6">
        <v>21</v>
      </c>
      <c r="H21">
        <v>8</v>
      </c>
      <c r="I21">
        <v>35</v>
      </c>
      <c r="J21" s="4">
        <v>0.86839999999999995</v>
      </c>
      <c r="K21" s="6">
        <v>20</v>
      </c>
      <c r="L21" s="4">
        <v>0.2</v>
      </c>
      <c r="M21" s="4">
        <v>0.05</v>
      </c>
      <c r="N21" s="4">
        <v>0.5</v>
      </c>
      <c r="O21" s="9">
        <v>864</v>
      </c>
      <c r="P21" t="s">
        <v>288</v>
      </c>
      <c r="Q21">
        <v>1</v>
      </c>
      <c r="R21" t="s">
        <v>9</v>
      </c>
      <c r="S21">
        <v>401</v>
      </c>
      <c r="T21" s="4"/>
      <c r="U21" s="6"/>
      <c r="V21" s="6"/>
      <c r="W21" s="6"/>
      <c r="X21" s="6">
        <v>30</v>
      </c>
      <c r="Y21" t="s">
        <v>295</v>
      </c>
      <c r="Z21" s="4">
        <v>0.18</v>
      </c>
      <c r="AA21" s="4">
        <v>0.15</v>
      </c>
      <c r="AF21" s="4"/>
      <c r="AG21" s="15">
        <v>311</v>
      </c>
      <c r="AH21" s="15">
        <v>1</v>
      </c>
      <c r="AI21" s="30">
        <f>1*46.6%</f>
        <v>0.46600000000000003</v>
      </c>
      <c r="AJ21" s="30">
        <v>0.46600000000000003</v>
      </c>
      <c r="AM21" s="15"/>
      <c r="AN21" t="s">
        <v>230</v>
      </c>
      <c r="AQ21" s="4">
        <v>0.15</v>
      </c>
      <c r="AR21" s="4"/>
      <c r="AS21">
        <f t="shared" si="46"/>
        <v>566</v>
      </c>
      <c r="AT21" s="6">
        <f t="shared" si="47"/>
        <v>311</v>
      </c>
      <c r="AU21" s="4">
        <f t="shared" si="48"/>
        <v>0.82600000000000007</v>
      </c>
      <c r="AV21" s="6">
        <f t="shared" si="49"/>
        <v>1344.5160000000001</v>
      </c>
      <c r="AW21" s="4">
        <f t="shared" si="50"/>
        <v>0.81600000000000006</v>
      </c>
      <c r="AX21" s="4">
        <f t="shared" si="51"/>
        <v>0</v>
      </c>
      <c r="AY21" s="4">
        <f t="shared" si="52"/>
        <v>0.2</v>
      </c>
      <c r="AZ21" s="4">
        <f t="shared" si="53"/>
        <v>0.5</v>
      </c>
      <c r="BA21" s="6">
        <f t="shared" si="54"/>
        <v>0</v>
      </c>
      <c r="BB21" s="4">
        <f t="shared" si="55"/>
        <v>0</v>
      </c>
      <c r="BC21" s="9">
        <f t="shared" si="56"/>
        <v>12278.524542412802</v>
      </c>
      <c r="BD21" s="9">
        <f t="shared" si="57"/>
        <v>18417.786813619205</v>
      </c>
      <c r="BE21" s="9">
        <f t="shared" si="58"/>
        <v>13506.376996654084</v>
      </c>
      <c r="BF21" s="6">
        <f t="shared" si="59"/>
        <v>2120.3210930303999</v>
      </c>
      <c r="BG21" s="9">
        <f t="shared" si="60"/>
        <v>3180.4816395456</v>
      </c>
      <c r="BH21" s="9">
        <f t="shared" si="61"/>
        <v>2332.3532023334401</v>
      </c>
      <c r="BI21" s="9">
        <f t="shared" si="62"/>
        <v>864</v>
      </c>
      <c r="BJ21" s="9">
        <f t="shared" si="63"/>
        <v>30</v>
      </c>
      <c r="BK21" s="30">
        <v>1</v>
      </c>
      <c r="BL21" s="96">
        <f t="shared" si="64"/>
        <v>3621.5038691659524</v>
      </c>
    </row>
    <row r="22" spans="2:64" x14ac:dyDescent="0.35">
      <c r="B22" t="s">
        <v>209</v>
      </c>
      <c r="C22">
        <v>165</v>
      </c>
      <c r="D22" s="4">
        <v>0.18</v>
      </c>
      <c r="E22" s="6">
        <v>6</v>
      </c>
      <c r="F22" s="4">
        <f t="shared" si="5"/>
        <v>5.0288000000000004</v>
      </c>
      <c r="G22" s="6">
        <v>21</v>
      </c>
      <c r="H22">
        <v>8</v>
      </c>
      <c r="I22">
        <v>35</v>
      </c>
      <c r="J22" s="4">
        <v>0.86839999999999995</v>
      </c>
      <c r="K22" s="6">
        <v>20</v>
      </c>
      <c r="L22" s="4">
        <v>0.2</v>
      </c>
      <c r="M22" s="4">
        <v>0.05</v>
      </c>
      <c r="N22" s="4">
        <v>0.5</v>
      </c>
      <c r="O22" s="9">
        <v>864</v>
      </c>
      <c r="P22" t="s">
        <v>288</v>
      </c>
      <c r="Q22">
        <v>1</v>
      </c>
      <c r="R22" t="s">
        <v>9</v>
      </c>
      <c r="S22">
        <v>401</v>
      </c>
      <c r="T22" s="4"/>
      <c r="U22" s="6"/>
      <c r="V22" s="6"/>
      <c r="W22" s="6"/>
      <c r="X22" s="6">
        <v>30</v>
      </c>
      <c r="Y22" t="s">
        <v>295</v>
      </c>
      <c r="Z22" s="4">
        <v>0.18</v>
      </c>
      <c r="AA22" s="4">
        <v>0.15</v>
      </c>
      <c r="AF22" s="4"/>
      <c r="AG22" s="15">
        <v>311</v>
      </c>
      <c r="AH22" s="15">
        <v>1</v>
      </c>
      <c r="AI22" s="30">
        <f>1*46.6%</f>
        <v>0.46600000000000003</v>
      </c>
      <c r="AK22" s="30">
        <v>0.311</v>
      </c>
      <c r="AM22" s="15"/>
      <c r="AN22" t="s">
        <v>230</v>
      </c>
      <c r="AQ22" s="4">
        <v>0.15</v>
      </c>
      <c r="AR22" s="4"/>
      <c r="AS22">
        <f t="shared" si="46"/>
        <v>566</v>
      </c>
      <c r="AT22" s="6">
        <f t="shared" si="47"/>
        <v>311</v>
      </c>
      <c r="AU22" s="4">
        <f t="shared" si="48"/>
        <v>0.82600000000000007</v>
      </c>
      <c r="AV22" s="6">
        <f t="shared" si="49"/>
        <v>1344.5160000000001</v>
      </c>
      <c r="AW22" s="4">
        <f t="shared" si="50"/>
        <v>0.35</v>
      </c>
      <c r="AX22" s="4">
        <f t="shared" si="51"/>
        <v>0</v>
      </c>
      <c r="AY22" s="4">
        <f t="shared" si="52"/>
        <v>0.51100000000000001</v>
      </c>
      <c r="AZ22" s="4">
        <f t="shared" si="53"/>
        <v>0.5</v>
      </c>
      <c r="BA22" s="6">
        <f t="shared" si="54"/>
        <v>0</v>
      </c>
      <c r="BB22" s="4">
        <f t="shared" si="55"/>
        <v>0</v>
      </c>
      <c r="BC22" s="9">
        <f t="shared" si="56"/>
        <v>9127.7577820800016</v>
      </c>
      <c r="BD22" s="9">
        <f t="shared" si="57"/>
        <v>13691.636673120003</v>
      </c>
      <c r="BE22" s="9">
        <f t="shared" si="58"/>
        <v>11459.899895401442</v>
      </c>
      <c r="BF22" s="6">
        <f t="shared" si="59"/>
        <v>1576.2298874400001</v>
      </c>
      <c r="BG22" s="9">
        <f t="shared" si="60"/>
        <v>2364.34483116</v>
      </c>
      <c r="BH22" s="9">
        <f t="shared" si="61"/>
        <v>1978.9566236809201</v>
      </c>
      <c r="BI22" s="9">
        <f t="shared" si="62"/>
        <v>864</v>
      </c>
      <c r="BJ22" s="9">
        <f t="shared" si="63"/>
        <v>30</v>
      </c>
      <c r="BK22" s="30">
        <v>1</v>
      </c>
      <c r="BL22" s="9">
        <f t="shared" si="64"/>
        <v>3072.7760539878363</v>
      </c>
    </row>
    <row r="23" spans="2:64" x14ac:dyDescent="0.35">
      <c r="B23" t="s">
        <v>209</v>
      </c>
      <c r="C23">
        <v>165</v>
      </c>
      <c r="D23" s="4">
        <v>0.18</v>
      </c>
      <c r="E23" s="6">
        <v>6</v>
      </c>
      <c r="F23" s="4">
        <f t="shared" si="5"/>
        <v>5.0288000000000004</v>
      </c>
      <c r="G23" s="6">
        <v>21</v>
      </c>
      <c r="H23">
        <v>8</v>
      </c>
      <c r="I23">
        <v>35</v>
      </c>
      <c r="J23" s="4">
        <v>0.86839999999999995</v>
      </c>
      <c r="K23" s="6">
        <v>20</v>
      </c>
      <c r="L23" s="4">
        <v>0.2</v>
      </c>
      <c r="M23" s="4">
        <v>0.05</v>
      </c>
      <c r="N23" s="4">
        <v>0.5</v>
      </c>
      <c r="O23" s="9">
        <v>864</v>
      </c>
      <c r="P23" t="s">
        <v>288</v>
      </c>
      <c r="Q23">
        <v>1</v>
      </c>
      <c r="R23" t="s">
        <v>9</v>
      </c>
      <c r="S23">
        <v>401</v>
      </c>
      <c r="T23" s="4"/>
      <c r="U23" s="6"/>
      <c r="V23" s="6"/>
      <c r="W23" s="6"/>
      <c r="X23" s="6">
        <v>30</v>
      </c>
      <c r="Y23" t="s">
        <v>295</v>
      </c>
      <c r="Z23" s="4">
        <v>0.18</v>
      </c>
      <c r="AA23" s="4">
        <v>0.15</v>
      </c>
      <c r="AF23" s="4"/>
      <c r="AG23" s="15">
        <v>311</v>
      </c>
      <c r="AH23" s="15">
        <v>1</v>
      </c>
      <c r="AI23" s="30"/>
      <c r="AK23" s="30">
        <v>0.311</v>
      </c>
      <c r="AM23" s="15">
        <f t="shared" ref="AM23:AM25" si="65">1*187</f>
        <v>187</v>
      </c>
      <c r="AN23" t="s">
        <v>230</v>
      </c>
      <c r="AQ23" s="4">
        <v>0.15</v>
      </c>
      <c r="AR23" s="4"/>
      <c r="AS23">
        <f t="shared" si="46"/>
        <v>566</v>
      </c>
      <c r="AT23" s="6">
        <f t="shared" si="47"/>
        <v>311</v>
      </c>
      <c r="AU23" s="4">
        <f t="shared" si="48"/>
        <v>0.36</v>
      </c>
      <c r="AV23" s="6">
        <f t="shared" si="49"/>
        <v>1080.7599999999998</v>
      </c>
      <c r="AW23" s="4">
        <f t="shared" si="50"/>
        <v>0.35</v>
      </c>
      <c r="AX23" s="4">
        <f t="shared" si="51"/>
        <v>0</v>
      </c>
      <c r="AY23" s="4">
        <f t="shared" si="52"/>
        <v>0.51100000000000001</v>
      </c>
      <c r="AZ23" s="4">
        <f t="shared" si="53"/>
        <v>0.5</v>
      </c>
      <c r="BA23" s="6">
        <f t="shared" si="54"/>
        <v>187</v>
      </c>
      <c r="BB23" s="4">
        <f t="shared" si="55"/>
        <v>0.78476370510396976</v>
      </c>
      <c r="BC23" s="9">
        <f t="shared" si="56"/>
        <v>7337.149948799999</v>
      </c>
      <c r="BD23" s="9">
        <f t="shared" si="57"/>
        <v>11005.724923199999</v>
      </c>
      <c r="BE23" s="9">
        <f t="shared" si="58"/>
        <v>9211.791760718399</v>
      </c>
      <c r="BF23" s="6">
        <f t="shared" si="59"/>
        <v>1267.0181783999997</v>
      </c>
      <c r="BG23" s="9">
        <f t="shared" si="60"/>
        <v>1900.5272675999995</v>
      </c>
      <c r="BH23" s="9">
        <f t="shared" si="61"/>
        <v>1590.7413229811996</v>
      </c>
      <c r="BI23" s="9">
        <f t="shared" si="62"/>
        <v>1542.0358412098299</v>
      </c>
      <c r="BJ23" s="9">
        <f t="shared" si="63"/>
        <v>30</v>
      </c>
      <c r="BK23" s="30">
        <v>1</v>
      </c>
      <c r="BL23" s="9">
        <f t="shared" si="64"/>
        <v>2469.9843275259595</v>
      </c>
    </row>
    <row r="24" spans="2:64" x14ac:dyDescent="0.35">
      <c r="B24" t="s">
        <v>209</v>
      </c>
      <c r="C24">
        <v>165</v>
      </c>
      <c r="D24" s="4">
        <v>0.18</v>
      </c>
      <c r="E24" s="6">
        <v>6</v>
      </c>
      <c r="F24" s="4">
        <f t="shared" si="5"/>
        <v>5.0288000000000004</v>
      </c>
      <c r="G24" s="6">
        <v>21</v>
      </c>
      <c r="H24">
        <v>8</v>
      </c>
      <c r="I24">
        <v>35</v>
      </c>
      <c r="J24" s="4">
        <v>0.86839999999999995</v>
      </c>
      <c r="K24" s="6">
        <v>20</v>
      </c>
      <c r="L24" s="4">
        <v>0.2</v>
      </c>
      <c r="M24" s="4">
        <v>0.05</v>
      </c>
      <c r="N24" s="4">
        <v>0.5</v>
      </c>
      <c r="O24" s="9">
        <v>864</v>
      </c>
      <c r="P24" t="s">
        <v>288</v>
      </c>
      <c r="Q24">
        <v>1</v>
      </c>
      <c r="R24" t="s">
        <v>9</v>
      </c>
      <c r="S24">
        <v>401</v>
      </c>
      <c r="T24" s="4"/>
      <c r="U24" s="6"/>
      <c r="V24" s="6"/>
      <c r="W24" s="6"/>
      <c r="X24" s="6">
        <v>30</v>
      </c>
      <c r="Y24" t="s">
        <v>295</v>
      </c>
      <c r="Z24" s="4">
        <v>0.18</v>
      </c>
      <c r="AA24" s="4">
        <v>0.15</v>
      </c>
      <c r="AF24" s="4"/>
      <c r="AG24" s="15">
        <v>311</v>
      </c>
      <c r="AH24" s="15">
        <v>1</v>
      </c>
      <c r="AI24" s="30">
        <f>2*46.6%</f>
        <v>0.93200000000000005</v>
      </c>
      <c r="AJ24" s="30"/>
      <c r="AM24" s="15"/>
      <c r="AN24" t="s">
        <v>230</v>
      </c>
      <c r="AQ24" s="4">
        <v>0.15</v>
      </c>
      <c r="AR24" s="4"/>
      <c r="AS24">
        <f t="shared" si="46"/>
        <v>566</v>
      </c>
      <c r="AT24" s="6">
        <f t="shared" si="47"/>
        <v>311</v>
      </c>
      <c r="AU24" s="4">
        <f t="shared" si="48"/>
        <v>1.292</v>
      </c>
      <c r="AV24" s="6">
        <f t="shared" si="49"/>
        <v>1608.2719999999999</v>
      </c>
      <c r="AW24" s="4">
        <f t="shared" si="50"/>
        <v>0.35</v>
      </c>
      <c r="AX24" s="4">
        <f t="shared" si="51"/>
        <v>0</v>
      </c>
      <c r="AY24" s="4">
        <f t="shared" si="52"/>
        <v>0.2</v>
      </c>
      <c r="AZ24" s="4">
        <f t="shared" si="53"/>
        <v>0.5</v>
      </c>
      <c r="BA24" s="6">
        <f t="shared" si="54"/>
        <v>0</v>
      </c>
      <c r="BB24" s="4">
        <f t="shared" si="55"/>
        <v>0</v>
      </c>
      <c r="BC24" s="9">
        <f t="shared" si="56"/>
        <v>10918.36561536</v>
      </c>
      <c r="BD24" s="9">
        <f t="shared" si="57"/>
        <v>16377.54842304</v>
      </c>
      <c r="BE24" s="9">
        <f t="shared" si="58"/>
        <v>12010.202176896</v>
      </c>
      <c r="BF24" s="6">
        <f t="shared" si="59"/>
        <v>1885.4415964799998</v>
      </c>
      <c r="BG24" s="9">
        <f t="shared" si="60"/>
        <v>2828.1623947199996</v>
      </c>
      <c r="BH24" s="9">
        <f t="shared" si="61"/>
        <v>2073.985756128</v>
      </c>
      <c r="BI24" s="9">
        <f t="shared" si="62"/>
        <v>864</v>
      </c>
      <c r="BJ24" s="9">
        <f t="shared" si="63"/>
        <v>30</v>
      </c>
      <c r="BK24" s="30">
        <v>1</v>
      </c>
      <c r="BL24" s="9">
        <f t="shared" si="64"/>
        <v>3220.3301939424</v>
      </c>
    </row>
    <row r="25" spans="2:64" x14ac:dyDescent="0.35">
      <c r="B25" t="s">
        <v>209</v>
      </c>
      <c r="C25">
        <v>165</v>
      </c>
      <c r="D25" s="4">
        <v>0.18</v>
      </c>
      <c r="E25" s="6">
        <v>6</v>
      </c>
      <c r="F25" s="4">
        <f t="shared" si="5"/>
        <v>5.0288000000000004</v>
      </c>
      <c r="G25" s="6">
        <v>21</v>
      </c>
      <c r="H25">
        <v>8</v>
      </c>
      <c r="I25">
        <v>35</v>
      </c>
      <c r="J25" s="4">
        <v>0.86839999999999995</v>
      </c>
      <c r="K25" s="6">
        <v>20</v>
      </c>
      <c r="L25" s="4">
        <v>0.2</v>
      </c>
      <c r="M25" s="4">
        <v>0.05</v>
      </c>
      <c r="N25" s="4">
        <v>0.5</v>
      </c>
      <c r="O25" s="9">
        <v>864</v>
      </c>
      <c r="P25" t="s">
        <v>288</v>
      </c>
      <c r="Q25">
        <v>1</v>
      </c>
      <c r="R25" t="s">
        <v>9</v>
      </c>
      <c r="S25">
        <v>401</v>
      </c>
      <c r="T25" s="4"/>
      <c r="U25" s="6"/>
      <c r="V25" s="6"/>
      <c r="W25" s="6"/>
      <c r="X25" s="6">
        <v>30</v>
      </c>
      <c r="Y25" t="s">
        <v>295</v>
      </c>
      <c r="Z25" s="4">
        <v>0.18</v>
      </c>
      <c r="AA25" s="4">
        <v>0.15</v>
      </c>
      <c r="AF25" s="4"/>
      <c r="AG25" s="15">
        <v>311</v>
      </c>
      <c r="AH25" s="15">
        <v>1</v>
      </c>
      <c r="AI25" s="30">
        <f>1*46.6%</f>
        <v>0.46600000000000003</v>
      </c>
      <c r="AJ25" s="30"/>
      <c r="AM25" s="15">
        <f t="shared" si="65"/>
        <v>187</v>
      </c>
      <c r="AN25" t="s">
        <v>230</v>
      </c>
      <c r="AQ25" s="4">
        <v>0.15</v>
      </c>
      <c r="AR25" s="4"/>
      <c r="AS25">
        <f t="shared" si="46"/>
        <v>566</v>
      </c>
      <c r="AT25" s="6">
        <f t="shared" si="47"/>
        <v>311</v>
      </c>
      <c r="AU25" s="4">
        <f t="shared" si="48"/>
        <v>0.82600000000000007</v>
      </c>
      <c r="AV25" s="6">
        <f t="shared" si="49"/>
        <v>1344.5160000000001</v>
      </c>
      <c r="AW25" s="4">
        <f t="shared" si="50"/>
        <v>0.35</v>
      </c>
      <c r="AX25" s="4">
        <f t="shared" si="51"/>
        <v>0</v>
      </c>
      <c r="AY25" s="4">
        <f t="shared" si="52"/>
        <v>0.2</v>
      </c>
      <c r="AZ25" s="4">
        <f t="shared" si="53"/>
        <v>0.5</v>
      </c>
      <c r="BA25" s="6">
        <f t="shared" si="54"/>
        <v>187</v>
      </c>
      <c r="BB25" s="4">
        <f t="shared" si="55"/>
        <v>0.78476370510396976</v>
      </c>
      <c r="BC25" s="9">
        <f t="shared" si="56"/>
        <v>9127.7577820800016</v>
      </c>
      <c r="BD25" s="9">
        <f t="shared" si="57"/>
        <v>13691.636673120003</v>
      </c>
      <c r="BE25" s="9">
        <f t="shared" si="58"/>
        <v>10040.533560288002</v>
      </c>
      <c r="BF25" s="6">
        <f t="shared" si="59"/>
        <v>1576.2298874400001</v>
      </c>
      <c r="BG25" s="9">
        <f t="shared" si="60"/>
        <v>2364.34483116</v>
      </c>
      <c r="BH25" s="9">
        <f t="shared" si="61"/>
        <v>1733.8528761840003</v>
      </c>
      <c r="BI25" s="9">
        <f t="shared" si="62"/>
        <v>1542.0358412098299</v>
      </c>
      <c r="BJ25" s="9">
        <f t="shared" si="63"/>
        <v>30</v>
      </c>
      <c r="BK25" s="30">
        <v>1</v>
      </c>
      <c r="BL25" s="9">
        <f t="shared" si="64"/>
        <v>2692.1972595672005</v>
      </c>
    </row>
    <row r="26" spans="2:64" s="10" customFormat="1" x14ac:dyDescent="0.35">
      <c r="B26" s="10" t="s">
        <v>209</v>
      </c>
      <c r="C26" s="10">
        <v>165</v>
      </c>
      <c r="D26" s="12">
        <v>0.18</v>
      </c>
      <c r="E26" s="13">
        <v>6</v>
      </c>
      <c r="F26" s="12">
        <f t="shared" si="5"/>
        <v>5.0288000000000004</v>
      </c>
      <c r="G26" s="13">
        <v>21</v>
      </c>
      <c r="H26" s="10">
        <v>8</v>
      </c>
      <c r="I26" s="10">
        <v>35</v>
      </c>
      <c r="J26" s="12">
        <v>0.86839999999999995</v>
      </c>
      <c r="K26" s="13">
        <v>20</v>
      </c>
      <c r="L26" s="12">
        <v>0.2</v>
      </c>
      <c r="M26" s="12">
        <v>0.05</v>
      </c>
      <c r="N26" s="12">
        <v>0.5</v>
      </c>
      <c r="O26" s="17">
        <v>864</v>
      </c>
      <c r="P26" s="10" t="s">
        <v>288</v>
      </c>
      <c r="Q26" s="10">
        <v>1</v>
      </c>
      <c r="R26" s="10" t="s">
        <v>9</v>
      </c>
      <c r="S26" s="10">
        <v>401</v>
      </c>
      <c r="T26" s="12"/>
      <c r="U26" s="13"/>
      <c r="V26" s="13"/>
      <c r="W26" s="13"/>
      <c r="X26" s="13">
        <v>30</v>
      </c>
      <c r="Y26" s="10" t="s">
        <v>295</v>
      </c>
      <c r="Z26" s="12">
        <v>0.18</v>
      </c>
      <c r="AA26" s="12">
        <v>0.15</v>
      </c>
      <c r="AF26" s="12"/>
      <c r="AG26" s="31">
        <v>311</v>
      </c>
      <c r="AH26" s="31">
        <v>1</v>
      </c>
      <c r="AI26" s="32"/>
      <c r="AJ26" s="32"/>
      <c r="AM26" s="31">
        <f>2*187</f>
        <v>374</v>
      </c>
      <c r="AN26" s="10" t="s">
        <v>230</v>
      </c>
      <c r="AQ26" s="12">
        <v>0.15</v>
      </c>
      <c r="AR26" s="12"/>
      <c r="AS26" s="10">
        <f t="shared" si="46"/>
        <v>566</v>
      </c>
      <c r="AT26" s="13">
        <f t="shared" si="47"/>
        <v>311</v>
      </c>
      <c r="AU26" s="12">
        <f t="shared" si="48"/>
        <v>0.36</v>
      </c>
      <c r="AV26" s="13">
        <f t="shared" si="49"/>
        <v>1080.7599999999998</v>
      </c>
      <c r="AW26" s="12">
        <f t="shared" si="50"/>
        <v>0.35</v>
      </c>
      <c r="AX26" s="12">
        <f t="shared" si="51"/>
        <v>0</v>
      </c>
      <c r="AY26" s="12">
        <f t="shared" si="52"/>
        <v>0.2</v>
      </c>
      <c r="AZ26" s="12">
        <f t="shared" si="53"/>
        <v>0.5</v>
      </c>
      <c r="BA26" s="13">
        <f t="shared" si="54"/>
        <v>374</v>
      </c>
      <c r="BB26" s="12">
        <f t="shared" si="55"/>
        <v>1.4040811724915445</v>
      </c>
      <c r="BC26" s="17">
        <f t="shared" si="56"/>
        <v>7337.149948799999</v>
      </c>
      <c r="BD26" s="17">
        <f t="shared" si="57"/>
        <v>11005.724923199999</v>
      </c>
      <c r="BE26" s="17">
        <f t="shared" si="58"/>
        <v>8070.8649436799997</v>
      </c>
      <c r="BF26" s="13">
        <f t="shared" si="59"/>
        <v>1267.0181783999997</v>
      </c>
      <c r="BG26" s="17">
        <f t="shared" si="60"/>
        <v>1900.5272675999995</v>
      </c>
      <c r="BH26" s="17">
        <f t="shared" si="61"/>
        <v>1393.7199962399998</v>
      </c>
      <c r="BI26" s="17">
        <f t="shared" si="62"/>
        <v>2077.1261330326943</v>
      </c>
      <c r="BJ26" s="17">
        <f t="shared" si="63"/>
        <v>30</v>
      </c>
      <c r="BK26" s="32">
        <v>1</v>
      </c>
      <c r="BL26" s="17">
        <f t="shared" si="64"/>
        <v>2164.0643251919996</v>
      </c>
    </row>
    <row r="27" spans="2:64" x14ac:dyDescent="0.35">
      <c r="B27" t="s">
        <v>209</v>
      </c>
      <c r="C27">
        <v>165</v>
      </c>
      <c r="D27" s="4">
        <v>0.18</v>
      </c>
      <c r="E27" s="6">
        <v>6</v>
      </c>
      <c r="F27" s="4">
        <f>235.2%+267.68%</f>
        <v>5.0288000000000004</v>
      </c>
      <c r="G27" s="6">
        <v>21</v>
      </c>
      <c r="H27">
        <v>8</v>
      </c>
      <c r="I27">
        <v>35</v>
      </c>
      <c r="J27" s="4">
        <v>0.86839999999999995</v>
      </c>
      <c r="K27" s="6">
        <v>20</v>
      </c>
      <c r="L27" s="4">
        <v>0.2</v>
      </c>
      <c r="M27" s="4">
        <v>0.05</v>
      </c>
      <c r="N27" s="4">
        <v>0.5</v>
      </c>
      <c r="O27" s="9">
        <v>864</v>
      </c>
      <c r="P27" t="s">
        <v>288</v>
      </c>
      <c r="Q27">
        <v>1</v>
      </c>
      <c r="R27" t="s">
        <v>9</v>
      </c>
      <c r="S27">
        <v>401</v>
      </c>
      <c r="T27" s="4"/>
      <c r="U27" s="6"/>
      <c r="V27" s="6"/>
      <c r="W27" s="6"/>
      <c r="X27" s="6">
        <v>30</v>
      </c>
      <c r="Y27" t="s">
        <v>212</v>
      </c>
      <c r="Z27" s="4">
        <v>0.2</v>
      </c>
      <c r="AD27" s="4">
        <v>0.2</v>
      </c>
      <c r="AF27" s="4"/>
      <c r="AG27" s="15">
        <v>311</v>
      </c>
      <c r="AH27" s="15">
        <v>1</v>
      </c>
      <c r="AI27" s="30"/>
      <c r="AJ27" s="30">
        <v>0.46600000000000003</v>
      </c>
      <c r="AK27" s="30">
        <v>0.311</v>
      </c>
      <c r="AL27" s="30"/>
      <c r="AM27" s="15"/>
      <c r="AN27" t="s">
        <v>230</v>
      </c>
      <c r="AQ27" s="4">
        <v>0.15</v>
      </c>
      <c r="AR27" s="4"/>
      <c r="AS27">
        <f>C27+S27</f>
        <v>566</v>
      </c>
      <c r="AT27" s="6">
        <f>AG27+AO27</f>
        <v>311</v>
      </c>
      <c r="AU27" s="4">
        <f>T27+Z27+AI27+AP27+D27</f>
        <v>0.38</v>
      </c>
      <c r="AV27" s="6">
        <f t="shared" si="49"/>
        <v>1092.08</v>
      </c>
      <c r="AW27" s="4">
        <f>AA27+AJ27+L27</f>
        <v>0.66600000000000004</v>
      </c>
      <c r="AX27" s="4">
        <f>AD27</f>
        <v>0.2</v>
      </c>
      <c r="AY27" s="4">
        <f>M27+U27+AB27+AK27+AQ27</f>
        <v>0.51100000000000001</v>
      </c>
      <c r="AZ27" s="4">
        <f>N27+V27+AC27+AL27+AR27</f>
        <v>0.5</v>
      </c>
      <c r="BA27" s="6">
        <f>W27+AE27+AM27</f>
        <v>0</v>
      </c>
      <c r="BB27" s="4">
        <f>666*BA27/(1400+BA27)/100+AF27</f>
        <v>0</v>
      </c>
      <c r="BC27" s="9">
        <f>F27*(100%+$AW27)*$AV27</f>
        <v>9149.4252720639997</v>
      </c>
      <c r="BD27" s="9">
        <f t="shared" si="57"/>
        <v>13724.137908096</v>
      </c>
      <c r="BE27" s="9">
        <f t="shared" si="58"/>
        <v>11487.103429076351</v>
      </c>
      <c r="BF27" s="6">
        <f>J27*(100%+$AW27+$AX27)*$AV27</f>
        <v>1769.6439995519995</v>
      </c>
      <c r="BG27" s="9">
        <f t="shared" si="60"/>
        <v>2654.4659993279993</v>
      </c>
      <c r="BH27" s="9">
        <f t="shared" si="61"/>
        <v>2221.7880414375354</v>
      </c>
      <c r="BI27" s="9">
        <f>(100%+BB27)*O27</f>
        <v>864</v>
      </c>
      <c r="BJ27" s="9">
        <f>MAX(K27,X27)</f>
        <v>30</v>
      </c>
      <c r="BK27" s="30">
        <v>1</v>
      </c>
      <c r="BL27" s="9">
        <f>(BK27*I27*BH27+2*BE27)/BJ27</f>
        <v>3357.8929436155477</v>
      </c>
    </row>
    <row r="28" spans="2:64" x14ac:dyDescent="0.35">
      <c r="B28" t="s">
        <v>209</v>
      </c>
      <c r="C28">
        <v>165</v>
      </c>
      <c r="D28" s="4">
        <v>0.18</v>
      </c>
      <c r="E28" s="6">
        <v>6</v>
      </c>
      <c r="F28" s="4">
        <f t="shared" si="5"/>
        <v>5.0288000000000004</v>
      </c>
      <c r="G28" s="6">
        <v>21</v>
      </c>
      <c r="H28">
        <v>8</v>
      </c>
      <c r="I28">
        <v>35</v>
      </c>
      <c r="J28" s="4">
        <v>0.86839999999999995</v>
      </c>
      <c r="K28" s="6">
        <v>20</v>
      </c>
      <c r="L28" s="4">
        <v>0.2</v>
      </c>
      <c r="M28" s="4">
        <v>0.05</v>
      </c>
      <c r="N28" s="4">
        <v>0.5</v>
      </c>
      <c r="O28" s="9">
        <v>864</v>
      </c>
      <c r="P28" t="s">
        <v>288</v>
      </c>
      <c r="Q28">
        <v>1</v>
      </c>
      <c r="R28" t="s">
        <v>9</v>
      </c>
      <c r="S28">
        <v>401</v>
      </c>
      <c r="T28" s="4"/>
      <c r="U28" s="6"/>
      <c r="V28" s="6"/>
      <c r="W28" s="6"/>
      <c r="X28" s="6">
        <v>30</v>
      </c>
      <c r="Y28" t="s">
        <v>212</v>
      </c>
      <c r="Z28" s="4">
        <v>0.2</v>
      </c>
      <c r="AD28" s="4">
        <v>0.2</v>
      </c>
      <c r="AF28" s="4"/>
      <c r="AG28" s="15">
        <v>311</v>
      </c>
      <c r="AH28" s="15">
        <v>1</v>
      </c>
      <c r="AI28" s="30"/>
      <c r="AJ28" s="30">
        <v>0.46600000000000003</v>
      </c>
      <c r="AM28" s="15">
        <f>1*187</f>
        <v>187</v>
      </c>
      <c r="AN28" t="s">
        <v>230</v>
      </c>
      <c r="AQ28" s="4">
        <v>0.15</v>
      </c>
      <c r="AR28" s="4"/>
      <c r="AS28">
        <f t="shared" ref="AS28:AS34" si="66">C28+S28</f>
        <v>566</v>
      </c>
      <c r="AT28" s="6">
        <f t="shared" ref="AT28:AT34" si="67">AG28+AO28</f>
        <v>311</v>
      </c>
      <c r="AU28" s="4">
        <f t="shared" ref="AU28:AU34" si="68">T28+Z28+AI28+AP28+D28</f>
        <v>0.38</v>
      </c>
      <c r="AV28" s="6">
        <f t="shared" ref="AV28:AV35" si="69">(100%+AU28)*AS28+AT28</f>
        <v>1092.08</v>
      </c>
      <c r="AW28" s="4">
        <f t="shared" ref="AW28:AW34" si="70">AA28+AJ28+L28</f>
        <v>0.66600000000000004</v>
      </c>
      <c r="AX28" s="4">
        <f t="shared" ref="AX28:AX34" si="71">AD28</f>
        <v>0.2</v>
      </c>
      <c r="AY28" s="4">
        <f t="shared" ref="AY28:AY34" si="72">M28+U28+AB28+AK28+AQ28</f>
        <v>0.2</v>
      </c>
      <c r="AZ28" s="4">
        <f t="shared" ref="AZ28:AZ34" si="73">N28+V28+AC28+AL28+AR28</f>
        <v>0.5</v>
      </c>
      <c r="BA28" s="6">
        <f t="shared" ref="BA28:BA34" si="74">W28+AE28+AM28</f>
        <v>187</v>
      </c>
      <c r="BB28" s="4">
        <f t="shared" ref="BB28:BB34" si="75">666*BA28/(1400+BA28)/100+AF28</f>
        <v>0.78476370510396976</v>
      </c>
      <c r="BC28" s="9">
        <f t="shared" ref="BC28:BC34" si="76">F28*(100%+$AW28)*$AV28</f>
        <v>9149.4252720639997</v>
      </c>
      <c r="BD28" s="9">
        <f t="shared" ref="BD28:BD35" si="77">BC28*(100%+$AZ28)</f>
        <v>13724.137908096</v>
      </c>
      <c r="BE28" s="9">
        <f t="shared" ref="BE28:BE35" si="78">MIN($AY28, 80%)*BD28+BC28*MAX(100%-$AY28, 20%)</f>
        <v>10064.3677992704</v>
      </c>
      <c r="BF28" s="6">
        <f t="shared" ref="BF28:BF34" si="79">J28*(100%+$AW28+$AX28)*$AV28</f>
        <v>1769.6439995519995</v>
      </c>
      <c r="BG28" s="9">
        <f t="shared" ref="BG28:BG35" si="80">BF28*(100%+$AZ28)</f>
        <v>2654.4659993279993</v>
      </c>
      <c r="BH28" s="9">
        <f t="shared" ref="BH28:BH35" si="81">MIN($AY28, 80%)*BG28+BF28*MAX(100%-$AY28, 20%)</f>
        <v>1946.6083995071995</v>
      </c>
      <c r="BI28" s="9">
        <f t="shared" ref="BI28:BI34" si="82">(100%+BB28)*O28</f>
        <v>1542.0358412098299</v>
      </c>
      <c r="BJ28" s="9">
        <f t="shared" ref="BJ28:BJ34" si="83">MAX(K28,X28)</f>
        <v>30</v>
      </c>
      <c r="BK28" s="30">
        <v>1</v>
      </c>
      <c r="BL28" s="9">
        <f t="shared" ref="BL28:BL34" si="84">(BK28*I28*BH28+2*BE28)/BJ28</f>
        <v>2942.0009860430932</v>
      </c>
    </row>
    <row r="29" spans="2:64" x14ac:dyDescent="0.35">
      <c r="B29" t="s">
        <v>209</v>
      </c>
      <c r="C29">
        <v>165</v>
      </c>
      <c r="D29" s="4">
        <v>0.18</v>
      </c>
      <c r="E29" s="6">
        <v>6</v>
      </c>
      <c r="F29" s="4">
        <f t="shared" si="5"/>
        <v>5.0288000000000004</v>
      </c>
      <c r="G29" s="6">
        <v>21</v>
      </c>
      <c r="H29">
        <v>8</v>
      </c>
      <c r="I29">
        <v>35</v>
      </c>
      <c r="J29" s="4">
        <v>0.86839999999999995</v>
      </c>
      <c r="K29" s="6">
        <v>20</v>
      </c>
      <c r="L29" s="4">
        <v>0.2</v>
      </c>
      <c r="M29" s="4">
        <v>0.05</v>
      </c>
      <c r="N29" s="4">
        <v>0.5</v>
      </c>
      <c r="O29" s="9">
        <v>864</v>
      </c>
      <c r="P29" t="s">
        <v>288</v>
      </c>
      <c r="Q29">
        <v>1</v>
      </c>
      <c r="R29" t="s">
        <v>9</v>
      </c>
      <c r="S29">
        <v>401</v>
      </c>
      <c r="T29" s="4"/>
      <c r="U29" s="6"/>
      <c r="V29" s="6"/>
      <c r="W29" s="6"/>
      <c r="X29" s="6">
        <v>30</v>
      </c>
      <c r="Y29" t="s">
        <v>212</v>
      </c>
      <c r="Z29" s="4">
        <v>0.2</v>
      </c>
      <c r="AD29" s="4">
        <v>0.2</v>
      </c>
      <c r="AF29" s="4"/>
      <c r="AG29" s="15">
        <v>311</v>
      </c>
      <c r="AH29" s="15">
        <v>1</v>
      </c>
      <c r="AI29" s="30">
        <f>1*46.6%</f>
        <v>0.46600000000000003</v>
      </c>
      <c r="AJ29" s="30">
        <v>0.46600000000000003</v>
      </c>
      <c r="AM29" s="15"/>
      <c r="AN29" t="s">
        <v>230</v>
      </c>
      <c r="AQ29" s="4">
        <v>0.15</v>
      </c>
      <c r="AR29" s="4"/>
      <c r="AS29">
        <f t="shared" si="66"/>
        <v>566</v>
      </c>
      <c r="AT29" s="6">
        <f t="shared" si="67"/>
        <v>311</v>
      </c>
      <c r="AU29" s="4">
        <f t="shared" si="68"/>
        <v>0.84600000000000009</v>
      </c>
      <c r="AV29" s="6">
        <f t="shared" si="69"/>
        <v>1355.836</v>
      </c>
      <c r="AW29" s="4">
        <f t="shared" si="70"/>
        <v>0.66600000000000004</v>
      </c>
      <c r="AX29" s="4">
        <f t="shared" si="71"/>
        <v>0.2</v>
      </c>
      <c r="AY29" s="4">
        <f t="shared" si="72"/>
        <v>0.2</v>
      </c>
      <c r="AZ29" s="4">
        <f t="shared" si="73"/>
        <v>0.5</v>
      </c>
      <c r="BA29" s="6">
        <f t="shared" si="74"/>
        <v>0</v>
      </c>
      <c r="BB29" s="4">
        <f t="shared" si="75"/>
        <v>0</v>
      </c>
      <c r="BC29" s="9">
        <f t="shared" si="76"/>
        <v>11359.1679759488</v>
      </c>
      <c r="BD29" s="9">
        <f t="shared" si="77"/>
        <v>17038.751963923198</v>
      </c>
      <c r="BE29" s="9">
        <f t="shared" si="78"/>
        <v>12495.08477354368</v>
      </c>
      <c r="BF29" s="6">
        <f t="shared" si="79"/>
        <v>2197.0432951583998</v>
      </c>
      <c r="BG29" s="9">
        <f t="shared" si="80"/>
        <v>3295.5649427375997</v>
      </c>
      <c r="BH29" s="9">
        <f t="shared" si="81"/>
        <v>2416.7476246742399</v>
      </c>
      <c r="BI29" s="9">
        <f t="shared" si="82"/>
        <v>864</v>
      </c>
      <c r="BJ29" s="9">
        <f t="shared" si="83"/>
        <v>30</v>
      </c>
      <c r="BK29" s="30">
        <v>1</v>
      </c>
      <c r="BL29" s="96">
        <f t="shared" si="84"/>
        <v>3652.5445470228588</v>
      </c>
    </row>
    <row r="30" spans="2:64" x14ac:dyDescent="0.35">
      <c r="B30" t="s">
        <v>209</v>
      </c>
      <c r="C30">
        <v>165</v>
      </c>
      <c r="D30" s="4">
        <v>0.18</v>
      </c>
      <c r="E30" s="6">
        <v>6</v>
      </c>
      <c r="F30" s="4">
        <f t="shared" si="5"/>
        <v>5.0288000000000004</v>
      </c>
      <c r="G30" s="6">
        <v>21</v>
      </c>
      <c r="H30">
        <v>8</v>
      </c>
      <c r="I30">
        <v>35</v>
      </c>
      <c r="J30" s="4">
        <v>0.86839999999999995</v>
      </c>
      <c r="K30" s="6">
        <v>20</v>
      </c>
      <c r="L30" s="4">
        <v>0.2</v>
      </c>
      <c r="M30" s="4">
        <v>0.05</v>
      </c>
      <c r="N30" s="4">
        <v>0.5</v>
      </c>
      <c r="O30" s="9">
        <v>864</v>
      </c>
      <c r="P30" t="s">
        <v>288</v>
      </c>
      <c r="Q30">
        <v>1</v>
      </c>
      <c r="R30" t="s">
        <v>9</v>
      </c>
      <c r="S30">
        <v>401</v>
      </c>
      <c r="T30" s="4"/>
      <c r="U30" s="6"/>
      <c r="V30" s="6"/>
      <c r="W30" s="6"/>
      <c r="X30" s="6">
        <v>30</v>
      </c>
      <c r="Y30" t="s">
        <v>212</v>
      </c>
      <c r="Z30" s="4">
        <v>0.2</v>
      </c>
      <c r="AD30" s="4">
        <v>0.2</v>
      </c>
      <c r="AF30" s="4"/>
      <c r="AG30" s="15">
        <v>311</v>
      </c>
      <c r="AH30" s="15">
        <v>1</v>
      </c>
      <c r="AI30" s="30">
        <f>1*46.6%</f>
        <v>0.46600000000000003</v>
      </c>
      <c r="AK30" s="30">
        <v>0.311</v>
      </c>
      <c r="AM30" s="15"/>
      <c r="AN30" t="s">
        <v>230</v>
      </c>
      <c r="AQ30" s="4">
        <v>0.15</v>
      </c>
      <c r="AR30" s="4"/>
      <c r="AS30">
        <f t="shared" si="66"/>
        <v>566</v>
      </c>
      <c r="AT30" s="6">
        <f t="shared" si="67"/>
        <v>311</v>
      </c>
      <c r="AU30" s="4">
        <f t="shared" si="68"/>
        <v>0.84600000000000009</v>
      </c>
      <c r="AV30" s="6">
        <f t="shared" si="69"/>
        <v>1355.836</v>
      </c>
      <c r="AW30" s="4">
        <f t="shared" si="70"/>
        <v>0.2</v>
      </c>
      <c r="AX30" s="4">
        <f t="shared" si="71"/>
        <v>0.2</v>
      </c>
      <c r="AY30" s="4">
        <f t="shared" si="72"/>
        <v>0.51100000000000001</v>
      </c>
      <c r="AZ30" s="4">
        <f t="shared" si="73"/>
        <v>0.5</v>
      </c>
      <c r="BA30" s="6">
        <f t="shared" si="74"/>
        <v>0</v>
      </c>
      <c r="BB30" s="4">
        <f t="shared" si="75"/>
        <v>0</v>
      </c>
      <c r="BC30" s="9">
        <f t="shared" si="76"/>
        <v>8181.8736921600002</v>
      </c>
      <c r="BD30" s="9">
        <f t="shared" si="77"/>
        <v>12272.810538240001</v>
      </c>
      <c r="BE30" s="9">
        <f t="shared" si="78"/>
        <v>10272.34242050688</v>
      </c>
      <c r="BF30" s="6">
        <f t="shared" si="79"/>
        <v>1648.3711753600001</v>
      </c>
      <c r="BG30" s="9">
        <f t="shared" si="80"/>
        <v>2472.5567630400001</v>
      </c>
      <c r="BH30" s="9">
        <f t="shared" si="81"/>
        <v>2069.53001066448</v>
      </c>
      <c r="BI30" s="9">
        <f t="shared" si="82"/>
        <v>864</v>
      </c>
      <c r="BJ30" s="9">
        <f t="shared" si="83"/>
        <v>30</v>
      </c>
      <c r="BK30" s="30">
        <v>1</v>
      </c>
      <c r="BL30" s="9">
        <f t="shared" si="84"/>
        <v>3099.2745071423519</v>
      </c>
    </row>
    <row r="31" spans="2:64" x14ac:dyDescent="0.35">
      <c r="B31" t="s">
        <v>209</v>
      </c>
      <c r="C31">
        <v>165</v>
      </c>
      <c r="D31" s="4">
        <v>0.18</v>
      </c>
      <c r="E31" s="6">
        <v>6</v>
      </c>
      <c r="F31" s="4">
        <f t="shared" si="5"/>
        <v>5.0288000000000004</v>
      </c>
      <c r="G31" s="6">
        <v>21</v>
      </c>
      <c r="H31">
        <v>8</v>
      </c>
      <c r="I31">
        <v>35</v>
      </c>
      <c r="J31" s="4">
        <v>0.86839999999999995</v>
      </c>
      <c r="K31" s="6">
        <v>20</v>
      </c>
      <c r="L31" s="4">
        <v>0.2</v>
      </c>
      <c r="M31" s="4">
        <v>0.05</v>
      </c>
      <c r="N31" s="4">
        <v>0.5</v>
      </c>
      <c r="O31" s="9">
        <v>864</v>
      </c>
      <c r="P31" t="s">
        <v>288</v>
      </c>
      <c r="Q31">
        <v>1</v>
      </c>
      <c r="R31" t="s">
        <v>9</v>
      </c>
      <c r="S31">
        <v>401</v>
      </c>
      <c r="T31" s="4"/>
      <c r="U31" s="6"/>
      <c r="V31" s="6"/>
      <c r="W31" s="6"/>
      <c r="X31" s="6">
        <v>30</v>
      </c>
      <c r="Y31" t="s">
        <v>212</v>
      </c>
      <c r="Z31" s="4">
        <v>0.2</v>
      </c>
      <c r="AD31" s="4">
        <v>0.2</v>
      </c>
      <c r="AF31" s="4"/>
      <c r="AG31" s="15">
        <v>311</v>
      </c>
      <c r="AH31" s="15">
        <v>1</v>
      </c>
      <c r="AI31" s="30"/>
      <c r="AK31" s="30">
        <v>0.311</v>
      </c>
      <c r="AM31" s="15">
        <f t="shared" ref="AM31:AM33" si="85">1*187</f>
        <v>187</v>
      </c>
      <c r="AN31" t="s">
        <v>230</v>
      </c>
      <c r="AQ31" s="4">
        <v>0.15</v>
      </c>
      <c r="AR31" s="4"/>
      <c r="AS31">
        <f t="shared" si="66"/>
        <v>566</v>
      </c>
      <c r="AT31" s="6">
        <f t="shared" si="67"/>
        <v>311</v>
      </c>
      <c r="AU31" s="4">
        <f t="shared" si="68"/>
        <v>0.38</v>
      </c>
      <c r="AV31" s="6">
        <f t="shared" si="69"/>
        <v>1092.08</v>
      </c>
      <c r="AW31" s="4">
        <f t="shared" si="70"/>
        <v>0.2</v>
      </c>
      <c r="AX31" s="4">
        <f t="shared" si="71"/>
        <v>0.2</v>
      </c>
      <c r="AY31" s="4">
        <f t="shared" si="72"/>
        <v>0.51100000000000001</v>
      </c>
      <c r="AZ31" s="4">
        <f t="shared" si="73"/>
        <v>0.5</v>
      </c>
      <c r="BA31" s="6">
        <f t="shared" si="74"/>
        <v>187</v>
      </c>
      <c r="BB31" s="4">
        <f t="shared" si="75"/>
        <v>0.78476370510396976</v>
      </c>
      <c r="BC31" s="9">
        <f t="shared" si="76"/>
        <v>6590.2222847999992</v>
      </c>
      <c r="BD31" s="9">
        <f t="shared" si="77"/>
        <v>9885.3334271999993</v>
      </c>
      <c r="BE31" s="9">
        <f t="shared" si="78"/>
        <v>8274.0240785663991</v>
      </c>
      <c r="BF31" s="6">
        <f t="shared" si="79"/>
        <v>1327.7071807999998</v>
      </c>
      <c r="BG31" s="9">
        <f t="shared" si="80"/>
        <v>1991.5607711999996</v>
      </c>
      <c r="BH31" s="9">
        <f t="shared" si="81"/>
        <v>1666.9363654943998</v>
      </c>
      <c r="BI31" s="9">
        <f t="shared" si="82"/>
        <v>1542.0358412098299</v>
      </c>
      <c r="BJ31" s="9">
        <f t="shared" si="83"/>
        <v>30</v>
      </c>
      <c r="BK31" s="30">
        <v>1</v>
      </c>
      <c r="BL31" s="9">
        <f t="shared" si="84"/>
        <v>2496.3606983145596</v>
      </c>
    </row>
    <row r="32" spans="2:64" x14ac:dyDescent="0.35">
      <c r="B32" t="s">
        <v>209</v>
      </c>
      <c r="C32">
        <v>165</v>
      </c>
      <c r="D32" s="4">
        <v>0.18</v>
      </c>
      <c r="E32" s="6">
        <v>6</v>
      </c>
      <c r="F32" s="4">
        <f t="shared" si="5"/>
        <v>5.0288000000000004</v>
      </c>
      <c r="G32" s="6">
        <v>21</v>
      </c>
      <c r="H32">
        <v>8</v>
      </c>
      <c r="I32">
        <v>35</v>
      </c>
      <c r="J32" s="4">
        <v>0.86839999999999995</v>
      </c>
      <c r="K32" s="6">
        <v>20</v>
      </c>
      <c r="L32" s="4">
        <v>0.2</v>
      </c>
      <c r="M32" s="4">
        <v>0.05</v>
      </c>
      <c r="N32" s="4">
        <v>0.5</v>
      </c>
      <c r="O32" s="9">
        <v>864</v>
      </c>
      <c r="P32" t="s">
        <v>288</v>
      </c>
      <c r="Q32">
        <v>1</v>
      </c>
      <c r="R32" t="s">
        <v>9</v>
      </c>
      <c r="S32">
        <v>401</v>
      </c>
      <c r="T32" s="4"/>
      <c r="U32" s="6"/>
      <c r="V32" s="6"/>
      <c r="W32" s="6"/>
      <c r="X32" s="6">
        <v>30</v>
      </c>
      <c r="Y32" t="s">
        <v>212</v>
      </c>
      <c r="Z32" s="4">
        <v>0.2</v>
      </c>
      <c r="AD32" s="4">
        <v>0.2</v>
      </c>
      <c r="AF32" s="4"/>
      <c r="AG32" s="15">
        <v>311</v>
      </c>
      <c r="AH32" s="15">
        <v>1</v>
      </c>
      <c r="AI32" s="30">
        <f>2*46.6%</f>
        <v>0.93200000000000005</v>
      </c>
      <c r="AJ32" s="30"/>
      <c r="AM32" s="15"/>
      <c r="AN32" t="s">
        <v>230</v>
      </c>
      <c r="AQ32" s="4">
        <v>0.15</v>
      </c>
      <c r="AR32" s="4"/>
      <c r="AS32">
        <f t="shared" si="66"/>
        <v>566</v>
      </c>
      <c r="AT32" s="6">
        <f t="shared" si="67"/>
        <v>311</v>
      </c>
      <c r="AU32" s="4">
        <f t="shared" si="68"/>
        <v>1.3120000000000001</v>
      </c>
      <c r="AV32" s="6">
        <f t="shared" si="69"/>
        <v>1619.5920000000001</v>
      </c>
      <c r="AW32" s="4">
        <f t="shared" si="70"/>
        <v>0.2</v>
      </c>
      <c r="AX32" s="4">
        <f t="shared" si="71"/>
        <v>0.2</v>
      </c>
      <c r="AY32" s="4">
        <f t="shared" si="72"/>
        <v>0.2</v>
      </c>
      <c r="AZ32" s="4">
        <f t="shared" si="73"/>
        <v>0.5</v>
      </c>
      <c r="BA32" s="6">
        <f t="shared" si="74"/>
        <v>0</v>
      </c>
      <c r="BB32" s="4">
        <f t="shared" si="75"/>
        <v>0</v>
      </c>
      <c r="BC32" s="9">
        <f t="shared" si="76"/>
        <v>9773.5250995200004</v>
      </c>
      <c r="BD32" s="9">
        <f t="shared" si="77"/>
        <v>14660.287649280001</v>
      </c>
      <c r="BE32" s="9">
        <f t="shared" si="78"/>
        <v>10750.877609472001</v>
      </c>
      <c r="BF32" s="6">
        <f t="shared" si="79"/>
        <v>1969.03516992</v>
      </c>
      <c r="BG32" s="9">
        <f t="shared" si="80"/>
        <v>2953.5527548800001</v>
      </c>
      <c r="BH32" s="9">
        <f t="shared" si="81"/>
        <v>2165.9386869120003</v>
      </c>
      <c r="BI32" s="9">
        <f t="shared" si="82"/>
        <v>864</v>
      </c>
      <c r="BJ32" s="9">
        <f t="shared" si="83"/>
        <v>30</v>
      </c>
      <c r="BK32" s="30">
        <v>1</v>
      </c>
      <c r="BL32" s="9">
        <f t="shared" si="84"/>
        <v>3243.6536420288007</v>
      </c>
    </row>
    <row r="33" spans="2:66" x14ac:dyDescent="0.35">
      <c r="B33" t="s">
        <v>209</v>
      </c>
      <c r="C33">
        <v>165</v>
      </c>
      <c r="D33" s="4">
        <v>0.18</v>
      </c>
      <c r="E33" s="6">
        <v>6</v>
      </c>
      <c r="F33" s="4">
        <f t="shared" si="5"/>
        <v>5.0288000000000004</v>
      </c>
      <c r="G33" s="6">
        <v>21</v>
      </c>
      <c r="H33">
        <v>8</v>
      </c>
      <c r="I33">
        <v>35</v>
      </c>
      <c r="J33" s="4">
        <v>0.86839999999999995</v>
      </c>
      <c r="K33" s="6">
        <v>20</v>
      </c>
      <c r="L33" s="4">
        <v>0.2</v>
      </c>
      <c r="M33" s="4">
        <v>0.05</v>
      </c>
      <c r="N33" s="4">
        <v>0.5</v>
      </c>
      <c r="O33" s="9">
        <v>864</v>
      </c>
      <c r="P33" t="s">
        <v>288</v>
      </c>
      <c r="Q33">
        <v>1</v>
      </c>
      <c r="R33" t="s">
        <v>9</v>
      </c>
      <c r="S33">
        <v>401</v>
      </c>
      <c r="T33" s="4"/>
      <c r="U33" s="6"/>
      <c r="V33" s="6"/>
      <c r="W33" s="6"/>
      <c r="X33" s="6">
        <v>30</v>
      </c>
      <c r="Y33" t="s">
        <v>212</v>
      </c>
      <c r="Z33" s="4">
        <v>0.2</v>
      </c>
      <c r="AD33" s="4">
        <v>0.2</v>
      </c>
      <c r="AF33" s="4"/>
      <c r="AG33" s="15">
        <v>311</v>
      </c>
      <c r="AH33" s="15">
        <v>1</v>
      </c>
      <c r="AI33" s="30">
        <f>1*46.6%</f>
        <v>0.46600000000000003</v>
      </c>
      <c r="AJ33" s="30"/>
      <c r="AM33" s="15">
        <f t="shared" si="85"/>
        <v>187</v>
      </c>
      <c r="AN33" t="s">
        <v>230</v>
      </c>
      <c r="AQ33" s="4">
        <v>0.15</v>
      </c>
      <c r="AR33" s="4"/>
      <c r="AS33">
        <f t="shared" si="66"/>
        <v>566</v>
      </c>
      <c r="AT33" s="6">
        <f t="shared" si="67"/>
        <v>311</v>
      </c>
      <c r="AU33" s="4">
        <f t="shared" si="68"/>
        <v>0.84600000000000009</v>
      </c>
      <c r="AV33" s="6">
        <f t="shared" si="69"/>
        <v>1355.836</v>
      </c>
      <c r="AW33" s="4">
        <f t="shared" si="70"/>
        <v>0.2</v>
      </c>
      <c r="AX33" s="4">
        <f t="shared" si="71"/>
        <v>0.2</v>
      </c>
      <c r="AY33" s="4">
        <f t="shared" si="72"/>
        <v>0.2</v>
      </c>
      <c r="AZ33" s="4">
        <f t="shared" si="73"/>
        <v>0.5</v>
      </c>
      <c r="BA33" s="6">
        <f t="shared" si="74"/>
        <v>187</v>
      </c>
      <c r="BB33" s="4">
        <f t="shared" si="75"/>
        <v>0.78476370510396976</v>
      </c>
      <c r="BC33" s="9">
        <f t="shared" si="76"/>
        <v>8181.8736921600002</v>
      </c>
      <c r="BD33" s="9">
        <f t="shared" si="77"/>
        <v>12272.810538240001</v>
      </c>
      <c r="BE33" s="9">
        <f t="shared" si="78"/>
        <v>9000.061061376</v>
      </c>
      <c r="BF33" s="6">
        <f t="shared" si="79"/>
        <v>1648.3711753600001</v>
      </c>
      <c r="BG33" s="9">
        <f t="shared" si="80"/>
        <v>2472.5567630400001</v>
      </c>
      <c r="BH33" s="9">
        <f t="shared" si="81"/>
        <v>1813.2082928960003</v>
      </c>
      <c r="BI33" s="9">
        <f t="shared" si="82"/>
        <v>1542.0358412098299</v>
      </c>
      <c r="BJ33" s="9">
        <f t="shared" si="83"/>
        <v>30</v>
      </c>
      <c r="BK33" s="30">
        <v>1</v>
      </c>
      <c r="BL33" s="9">
        <f t="shared" si="84"/>
        <v>2715.4137458037339</v>
      </c>
    </row>
    <row r="34" spans="2:66" s="10" customFormat="1" x14ac:dyDescent="0.35">
      <c r="B34" s="10" t="s">
        <v>209</v>
      </c>
      <c r="C34" s="10">
        <v>165</v>
      </c>
      <c r="D34" s="12">
        <v>0.18</v>
      </c>
      <c r="E34" s="13">
        <v>6</v>
      </c>
      <c r="F34" s="12">
        <f t="shared" si="5"/>
        <v>5.0288000000000004</v>
      </c>
      <c r="G34" s="13">
        <v>21</v>
      </c>
      <c r="H34" s="10">
        <v>8</v>
      </c>
      <c r="I34" s="10">
        <v>35</v>
      </c>
      <c r="J34" s="12">
        <v>0.86839999999999995</v>
      </c>
      <c r="K34" s="13">
        <v>20</v>
      </c>
      <c r="L34" s="12">
        <v>0.2</v>
      </c>
      <c r="M34" s="12">
        <v>0.05</v>
      </c>
      <c r="N34" s="12">
        <v>0.5</v>
      </c>
      <c r="O34" s="17">
        <v>864</v>
      </c>
      <c r="P34" s="10" t="s">
        <v>288</v>
      </c>
      <c r="Q34" s="10">
        <v>1</v>
      </c>
      <c r="R34" s="10" t="s">
        <v>9</v>
      </c>
      <c r="S34" s="10">
        <v>401</v>
      </c>
      <c r="T34" s="12"/>
      <c r="U34" s="13"/>
      <c r="V34" s="13"/>
      <c r="W34" s="13"/>
      <c r="X34" s="13">
        <v>30</v>
      </c>
      <c r="Y34" s="10" t="s">
        <v>212</v>
      </c>
      <c r="Z34" s="12">
        <v>0.2</v>
      </c>
      <c r="AD34" s="12">
        <v>0.2</v>
      </c>
      <c r="AF34" s="12"/>
      <c r="AG34" s="31">
        <v>311</v>
      </c>
      <c r="AH34" s="31">
        <v>1</v>
      </c>
      <c r="AI34" s="32"/>
      <c r="AJ34" s="32"/>
      <c r="AM34" s="31">
        <f>2*187</f>
        <v>374</v>
      </c>
      <c r="AN34" s="10" t="s">
        <v>230</v>
      </c>
      <c r="AQ34" s="12">
        <v>0.15</v>
      </c>
      <c r="AR34" s="12"/>
      <c r="AS34" s="10">
        <f t="shared" si="66"/>
        <v>566</v>
      </c>
      <c r="AT34" s="13">
        <f t="shared" si="67"/>
        <v>311</v>
      </c>
      <c r="AU34" s="12">
        <f t="shared" si="68"/>
        <v>0.38</v>
      </c>
      <c r="AV34" s="13">
        <f t="shared" si="69"/>
        <v>1092.08</v>
      </c>
      <c r="AW34" s="12">
        <f t="shared" si="70"/>
        <v>0.2</v>
      </c>
      <c r="AX34" s="12">
        <f t="shared" si="71"/>
        <v>0.2</v>
      </c>
      <c r="AY34" s="12">
        <f t="shared" si="72"/>
        <v>0.2</v>
      </c>
      <c r="AZ34" s="12">
        <f t="shared" si="73"/>
        <v>0.5</v>
      </c>
      <c r="BA34" s="13">
        <f t="shared" si="74"/>
        <v>374</v>
      </c>
      <c r="BB34" s="12">
        <f t="shared" si="75"/>
        <v>1.4040811724915445</v>
      </c>
      <c r="BC34" s="17">
        <f t="shared" si="76"/>
        <v>6590.2222847999992</v>
      </c>
      <c r="BD34" s="17">
        <f t="shared" si="77"/>
        <v>9885.3334271999993</v>
      </c>
      <c r="BE34" s="17">
        <f t="shared" si="78"/>
        <v>7249.2445132799994</v>
      </c>
      <c r="BF34" s="13">
        <f t="shared" si="79"/>
        <v>1327.7071807999998</v>
      </c>
      <c r="BG34" s="17">
        <f t="shared" si="80"/>
        <v>1991.5607711999996</v>
      </c>
      <c r="BH34" s="17">
        <f t="shared" si="81"/>
        <v>1460.4778988799999</v>
      </c>
      <c r="BI34" s="17">
        <f t="shared" si="82"/>
        <v>2077.1261330326943</v>
      </c>
      <c r="BJ34" s="17">
        <f t="shared" si="83"/>
        <v>30</v>
      </c>
      <c r="BK34" s="32">
        <v>1</v>
      </c>
      <c r="BL34" s="17">
        <f t="shared" si="84"/>
        <v>2187.1738495786662</v>
      </c>
    </row>
    <row r="35" spans="2:66" x14ac:dyDescent="0.35">
      <c r="B35" t="s">
        <v>209</v>
      </c>
      <c r="C35">
        <v>165</v>
      </c>
      <c r="D35" s="4">
        <v>0.18</v>
      </c>
      <c r="E35" s="6">
        <v>6</v>
      </c>
      <c r="F35" s="4">
        <f>235.2%+267.68%</f>
        <v>5.0288000000000004</v>
      </c>
      <c r="G35" s="6">
        <v>21</v>
      </c>
      <c r="H35">
        <v>8</v>
      </c>
      <c r="I35">
        <v>35</v>
      </c>
      <c r="J35" s="4">
        <v>0.86839999999999995</v>
      </c>
      <c r="K35" s="6">
        <v>20</v>
      </c>
      <c r="L35" s="4">
        <v>0.2</v>
      </c>
      <c r="M35" s="4">
        <v>0.05</v>
      </c>
      <c r="N35" s="4">
        <v>0.5</v>
      </c>
      <c r="O35" s="9">
        <v>864</v>
      </c>
      <c r="P35" t="s">
        <v>288</v>
      </c>
      <c r="Q35">
        <v>1</v>
      </c>
      <c r="R35" t="s">
        <v>9</v>
      </c>
      <c r="S35">
        <v>401</v>
      </c>
      <c r="T35" s="4"/>
      <c r="U35" s="6"/>
      <c r="V35" s="6"/>
      <c r="W35" s="6"/>
      <c r="X35" s="6">
        <v>30</v>
      </c>
      <c r="Y35" t="s">
        <v>45</v>
      </c>
      <c r="AB35" s="1">
        <v>0.2</v>
      </c>
      <c r="AG35" s="15">
        <v>311</v>
      </c>
      <c r="AH35" s="15">
        <v>1</v>
      </c>
      <c r="AI35" s="30"/>
      <c r="AJ35" s="30">
        <v>0.46600000000000003</v>
      </c>
      <c r="AK35" s="30"/>
      <c r="AL35" s="4">
        <v>0.622</v>
      </c>
      <c r="AM35" s="15"/>
      <c r="AN35" t="s">
        <v>230</v>
      </c>
      <c r="AQ35" s="4">
        <v>0.15</v>
      </c>
      <c r="AR35" s="4"/>
      <c r="AS35">
        <f>C35+S35</f>
        <v>566</v>
      </c>
      <c r="AT35" s="6">
        <f>AG35+AO35</f>
        <v>311</v>
      </c>
      <c r="AU35" s="4">
        <f>T35+Z35+AI35+AP35+D35</f>
        <v>0.18</v>
      </c>
      <c r="AV35" s="6">
        <f t="shared" si="69"/>
        <v>978.88</v>
      </c>
      <c r="AW35" s="4">
        <f>AA35+AJ35+L35</f>
        <v>0.66600000000000004</v>
      </c>
      <c r="AX35" s="4">
        <f>AD35</f>
        <v>0</v>
      </c>
      <c r="AY35" s="4">
        <f>M35+U35+AB35+AK35+AQ35</f>
        <v>0.4</v>
      </c>
      <c r="AZ35" s="4">
        <f>N35+V35+AC35+AL35+AR35</f>
        <v>1.1219999999999999</v>
      </c>
      <c r="BA35" s="6">
        <f>W35+AE35+AM35</f>
        <v>0</v>
      </c>
      <c r="BB35" s="4">
        <f>666*BA35/(1400+BA35)/100+AF35</f>
        <v>0</v>
      </c>
      <c r="BC35" s="9">
        <f>F35*(100%+$AW35)*$AV35</f>
        <v>8201.0378455039991</v>
      </c>
      <c r="BD35" s="9">
        <f t="shared" si="77"/>
        <v>17402.602308159487</v>
      </c>
      <c r="BE35" s="9">
        <f t="shared" si="78"/>
        <v>11881.663630566194</v>
      </c>
      <c r="BF35" s="6">
        <f>J35*(100%+$AW35+$AX35)*$AV35</f>
        <v>1416.1989470719998</v>
      </c>
      <c r="BG35" s="9">
        <f t="shared" si="80"/>
        <v>3005.1741656867835</v>
      </c>
      <c r="BH35" s="9">
        <f t="shared" si="81"/>
        <v>2051.789034517913</v>
      </c>
      <c r="BI35" s="9">
        <f>(100%+BB35)*O35</f>
        <v>864</v>
      </c>
      <c r="BJ35" s="9">
        <f>MAX(K35,X35)</f>
        <v>30</v>
      </c>
      <c r="BK35" s="30">
        <v>1</v>
      </c>
      <c r="BL35" s="9">
        <f>(BK35*I35*BH35+2*BE35)/BJ35</f>
        <v>3185.8647823086449</v>
      </c>
    </row>
    <row r="36" spans="2:66" x14ac:dyDescent="0.35">
      <c r="B36" t="s">
        <v>209</v>
      </c>
      <c r="C36">
        <v>165</v>
      </c>
      <c r="D36" s="4">
        <v>0.18</v>
      </c>
      <c r="E36" s="6">
        <v>6</v>
      </c>
      <c r="F36" s="4">
        <f t="shared" si="5"/>
        <v>5.0288000000000004</v>
      </c>
      <c r="G36" s="6">
        <v>21</v>
      </c>
      <c r="H36">
        <v>8</v>
      </c>
      <c r="I36">
        <v>35</v>
      </c>
      <c r="J36" s="4">
        <v>0.86839999999999995</v>
      </c>
      <c r="K36" s="6">
        <v>20</v>
      </c>
      <c r="L36" s="4">
        <v>0.2</v>
      </c>
      <c r="M36" s="4">
        <v>0.05</v>
      </c>
      <c r="N36" s="4">
        <v>0.5</v>
      </c>
      <c r="O36" s="9">
        <v>864</v>
      </c>
      <c r="P36" t="s">
        <v>288</v>
      </c>
      <c r="Q36">
        <v>1</v>
      </c>
      <c r="R36" t="s">
        <v>9</v>
      </c>
      <c r="S36">
        <v>401</v>
      </c>
      <c r="T36" s="4"/>
      <c r="U36" s="6"/>
      <c r="V36" s="6"/>
      <c r="W36" s="6"/>
      <c r="X36" s="6">
        <v>30</v>
      </c>
      <c r="Y36" t="s">
        <v>45</v>
      </c>
      <c r="AB36" s="1">
        <v>0.2</v>
      </c>
      <c r="AG36" s="15">
        <v>311</v>
      </c>
      <c r="AH36" s="15">
        <v>1</v>
      </c>
      <c r="AI36" s="30"/>
      <c r="AJ36" s="30">
        <v>0.46600000000000003</v>
      </c>
      <c r="AM36" s="15">
        <f>1*187</f>
        <v>187</v>
      </c>
      <c r="AN36" t="s">
        <v>230</v>
      </c>
      <c r="AQ36" s="4">
        <v>0.15</v>
      </c>
      <c r="AR36" s="4"/>
      <c r="AS36">
        <f t="shared" ref="AS36:AS46" si="86">C36+S36</f>
        <v>566</v>
      </c>
      <c r="AT36" s="6">
        <f t="shared" ref="AT36:AT46" si="87">AG36+AO36</f>
        <v>311</v>
      </c>
      <c r="AU36" s="4">
        <f t="shared" ref="AU36:AU46" si="88">T36+Z36+AI36+AP36+D36</f>
        <v>0.18</v>
      </c>
      <c r="AV36" s="6">
        <f t="shared" ref="AV36:AV47" si="89">(100%+AU36)*AS36+AT36</f>
        <v>978.88</v>
      </c>
      <c r="AW36" s="4">
        <f t="shared" ref="AW36:AW46" si="90">AA36+AJ36+L36</f>
        <v>0.66600000000000004</v>
      </c>
      <c r="AX36" s="4">
        <f t="shared" ref="AX36:AX46" si="91">AD36</f>
        <v>0</v>
      </c>
      <c r="AY36" s="4">
        <f t="shared" ref="AY36:AY46" si="92">M36+U36+AB36+AK36+AQ36</f>
        <v>0.4</v>
      </c>
      <c r="AZ36" s="4">
        <f t="shared" ref="AZ36:AZ46" si="93">N36+V36+AC36+AL36+AR36</f>
        <v>0.5</v>
      </c>
      <c r="BA36" s="6">
        <f t="shared" ref="BA36:BA46" si="94">W36+AE36+AM36</f>
        <v>187</v>
      </c>
      <c r="BB36" s="4">
        <f t="shared" ref="BB36:BB46" si="95">666*BA36/(1400+BA36)/100+AF36</f>
        <v>0.78476370510396976</v>
      </c>
      <c r="BC36" s="9">
        <f t="shared" ref="BC36:BC46" si="96">F36*(100%+$AW36)*$AV36</f>
        <v>8201.0378455039991</v>
      </c>
      <c r="BD36" s="9">
        <f t="shared" ref="BD36:BD47" si="97">BC36*(100%+$AZ36)</f>
        <v>12301.556768255999</v>
      </c>
      <c r="BE36" s="9">
        <f t="shared" ref="BE36:BE47" si="98">MIN($AY36, 80%)*BD36+BC36*MAX(100%-$AY36, 20%)</f>
        <v>9841.2454146048003</v>
      </c>
      <c r="BF36" s="6">
        <f t="shared" ref="BF36:BF46" si="99">J36*(100%+$AW36+$AX36)*$AV36</f>
        <v>1416.1989470719998</v>
      </c>
      <c r="BG36" s="9">
        <f t="shared" ref="BG36:BG47" si="100">BF36*(100%+$AZ36)</f>
        <v>2124.2984206079996</v>
      </c>
      <c r="BH36" s="9">
        <f t="shared" ref="BH36:BH47" si="101">MIN($AY36, 80%)*BG36+BF36*MAX(100%-$AY36, 20%)</f>
        <v>1699.4387364863996</v>
      </c>
      <c r="BI36" s="9">
        <f t="shared" ref="BI36:BI46" si="102">(100%+BB36)*O36</f>
        <v>1542.0358412098299</v>
      </c>
      <c r="BJ36" s="9">
        <f t="shared" ref="BJ36:BJ46" si="103">MAX(K36,X36)</f>
        <v>30</v>
      </c>
      <c r="BK36" s="30">
        <v>1</v>
      </c>
      <c r="BL36" s="9">
        <f t="shared" ref="BL36:BL46" si="104">(BK36*I36*BH36+2*BE36)/BJ36</f>
        <v>2638.7615535411196</v>
      </c>
    </row>
    <row r="37" spans="2:66" x14ac:dyDescent="0.35">
      <c r="B37" t="s">
        <v>209</v>
      </c>
      <c r="C37">
        <v>165</v>
      </c>
      <c r="D37" s="4">
        <v>0.18</v>
      </c>
      <c r="E37" s="6">
        <v>6</v>
      </c>
      <c r="F37" s="4">
        <f t="shared" si="5"/>
        <v>5.0288000000000004</v>
      </c>
      <c r="G37" s="6">
        <v>21</v>
      </c>
      <c r="H37">
        <v>8</v>
      </c>
      <c r="I37">
        <v>35</v>
      </c>
      <c r="J37" s="4">
        <v>0.86839999999999995</v>
      </c>
      <c r="K37" s="6">
        <v>20</v>
      </c>
      <c r="L37" s="4">
        <v>0.2</v>
      </c>
      <c r="M37" s="4">
        <v>0.05</v>
      </c>
      <c r="N37" s="4">
        <v>0.5</v>
      </c>
      <c r="O37" s="9">
        <v>864</v>
      </c>
      <c r="P37" t="s">
        <v>288</v>
      </c>
      <c r="Q37">
        <v>1</v>
      </c>
      <c r="R37" t="s">
        <v>9</v>
      </c>
      <c r="S37">
        <v>401</v>
      </c>
      <c r="T37" s="4"/>
      <c r="U37" s="6"/>
      <c r="V37" s="6"/>
      <c r="W37" s="6"/>
      <c r="X37" s="6">
        <v>30</v>
      </c>
      <c r="Y37" t="s">
        <v>45</v>
      </c>
      <c r="AB37" s="1">
        <v>0.2</v>
      </c>
      <c r="AG37" s="15">
        <v>311</v>
      </c>
      <c r="AH37" s="15">
        <v>1</v>
      </c>
      <c r="AI37" s="30">
        <f>1*46.6%</f>
        <v>0.46600000000000003</v>
      </c>
      <c r="AJ37" s="30">
        <v>0.46600000000000003</v>
      </c>
      <c r="AM37" s="15"/>
      <c r="AN37" t="s">
        <v>230</v>
      </c>
      <c r="AQ37" s="4">
        <v>0.15</v>
      </c>
      <c r="AR37" s="4"/>
      <c r="AS37">
        <f t="shared" si="86"/>
        <v>566</v>
      </c>
      <c r="AT37" s="6">
        <f t="shared" si="87"/>
        <v>311</v>
      </c>
      <c r="AU37" s="4">
        <f t="shared" si="88"/>
        <v>0.64600000000000002</v>
      </c>
      <c r="AV37" s="6">
        <f t="shared" si="89"/>
        <v>1242.636</v>
      </c>
      <c r="AW37" s="4">
        <f t="shared" si="90"/>
        <v>0.66600000000000004</v>
      </c>
      <c r="AX37" s="4">
        <f t="shared" si="91"/>
        <v>0</v>
      </c>
      <c r="AY37" s="4">
        <f t="shared" si="92"/>
        <v>0.4</v>
      </c>
      <c r="AZ37" s="4">
        <f t="shared" si="93"/>
        <v>0.5</v>
      </c>
      <c r="BA37" s="6">
        <f t="shared" si="94"/>
        <v>0</v>
      </c>
      <c r="BB37" s="4">
        <f t="shared" si="95"/>
        <v>0</v>
      </c>
      <c r="BC37" s="9">
        <f t="shared" si="96"/>
        <v>10410.780549388799</v>
      </c>
      <c r="BD37" s="9">
        <f t="shared" si="97"/>
        <v>15616.170824083198</v>
      </c>
      <c r="BE37" s="9">
        <f t="shared" si="98"/>
        <v>12492.936659266559</v>
      </c>
      <c r="BF37" s="6">
        <f t="shared" si="99"/>
        <v>1797.7891005983997</v>
      </c>
      <c r="BG37" s="9">
        <f t="shared" si="100"/>
        <v>2696.6836508975994</v>
      </c>
      <c r="BH37" s="9">
        <f t="shared" si="101"/>
        <v>2157.3469207180797</v>
      </c>
      <c r="BI37" s="9">
        <f t="shared" si="102"/>
        <v>864</v>
      </c>
      <c r="BJ37" s="9">
        <f t="shared" si="103"/>
        <v>30</v>
      </c>
      <c r="BK37" s="30">
        <v>1</v>
      </c>
      <c r="BL37" s="8">
        <f t="shared" si="104"/>
        <v>3349.7671847888637</v>
      </c>
    </row>
    <row r="38" spans="2:66" x14ac:dyDescent="0.35">
      <c r="B38" t="s">
        <v>209</v>
      </c>
      <c r="C38">
        <v>165</v>
      </c>
      <c r="D38" s="4">
        <v>0.18</v>
      </c>
      <c r="E38" s="6">
        <v>6</v>
      </c>
      <c r="F38" s="4">
        <f t="shared" si="5"/>
        <v>5.0288000000000004</v>
      </c>
      <c r="G38" s="6">
        <v>21</v>
      </c>
      <c r="H38">
        <v>8</v>
      </c>
      <c r="I38">
        <v>35</v>
      </c>
      <c r="J38" s="4">
        <v>0.86839999999999995</v>
      </c>
      <c r="K38" s="6">
        <v>20</v>
      </c>
      <c r="L38" s="4">
        <v>0.2</v>
      </c>
      <c r="M38" s="4">
        <v>0.05</v>
      </c>
      <c r="N38" s="4">
        <v>0.5</v>
      </c>
      <c r="O38" s="9">
        <v>864</v>
      </c>
      <c r="P38" t="s">
        <v>288</v>
      </c>
      <c r="Q38">
        <v>1</v>
      </c>
      <c r="R38" t="s">
        <v>9</v>
      </c>
      <c r="S38">
        <v>401</v>
      </c>
      <c r="T38" s="4"/>
      <c r="U38" s="6"/>
      <c r="V38" s="6"/>
      <c r="W38" s="6"/>
      <c r="X38" s="6">
        <v>30</v>
      </c>
      <c r="Y38" t="s">
        <v>45</v>
      </c>
      <c r="AB38" s="1">
        <v>0.2</v>
      </c>
      <c r="AG38" s="15">
        <v>311</v>
      </c>
      <c r="AH38" s="15">
        <v>1</v>
      </c>
      <c r="AI38" s="30">
        <f>1*46.6%</f>
        <v>0.46600000000000003</v>
      </c>
      <c r="AK38" s="30"/>
      <c r="AL38" s="4">
        <v>0.622</v>
      </c>
      <c r="AM38" s="15"/>
      <c r="AN38" t="s">
        <v>230</v>
      </c>
      <c r="AQ38" s="4">
        <v>0.15</v>
      </c>
      <c r="AR38" s="4"/>
      <c r="AS38">
        <f t="shared" si="86"/>
        <v>566</v>
      </c>
      <c r="AT38" s="6">
        <f t="shared" si="87"/>
        <v>311</v>
      </c>
      <c r="AU38" s="4">
        <f t="shared" si="88"/>
        <v>0.64600000000000002</v>
      </c>
      <c r="AV38" s="6">
        <f t="shared" si="89"/>
        <v>1242.636</v>
      </c>
      <c r="AW38" s="4">
        <f t="shared" si="90"/>
        <v>0.2</v>
      </c>
      <c r="AX38" s="4">
        <f t="shared" si="91"/>
        <v>0</v>
      </c>
      <c r="AY38" s="4">
        <f t="shared" si="92"/>
        <v>0.4</v>
      </c>
      <c r="AZ38" s="4">
        <f t="shared" si="93"/>
        <v>1.1219999999999999</v>
      </c>
      <c r="BA38" s="6">
        <f t="shared" si="94"/>
        <v>0</v>
      </c>
      <c r="BB38" s="4">
        <f t="shared" si="95"/>
        <v>0</v>
      </c>
      <c r="BC38" s="9">
        <f t="shared" si="96"/>
        <v>7498.7615001599997</v>
      </c>
      <c r="BD38" s="9">
        <f t="shared" si="97"/>
        <v>15912.371903339519</v>
      </c>
      <c r="BE38" s="9">
        <f t="shared" si="98"/>
        <v>10864.205661431806</v>
      </c>
      <c r="BF38" s="6">
        <f t="shared" si="99"/>
        <v>1294.9261228799999</v>
      </c>
      <c r="BG38" s="9">
        <f t="shared" si="100"/>
        <v>2747.8332327513594</v>
      </c>
      <c r="BH38" s="9">
        <f t="shared" si="101"/>
        <v>1876.0889668285436</v>
      </c>
      <c r="BI38" s="9">
        <f t="shared" si="102"/>
        <v>864</v>
      </c>
      <c r="BJ38" s="9">
        <f t="shared" si="103"/>
        <v>30</v>
      </c>
      <c r="BK38" s="30">
        <v>1</v>
      </c>
      <c r="BL38" s="9">
        <f t="shared" si="104"/>
        <v>2913.0508387287546</v>
      </c>
    </row>
    <row r="39" spans="2:66" x14ac:dyDescent="0.35">
      <c r="B39" t="s">
        <v>209</v>
      </c>
      <c r="C39">
        <v>165</v>
      </c>
      <c r="D39" s="4">
        <v>0.18</v>
      </c>
      <c r="E39" s="6">
        <v>6</v>
      </c>
      <c r="F39" s="4">
        <f t="shared" si="5"/>
        <v>5.0288000000000004</v>
      </c>
      <c r="G39" s="6">
        <v>21</v>
      </c>
      <c r="H39">
        <v>8</v>
      </c>
      <c r="I39">
        <v>35</v>
      </c>
      <c r="J39" s="4">
        <v>0.86839999999999995</v>
      </c>
      <c r="K39" s="6">
        <v>20</v>
      </c>
      <c r="L39" s="4">
        <v>0.2</v>
      </c>
      <c r="M39" s="4">
        <v>0.05</v>
      </c>
      <c r="N39" s="4">
        <v>0.5</v>
      </c>
      <c r="O39" s="9">
        <v>864</v>
      </c>
      <c r="P39" t="s">
        <v>288</v>
      </c>
      <c r="Q39">
        <v>1</v>
      </c>
      <c r="R39" t="s">
        <v>9</v>
      </c>
      <c r="S39">
        <v>401</v>
      </c>
      <c r="T39" s="4"/>
      <c r="U39" s="6"/>
      <c r="V39" s="6"/>
      <c r="W39" s="6"/>
      <c r="X39" s="6">
        <v>30</v>
      </c>
      <c r="Y39" t="s">
        <v>45</v>
      </c>
      <c r="AB39" s="1">
        <v>0.2</v>
      </c>
      <c r="AG39" s="15">
        <v>311</v>
      </c>
      <c r="AH39" s="15">
        <v>1</v>
      </c>
      <c r="AI39" s="30"/>
      <c r="AK39" s="30"/>
      <c r="AL39" s="4">
        <v>0.622</v>
      </c>
      <c r="AM39" s="15">
        <f t="shared" ref="AM39:AM41" si="105">1*187</f>
        <v>187</v>
      </c>
      <c r="AN39" t="s">
        <v>230</v>
      </c>
      <c r="AQ39" s="4">
        <v>0.15</v>
      </c>
      <c r="AR39" s="4"/>
      <c r="AS39">
        <f t="shared" si="86"/>
        <v>566</v>
      </c>
      <c r="AT39" s="6">
        <f t="shared" si="87"/>
        <v>311</v>
      </c>
      <c r="AU39" s="4">
        <f t="shared" si="88"/>
        <v>0.18</v>
      </c>
      <c r="AV39" s="6">
        <f t="shared" si="89"/>
        <v>978.88</v>
      </c>
      <c r="AW39" s="4">
        <f t="shared" si="90"/>
        <v>0.2</v>
      </c>
      <c r="AX39" s="4">
        <f t="shared" si="91"/>
        <v>0</v>
      </c>
      <c r="AY39" s="4">
        <f t="shared" si="92"/>
        <v>0.4</v>
      </c>
      <c r="AZ39" s="4">
        <f t="shared" si="93"/>
        <v>1.1219999999999999</v>
      </c>
      <c r="BA39" s="6">
        <f t="shared" si="94"/>
        <v>187</v>
      </c>
      <c r="BB39" s="4">
        <f t="shared" si="95"/>
        <v>0.78476370510396976</v>
      </c>
      <c r="BC39" s="9">
        <f t="shared" si="96"/>
        <v>5907.1100927999996</v>
      </c>
      <c r="BD39" s="9">
        <f t="shared" si="97"/>
        <v>12534.887616921598</v>
      </c>
      <c r="BE39" s="9">
        <f t="shared" si="98"/>
        <v>8558.2211024486387</v>
      </c>
      <c r="BF39" s="6">
        <f t="shared" si="99"/>
        <v>1020.0712703999999</v>
      </c>
      <c r="BG39" s="9">
        <f t="shared" si="100"/>
        <v>2164.5912357887996</v>
      </c>
      <c r="BH39" s="9">
        <f t="shared" si="101"/>
        <v>1477.8792565555198</v>
      </c>
      <c r="BI39" s="9">
        <f t="shared" si="102"/>
        <v>1542.0358412098299</v>
      </c>
      <c r="BJ39" s="9">
        <f t="shared" si="103"/>
        <v>30</v>
      </c>
      <c r="BK39" s="30">
        <v>1</v>
      </c>
      <c r="BL39" s="9">
        <f t="shared" si="104"/>
        <v>2294.7405394780158</v>
      </c>
    </row>
    <row r="40" spans="2:66" x14ac:dyDescent="0.35">
      <c r="B40" t="s">
        <v>209</v>
      </c>
      <c r="C40">
        <v>165</v>
      </c>
      <c r="D40" s="4">
        <v>0.18</v>
      </c>
      <c r="E40" s="6">
        <v>6</v>
      </c>
      <c r="F40" s="4">
        <f t="shared" si="5"/>
        <v>5.0288000000000004</v>
      </c>
      <c r="G40" s="6">
        <v>21</v>
      </c>
      <c r="H40">
        <v>8</v>
      </c>
      <c r="I40">
        <v>35</v>
      </c>
      <c r="J40" s="4">
        <v>0.86839999999999995</v>
      </c>
      <c r="K40" s="6">
        <v>20</v>
      </c>
      <c r="L40" s="4">
        <v>0.2</v>
      </c>
      <c r="M40" s="4">
        <v>0.05</v>
      </c>
      <c r="N40" s="4">
        <v>0.5</v>
      </c>
      <c r="O40" s="9">
        <v>864</v>
      </c>
      <c r="P40" t="s">
        <v>288</v>
      </c>
      <c r="Q40">
        <v>1</v>
      </c>
      <c r="R40" t="s">
        <v>9</v>
      </c>
      <c r="S40">
        <v>401</v>
      </c>
      <c r="T40" s="4"/>
      <c r="U40" s="6"/>
      <c r="V40" s="6"/>
      <c r="W40" s="6"/>
      <c r="X40" s="6">
        <v>30</v>
      </c>
      <c r="Y40" t="s">
        <v>45</v>
      </c>
      <c r="AB40" s="1">
        <v>0.2</v>
      </c>
      <c r="AG40" s="15">
        <v>311</v>
      </c>
      <c r="AH40" s="15">
        <v>1</v>
      </c>
      <c r="AI40" s="30">
        <f>2*46.6%</f>
        <v>0.93200000000000005</v>
      </c>
      <c r="AJ40" s="30"/>
      <c r="AM40" s="15"/>
      <c r="AN40" t="s">
        <v>230</v>
      </c>
      <c r="AQ40" s="4">
        <v>0.15</v>
      </c>
      <c r="AR40" s="4"/>
      <c r="AS40">
        <f t="shared" si="86"/>
        <v>566</v>
      </c>
      <c r="AT40" s="6">
        <f t="shared" si="87"/>
        <v>311</v>
      </c>
      <c r="AU40" s="4">
        <f t="shared" si="88"/>
        <v>1.1120000000000001</v>
      </c>
      <c r="AV40" s="6">
        <f t="shared" si="89"/>
        <v>1506.3920000000001</v>
      </c>
      <c r="AW40" s="4">
        <f t="shared" si="90"/>
        <v>0.2</v>
      </c>
      <c r="AX40" s="4">
        <f t="shared" si="91"/>
        <v>0</v>
      </c>
      <c r="AY40" s="4">
        <f t="shared" si="92"/>
        <v>0.4</v>
      </c>
      <c r="AZ40" s="4">
        <f t="shared" si="93"/>
        <v>0.5</v>
      </c>
      <c r="BA40" s="6">
        <f t="shared" si="94"/>
        <v>0</v>
      </c>
      <c r="BB40" s="4">
        <f t="shared" si="95"/>
        <v>0</v>
      </c>
      <c r="BC40" s="9">
        <f t="shared" si="96"/>
        <v>9090.4129075199999</v>
      </c>
      <c r="BD40" s="9">
        <f t="shared" si="97"/>
        <v>13635.61936128</v>
      </c>
      <c r="BE40" s="9">
        <f t="shared" si="98"/>
        <v>10908.495489024001</v>
      </c>
      <c r="BF40" s="6">
        <f t="shared" si="99"/>
        <v>1569.78097536</v>
      </c>
      <c r="BG40" s="9">
        <f t="shared" si="100"/>
        <v>2354.6714630400002</v>
      </c>
      <c r="BH40" s="9">
        <f t="shared" si="101"/>
        <v>1883.7371704320001</v>
      </c>
      <c r="BI40" s="9">
        <f t="shared" si="102"/>
        <v>864</v>
      </c>
      <c r="BJ40" s="9">
        <f t="shared" si="103"/>
        <v>30</v>
      </c>
      <c r="BK40" s="30">
        <v>1</v>
      </c>
      <c r="BL40" s="9">
        <f t="shared" si="104"/>
        <v>2924.9263981056001</v>
      </c>
    </row>
    <row r="41" spans="2:66" x14ac:dyDescent="0.35">
      <c r="B41" t="s">
        <v>209</v>
      </c>
      <c r="C41">
        <v>165</v>
      </c>
      <c r="D41" s="4">
        <v>0.18</v>
      </c>
      <c r="E41" s="6">
        <v>6</v>
      </c>
      <c r="F41" s="4">
        <f t="shared" si="5"/>
        <v>5.0288000000000004</v>
      </c>
      <c r="G41" s="6">
        <v>21</v>
      </c>
      <c r="H41">
        <v>8</v>
      </c>
      <c r="I41">
        <v>35</v>
      </c>
      <c r="J41" s="4">
        <v>0.86839999999999995</v>
      </c>
      <c r="K41" s="6">
        <v>20</v>
      </c>
      <c r="L41" s="4">
        <v>0.2</v>
      </c>
      <c r="M41" s="4">
        <v>0.05</v>
      </c>
      <c r="N41" s="4">
        <v>0.5</v>
      </c>
      <c r="O41" s="9">
        <v>864</v>
      </c>
      <c r="P41" t="s">
        <v>288</v>
      </c>
      <c r="Q41">
        <v>1</v>
      </c>
      <c r="R41" t="s">
        <v>9</v>
      </c>
      <c r="S41">
        <v>401</v>
      </c>
      <c r="T41" s="4"/>
      <c r="U41" s="6"/>
      <c r="V41" s="6"/>
      <c r="W41" s="6"/>
      <c r="X41" s="6">
        <v>30</v>
      </c>
      <c r="Y41" t="s">
        <v>45</v>
      </c>
      <c r="AB41" s="1">
        <v>0.2</v>
      </c>
      <c r="AG41" s="15">
        <v>311</v>
      </c>
      <c r="AH41" s="15">
        <v>1</v>
      </c>
      <c r="AI41" s="30">
        <f>1*46.6%</f>
        <v>0.46600000000000003</v>
      </c>
      <c r="AJ41" s="30"/>
      <c r="AM41" s="15">
        <f t="shared" si="105"/>
        <v>187</v>
      </c>
      <c r="AN41" t="s">
        <v>230</v>
      </c>
      <c r="AQ41" s="4">
        <v>0.15</v>
      </c>
      <c r="AR41" s="4"/>
      <c r="AS41">
        <f t="shared" si="86"/>
        <v>566</v>
      </c>
      <c r="AT41" s="6">
        <f t="shared" si="87"/>
        <v>311</v>
      </c>
      <c r="AU41" s="4">
        <f t="shared" si="88"/>
        <v>0.64600000000000002</v>
      </c>
      <c r="AV41" s="6">
        <f t="shared" si="89"/>
        <v>1242.636</v>
      </c>
      <c r="AW41" s="4">
        <f t="shared" si="90"/>
        <v>0.2</v>
      </c>
      <c r="AX41" s="4">
        <f t="shared" si="91"/>
        <v>0</v>
      </c>
      <c r="AY41" s="4">
        <f t="shared" si="92"/>
        <v>0.4</v>
      </c>
      <c r="AZ41" s="4">
        <f t="shared" si="93"/>
        <v>0.5</v>
      </c>
      <c r="BA41" s="6">
        <f t="shared" si="94"/>
        <v>187</v>
      </c>
      <c r="BB41" s="4">
        <f t="shared" si="95"/>
        <v>0.78476370510396976</v>
      </c>
      <c r="BC41" s="9">
        <f t="shared" si="96"/>
        <v>7498.7615001599997</v>
      </c>
      <c r="BD41" s="9">
        <f t="shared" si="97"/>
        <v>11248.14225024</v>
      </c>
      <c r="BE41" s="9">
        <f t="shared" si="98"/>
        <v>8998.5138001919986</v>
      </c>
      <c r="BF41" s="6">
        <f t="shared" si="99"/>
        <v>1294.9261228799999</v>
      </c>
      <c r="BG41" s="9">
        <f t="shared" si="100"/>
        <v>1942.3891843199999</v>
      </c>
      <c r="BH41" s="9">
        <f t="shared" si="101"/>
        <v>1553.9113474559999</v>
      </c>
      <c r="BI41" s="9">
        <f t="shared" si="102"/>
        <v>1542.0358412098299</v>
      </c>
      <c r="BJ41" s="9">
        <f t="shared" si="103"/>
        <v>30</v>
      </c>
      <c r="BK41" s="30">
        <v>1</v>
      </c>
      <c r="BL41" s="9">
        <f t="shared" si="104"/>
        <v>2412.7974920448</v>
      </c>
    </row>
    <row r="42" spans="2:66" s="10" customFormat="1" x14ac:dyDescent="0.35">
      <c r="B42" s="10" t="s">
        <v>209</v>
      </c>
      <c r="C42" s="10">
        <v>165</v>
      </c>
      <c r="D42" s="12">
        <v>0.18</v>
      </c>
      <c r="E42" s="13">
        <v>6</v>
      </c>
      <c r="F42" s="12">
        <f t="shared" si="5"/>
        <v>5.0288000000000004</v>
      </c>
      <c r="G42" s="13">
        <v>21</v>
      </c>
      <c r="H42" s="10">
        <v>8</v>
      </c>
      <c r="I42" s="10">
        <v>35</v>
      </c>
      <c r="J42" s="12">
        <v>0.86839999999999995</v>
      </c>
      <c r="K42" s="13">
        <v>20</v>
      </c>
      <c r="L42" s="12">
        <v>0.2</v>
      </c>
      <c r="M42" s="12">
        <v>0.05</v>
      </c>
      <c r="N42" s="12">
        <v>0.5</v>
      </c>
      <c r="O42" s="17">
        <v>864</v>
      </c>
      <c r="P42" s="10" t="s">
        <v>288</v>
      </c>
      <c r="Q42" s="10">
        <v>1</v>
      </c>
      <c r="R42" s="10" t="s">
        <v>9</v>
      </c>
      <c r="S42" s="10">
        <v>401</v>
      </c>
      <c r="T42" s="12"/>
      <c r="U42" s="13"/>
      <c r="V42" s="13"/>
      <c r="W42" s="13"/>
      <c r="X42" s="13">
        <v>30</v>
      </c>
      <c r="Y42" s="10" t="s">
        <v>45</v>
      </c>
      <c r="AB42" s="11">
        <v>0.2</v>
      </c>
      <c r="AG42" s="31">
        <v>311</v>
      </c>
      <c r="AH42" s="31">
        <v>1</v>
      </c>
      <c r="AI42" s="32"/>
      <c r="AJ42" s="32"/>
      <c r="AM42" s="31">
        <f>2*187</f>
        <v>374</v>
      </c>
      <c r="AN42" s="10" t="s">
        <v>230</v>
      </c>
      <c r="AQ42" s="12">
        <v>0.15</v>
      </c>
      <c r="AR42" s="12"/>
      <c r="AS42" s="10">
        <f t="shared" si="86"/>
        <v>566</v>
      </c>
      <c r="AT42" s="13">
        <f t="shared" si="87"/>
        <v>311</v>
      </c>
      <c r="AU42" s="12">
        <f t="shared" si="88"/>
        <v>0.18</v>
      </c>
      <c r="AV42" s="13">
        <f t="shared" si="89"/>
        <v>978.88</v>
      </c>
      <c r="AW42" s="12">
        <f t="shared" si="90"/>
        <v>0.2</v>
      </c>
      <c r="AX42" s="12">
        <f t="shared" si="91"/>
        <v>0</v>
      </c>
      <c r="AY42" s="12">
        <f t="shared" si="92"/>
        <v>0.4</v>
      </c>
      <c r="AZ42" s="12">
        <f t="shared" si="93"/>
        <v>0.5</v>
      </c>
      <c r="BA42" s="13">
        <f t="shared" si="94"/>
        <v>374</v>
      </c>
      <c r="BB42" s="12">
        <f t="shared" si="95"/>
        <v>1.4040811724915445</v>
      </c>
      <c r="BC42" s="17">
        <f t="shared" si="96"/>
        <v>5907.1100927999996</v>
      </c>
      <c r="BD42" s="17">
        <f t="shared" si="97"/>
        <v>8860.6651391999985</v>
      </c>
      <c r="BE42" s="17">
        <f t="shared" si="98"/>
        <v>7088.5321113599994</v>
      </c>
      <c r="BF42" s="13">
        <f t="shared" si="99"/>
        <v>1020.0712703999999</v>
      </c>
      <c r="BG42" s="17">
        <f t="shared" si="100"/>
        <v>1530.1069055999999</v>
      </c>
      <c r="BH42" s="17">
        <f t="shared" si="101"/>
        <v>1224.08552448</v>
      </c>
      <c r="BI42" s="17">
        <f t="shared" si="102"/>
        <v>2077.1261330326943</v>
      </c>
      <c r="BJ42" s="17">
        <f t="shared" si="103"/>
        <v>30</v>
      </c>
      <c r="BK42" s="32">
        <v>1</v>
      </c>
      <c r="BL42" s="17">
        <f t="shared" si="104"/>
        <v>1900.6685859839999</v>
      </c>
    </row>
    <row r="43" spans="2:66" x14ac:dyDescent="0.35">
      <c r="B43" t="s">
        <v>209</v>
      </c>
      <c r="C43">
        <v>165</v>
      </c>
      <c r="D43" s="4">
        <v>0.18</v>
      </c>
      <c r="E43" s="6">
        <v>6</v>
      </c>
      <c r="F43" s="4">
        <f t="shared" si="5"/>
        <v>5.0288000000000004</v>
      </c>
      <c r="G43" s="6">
        <v>21</v>
      </c>
      <c r="H43">
        <v>8</v>
      </c>
      <c r="I43">
        <v>35</v>
      </c>
      <c r="J43" s="4">
        <v>0.86839999999999995</v>
      </c>
      <c r="K43" s="6">
        <v>20</v>
      </c>
      <c r="L43" s="4">
        <v>0.2</v>
      </c>
      <c r="M43" s="4">
        <v>0.05</v>
      </c>
      <c r="N43" s="4">
        <v>0.5</v>
      </c>
      <c r="O43" s="9">
        <v>864</v>
      </c>
      <c r="P43" t="s">
        <v>288</v>
      </c>
      <c r="Q43">
        <v>1</v>
      </c>
      <c r="R43" t="s">
        <v>9</v>
      </c>
      <c r="S43">
        <v>401</v>
      </c>
      <c r="T43" s="4"/>
      <c r="U43" s="6"/>
      <c r="V43" s="6"/>
      <c r="W43" s="6"/>
      <c r="X43" s="6">
        <v>30</v>
      </c>
      <c r="Y43" t="s">
        <v>227</v>
      </c>
      <c r="AE43">
        <v>200</v>
      </c>
      <c r="AF43" s="4"/>
      <c r="AG43" s="15">
        <v>311</v>
      </c>
      <c r="AH43" s="15">
        <v>1</v>
      </c>
      <c r="AI43" s="30"/>
      <c r="AJ43" s="30">
        <v>0.34799999999999998</v>
      </c>
      <c r="AK43" s="30">
        <v>0.23200000000000001</v>
      </c>
      <c r="AL43" s="30"/>
      <c r="AM43" s="15"/>
      <c r="AN43" t="s">
        <v>230</v>
      </c>
      <c r="AQ43" s="4">
        <v>0.15</v>
      </c>
      <c r="AR43" s="4"/>
      <c r="AS43">
        <f t="shared" si="86"/>
        <v>566</v>
      </c>
      <c r="AT43" s="6">
        <f t="shared" si="87"/>
        <v>311</v>
      </c>
      <c r="AU43" s="4">
        <f t="shared" si="88"/>
        <v>0.18</v>
      </c>
      <c r="AV43" s="6">
        <f t="shared" si="89"/>
        <v>978.88</v>
      </c>
      <c r="AW43" s="4">
        <f t="shared" si="90"/>
        <v>0.54800000000000004</v>
      </c>
      <c r="AX43" s="4">
        <f t="shared" si="91"/>
        <v>0</v>
      </c>
      <c r="AY43" s="4">
        <f t="shared" si="92"/>
        <v>0.43200000000000005</v>
      </c>
      <c r="AZ43" s="4">
        <f t="shared" si="93"/>
        <v>0.5</v>
      </c>
      <c r="BA43" s="6">
        <f t="shared" si="94"/>
        <v>200</v>
      </c>
      <c r="BB43" s="4">
        <f t="shared" si="95"/>
        <v>0.83250000000000002</v>
      </c>
      <c r="BC43" s="9">
        <f t="shared" si="96"/>
        <v>7620.1720197120003</v>
      </c>
      <c r="BD43" s="9">
        <f t="shared" si="97"/>
        <v>11430.258029568</v>
      </c>
      <c r="BE43" s="9">
        <f t="shared" si="98"/>
        <v>9266.1291759697924</v>
      </c>
      <c r="BF43" s="6">
        <f t="shared" si="99"/>
        <v>1315.891938816</v>
      </c>
      <c r="BG43" s="9">
        <f t="shared" si="100"/>
        <v>1973.8379082239999</v>
      </c>
      <c r="BH43" s="9">
        <f t="shared" si="101"/>
        <v>1600.124597600256</v>
      </c>
      <c r="BI43" s="9">
        <f t="shared" si="102"/>
        <v>1583.28</v>
      </c>
      <c r="BJ43" s="9">
        <f t="shared" si="103"/>
        <v>30</v>
      </c>
      <c r="BK43" s="30">
        <v>1</v>
      </c>
      <c r="BL43" s="9">
        <f t="shared" si="104"/>
        <v>2484.553975598285</v>
      </c>
    </row>
    <row r="44" spans="2:66" x14ac:dyDescent="0.35">
      <c r="B44" t="s">
        <v>209</v>
      </c>
      <c r="C44">
        <v>165</v>
      </c>
      <c r="D44" s="4">
        <v>0.18</v>
      </c>
      <c r="E44" s="6">
        <v>6</v>
      </c>
      <c r="F44" s="4">
        <f t="shared" si="5"/>
        <v>5.0288000000000004</v>
      </c>
      <c r="G44" s="6">
        <v>21</v>
      </c>
      <c r="H44">
        <v>8</v>
      </c>
      <c r="I44">
        <v>35</v>
      </c>
      <c r="J44" s="4">
        <v>0.86839999999999995</v>
      </c>
      <c r="K44" s="6">
        <v>20</v>
      </c>
      <c r="L44" s="4">
        <v>0.2</v>
      </c>
      <c r="M44" s="4">
        <v>0.05</v>
      </c>
      <c r="N44" s="4">
        <v>0.5</v>
      </c>
      <c r="O44" s="9">
        <v>864</v>
      </c>
      <c r="P44" t="s">
        <v>288</v>
      </c>
      <c r="Q44">
        <v>1</v>
      </c>
      <c r="R44" t="s">
        <v>9</v>
      </c>
      <c r="S44">
        <v>401</v>
      </c>
      <c r="T44" s="4"/>
      <c r="U44" s="6"/>
      <c r="V44" s="6"/>
      <c r="W44" s="6"/>
      <c r="X44" s="6">
        <v>30</v>
      </c>
      <c r="Y44" t="s">
        <v>227</v>
      </c>
      <c r="AE44">
        <v>200</v>
      </c>
      <c r="AF44" s="4"/>
      <c r="AG44" s="15">
        <v>311</v>
      </c>
      <c r="AH44" s="15">
        <v>1</v>
      </c>
      <c r="AI44" s="30">
        <f>1*34.8%</f>
        <v>0.34799999999999998</v>
      </c>
      <c r="AJ44" s="30">
        <v>0.34799999999999998</v>
      </c>
      <c r="AM44" s="15"/>
      <c r="AN44" t="s">
        <v>230</v>
      </c>
      <c r="AQ44" s="4">
        <v>0.15</v>
      </c>
      <c r="AR44" s="4"/>
      <c r="AS44">
        <f t="shared" si="86"/>
        <v>566</v>
      </c>
      <c r="AT44" s="6">
        <f t="shared" si="87"/>
        <v>311</v>
      </c>
      <c r="AU44" s="4">
        <f t="shared" si="88"/>
        <v>0.52800000000000002</v>
      </c>
      <c r="AV44" s="6">
        <f t="shared" si="89"/>
        <v>1175.848</v>
      </c>
      <c r="AW44" s="4">
        <f t="shared" si="90"/>
        <v>0.54800000000000004</v>
      </c>
      <c r="AX44" s="4">
        <f t="shared" si="91"/>
        <v>0</v>
      </c>
      <c r="AY44" s="4">
        <f t="shared" si="92"/>
        <v>0.2</v>
      </c>
      <c r="AZ44" s="4">
        <f t="shared" si="93"/>
        <v>0.5</v>
      </c>
      <c r="BA44" s="6">
        <f t="shared" si="94"/>
        <v>200</v>
      </c>
      <c r="BB44" s="4">
        <f t="shared" si="95"/>
        <v>0.83250000000000002</v>
      </c>
      <c r="BC44" s="9">
        <f t="shared" si="96"/>
        <v>9153.4856458752001</v>
      </c>
      <c r="BD44" s="9">
        <f t="shared" si="97"/>
        <v>13730.2284688128</v>
      </c>
      <c r="BE44" s="9">
        <f t="shared" si="98"/>
        <v>10068.834210462721</v>
      </c>
      <c r="BF44" s="6">
        <f t="shared" si="99"/>
        <v>1580.6727121536001</v>
      </c>
      <c r="BG44" s="9">
        <f t="shared" si="100"/>
        <v>2371.0090682303999</v>
      </c>
      <c r="BH44" s="9">
        <f t="shared" si="101"/>
        <v>1738.7399833689601</v>
      </c>
      <c r="BI44" s="9">
        <f t="shared" si="102"/>
        <v>1583.28</v>
      </c>
      <c r="BJ44" s="9">
        <f t="shared" si="103"/>
        <v>30</v>
      </c>
      <c r="BK44" s="30">
        <v>1</v>
      </c>
      <c r="BL44" s="8">
        <f t="shared" si="104"/>
        <v>2699.7855946279683</v>
      </c>
      <c r="BM44">
        <f>BL29/BL44</f>
        <v>1.3529017097841731</v>
      </c>
      <c r="BN44" t="s">
        <v>298</v>
      </c>
    </row>
    <row r="45" spans="2:66" x14ac:dyDescent="0.35">
      <c r="B45" t="s">
        <v>209</v>
      </c>
      <c r="C45">
        <v>165</v>
      </c>
      <c r="D45" s="4">
        <v>0.18</v>
      </c>
      <c r="E45" s="6">
        <v>6</v>
      </c>
      <c r="F45" s="4">
        <f t="shared" si="5"/>
        <v>5.0288000000000004</v>
      </c>
      <c r="G45" s="6">
        <v>21</v>
      </c>
      <c r="H45">
        <v>8</v>
      </c>
      <c r="I45">
        <v>35</v>
      </c>
      <c r="J45" s="4">
        <v>0.86839999999999995</v>
      </c>
      <c r="K45" s="6">
        <v>20</v>
      </c>
      <c r="L45" s="4">
        <v>0.2</v>
      </c>
      <c r="M45" s="4">
        <v>0.05</v>
      </c>
      <c r="N45" s="4">
        <v>0.5</v>
      </c>
      <c r="O45" s="9">
        <v>864</v>
      </c>
      <c r="P45" t="s">
        <v>288</v>
      </c>
      <c r="Q45">
        <v>1</v>
      </c>
      <c r="R45" t="s">
        <v>9</v>
      </c>
      <c r="S45">
        <v>401</v>
      </c>
      <c r="T45" s="4"/>
      <c r="U45" s="6"/>
      <c r="V45" s="6"/>
      <c r="W45" s="6"/>
      <c r="X45" s="6">
        <v>30</v>
      </c>
      <c r="Y45" t="s">
        <v>227</v>
      </c>
      <c r="AE45">
        <v>200</v>
      </c>
      <c r="AF45" s="4"/>
      <c r="AG45" s="15">
        <v>311</v>
      </c>
      <c r="AH45" s="15">
        <v>1</v>
      </c>
      <c r="AI45" s="30">
        <f>1*34.8%</f>
        <v>0.34799999999999998</v>
      </c>
      <c r="AK45" s="30">
        <v>0.23200000000000001</v>
      </c>
      <c r="AM45" s="15"/>
      <c r="AN45" t="s">
        <v>230</v>
      </c>
      <c r="AQ45" s="4">
        <v>0.15</v>
      </c>
      <c r="AR45" s="4"/>
      <c r="AS45">
        <f t="shared" si="86"/>
        <v>566</v>
      </c>
      <c r="AT45" s="6">
        <f t="shared" si="87"/>
        <v>311</v>
      </c>
      <c r="AU45" s="4">
        <f t="shared" si="88"/>
        <v>0.52800000000000002</v>
      </c>
      <c r="AV45" s="6">
        <f t="shared" si="89"/>
        <v>1175.848</v>
      </c>
      <c r="AW45" s="4">
        <f t="shared" si="90"/>
        <v>0.2</v>
      </c>
      <c r="AX45" s="4">
        <f t="shared" si="91"/>
        <v>0</v>
      </c>
      <c r="AY45" s="4">
        <f t="shared" si="92"/>
        <v>0.43200000000000005</v>
      </c>
      <c r="AZ45" s="4">
        <f t="shared" si="93"/>
        <v>0.5</v>
      </c>
      <c r="BA45" s="6">
        <f t="shared" si="94"/>
        <v>200</v>
      </c>
      <c r="BB45" s="4">
        <f t="shared" si="95"/>
        <v>0.83250000000000002</v>
      </c>
      <c r="BC45" s="9">
        <f t="shared" si="96"/>
        <v>7095.7253068800001</v>
      </c>
      <c r="BD45" s="9">
        <f t="shared" si="97"/>
        <v>10643.587960320001</v>
      </c>
      <c r="BE45" s="9">
        <f t="shared" si="98"/>
        <v>8628.401973166081</v>
      </c>
      <c r="BF45" s="6">
        <f t="shared" si="99"/>
        <v>1225.3276838399997</v>
      </c>
      <c r="BG45" s="9">
        <f t="shared" si="100"/>
        <v>1837.9915257599996</v>
      </c>
      <c r="BH45" s="9">
        <f t="shared" si="101"/>
        <v>1489.9984635494397</v>
      </c>
      <c r="BI45" s="9">
        <f t="shared" si="102"/>
        <v>1583.28</v>
      </c>
      <c r="BJ45" s="9">
        <f t="shared" si="103"/>
        <v>30</v>
      </c>
      <c r="BK45" s="30">
        <v>1</v>
      </c>
      <c r="BL45" s="9">
        <f t="shared" si="104"/>
        <v>2313.5583390187521</v>
      </c>
      <c r="BN45" t="s">
        <v>299</v>
      </c>
    </row>
    <row r="46" spans="2:66" s="97" customFormat="1" x14ac:dyDescent="0.35">
      <c r="B46" s="97" t="s">
        <v>209</v>
      </c>
      <c r="C46" s="97">
        <v>165</v>
      </c>
      <c r="D46" s="99">
        <v>0.18</v>
      </c>
      <c r="E46" s="98">
        <v>6</v>
      </c>
      <c r="F46" s="99">
        <f t="shared" si="5"/>
        <v>5.0288000000000004</v>
      </c>
      <c r="G46" s="98">
        <v>21</v>
      </c>
      <c r="H46" s="97">
        <v>8</v>
      </c>
      <c r="I46" s="97">
        <v>35</v>
      </c>
      <c r="J46" s="99">
        <v>0.86839999999999995</v>
      </c>
      <c r="K46" s="98">
        <v>20</v>
      </c>
      <c r="L46" s="99">
        <v>0.2</v>
      </c>
      <c r="M46" s="99">
        <v>0.05</v>
      </c>
      <c r="N46" s="99">
        <v>0.5</v>
      </c>
      <c r="O46" s="100">
        <v>864</v>
      </c>
      <c r="P46" s="97" t="s">
        <v>288</v>
      </c>
      <c r="Q46" s="97">
        <v>1</v>
      </c>
      <c r="R46" s="97" t="s">
        <v>9</v>
      </c>
      <c r="S46" s="97">
        <v>401</v>
      </c>
      <c r="T46" s="99"/>
      <c r="U46" s="98"/>
      <c r="V46" s="98"/>
      <c r="W46" s="98"/>
      <c r="X46" s="98">
        <v>30</v>
      </c>
      <c r="Y46" s="97" t="s">
        <v>227</v>
      </c>
      <c r="AE46" s="97">
        <v>200</v>
      </c>
      <c r="AF46" s="99"/>
      <c r="AG46" s="101">
        <v>311</v>
      </c>
      <c r="AH46" s="101">
        <v>1</v>
      </c>
      <c r="AI46" s="102">
        <f>2*34.8%</f>
        <v>0.69599999999999995</v>
      </c>
      <c r="AJ46" s="102"/>
      <c r="AM46" s="101"/>
      <c r="AN46" s="97" t="s">
        <v>230</v>
      </c>
      <c r="AQ46" s="99">
        <v>0.15</v>
      </c>
      <c r="AR46" s="99"/>
      <c r="AS46" s="97">
        <f t="shared" si="86"/>
        <v>566</v>
      </c>
      <c r="AT46" s="98">
        <f t="shared" si="87"/>
        <v>311</v>
      </c>
      <c r="AU46" s="99">
        <f t="shared" si="88"/>
        <v>0.87599999999999989</v>
      </c>
      <c r="AV46" s="98">
        <f t="shared" si="89"/>
        <v>1372.816</v>
      </c>
      <c r="AW46" s="99">
        <f t="shared" si="90"/>
        <v>0.2</v>
      </c>
      <c r="AX46" s="99">
        <f t="shared" si="91"/>
        <v>0</v>
      </c>
      <c r="AY46" s="99">
        <f t="shared" si="92"/>
        <v>0.2</v>
      </c>
      <c r="AZ46" s="99">
        <f t="shared" si="93"/>
        <v>0.5</v>
      </c>
      <c r="BA46" s="98">
        <f t="shared" si="94"/>
        <v>200</v>
      </c>
      <c r="BB46" s="99">
        <f t="shared" si="95"/>
        <v>0.83250000000000002</v>
      </c>
      <c r="BC46" s="100">
        <f t="shared" si="96"/>
        <v>8284.3405209600005</v>
      </c>
      <c r="BD46" s="100">
        <f t="shared" si="97"/>
        <v>12426.51078144</v>
      </c>
      <c r="BE46" s="100">
        <f t="shared" si="98"/>
        <v>9112.7745730560018</v>
      </c>
      <c r="BF46" s="98">
        <f t="shared" si="99"/>
        <v>1430.5840972799999</v>
      </c>
      <c r="BG46" s="100">
        <f t="shared" si="100"/>
        <v>2145.87614592</v>
      </c>
      <c r="BH46" s="100">
        <f t="shared" si="101"/>
        <v>1573.6425070079999</v>
      </c>
      <c r="BI46" s="100">
        <f t="shared" si="102"/>
        <v>1583.28</v>
      </c>
      <c r="BJ46" s="100">
        <f t="shared" si="103"/>
        <v>30</v>
      </c>
      <c r="BK46" s="102">
        <v>1</v>
      </c>
      <c r="BL46" s="100">
        <f t="shared" si="104"/>
        <v>2443.4345630463999</v>
      </c>
      <c r="BN46" s="97" t="s">
        <v>300</v>
      </c>
    </row>
    <row r="47" spans="2:66" x14ac:dyDescent="0.35">
      <c r="B47" t="s">
        <v>209</v>
      </c>
      <c r="C47">
        <v>165</v>
      </c>
      <c r="D47" s="4">
        <v>0.18</v>
      </c>
      <c r="E47" s="6">
        <v>6</v>
      </c>
      <c r="F47" s="4">
        <f>235.2%+267.68%</f>
        <v>5.0288000000000004</v>
      </c>
      <c r="G47" s="6">
        <v>21</v>
      </c>
      <c r="H47">
        <v>8</v>
      </c>
      <c r="I47">
        <v>35</v>
      </c>
      <c r="J47" s="4">
        <v>0.86839999999999995</v>
      </c>
      <c r="K47" s="6">
        <v>20</v>
      </c>
      <c r="L47" s="4">
        <v>0.2</v>
      </c>
      <c r="M47" s="4">
        <v>0.05</v>
      </c>
      <c r="N47" s="4">
        <v>0.5</v>
      </c>
      <c r="O47" s="9">
        <v>864</v>
      </c>
      <c r="P47" t="s">
        <v>288</v>
      </c>
      <c r="Q47">
        <v>1</v>
      </c>
      <c r="R47" t="s">
        <v>9</v>
      </c>
      <c r="S47">
        <v>401</v>
      </c>
      <c r="T47" s="4"/>
      <c r="U47" s="6"/>
      <c r="V47" s="6"/>
      <c r="W47" s="6"/>
      <c r="X47" s="6">
        <v>30</v>
      </c>
      <c r="Y47" t="s">
        <v>45</v>
      </c>
      <c r="AB47" s="1">
        <v>0.2</v>
      </c>
      <c r="AG47" s="15">
        <v>311</v>
      </c>
      <c r="AH47" s="15">
        <v>1</v>
      </c>
      <c r="AI47" s="30"/>
      <c r="AJ47" s="30">
        <v>0.46600000000000003</v>
      </c>
      <c r="AK47" s="30"/>
      <c r="AL47" s="4">
        <v>0.622</v>
      </c>
      <c r="AM47" s="15"/>
      <c r="AN47" t="s">
        <v>231</v>
      </c>
      <c r="AQ47" s="4">
        <v>0.35</v>
      </c>
      <c r="AR47" s="4"/>
      <c r="AS47">
        <f>C47+S47</f>
        <v>566</v>
      </c>
      <c r="AT47" s="6">
        <f>AG47+AO47</f>
        <v>311</v>
      </c>
      <c r="AU47" s="4">
        <f>T47+Z47+AI47+AP47+D47</f>
        <v>0.18</v>
      </c>
      <c r="AV47" s="6">
        <f t="shared" si="89"/>
        <v>978.88</v>
      </c>
      <c r="AW47" s="4">
        <f>AA47+AJ47+L47</f>
        <v>0.66600000000000004</v>
      </c>
      <c r="AX47" s="4">
        <f>AD47</f>
        <v>0</v>
      </c>
      <c r="AY47" s="4">
        <f>M47+U47+AB47+AK47+AQ47</f>
        <v>0.6</v>
      </c>
      <c r="AZ47" s="4">
        <f>N47+V47+AC47+AL47+AR47</f>
        <v>1.1219999999999999</v>
      </c>
      <c r="BA47" s="6">
        <f>W47+AE47+AM47</f>
        <v>0</v>
      </c>
      <c r="BB47" s="4">
        <f>666*BA47/(1400+BA47)/100+AF47</f>
        <v>0</v>
      </c>
      <c r="BC47" s="9">
        <f>F47*(100%+$AW47)*$AV47</f>
        <v>8201.0378455039991</v>
      </c>
      <c r="BD47" s="9">
        <f t="shared" si="97"/>
        <v>17402.602308159487</v>
      </c>
      <c r="BE47" s="9">
        <f t="shared" si="98"/>
        <v>13721.976523097292</v>
      </c>
      <c r="BF47" s="6">
        <f>J47*(100%+$AW47+$AX47)*$AV47</f>
        <v>1416.1989470719998</v>
      </c>
      <c r="BG47" s="9">
        <f t="shared" si="100"/>
        <v>3005.1741656867835</v>
      </c>
      <c r="BH47" s="9">
        <f t="shared" si="101"/>
        <v>2369.58407824087</v>
      </c>
      <c r="BI47" s="9">
        <f>(100%+BB47)*O47</f>
        <v>864</v>
      </c>
      <c r="BJ47" s="9">
        <f>MAX(K47,X47)</f>
        <v>30</v>
      </c>
      <c r="BK47" s="30">
        <v>1</v>
      </c>
      <c r="BL47" s="96">
        <f>(BK47*I47*BH47+2*BE47)/BJ47</f>
        <v>3679.313192820834</v>
      </c>
      <c r="BN47" t="s">
        <v>296</v>
      </c>
    </row>
    <row r="48" spans="2:66" x14ac:dyDescent="0.35">
      <c r="B48" t="s">
        <v>209</v>
      </c>
      <c r="C48">
        <v>165</v>
      </c>
      <c r="D48" s="4">
        <v>0.18</v>
      </c>
      <c r="E48" s="6">
        <v>6</v>
      </c>
      <c r="F48" s="4">
        <f t="shared" si="5"/>
        <v>5.0288000000000004</v>
      </c>
      <c r="G48" s="6">
        <v>21</v>
      </c>
      <c r="H48">
        <v>8</v>
      </c>
      <c r="I48">
        <v>35</v>
      </c>
      <c r="J48" s="4">
        <v>0.86839999999999995</v>
      </c>
      <c r="K48" s="6">
        <v>20</v>
      </c>
      <c r="L48" s="4">
        <v>0.2</v>
      </c>
      <c r="M48" s="4">
        <v>0.05</v>
      </c>
      <c r="N48" s="4">
        <v>0.5</v>
      </c>
      <c r="O48" s="9">
        <v>864</v>
      </c>
      <c r="P48" t="s">
        <v>288</v>
      </c>
      <c r="Q48">
        <v>1</v>
      </c>
      <c r="R48" t="s">
        <v>9</v>
      </c>
      <c r="S48">
        <v>401</v>
      </c>
      <c r="T48" s="4"/>
      <c r="U48" s="6"/>
      <c r="V48" s="6"/>
      <c r="W48" s="6"/>
      <c r="X48" s="6">
        <v>30</v>
      </c>
      <c r="Y48" t="s">
        <v>45</v>
      </c>
      <c r="AB48" s="1">
        <v>0.2</v>
      </c>
      <c r="AG48" s="15">
        <v>311</v>
      </c>
      <c r="AH48" s="15">
        <v>1</v>
      </c>
      <c r="AI48" s="30"/>
      <c r="AJ48" s="30">
        <v>0.46600000000000003</v>
      </c>
      <c r="AM48" s="15">
        <f>1*187</f>
        <v>187</v>
      </c>
      <c r="AN48" t="s">
        <v>231</v>
      </c>
      <c r="AQ48" s="4">
        <v>0.35</v>
      </c>
      <c r="AR48" s="4"/>
      <c r="AS48">
        <f t="shared" ref="AS48:AS54" si="106">C48+S48</f>
        <v>566</v>
      </c>
      <c r="AT48" s="6">
        <f t="shared" ref="AT48:AT54" si="107">AG48+AO48</f>
        <v>311</v>
      </c>
      <c r="AU48" s="4">
        <f t="shared" ref="AU48:AU54" si="108">T48+Z48+AI48+AP48+D48</f>
        <v>0.18</v>
      </c>
      <c r="AV48" s="6">
        <f t="shared" ref="AV48:AV55" si="109">(100%+AU48)*AS48+AT48</f>
        <v>978.88</v>
      </c>
      <c r="AW48" s="4">
        <f t="shared" ref="AW48:AW54" si="110">AA48+AJ48+L48</f>
        <v>0.66600000000000004</v>
      </c>
      <c r="AX48" s="4">
        <f t="shared" ref="AX48:AX54" si="111">AD48</f>
        <v>0</v>
      </c>
      <c r="AY48" s="4">
        <f t="shared" ref="AY48:AY54" si="112">M48+U48+AB48+AK48+AQ48</f>
        <v>0.6</v>
      </c>
      <c r="AZ48" s="4">
        <f t="shared" ref="AZ48:AZ54" si="113">N48+V48+AC48+AL48+AR48</f>
        <v>0.5</v>
      </c>
      <c r="BA48" s="6">
        <f t="shared" ref="BA48:BA54" si="114">W48+AE48+AM48</f>
        <v>187</v>
      </c>
      <c r="BB48" s="4">
        <f t="shared" ref="BB48:BB54" si="115">666*BA48/(1400+BA48)/100+AF48</f>
        <v>0.78476370510396976</v>
      </c>
      <c r="BC48" s="9">
        <f t="shared" ref="BC48:BC54" si="116">F48*(100%+$AW48)*$AV48</f>
        <v>8201.0378455039991</v>
      </c>
      <c r="BD48" s="9">
        <f t="shared" ref="BD48:BD55" si="117">BC48*(100%+$AZ48)</f>
        <v>12301.556768255999</v>
      </c>
      <c r="BE48" s="9">
        <f t="shared" ref="BE48:BE55" si="118">MIN($AY48, 80%)*BD48+BC48*MAX(100%-$AY48, 20%)</f>
        <v>10661.3491991552</v>
      </c>
      <c r="BF48" s="6">
        <f t="shared" ref="BF48:BF54" si="119">J48*(100%+$AW48+$AX48)*$AV48</f>
        <v>1416.1989470719998</v>
      </c>
      <c r="BG48" s="9">
        <f t="shared" ref="BG48:BG55" si="120">BF48*(100%+$AZ48)</f>
        <v>2124.2984206079996</v>
      </c>
      <c r="BH48" s="9">
        <f t="shared" ref="BH48:BH55" si="121">MIN($AY48, 80%)*BG48+BF48*MAX(100%-$AY48, 20%)</f>
        <v>1841.0586311935997</v>
      </c>
      <c r="BI48" s="9">
        <f t="shared" ref="BI48:BI54" si="122">(100%+BB48)*O48</f>
        <v>1542.0358412098299</v>
      </c>
      <c r="BJ48" s="9">
        <f t="shared" ref="BJ48:BJ54" si="123">MAX(K48,X48)</f>
        <v>30</v>
      </c>
      <c r="BK48" s="30">
        <v>1</v>
      </c>
      <c r="BL48" s="9">
        <f t="shared" ref="BL48:BL54" si="124">(BK48*I48*BH48+2*BE48)/BJ48</f>
        <v>2858.6583496695462</v>
      </c>
    </row>
    <row r="49" spans="2:64" x14ac:dyDescent="0.35">
      <c r="B49" t="s">
        <v>209</v>
      </c>
      <c r="C49">
        <v>165</v>
      </c>
      <c r="D49" s="4">
        <v>0.18</v>
      </c>
      <c r="E49" s="6">
        <v>6</v>
      </c>
      <c r="F49" s="4">
        <f t="shared" si="5"/>
        <v>5.0288000000000004</v>
      </c>
      <c r="G49" s="6">
        <v>21</v>
      </c>
      <c r="H49">
        <v>8</v>
      </c>
      <c r="I49">
        <v>35</v>
      </c>
      <c r="J49" s="4">
        <v>0.86839999999999995</v>
      </c>
      <c r="K49" s="6">
        <v>20</v>
      </c>
      <c r="L49" s="4">
        <v>0.2</v>
      </c>
      <c r="M49" s="4">
        <v>0.05</v>
      </c>
      <c r="N49" s="4">
        <v>0.5</v>
      </c>
      <c r="O49" s="9">
        <v>864</v>
      </c>
      <c r="P49" t="s">
        <v>288</v>
      </c>
      <c r="Q49">
        <v>1</v>
      </c>
      <c r="R49" t="s">
        <v>9</v>
      </c>
      <c r="S49">
        <v>401</v>
      </c>
      <c r="T49" s="4"/>
      <c r="U49" s="6"/>
      <c r="V49" s="6"/>
      <c r="W49" s="6"/>
      <c r="X49" s="6">
        <v>30</v>
      </c>
      <c r="Y49" t="s">
        <v>45</v>
      </c>
      <c r="AB49" s="1">
        <v>0.2</v>
      </c>
      <c r="AG49" s="15">
        <v>311</v>
      </c>
      <c r="AH49" s="15">
        <v>1</v>
      </c>
      <c r="AI49" s="30">
        <f>1*46.6%</f>
        <v>0.46600000000000003</v>
      </c>
      <c r="AJ49" s="30">
        <v>0.46600000000000003</v>
      </c>
      <c r="AM49" s="15"/>
      <c r="AN49" t="s">
        <v>231</v>
      </c>
      <c r="AQ49" s="4">
        <v>0.35</v>
      </c>
      <c r="AR49" s="4"/>
      <c r="AS49">
        <f t="shared" si="106"/>
        <v>566</v>
      </c>
      <c r="AT49" s="6">
        <f t="shared" si="107"/>
        <v>311</v>
      </c>
      <c r="AU49" s="4">
        <f t="shared" si="108"/>
        <v>0.64600000000000002</v>
      </c>
      <c r="AV49" s="6">
        <f t="shared" si="109"/>
        <v>1242.636</v>
      </c>
      <c r="AW49" s="4">
        <f t="shared" si="110"/>
        <v>0.66600000000000004</v>
      </c>
      <c r="AX49" s="4">
        <f t="shared" si="111"/>
        <v>0</v>
      </c>
      <c r="AY49" s="4">
        <f t="shared" si="112"/>
        <v>0.6</v>
      </c>
      <c r="AZ49" s="4">
        <f t="shared" si="113"/>
        <v>0.5</v>
      </c>
      <c r="BA49" s="6">
        <f t="shared" si="114"/>
        <v>0</v>
      </c>
      <c r="BB49" s="4">
        <f t="shared" si="115"/>
        <v>0</v>
      </c>
      <c r="BC49" s="9">
        <f t="shared" si="116"/>
        <v>10410.780549388799</v>
      </c>
      <c r="BD49" s="9">
        <f t="shared" si="117"/>
        <v>15616.170824083198</v>
      </c>
      <c r="BE49" s="9">
        <f t="shared" si="118"/>
        <v>13534.014714205437</v>
      </c>
      <c r="BF49" s="6">
        <f t="shared" si="119"/>
        <v>1797.7891005983997</v>
      </c>
      <c r="BG49" s="9">
        <f t="shared" si="120"/>
        <v>2696.6836508975994</v>
      </c>
      <c r="BH49" s="9">
        <f t="shared" si="121"/>
        <v>2337.1258307779194</v>
      </c>
      <c r="BI49" s="9">
        <f t="shared" si="122"/>
        <v>864</v>
      </c>
      <c r="BJ49" s="9">
        <f t="shared" si="123"/>
        <v>30</v>
      </c>
      <c r="BK49" s="30">
        <v>1</v>
      </c>
      <c r="BL49" s="96">
        <f t="shared" si="124"/>
        <v>3628.9144501879355</v>
      </c>
    </row>
    <row r="50" spans="2:64" x14ac:dyDescent="0.35">
      <c r="B50" t="s">
        <v>209</v>
      </c>
      <c r="C50">
        <v>165</v>
      </c>
      <c r="D50" s="4">
        <v>0.18</v>
      </c>
      <c r="E50" s="6">
        <v>6</v>
      </c>
      <c r="F50" s="4">
        <f t="shared" si="5"/>
        <v>5.0288000000000004</v>
      </c>
      <c r="G50" s="6">
        <v>21</v>
      </c>
      <c r="H50">
        <v>8</v>
      </c>
      <c r="I50">
        <v>35</v>
      </c>
      <c r="J50" s="4">
        <v>0.86839999999999995</v>
      </c>
      <c r="K50" s="6">
        <v>20</v>
      </c>
      <c r="L50" s="4">
        <v>0.2</v>
      </c>
      <c r="M50" s="4">
        <v>0.05</v>
      </c>
      <c r="N50" s="4">
        <v>0.5</v>
      </c>
      <c r="O50" s="9">
        <v>864</v>
      </c>
      <c r="P50" t="s">
        <v>288</v>
      </c>
      <c r="Q50">
        <v>1</v>
      </c>
      <c r="R50" t="s">
        <v>9</v>
      </c>
      <c r="S50">
        <v>401</v>
      </c>
      <c r="T50" s="4"/>
      <c r="U50" s="6"/>
      <c r="V50" s="6"/>
      <c r="W50" s="6"/>
      <c r="X50" s="6">
        <v>30</v>
      </c>
      <c r="Y50" t="s">
        <v>45</v>
      </c>
      <c r="AB50" s="1">
        <v>0.2</v>
      </c>
      <c r="AG50" s="15">
        <v>311</v>
      </c>
      <c r="AH50" s="15">
        <v>1</v>
      </c>
      <c r="AI50" s="30">
        <f>1*46.6%</f>
        <v>0.46600000000000003</v>
      </c>
      <c r="AK50" s="30"/>
      <c r="AL50" s="4">
        <v>0.622</v>
      </c>
      <c r="AM50" s="15"/>
      <c r="AN50" t="s">
        <v>231</v>
      </c>
      <c r="AQ50" s="4">
        <v>0.35</v>
      </c>
      <c r="AR50" s="4"/>
      <c r="AS50">
        <f t="shared" si="106"/>
        <v>566</v>
      </c>
      <c r="AT50" s="6">
        <f t="shared" si="107"/>
        <v>311</v>
      </c>
      <c r="AU50" s="4">
        <f t="shared" si="108"/>
        <v>0.64600000000000002</v>
      </c>
      <c r="AV50" s="6">
        <f t="shared" si="109"/>
        <v>1242.636</v>
      </c>
      <c r="AW50" s="4">
        <f t="shared" si="110"/>
        <v>0.2</v>
      </c>
      <c r="AX50" s="4">
        <f t="shared" si="111"/>
        <v>0</v>
      </c>
      <c r="AY50" s="4">
        <f t="shared" si="112"/>
        <v>0.6</v>
      </c>
      <c r="AZ50" s="4">
        <f t="shared" si="113"/>
        <v>1.1219999999999999</v>
      </c>
      <c r="BA50" s="6">
        <f t="shared" si="114"/>
        <v>0</v>
      </c>
      <c r="BB50" s="4">
        <f t="shared" si="115"/>
        <v>0</v>
      </c>
      <c r="BC50" s="9">
        <f t="shared" si="116"/>
        <v>7498.7615001599997</v>
      </c>
      <c r="BD50" s="9">
        <f t="shared" si="117"/>
        <v>15912.371903339519</v>
      </c>
      <c r="BE50" s="9">
        <f t="shared" si="118"/>
        <v>12546.92774206771</v>
      </c>
      <c r="BF50" s="6">
        <f t="shared" si="119"/>
        <v>1294.9261228799999</v>
      </c>
      <c r="BG50" s="9">
        <f t="shared" si="120"/>
        <v>2747.8332327513594</v>
      </c>
      <c r="BH50" s="9">
        <f t="shared" si="121"/>
        <v>2166.6703888028155</v>
      </c>
      <c r="BI50" s="9">
        <f t="shared" si="122"/>
        <v>864</v>
      </c>
      <c r="BJ50" s="9">
        <f t="shared" si="123"/>
        <v>30</v>
      </c>
      <c r="BK50" s="30">
        <v>1</v>
      </c>
      <c r="BL50" s="9">
        <f t="shared" si="124"/>
        <v>3364.2439697411319</v>
      </c>
    </row>
    <row r="51" spans="2:64" x14ac:dyDescent="0.35">
      <c r="B51" t="s">
        <v>209</v>
      </c>
      <c r="C51">
        <v>165</v>
      </c>
      <c r="D51" s="4">
        <v>0.18</v>
      </c>
      <c r="E51" s="6">
        <v>6</v>
      </c>
      <c r="F51" s="4">
        <f t="shared" si="5"/>
        <v>5.0288000000000004</v>
      </c>
      <c r="G51" s="6">
        <v>21</v>
      </c>
      <c r="H51">
        <v>8</v>
      </c>
      <c r="I51">
        <v>35</v>
      </c>
      <c r="J51" s="4">
        <v>0.86839999999999995</v>
      </c>
      <c r="K51" s="6">
        <v>20</v>
      </c>
      <c r="L51" s="4">
        <v>0.2</v>
      </c>
      <c r="M51" s="4">
        <v>0.05</v>
      </c>
      <c r="N51" s="4">
        <v>0.5</v>
      </c>
      <c r="O51" s="9">
        <v>864</v>
      </c>
      <c r="P51" t="s">
        <v>288</v>
      </c>
      <c r="Q51">
        <v>1</v>
      </c>
      <c r="R51" t="s">
        <v>9</v>
      </c>
      <c r="S51">
        <v>401</v>
      </c>
      <c r="T51" s="4"/>
      <c r="U51" s="6"/>
      <c r="V51" s="6"/>
      <c r="W51" s="6"/>
      <c r="X51" s="6">
        <v>30</v>
      </c>
      <c r="Y51" t="s">
        <v>45</v>
      </c>
      <c r="AB51" s="1">
        <v>0.2</v>
      </c>
      <c r="AG51" s="15">
        <v>311</v>
      </c>
      <c r="AH51" s="15">
        <v>1</v>
      </c>
      <c r="AI51" s="30"/>
      <c r="AK51" s="30"/>
      <c r="AL51" s="4">
        <v>0.622</v>
      </c>
      <c r="AM51" s="15">
        <f t="shared" ref="AM51:AM53" si="125">1*187</f>
        <v>187</v>
      </c>
      <c r="AN51" t="s">
        <v>231</v>
      </c>
      <c r="AQ51" s="4">
        <v>0.35</v>
      </c>
      <c r="AR51" s="4"/>
      <c r="AS51">
        <f t="shared" si="106"/>
        <v>566</v>
      </c>
      <c r="AT51" s="6">
        <f t="shared" si="107"/>
        <v>311</v>
      </c>
      <c r="AU51" s="4">
        <f t="shared" si="108"/>
        <v>0.18</v>
      </c>
      <c r="AV51" s="6">
        <f t="shared" si="109"/>
        <v>978.88</v>
      </c>
      <c r="AW51" s="4">
        <f t="shared" si="110"/>
        <v>0.2</v>
      </c>
      <c r="AX51" s="4">
        <f t="shared" si="111"/>
        <v>0</v>
      </c>
      <c r="AY51" s="4">
        <f t="shared" si="112"/>
        <v>0.6</v>
      </c>
      <c r="AZ51" s="4">
        <f t="shared" si="113"/>
        <v>1.1219999999999999</v>
      </c>
      <c r="BA51" s="6">
        <f t="shared" si="114"/>
        <v>187</v>
      </c>
      <c r="BB51" s="4">
        <f t="shared" si="115"/>
        <v>0.78476370510396976</v>
      </c>
      <c r="BC51" s="9">
        <f t="shared" si="116"/>
        <v>5907.1100927999996</v>
      </c>
      <c r="BD51" s="9">
        <f t="shared" si="117"/>
        <v>12534.887616921598</v>
      </c>
      <c r="BE51" s="9">
        <f t="shared" si="118"/>
        <v>9883.7766072729592</v>
      </c>
      <c r="BF51" s="6">
        <f t="shared" si="119"/>
        <v>1020.0712703999999</v>
      </c>
      <c r="BG51" s="9">
        <f t="shared" si="120"/>
        <v>2164.5912357887996</v>
      </c>
      <c r="BH51" s="9">
        <f t="shared" si="121"/>
        <v>1706.7832496332796</v>
      </c>
      <c r="BI51" s="9">
        <f t="shared" si="122"/>
        <v>1542.0358412098299</v>
      </c>
      <c r="BJ51" s="9">
        <f t="shared" si="123"/>
        <v>30</v>
      </c>
      <c r="BK51" s="30">
        <v>1</v>
      </c>
      <c r="BL51" s="9">
        <f t="shared" si="124"/>
        <v>2650.1655650570237</v>
      </c>
    </row>
    <row r="52" spans="2:64" x14ac:dyDescent="0.35">
      <c r="B52" t="s">
        <v>209</v>
      </c>
      <c r="C52">
        <v>165</v>
      </c>
      <c r="D52" s="4">
        <v>0.18</v>
      </c>
      <c r="E52" s="6">
        <v>6</v>
      </c>
      <c r="F52" s="4">
        <f t="shared" si="5"/>
        <v>5.0288000000000004</v>
      </c>
      <c r="G52" s="6">
        <v>21</v>
      </c>
      <c r="H52">
        <v>8</v>
      </c>
      <c r="I52">
        <v>35</v>
      </c>
      <c r="J52" s="4">
        <v>0.86839999999999995</v>
      </c>
      <c r="K52" s="6">
        <v>20</v>
      </c>
      <c r="L52" s="4">
        <v>0.2</v>
      </c>
      <c r="M52" s="4">
        <v>0.05</v>
      </c>
      <c r="N52" s="4">
        <v>0.5</v>
      </c>
      <c r="O52" s="9">
        <v>864</v>
      </c>
      <c r="P52" t="s">
        <v>288</v>
      </c>
      <c r="Q52">
        <v>1</v>
      </c>
      <c r="R52" t="s">
        <v>9</v>
      </c>
      <c r="S52">
        <v>401</v>
      </c>
      <c r="T52" s="4"/>
      <c r="U52" s="6"/>
      <c r="V52" s="6"/>
      <c r="W52" s="6"/>
      <c r="X52" s="6">
        <v>30</v>
      </c>
      <c r="Y52" t="s">
        <v>45</v>
      </c>
      <c r="AB52" s="1">
        <v>0.2</v>
      </c>
      <c r="AG52" s="15">
        <v>311</v>
      </c>
      <c r="AH52" s="15">
        <v>1</v>
      </c>
      <c r="AI52" s="30">
        <f>2*46.6%</f>
        <v>0.93200000000000005</v>
      </c>
      <c r="AJ52" s="30"/>
      <c r="AM52" s="15"/>
      <c r="AN52" t="s">
        <v>231</v>
      </c>
      <c r="AQ52" s="4">
        <v>0.35</v>
      </c>
      <c r="AR52" s="4"/>
      <c r="AS52">
        <f t="shared" si="106"/>
        <v>566</v>
      </c>
      <c r="AT52" s="6">
        <f t="shared" si="107"/>
        <v>311</v>
      </c>
      <c r="AU52" s="4">
        <f t="shared" si="108"/>
        <v>1.1120000000000001</v>
      </c>
      <c r="AV52" s="6">
        <f t="shared" si="109"/>
        <v>1506.3920000000001</v>
      </c>
      <c r="AW52" s="4">
        <f t="shared" si="110"/>
        <v>0.2</v>
      </c>
      <c r="AX52" s="4">
        <f t="shared" si="111"/>
        <v>0</v>
      </c>
      <c r="AY52" s="4">
        <f t="shared" si="112"/>
        <v>0.6</v>
      </c>
      <c r="AZ52" s="4">
        <f t="shared" si="113"/>
        <v>0.5</v>
      </c>
      <c r="BA52" s="6">
        <f t="shared" si="114"/>
        <v>0</v>
      </c>
      <c r="BB52" s="4">
        <f t="shared" si="115"/>
        <v>0</v>
      </c>
      <c r="BC52" s="9">
        <f t="shared" si="116"/>
        <v>9090.4129075199999</v>
      </c>
      <c r="BD52" s="9">
        <f t="shared" si="117"/>
        <v>13635.61936128</v>
      </c>
      <c r="BE52" s="9">
        <f t="shared" si="118"/>
        <v>11817.536779775999</v>
      </c>
      <c r="BF52" s="6">
        <f t="shared" si="119"/>
        <v>1569.78097536</v>
      </c>
      <c r="BG52" s="9">
        <f t="shared" si="120"/>
        <v>2354.6714630400002</v>
      </c>
      <c r="BH52" s="9">
        <f t="shared" si="121"/>
        <v>2040.715267968</v>
      </c>
      <c r="BI52" s="9">
        <f t="shared" si="122"/>
        <v>864</v>
      </c>
      <c r="BJ52" s="9">
        <f t="shared" si="123"/>
        <v>30</v>
      </c>
      <c r="BK52" s="30">
        <v>1</v>
      </c>
      <c r="BL52" s="9">
        <f t="shared" si="124"/>
        <v>3168.6702646143995</v>
      </c>
    </row>
    <row r="53" spans="2:64" x14ac:dyDescent="0.35">
      <c r="B53" t="s">
        <v>209</v>
      </c>
      <c r="C53">
        <v>165</v>
      </c>
      <c r="D53" s="4">
        <v>0.18</v>
      </c>
      <c r="E53" s="6">
        <v>6</v>
      </c>
      <c r="F53" s="4">
        <f t="shared" si="5"/>
        <v>5.0288000000000004</v>
      </c>
      <c r="G53" s="6">
        <v>21</v>
      </c>
      <c r="H53">
        <v>8</v>
      </c>
      <c r="I53">
        <v>35</v>
      </c>
      <c r="J53" s="4">
        <v>0.86839999999999995</v>
      </c>
      <c r="K53" s="6">
        <v>20</v>
      </c>
      <c r="L53" s="4">
        <v>0.2</v>
      </c>
      <c r="M53" s="4">
        <v>0.05</v>
      </c>
      <c r="N53" s="4">
        <v>0.5</v>
      </c>
      <c r="O53" s="9">
        <v>864</v>
      </c>
      <c r="P53" t="s">
        <v>288</v>
      </c>
      <c r="Q53">
        <v>1</v>
      </c>
      <c r="R53" t="s">
        <v>9</v>
      </c>
      <c r="S53">
        <v>401</v>
      </c>
      <c r="T53" s="4"/>
      <c r="U53" s="6"/>
      <c r="V53" s="6"/>
      <c r="W53" s="6"/>
      <c r="X53" s="6">
        <v>30</v>
      </c>
      <c r="Y53" t="s">
        <v>45</v>
      </c>
      <c r="AB53" s="1">
        <v>0.2</v>
      </c>
      <c r="AG53" s="15">
        <v>311</v>
      </c>
      <c r="AH53" s="15">
        <v>1</v>
      </c>
      <c r="AI53" s="30">
        <f>1*46.6%</f>
        <v>0.46600000000000003</v>
      </c>
      <c r="AJ53" s="30"/>
      <c r="AM53" s="15">
        <f t="shared" si="125"/>
        <v>187</v>
      </c>
      <c r="AN53" t="s">
        <v>231</v>
      </c>
      <c r="AQ53" s="4">
        <v>0.35</v>
      </c>
      <c r="AR53" s="4"/>
      <c r="AS53">
        <f t="shared" si="106"/>
        <v>566</v>
      </c>
      <c r="AT53" s="6">
        <f t="shared" si="107"/>
        <v>311</v>
      </c>
      <c r="AU53" s="4">
        <f t="shared" si="108"/>
        <v>0.64600000000000002</v>
      </c>
      <c r="AV53" s="6">
        <f t="shared" si="109"/>
        <v>1242.636</v>
      </c>
      <c r="AW53" s="4">
        <f t="shared" si="110"/>
        <v>0.2</v>
      </c>
      <c r="AX53" s="4">
        <f t="shared" si="111"/>
        <v>0</v>
      </c>
      <c r="AY53" s="4">
        <f t="shared" si="112"/>
        <v>0.6</v>
      </c>
      <c r="AZ53" s="4">
        <f t="shared" si="113"/>
        <v>0.5</v>
      </c>
      <c r="BA53" s="6">
        <f t="shared" si="114"/>
        <v>187</v>
      </c>
      <c r="BB53" s="4">
        <f t="shared" si="115"/>
        <v>0.78476370510396976</v>
      </c>
      <c r="BC53" s="9">
        <f t="shared" si="116"/>
        <v>7498.7615001599997</v>
      </c>
      <c r="BD53" s="9">
        <f t="shared" si="117"/>
        <v>11248.14225024</v>
      </c>
      <c r="BE53" s="9">
        <f t="shared" si="118"/>
        <v>9748.3899502080003</v>
      </c>
      <c r="BF53" s="6">
        <f t="shared" si="119"/>
        <v>1294.9261228799999</v>
      </c>
      <c r="BG53" s="9">
        <f t="shared" si="120"/>
        <v>1942.3891843199999</v>
      </c>
      <c r="BH53" s="9">
        <f t="shared" si="121"/>
        <v>1683.4039597440001</v>
      </c>
      <c r="BI53" s="9">
        <f t="shared" si="122"/>
        <v>1542.0358412098299</v>
      </c>
      <c r="BJ53" s="9">
        <f t="shared" si="123"/>
        <v>30</v>
      </c>
      <c r="BK53" s="30">
        <v>1</v>
      </c>
      <c r="BL53" s="9">
        <f t="shared" si="124"/>
        <v>2613.8639497152003</v>
      </c>
    </row>
    <row r="54" spans="2:64" s="97" customFormat="1" x14ac:dyDescent="0.35">
      <c r="B54" s="97" t="s">
        <v>209</v>
      </c>
      <c r="C54" s="97">
        <v>165</v>
      </c>
      <c r="D54" s="99">
        <v>0.18</v>
      </c>
      <c r="E54" s="98">
        <v>6</v>
      </c>
      <c r="F54" s="99">
        <f t="shared" si="5"/>
        <v>5.0288000000000004</v>
      </c>
      <c r="G54" s="98">
        <v>21</v>
      </c>
      <c r="H54" s="97">
        <v>8</v>
      </c>
      <c r="I54" s="97">
        <v>35</v>
      </c>
      <c r="J54" s="99">
        <v>0.86839999999999995</v>
      </c>
      <c r="K54" s="98">
        <v>20</v>
      </c>
      <c r="L54" s="99">
        <v>0.2</v>
      </c>
      <c r="M54" s="99">
        <v>0.05</v>
      </c>
      <c r="N54" s="99">
        <v>0.5</v>
      </c>
      <c r="O54" s="100">
        <v>864</v>
      </c>
      <c r="P54" s="97" t="s">
        <v>288</v>
      </c>
      <c r="Q54" s="97">
        <v>1</v>
      </c>
      <c r="R54" s="97" t="s">
        <v>9</v>
      </c>
      <c r="S54" s="97">
        <v>401</v>
      </c>
      <c r="T54" s="99"/>
      <c r="U54" s="98"/>
      <c r="V54" s="98"/>
      <c r="W54" s="98"/>
      <c r="X54" s="98">
        <v>30</v>
      </c>
      <c r="Y54" s="97" t="s">
        <v>45</v>
      </c>
      <c r="AB54" s="107">
        <v>0.2</v>
      </c>
      <c r="AG54" s="101">
        <v>311</v>
      </c>
      <c r="AH54" s="101">
        <v>1</v>
      </c>
      <c r="AI54" s="102"/>
      <c r="AJ54" s="102"/>
      <c r="AM54" s="101">
        <f>2*187</f>
        <v>374</v>
      </c>
      <c r="AN54" s="97" t="s">
        <v>231</v>
      </c>
      <c r="AQ54" s="99">
        <v>0.35</v>
      </c>
      <c r="AR54" s="99"/>
      <c r="AS54" s="97">
        <f t="shared" si="106"/>
        <v>566</v>
      </c>
      <c r="AT54" s="98">
        <f t="shared" si="107"/>
        <v>311</v>
      </c>
      <c r="AU54" s="99">
        <f t="shared" si="108"/>
        <v>0.18</v>
      </c>
      <c r="AV54" s="98">
        <f t="shared" si="109"/>
        <v>978.88</v>
      </c>
      <c r="AW54" s="99">
        <f t="shared" si="110"/>
        <v>0.2</v>
      </c>
      <c r="AX54" s="99">
        <f t="shared" si="111"/>
        <v>0</v>
      </c>
      <c r="AY54" s="99">
        <f t="shared" si="112"/>
        <v>0.6</v>
      </c>
      <c r="AZ54" s="99">
        <f t="shared" si="113"/>
        <v>0.5</v>
      </c>
      <c r="BA54" s="98">
        <f t="shared" si="114"/>
        <v>374</v>
      </c>
      <c r="BB54" s="99">
        <f t="shared" si="115"/>
        <v>1.4040811724915445</v>
      </c>
      <c r="BC54" s="100">
        <f t="shared" si="116"/>
        <v>5907.1100927999996</v>
      </c>
      <c r="BD54" s="100">
        <f t="shared" si="117"/>
        <v>8860.6651391999985</v>
      </c>
      <c r="BE54" s="100">
        <f t="shared" si="118"/>
        <v>7679.2431206399997</v>
      </c>
      <c r="BF54" s="98">
        <f t="shared" si="119"/>
        <v>1020.0712703999999</v>
      </c>
      <c r="BG54" s="100">
        <f t="shared" si="120"/>
        <v>1530.1069055999999</v>
      </c>
      <c r="BH54" s="100">
        <f t="shared" si="121"/>
        <v>1326.0926515199999</v>
      </c>
      <c r="BI54" s="100">
        <f t="shared" si="122"/>
        <v>2077.1261330326943</v>
      </c>
      <c r="BJ54" s="100">
        <f t="shared" si="123"/>
        <v>30</v>
      </c>
      <c r="BK54" s="102">
        <v>1</v>
      </c>
      <c r="BL54" s="100">
        <f t="shared" si="124"/>
        <v>2059.0576348159998</v>
      </c>
    </row>
    <row r="55" spans="2:64" x14ac:dyDescent="0.35">
      <c r="B55" t="s">
        <v>209</v>
      </c>
      <c r="C55">
        <v>165</v>
      </c>
      <c r="D55" s="4">
        <v>0.18</v>
      </c>
      <c r="E55" s="6">
        <v>6</v>
      </c>
      <c r="F55" s="4">
        <f>235.2%+267.68%</f>
        <v>5.0288000000000004</v>
      </c>
      <c r="G55" s="6">
        <v>21</v>
      </c>
      <c r="H55">
        <v>8</v>
      </c>
      <c r="I55">
        <v>35</v>
      </c>
      <c r="J55" s="4">
        <v>0.86839999999999995</v>
      </c>
      <c r="K55" s="6">
        <v>20</v>
      </c>
      <c r="L55" s="4">
        <v>0.2</v>
      </c>
      <c r="M55" s="4">
        <v>0.05</v>
      </c>
      <c r="N55" s="4">
        <v>0.5</v>
      </c>
      <c r="O55" s="9">
        <v>864</v>
      </c>
      <c r="P55" t="s">
        <v>288</v>
      </c>
      <c r="Q55">
        <v>1</v>
      </c>
      <c r="R55" t="s">
        <v>9</v>
      </c>
      <c r="S55">
        <v>401</v>
      </c>
      <c r="T55" s="4"/>
      <c r="U55" s="6"/>
      <c r="V55" s="6"/>
      <c r="W55" s="6"/>
      <c r="X55" s="6">
        <v>30</v>
      </c>
      <c r="Y55" t="s">
        <v>45</v>
      </c>
      <c r="AB55" s="1">
        <v>0.2</v>
      </c>
      <c r="AG55" s="15">
        <v>311</v>
      </c>
      <c r="AH55" s="15">
        <v>1</v>
      </c>
      <c r="AI55" s="30"/>
      <c r="AJ55" s="30">
        <v>0.46600000000000003</v>
      </c>
      <c r="AK55" s="30"/>
      <c r="AL55" s="4">
        <v>0.622</v>
      </c>
      <c r="AM55" s="15"/>
      <c r="AN55" t="s">
        <v>232</v>
      </c>
      <c r="AQ55" s="4">
        <v>0.2</v>
      </c>
      <c r="AR55" s="4"/>
      <c r="AS55">
        <f>C55+S55</f>
        <v>566</v>
      </c>
      <c r="AT55" s="6">
        <f>AG55+AO55</f>
        <v>311</v>
      </c>
      <c r="AU55" s="4">
        <f>T55+Z55+AI55+AP55+D55</f>
        <v>0.18</v>
      </c>
      <c r="AV55" s="6">
        <f t="shared" si="109"/>
        <v>978.88</v>
      </c>
      <c r="AW55" s="4">
        <f>AA55+AJ55+L55</f>
        <v>0.66600000000000004</v>
      </c>
      <c r="AX55" s="4">
        <f>AD55</f>
        <v>0</v>
      </c>
      <c r="AY55" s="4">
        <f>M55+U55+AB55+AK55+AQ55</f>
        <v>0.45</v>
      </c>
      <c r="AZ55" s="4">
        <f>N55+V55+AC55+AL55+AR55</f>
        <v>1.1219999999999999</v>
      </c>
      <c r="BA55" s="6">
        <f>W55+AE55+AM55</f>
        <v>0</v>
      </c>
      <c r="BB55" s="4">
        <f>666*BA55/(1400+BA55)/100+AF55</f>
        <v>0</v>
      </c>
      <c r="BC55" s="9">
        <f>F55*(100%+$AW55)*$AV55</f>
        <v>8201.0378455039991</v>
      </c>
      <c r="BD55" s="9">
        <f t="shared" si="117"/>
        <v>17402.602308159487</v>
      </c>
      <c r="BE55" s="9">
        <f t="shared" si="118"/>
        <v>12341.74185369897</v>
      </c>
      <c r="BF55" s="6">
        <f>J55*(100%+$AW55+$AX55)*$AV55</f>
        <v>1416.1989470719998</v>
      </c>
      <c r="BG55" s="9">
        <f t="shared" si="120"/>
        <v>3005.1741656867835</v>
      </c>
      <c r="BH55" s="9">
        <f t="shared" si="121"/>
        <v>2131.2377954486528</v>
      </c>
      <c r="BI55" s="9">
        <f>(100%+BB55)*O55</f>
        <v>864</v>
      </c>
      <c r="BJ55" s="9">
        <f>MAX(K55,X55)</f>
        <v>30</v>
      </c>
      <c r="BK55" s="30">
        <v>1</v>
      </c>
      <c r="BL55" s="9">
        <f>(BK55*I55*BH55+2*BE55)/BJ55</f>
        <v>3309.2268849366933</v>
      </c>
    </row>
    <row r="56" spans="2:64" x14ac:dyDescent="0.35">
      <c r="B56" t="s">
        <v>209</v>
      </c>
      <c r="C56">
        <v>165</v>
      </c>
      <c r="D56" s="4">
        <v>0.18</v>
      </c>
      <c r="E56" s="6">
        <v>6</v>
      </c>
      <c r="F56" s="4">
        <f t="shared" si="5"/>
        <v>5.0288000000000004</v>
      </c>
      <c r="G56" s="6">
        <v>21</v>
      </c>
      <c r="H56">
        <v>8</v>
      </c>
      <c r="I56">
        <v>35</v>
      </c>
      <c r="J56" s="4">
        <v>0.86839999999999995</v>
      </c>
      <c r="K56" s="6">
        <v>20</v>
      </c>
      <c r="L56" s="4">
        <v>0.2</v>
      </c>
      <c r="M56" s="4">
        <v>0.05</v>
      </c>
      <c r="N56" s="4">
        <v>0.5</v>
      </c>
      <c r="O56" s="9">
        <v>864</v>
      </c>
      <c r="P56" t="s">
        <v>288</v>
      </c>
      <c r="Q56">
        <v>1</v>
      </c>
      <c r="R56" t="s">
        <v>9</v>
      </c>
      <c r="S56">
        <v>401</v>
      </c>
      <c r="T56" s="4"/>
      <c r="U56" s="6"/>
      <c r="V56" s="6"/>
      <c r="W56" s="6"/>
      <c r="X56" s="6">
        <v>30</v>
      </c>
      <c r="Y56" t="s">
        <v>45</v>
      </c>
      <c r="AB56" s="1">
        <v>0.2</v>
      </c>
      <c r="AG56" s="15">
        <v>311</v>
      </c>
      <c r="AH56" s="15">
        <v>1</v>
      </c>
      <c r="AI56" s="30"/>
      <c r="AJ56" s="30">
        <v>0.46600000000000003</v>
      </c>
      <c r="AM56" s="15">
        <f>1*187</f>
        <v>187</v>
      </c>
      <c r="AN56" t="s">
        <v>232</v>
      </c>
      <c r="AQ56" s="4">
        <v>0.2</v>
      </c>
      <c r="AR56" s="4"/>
      <c r="AS56">
        <f t="shared" ref="AS56:AS62" si="126">C56+S56</f>
        <v>566</v>
      </c>
      <c r="AT56" s="6">
        <f t="shared" ref="AT56:AT62" si="127">AG56+AO56</f>
        <v>311</v>
      </c>
      <c r="AU56" s="4">
        <f t="shared" ref="AU56:AU62" si="128">T56+Z56+AI56+AP56+D56</f>
        <v>0.18</v>
      </c>
      <c r="AV56" s="6">
        <f t="shared" ref="AV56:AV94" si="129">(100%+AU56)*AS56+AT56</f>
        <v>978.88</v>
      </c>
      <c r="AW56" s="4">
        <f t="shared" ref="AW56:AW62" si="130">AA56+AJ56+L56</f>
        <v>0.66600000000000004</v>
      </c>
      <c r="AX56" s="4">
        <f t="shared" ref="AX56:AX62" si="131">AD56</f>
        <v>0</v>
      </c>
      <c r="AY56" s="4">
        <f t="shared" ref="AY56:AY62" si="132">M56+U56+AB56+AK56+AQ56</f>
        <v>0.45</v>
      </c>
      <c r="AZ56" s="4">
        <f t="shared" ref="AZ56:AZ62" si="133">N56+V56+AC56+AL56+AR56</f>
        <v>0.5</v>
      </c>
      <c r="BA56" s="6">
        <f t="shared" ref="BA56:BA62" si="134">W56+AE56+AM56</f>
        <v>187</v>
      </c>
      <c r="BB56" s="4">
        <f t="shared" ref="BB56:BB62" si="135">666*BA56/(1400+BA56)/100+AF56</f>
        <v>0.78476370510396976</v>
      </c>
      <c r="BC56" s="9">
        <f t="shared" ref="BC56:BC62" si="136">F56*(100%+$AW56)*$AV56</f>
        <v>8201.0378455039991</v>
      </c>
      <c r="BD56" s="9">
        <f t="shared" ref="BD56:BD94" si="137">BC56*(100%+$AZ56)</f>
        <v>12301.556768255999</v>
      </c>
      <c r="BE56" s="9">
        <f t="shared" ref="BE56:BE94" si="138">MIN($AY56, 80%)*BD56+BC56*MAX(100%-$AY56, 20%)</f>
        <v>10046.271360742401</v>
      </c>
      <c r="BF56" s="6">
        <f t="shared" ref="BF56:BF62" si="139">J56*(100%+$AW56+$AX56)*$AV56</f>
        <v>1416.1989470719998</v>
      </c>
      <c r="BG56" s="9">
        <f t="shared" ref="BG56:BG94" si="140">BF56*(100%+$AZ56)</f>
        <v>2124.2984206079996</v>
      </c>
      <c r="BH56" s="9">
        <f t="shared" ref="BH56:BH94" si="141">MIN($AY56, 80%)*BG56+BF56*MAX(100%-$AY56, 20%)</f>
        <v>1734.8437101631998</v>
      </c>
      <c r="BI56" s="9">
        <f t="shared" ref="BI56:BI62" si="142">(100%+BB56)*O56</f>
        <v>1542.0358412098299</v>
      </c>
      <c r="BJ56" s="9">
        <f t="shared" ref="BJ56:BJ62" si="143">MAX(K56,X56)</f>
        <v>30</v>
      </c>
      <c r="BK56" s="30">
        <v>1</v>
      </c>
      <c r="BL56" s="9">
        <f t="shared" ref="BL56:BL62" si="144">(BK56*I56*BH56+2*BE56)/BJ56</f>
        <v>2693.7357525732268</v>
      </c>
    </row>
    <row r="57" spans="2:64" x14ac:dyDescent="0.35">
      <c r="B57" t="s">
        <v>209</v>
      </c>
      <c r="C57">
        <v>165</v>
      </c>
      <c r="D57" s="4">
        <v>0.18</v>
      </c>
      <c r="E57" s="6">
        <v>6</v>
      </c>
      <c r="F57" s="4">
        <f t="shared" si="5"/>
        <v>5.0288000000000004</v>
      </c>
      <c r="G57" s="6">
        <v>21</v>
      </c>
      <c r="H57">
        <v>8</v>
      </c>
      <c r="I57">
        <v>35</v>
      </c>
      <c r="J57" s="4">
        <v>0.86839999999999995</v>
      </c>
      <c r="K57" s="6">
        <v>20</v>
      </c>
      <c r="L57" s="4">
        <v>0.2</v>
      </c>
      <c r="M57" s="4">
        <v>0.05</v>
      </c>
      <c r="N57" s="4">
        <v>0.5</v>
      </c>
      <c r="O57" s="9">
        <v>864</v>
      </c>
      <c r="P57" t="s">
        <v>288</v>
      </c>
      <c r="Q57">
        <v>1</v>
      </c>
      <c r="R57" t="s">
        <v>9</v>
      </c>
      <c r="S57">
        <v>401</v>
      </c>
      <c r="T57" s="4"/>
      <c r="U57" s="6"/>
      <c r="V57" s="6"/>
      <c r="W57" s="6"/>
      <c r="X57" s="6">
        <v>30</v>
      </c>
      <c r="Y57" t="s">
        <v>45</v>
      </c>
      <c r="AB57" s="1">
        <v>0.2</v>
      </c>
      <c r="AG57" s="15">
        <v>311</v>
      </c>
      <c r="AH57" s="15">
        <v>1</v>
      </c>
      <c r="AI57" s="30">
        <f>1*46.6%</f>
        <v>0.46600000000000003</v>
      </c>
      <c r="AJ57" s="30">
        <v>0.46600000000000003</v>
      </c>
      <c r="AM57" s="15"/>
      <c r="AN57" t="s">
        <v>232</v>
      </c>
      <c r="AQ57" s="4">
        <v>0.2</v>
      </c>
      <c r="AR57" s="4"/>
      <c r="AS57">
        <f t="shared" si="126"/>
        <v>566</v>
      </c>
      <c r="AT57" s="6">
        <f t="shared" si="127"/>
        <v>311</v>
      </c>
      <c r="AU57" s="4">
        <f t="shared" si="128"/>
        <v>0.64600000000000002</v>
      </c>
      <c r="AV57" s="6">
        <f t="shared" si="129"/>
        <v>1242.636</v>
      </c>
      <c r="AW57" s="4">
        <f t="shared" si="130"/>
        <v>0.66600000000000004</v>
      </c>
      <c r="AX57" s="4">
        <f t="shared" si="131"/>
        <v>0</v>
      </c>
      <c r="AY57" s="4">
        <f t="shared" si="132"/>
        <v>0.45</v>
      </c>
      <c r="AZ57" s="4">
        <f t="shared" si="133"/>
        <v>0.5</v>
      </c>
      <c r="BA57" s="6">
        <f t="shared" si="134"/>
        <v>0</v>
      </c>
      <c r="BB57" s="4">
        <f t="shared" si="135"/>
        <v>0</v>
      </c>
      <c r="BC57" s="9">
        <f t="shared" si="136"/>
        <v>10410.780549388799</v>
      </c>
      <c r="BD57" s="9">
        <f t="shared" si="137"/>
        <v>15616.170824083198</v>
      </c>
      <c r="BE57" s="9">
        <f t="shared" si="138"/>
        <v>12753.206173001279</v>
      </c>
      <c r="BF57" s="6">
        <f t="shared" si="139"/>
        <v>1797.7891005983997</v>
      </c>
      <c r="BG57" s="9">
        <f t="shared" si="140"/>
        <v>2696.6836508975994</v>
      </c>
      <c r="BH57" s="9">
        <f t="shared" si="141"/>
        <v>2202.2916482330397</v>
      </c>
      <c r="BI57" s="9">
        <f t="shared" si="142"/>
        <v>864</v>
      </c>
      <c r="BJ57" s="9">
        <f t="shared" si="143"/>
        <v>30</v>
      </c>
      <c r="BK57" s="30">
        <v>1</v>
      </c>
      <c r="BL57" s="96">
        <f t="shared" si="144"/>
        <v>3419.5540011386315</v>
      </c>
    </row>
    <row r="58" spans="2:64" x14ac:dyDescent="0.35">
      <c r="B58" t="s">
        <v>209</v>
      </c>
      <c r="C58">
        <v>165</v>
      </c>
      <c r="D58" s="4">
        <v>0.18</v>
      </c>
      <c r="E58" s="6">
        <v>6</v>
      </c>
      <c r="F58" s="4">
        <f t="shared" si="5"/>
        <v>5.0288000000000004</v>
      </c>
      <c r="G58" s="6">
        <v>21</v>
      </c>
      <c r="H58">
        <v>8</v>
      </c>
      <c r="I58">
        <v>35</v>
      </c>
      <c r="J58" s="4">
        <v>0.86839999999999995</v>
      </c>
      <c r="K58" s="6">
        <v>20</v>
      </c>
      <c r="L58" s="4">
        <v>0.2</v>
      </c>
      <c r="M58" s="4">
        <v>0.05</v>
      </c>
      <c r="N58" s="4">
        <v>0.5</v>
      </c>
      <c r="O58" s="9">
        <v>864</v>
      </c>
      <c r="P58" t="s">
        <v>288</v>
      </c>
      <c r="Q58">
        <v>1</v>
      </c>
      <c r="R58" t="s">
        <v>9</v>
      </c>
      <c r="S58">
        <v>401</v>
      </c>
      <c r="T58" s="4"/>
      <c r="U58" s="6"/>
      <c r="V58" s="6"/>
      <c r="W58" s="6"/>
      <c r="X58" s="6">
        <v>30</v>
      </c>
      <c r="Y58" t="s">
        <v>45</v>
      </c>
      <c r="AB58" s="1">
        <v>0.2</v>
      </c>
      <c r="AG58" s="15">
        <v>311</v>
      </c>
      <c r="AH58" s="15">
        <v>1</v>
      </c>
      <c r="AI58" s="30">
        <f>1*46.6%</f>
        <v>0.46600000000000003</v>
      </c>
      <c r="AK58" s="30"/>
      <c r="AL58" s="4">
        <v>0.622</v>
      </c>
      <c r="AM58" s="15"/>
      <c r="AN58" t="s">
        <v>232</v>
      </c>
      <c r="AQ58" s="4">
        <v>0.2</v>
      </c>
      <c r="AR58" s="4"/>
      <c r="AS58">
        <f t="shared" si="126"/>
        <v>566</v>
      </c>
      <c r="AT58" s="6">
        <f t="shared" si="127"/>
        <v>311</v>
      </c>
      <c r="AU58" s="4">
        <f t="shared" si="128"/>
        <v>0.64600000000000002</v>
      </c>
      <c r="AV58" s="6">
        <f t="shared" si="129"/>
        <v>1242.636</v>
      </c>
      <c r="AW58" s="4">
        <f t="shared" si="130"/>
        <v>0.2</v>
      </c>
      <c r="AX58" s="4">
        <f t="shared" si="131"/>
        <v>0</v>
      </c>
      <c r="AY58" s="4">
        <f t="shared" si="132"/>
        <v>0.45</v>
      </c>
      <c r="AZ58" s="4">
        <f t="shared" si="133"/>
        <v>1.1219999999999999</v>
      </c>
      <c r="BA58" s="6">
        <f t="shared" si="134"/>
        <v>0</v>
      </c>
      <c r="BB58" s="4">
        <f t="shared" si="135"/>
        <v>0</v>
      </c>
      <c r="BC58" s="9">
        <f t="shared" si="136"/>
        <v>7498.7615001599997</v>
      </c>
      <c r="BD58" s="9">
        <f t="shared" si="137"/>
        <v>15912.371903339519</v>
      </c>
      <c r="BE58" s="9">
        <f t="shared" si="138"/>
        <v>11284.886181590784</v>
      </c>
      <c r="BF58" s="6">
        <f t="shared" si="139"/>
        <v>1294.9261228799999</v>
      </c>
      <c r="BG58" s="9">
        <f t="shared" si="140"/>
        <v>2747.8332327513594</v>
      </c>
      <c r="BH58" s="9">
        <f t="shared" si="141"/>
        <v>1948.7343223221119</v>
      </c>
      <c r="BI58" s="9">
        <f t="shared" si="142"/>
        <v>864</v>
      </c>
      <c r="BJ58" s="9">
        <f t="shared" si="143"/>
        <v>30</v>
      </c>
      <c r="BK58" s="30">
        <v>1</v>
      </c>
      <c r="BL58" s="9">
        <f t="shared" si="144"/>
        <v>3025.8491214818496</v>
      </c>
    </row>
    <row r="59" spans="2:64" x14ac:dyDescent="0.35">
      <c r="B59" t="s">
        <v>209</v>
      </c>
      <c r="C59">
        <v>165</v>
      </c>
      <c r="D59" s="4">
        <v>0.18</v>
      </c>
      <c r="E59" s="6">
        <v>6</v>
      </c>
      <c r="F59" s="4">
        <f t="shared" si="5"/>
        <v>5.0288000000000004</v>
      </c>
      <c r="G59" s="6">
        <v>21</v>
      </c>
      <c r="H59">
        <v>8</v>
      </c>
      <c r="I59">
        <v>35</v>
      </c>
      <c r="J59" s="4">
        <v>0.86839999999999995</v>
      </c>
      <c r="K59" s="6">
        <v>20</v>
      </c>
      <c r="L59" s="4">
        <v>0.2</v>
      </c>
      <c r="M59" s="4">
        <v>0.05</v>
      </c>
      <c r="N59" s="4">
        <v>0.5</v>
      </c>
      <c r="O59" s="9">
        <v>864</v>
      </c>
      <c r="P59" t="s">
        <v>288</v>
      </c>
      <c r="Q59">
        <v>1</v>
      </c>
      <c r="R59" t="s">
        <v>9</v>
      </c>
      <c r="S59">
        <v>401</v>
      </c>
      <c r="T59" s="4"/>
      <c r="U59" s="6"/>
      <c r="V59" s="6"/>
      <c r="W59" s="6"/>
      <c r="X59" s="6">
        <v>30</v>
      </c>
      <c r="Y59" t="s">
        <v>45</v>
      </c>
      <c r="AB59" s="1">
        <v>0.2</v>
      </c>
      <c r="AG59" s="15">
        <v>311</v>
      </c>
      <c r="AH59" s="15">
        <v>1</v>
      </c>
      <c r="AI59" s="30"/>
      <c r="AK59" s="30"/>
      <c r="AL59" s="4">
        <v>0.622</v>
      </c>
      <c r="AM59" s="15">
        <f t="shared" ref="AM59:AM61" si="145">1*187</f>
        <v>187</v>
      </c>
      <c r="AN59" t="s">
        <v>232</v>
      </c>
      <c r="AQ59" s="4">
        <v>0.2</v>
      </c>
      <c r="AR59" s="4"/>
      <c r="AS59">
        <f t="shared" si="126"/>
        <v>566</v>
      </c>
      <c r="AT59" s="6">
        <f t="shared" si="127"/>
        <v>311</v>
      </c>
      <c r="AU59" s="4">
        <f t="shared" si="128"/>
        <v>0.18</v>
      </c>
      <c r="AV59" s="6">
        <f t="shared" si="129"/>
        <v>978.88</v>
      </c>
      <c r="AW59" s="4">
        <f t="shared" si="130"/>
        <v>0.2</v>
      </c>
      <c r="AX59" s="4">
        <f t="shared" si="131"/>
        <v>0</v>
      </c>
      <c r="AY59" s="4">
        <f t="shared" si="132"/>
        <v>0.45</v>
      </c>
      <c r="AZ59" s="4">
        <f t="shared" si="133"/>
        <v>1.1219999999999999</v>
      </c>
      <c r="BA59" s="6">
        <f t="shared" si="134"/>
        <v>187</v>
      </c>
      <c r="BB59" s="4">
        <f t="shared" si="135"/>
        <v>0.78476370510396976</v>
      </c>
      <c r="BC59" s="9">
        <f t="shared" si="136"/>
        <v>5907.1100927999996</v>
      </c>
      <c r="BD59" s="9">
        <f t="shared" si="137"/>
        <v>12534.887616921598</v>
      </c>
      <c r="BE59" s="9">
        <f t="shared" si="138"/>
        <v>8889.6099786547202</v>
      </c>
      <c r="BF59" s="6">
        <f t="shared" si="139"/>
        <v>1020.0712703999999</v>
      </c>
      <c r="BG59" s="9">
        <f t="shared" si="140"/>
        <v>2164.5912357887996</v>
      </c>
      <c r="BH59" s="9">
        <f t="shared" si="141"/>
        <v>1535.10525482496</v>
      </c>
      <c r="BI59" s="9">
        <f t="shared" si="142"/>
        <v>1542.0358412098299</v>
      </c>
      <c r="BJ59" s="9">
        <f t="shared" si="143"/>
        <v>30</v>
      </c>
      <c r="BK59" s="30">
        <v>1</v>
      </c>
      <c r="BL59" s="9">
        <f t="shared" si="144"/>
        <v>2383.5967958727679</v>
      </c>
    </row>
    <row r="60" spans="2:64" x14ac:dyDescent="0.35">
      <c r="B60" t="s">
        <v>209</v>
      </c>
      <c r="C60">
        <v>165</v>
      </c>
      <c r="D60" s="4">
        <v>0.18</v>
      </c>
      <c r="E60" s="6">
        <v>6</v>
      </c>
      <c r="F60" s="4">
        <f t="shared" si="5"/>
        <v>5.0288000000000004</v>
      </c>
      <c r="G60" s="6">
        <v>21</v>
      </c>
      <c r="H60">
        <v>8</v>
      </c>
      <c r="I60">
        <v>35</v>
      </c>
      <c r="J60" s="4">
        <v>0.86839999999999995</v>
      </c>
      <c r="K60" s="6">
        <v>20</v>
      </c>
      <c r="L60" s="4">
        <v>0.2</v>
      </c>
      <c r="M60" s="4">
        <v>0.05</v>
      </c>
      <c r="N60" s="4">
        <v>0.5</v>
      </c>
      <c r="O60" s="9">
        <v>864</v>
      </c>
      <c r="P60" t="s">
        <v>288</v>
      </c>
      <c r="Q60">
        <v>1</v>
      </c>
      <c r="R60" t="s">
        <v>9</v>
      </c>
      <c r="S60">
        <v>401</v>
      </c>
      <c r="T60" s="4"/>
      <c r="U60" s="6"/>
      <c r="V60" s="6"/>
      <c r="W60" s="6"/>
      <c r="X60" s="6">
        <v>30</v>
      </c>
      <c r="Y60" t="s">
        <v>45</v>
      </c>
      <c r="AB60" s="1">
        <v>0.2</v>
      </c>
      <c r="AG60" s="15">
        <v>311</v>
      </c>
      <c r="AH60" s="15">
        <v>1</v>
      </c>
      <c r="AI60" s="30">
        <f>2*46.6%</f>
        <v>0.93200000000000005</v>
      </c>
      <c r="AJ60" s="30"/>
      <c r="AM60" s="15"/>
      <c r="AN60" t="s">
        <v>232</v>
      </c>
      <c r="AQ60" s="4">
        <v>0.2</v>
      </c>
      <c r="AR60" s="4"/>
      <c r="AS60">
        <f t="shared" si="126"/>
        <v>566</v>
      </c>
      <c r="AT60" s="6">
        <f t="shared" si="127"/>
        <v>311</v>
      </c>
      <c r="AU60" s="4">
        <f t="shared" si="128"/>
        <v>1.1120000000000001</v>
      </c>
      <c r="AV60" s="6">
        <f t="shared" si="129"/>
        <v>1506.3920000000001</v>
      </c>
      <c r="AW60" s="4">
        <f t="shared" si="130"/>
        <v>0.2</v>
      </c>
      <c r="AX60" s="4">
        <f t="shared" si="131"/>
        <v>0</v>
      </c>
      <c r="AY60" s="4">
        <f t="shared" si="132"/>
        <v>0.45</v>
      </c>
      <c r="AZ60" s="4">
        <f t="shared" si="133"/>
        <v>0.5</v>
      </c>
      <c r="BA60" s="6">
        <f t="shared" si="134"/>
        <v>0</v>
      </c>
      <c r="BB60" s="4">
        <f t="shared" si="135"/>
        <v>0</v>
      </c>
      <c r="BC60" s="9">
        <f t="shared" si="136"/>
        <v>9090.4129075199999</v>
      </c>
      <c r="BD60" s="9">
        <f t="shared" si="137"/>
        <v>13635.61936128</v>
      </c>
      <c r="BE60" s="9">
        <f t="shared" si="138"/>
        <v>11135.755811711999</v>
      </c>
      <c r="BF60" s="6">
        <f t="shared" si="139"/>
        <v>1569.78097536</v>
      </c>
      <c r="BG60" s="9">
        <f t="shared" si="140"/>
        <v>2354.6714630400002</v>
      </c>
      <c r="BH60" s="9">
        <f t="shared" si="141"/>
        <v>1922.9816948160001</v>
      </c>
      <c r="BI60" s="9">
        <f t="shared" si="142"/>
        <v>864</v>
      </c>
      <c r="BJ60" s="9">
        <f t="shared" si="143"/>
        <v>30</v>
      </c>
      <c r="BK60" s="30">
        <v>1</v>
      </c>
      <c r="BL60" s="9">
        <f t="shared" si="144"/>
        <v>2985.8623647328</v>
      </c>
    </row>
    <row r="61" spans="2:64" x14ac:dyDescent="0.35">
      <c r="B61" t="s">
        <v>209</v>
      </c>
      <c r="C61">
        <v>165</v>
      </c>
      <c r="D61" s="4">
        <v>0.18</v>
      </c>
      <c r="E61" s="6">
        <v>6</v>
      </c>
      <c r="F61" s="4">
        <f t="shared" si="5"/>
        <v>5.0288000000000004</v>
      </c>
      <c r="G61" s="6">
        <v>21</v>
      </c>
      <c r="H61">
        <v>8</v>
      </c>
      <c r="I61">
        <v>35</v>
      </c>
      <c r="J61" s="4">
        <v>0.86839999999999995</v>
      </c>
      <c r="K61" s="6">
        <v>20</v>
      </c>
      <c r="L61" s="4">
        <v>0.2</v>
      </c>
      <c r="M61" s="4">
        <v>0.05</v>
      </c>
      <c r="N61" s="4">
        <v>0.5</v>
      </c>
      <c r="O61" s="9">
        <v>864</v>
      </c>
      <c r="P61" t="s">
        <v>288</v>
      </c>
      <c r="Q61">
        <v>1</v>
      </c>
      <c r="R61" t="s">
        <v>9</v>
      </c>
      <c r="S61">
        <v>401</v>
      </c>
      <c r="T61" s="4"/>
      <c r="U61" s="6"/>
      <c r="V61" s="6"/>
      <c r="W61" s="6"/>
      <c r="X61" s="6">
        <v>30</v>
      </c>
      <c r="Y61" t="s">
        <v>45</v>
      </c>
      <c r="AB61" s="1">
        <v>0.2</v>
      </c>
      <c r="AG61" s="15">
        <v>311</v>
      </c>
      <c r="AH61" s="15">
        <v>1</v>
      </c>
      <c r="AI61" s="30">
        <f>1*46.6%</f>
        <v>0.46600000000000003</v>
      </c>
      <c r="AJ61" s="30"/>
      <c r="AM61" s="15">
        <f t="shared" si="145"/>
        <v>187</v>
      </c>
      <c r="AN61" t="s">
        <v>232</v>
      </c>
      <c r="AQ61" s="4">
        <v>0.2</v>
      </c>
      <c r="AR61" s="4"/>
      <c r="AS61">
        <f t="shared" si="126"/>
        <v>566</v>
      </c>
      <c r="AT61" s="6">
        <f t="shared" si="127"/>
        <v>311</v>
      </c>
      <c r="AU61" s="4">
        <f t="shared" si="128"/>
        <v>0.64600000000000002</v>
      </c>
      <c r="AV61" s="6">
        <f t="shared" si="129"/>
        <v>1242.636</v>
      </c>
      <c r="AW61" s="4">
        <f t="shared" si="130"/>
        <v>0.2</v>
      </c>
      <c r="AX61" s="4">
        <f t="shared" si="131"/>
        <v>0</v>
      </c>
      <c r="AY61" s="4">
        <f t="shared" si="132"/>
        <v>0.45</v>
      </c>
      <c r="AZ61" s="4">
        <f t="shared" si="133"/>
        <v>0.5</v>
      </c>
      <c r="BA61" s="6">
        <f t="shared" si="134"/>
        <v>187</v>
      </c>
      <c r="BB61" s="4">
        <f t="shared" si="135"/>
        <v>0.78476370510396976</v>
      </c>
      <c r="BC61" s="9">
        <f t="shared" si="136"/>
        <v>7498.7615001599997</v>
      </c>
      <c r="BD61" s="9">
        <f t="shared" si="137"/>
        <v>11248.14225024</v>
      </c>
      <c r="BE61" s="9">
        <f t="shared" si="138"/>
        <v>9185.9828376959995</v>
      </c>
      <c r="BF61" s="6">
        <f t="shared" si="139"/>
        <v>1294.9261228799999</v>
      </c>
      <c r="BG61" s="9">
        <f t="shared" si="140"/>
        <v>1942.3891843199999</v>
      </c>
      <c r="BH61" s="9">
        <f t="shared" si="141"/>
        <v>1586.2845005280001</v>
      </c>
      <c r="BI61" s="9">
        <f t="shared" si="142"/>
        <v>1542.0358412098299</v>
      </c>
      <c r="BJ61" s="9">
        <f t="shared" si="143"/>
        <v>30</v>
      </c>
      <c r="BK61" s="30">
        <v>1</v>
      </c>
      <c r="BL61" s="9">
        <f t="shared" si="144"/>
        <v>2463.0641064624001</v>
      </c>
    </row>
    <row r="62" spans="2:64" s="97" customFormat="1" x14ac:dyDescent="0.35">
      <c r="B62" s="97" t="s">
        <v>209</v>
      </c>
      <c r="C62" s="97">
        <v>165</v>
      </c>
      <c r="D62" s="99">
        <v>0.18</v>
      </c>
      <c r="E62" s="98">
        <v>6</v>
      </c>
      <c r="F62" s="99">
        <f t="shared" si="5"/>
        <v>5.0288000000000004</v>
      </c>
      <c r="G62" s="98">
        <v>21</v>
      </c>
      <c r="H62" s="97">
        <v>8</v>
      </c>
      <c r="I62" s="97">
        <v>35</v>
      </c>
      <c r="J62" s="99">
        <v>0.86839999999999995</v>
      </c>
      <c r="K62" s="98">
        <v>20</v>
      </c>
      <c r="L62" s="99">
        <v>0.2</v>
      </c>
      <c r="M62" s="99">
        <v>0.05</v>
      </c>
      <c r="N62" s="99">
        <v>0.5</v>
      </c>
      <c r="O62" s="100">
        <v>864</v>
      </c>
      <c r="P62" s="97" t="s">
        <v>288</v>
      </c>
      <c r="Q62" s="97">
        <v>1</v>
      </c>
      <c r="R62" s="97" t="s">
        <v>9</v>
      </c>
      <c r="S62" s="97">
        <v>401</v>
      </c>
      <c r="T62" s="99"/>
      <c r="U62" s="98"/>
      <c r="V62" s="98"/>
      <c r="W62" s="98"/>
      <c r="X62" s="98">
        <v>30</v>
      </c>
      <c r="Y62" s="97" t="s">
        <v>45</v>
      </c>
      <c r="AB62" s="107">
        <v>0.2</v>
      </c>
      <c r="AG62" s="101">
        <v>311</v>
      </c>
      <c r="AH62" s="101">
        <v>1</v>
      </c>
      <c r="AI62" s="102"/>
      <c r="AJ62" s="102"/>
      <c r="AM62" s="101">
        <f>2*187</f>
        <v>374</v>
      </c>
      <c r="AN62" s="97" t="s">
        <v>232</v>
      </c>
      <c r="AQ62" s="99">
        <v>0.2</v>
      </c>
      <c r="AR62" s="99"/>
      <c r="AS62" s="97">
        <f t="shared" si="126"/>
        <v>566</v>
      </c>
      <c r="AT62" s="98">
        <f t="shared" si="127"/>
        <v>311</v>
      </c>
      <c r="AU62" s="99">
        <f t="shared" si="128"/>
        <v>0.18</v>
      </c>
      <c r="AV62" s="98">
        <f t="shared" si="129"/>
        <v>978.88</v>
      </c>
      <c r="AW62" s="99">
        <f t="shared" si="130"/>
        <v>0.2</v>
      </c>
      <c r="AX62" s="99">
        <f t="shared" si="131"/>
        <v>0</v>
      </c>
      <c r="AY62" s="99">
        <f t="shared" si="132"/>
        <v>0.45</v>
      </c>
      <c r="AZ62" s="99">
        <f t="shared" si="133"/>
        <v>0.5</v>
      </c>
      <c r="BA62" s="98">
        <f t="shared" si="134"/>
        <v>374</v>
      </c>
      <c r="BB62" s="99">
        <f t="shared" si="135"/>
        <v>1.4040811724915445</v>
      </c>
      <c r="BC62" s="100">
        <f t="shared" si="136"/>
        <v>5907.1100927999996</v>
      </c>
      <c r="BD62" s="100">
        <f t="shared" si="137"/>
        <v>8860.6651391999985</v>
      </c>
      <c r="BE62" s="100">
        <f t="shared" si="138"/>
        <v>7236.2098636799992</v>
      </c>
      <c r="BF62" s="98">
        <f t="shared" si="139"/>
        <v>1020.0712703999999</v>
      </c>
      <c r="BG62" s="100">
        <f t="shared" si="140"/>
        <v>1530.1069055999999</v>
      </c>
      <c r="BH62" s="100">
        <f t="shared" si="141"/>
        <v>1249.5873062399999</v>
      </c>
      <c r="BI62" s="100">
        <f t="shared" si="142"/>
        <v>2077.1261330326943</v>
      </c>
      <c r="BJ62" s="100">
        <f t="shared" si="143"/>
        <v>30</v>
      </c>
      <c r="BK62" s="102">
        <v>1</v>
      </c>
      <c r="BL62" s="100">
        <f t="shared" si="144"/>
        <v>1940.2658481919998</v>
      </c>
    </row>
    <row r="63" spans="2:64" x14ac:dyDescent="0.35">
      <c r="B63" t="s">
        <v>209</v>
      </c>
      <c r="C63">
        <v>165</v>
      </c>
      <c r="D63" s="4">
        <v>0.18</v>
      </c>
      <c r="E63" s="6">
        <v>6</v>
      </c>
      <c r="F63" s="4">
        <f>235.2%+267.68%</f>
        <v>5.0288000000000004</v>
      </c>
      <c r="G63" s="6">
        <v>21</v>
      </c>
      <c r="H63">
        <v>8</v>
      </c>
      <c r="I63">
        <v>35</v>
      </c>
      <c r="J63" s="4">
        <v>0.86839999999999995</v>
      </c>
      <c r="K63" s="6">
        <v>20</v>
      </c>
      <c r="L63" s="4">
        <v>0.2</v>
      </c>
      <c r="M63" s="4">
        <v>0.05</v>
      </c>
      <c r="N63" s="4">
        <v>0.5</v>
      </c>
      <c r="O63" s="9">
        <v>864</v>
      </c>
      <c r="P63" t="s">
        <v>288</v>
      </c>
      <c r="Q63">
        <v>1</v>
      </c>
      <c r="R63" t="s">
        <v>9</v>
      </c>
      <c r="S63">
        <v>401</v>
      </c>
      <c r="T63" s="4"/>
      <c r="U63" s="6"/>
      <c r="V63" s="6"/>
      <c r="W63" s="6"/>
      <c r="X63" s="6">
        <v>30</v>
      </c>
      <c r="Y63" t="s">
        <v>289</v>
      </c>
      <c r="Z63" s="4"/>
      <c r="AA63" s="4">
        <v>0.15</v>
      </c>
      <c r="AB63" s="4"/>
      <c r="AC63" s="4"/>
      <c r="AD63" s="4">
        <v>0.2</v>
      </c>
      <c r="AE63" s="15"/>
      <c r="AF63" s="4"/>
      <c r="AG63" s="15">
        <v>311</v>
      </c>
      <c r="AH63" s="15">
        <v>1</v>
      </c>
      <c r="AI63" s="30"/>
      <c r="AJ63" s="30">
        <v>0.46600000000000003</v>
      </c>
      <c r="AK63" s="30">
        <v>0.311</v>
      </c>
      <c r="AL63" s="30"/>
      <c r="AM63" s="15"/>
      <c r="AN63" t="s">
        <v>214</v>
      </c>
      <c r="AR63" s="4"/>
      <c r="AS63">
        <f>C63+S63</f>
        <v>566</v>
      </c>
      <c r="AT63" s="6">
        <f>AG63+AO63</f>
        <v>311</v>
      </c>
      <c r="AU63" s="4">
        <f>T63+Z63+AI63+AP63+D63</f>
        <v>0.18</v>
      </c>
      <c r="AV63" s="6">
        <f t="shared" si="129"/>
        <v>978.88</v>
      </c>
      <c r="AW63" s="4">
        <f>AA63+AJ63+L63</f>
        <v>0.81600000000000006</v>
      </c>
      <c r="AX63" s="4">
        <f>AD63</f>
        <v>0.2</v>
      </c>
      <c r="AY63" s="4">
        <f>M63+U63+AB63+AK63+AQ63</f>
        <v>0.36099999999999999</v>
      </c>
      <c r="AZ63" s="4">
        <f>N63+V63+AC63+AL63+AR63</f>
        <v>0.5</v>
      </c>
      <c r="BA63" s="6">
        <f>W63+AE63+AM63</f>
        <v>0</v>
      </c>
      <c r="BB63" s="4">
        <f>666*BA63/(1400+BA63)/100+AF63</f>
        <v>0</v>
      </c>
      <c r="BC63" s="9">
        <f>F63*(100%+$AW63)*$AV63</f>
        <v>8939.426607104002</v>
      </c>
      <c r="BD63" s="9">
        <f t="shared" si="137"/>
        <v>13409.139910656002</v>
      </c>
      <c r="BE63" s="9">
        <f t="shared" si="138"/>
        <v>10552.993109686275</v>
      </c>
      <c r="BF63" s="6">
        <f>J63*(100%+$AW63+$AX63)*$AV63</f>
        <v>1713.7197342719999</v>
      </c>
      <c r="BG63" s="9">
        <f t="shared" si="140"/>
        <v>2570.5796014079997</v>
      </c>
      <c r="BH63" s="9">
        <f t="shared" si="141"/>
        <v>2023.046146308096</v>
      </c>
      <c r="BI63" s="9">
        <f>(100%+BB63)*O63</f>
        <v>864</v>
      </c>
      <c r="BJ63" s="9">
        <f>MAX(K63,X63)</f>
        <v>30</v>
      </c>
      <c r="BK63" s="30">
        <v>1</v>
      </c>
      <c r="BL63" s="9">
        <f>(BK63*I63*BH63+2*BE63)/BJ63</f>
        <v>3063.7533780051967</v>
      </c>
    </row>
    <row r="64" spans="2:64" x14ac:dyDescent="0.35">
      <c r="B64" t="s">
        <v>209</v>
      </c>
      <c r="C64">
        <v>165</v>
      </c>
      <c r="D64" s="4">
        <v>0.18</v>
      </c>
      <c r="E64" s="6">
        <v>6</v>
      </c>
      <c r="F64" s="4">
        <f t="shared" si="5"/>
        <v>5.0288000000000004</v>
      </c>
      <c r="G64" s="6">
        <v>21</v>
      </c>
      <c r="H64">
        <v>8</v>
      </c>
      <c r="I64">
        <v>35</v>
      </c>
      <c r="J64" s="4">
        <v>0.86839999999999995</v>
      </c>
      <c r="K64" s="6">
        <v>20</v>
      </c>
      <c r="L64" s="4">
        <v>0.2</v>
      </c>
      <c r="M64" s="4">
        <v>0.05</v>
      </c>
      <c r="N64" s="4">
        <v>0.5</v>
      </c>
      <c r="O64" s="9">
        <v>864</v>
      </c>
      <c r="P64" t="s">
        <v>288</v>
      </c>
      <c r="Q64">
        <v>1</v>
      </c>
      <c r="R64" t="s">
        <v>9</v>
      </c>
      <c r="S64">
        <v>401</v>
      </c>
      <c r="T64" s="4"/>
      <c r="U64" s="6"/>
      <c r="V64" s="6"/>
      <c r="W64" s="6"/>
      <c r="X64" s="6">
        <v>30</v>
      </c>
      <c r="Y64" t="s">
        <v>289</v>
      </c>
      <c r="Z64" s="4"/>
      <c r="AA64" s="4">
        <v>0.15</v>
      </c>
      <c r="AB64" s="4"/>
      <c r="AC64" s="4"/>
      <c r="AD64" s="4">
        <v>0.2</v>
      </c>
      <c r="AE64" s="15"/>
      <c r="AF64" s="4"/>
      <c r="AG64" s="15">
        <v>311</v>
      </c>
      <c r="AH64" s="15">
        <v>1</v>
      </c>
      <c r="AI64" s="30"/>
      <c r="AJ64" s="30">
        <v>0.46600000000000003</v>
      </c>
      <c r="AM64" s="15">
        <f>1*187</f>
        <v>187</v>
      </c>
      <c r="AN64" t="s">
        <v>214</v>
      </c>
      <c r="AR64" s="4"/>
      <c r="AS64">
        <f t="shared" ref="AS64:AS70" si="146">C64+S64</f>
        <v>566</v>
      </c>
      <c r="AT64" s="6">
        <f t="shared" ref="AT64:AT70" si="147">AG64+AO64</f>
        <v>311</v>
      </c>
      <c r="AU64" s="4">
        <f t="shared" ref="AU64:AU70" si="148">T64+Z64+AI64+AP64+D64</f>
        <v>0.18</v>
      </c>
      <c r="AV64" s="6">
        <f t="shared" si="129"/>
        <v>978.88</v>
      </c>
      <c r="AW64" s="4">
        <f t="shared" ref="AW64:AW70" si="149">AA64+AJ64+L64</f>
        <v>0.81600000000000006</v>
      </c>
      <c r="AX64" s="4">
        <f t="shared" ref="AX64:AX70" si="150">AD64</f>
        <v>0.2</v>
      </c>
      <c r="AY64" s="4">
        <f t="shared" ref="AY64:AY70" si="151">M64+U64+AB64+AK64+AQ64</f>
        <v>0.05</v>
      </c>
      <c r="AZ64" s="4">
        <f t="shared" ref="AZ64:AZ70" si="152">N64+V64+AC64+AL64+AR64</f>
        <v>0.5</v>
      </c>
      <c r="BA64" s="6">
        <f t="shared" ref="BA64:BA70" si="153">W64+AE64+AM64</f>
        <v>187</v>
      </c>
      <c r="BB64" s="4">
        <f t="shared" ref="BB64:BB70" si="154">666*BA64/(1400+BA64)/100+AF64</f>
        <v>0.78476370510396976</v>
      </c>
      <c r="BC64" s="9">
        <f t="shared" ref="BC64:BC70" si="155">F64*(100%+$AW64)*$AV64</f>
        <v>8939.426607104002</v>
      </c>
      <c r="BD64" s="9">
        <f t="shared" si="137"/>
        <v>13409.139910656002</v>
      </c>
      <c r="BE64" s="9">
        <f t="shared" si="138"/>
        <v>9162.9122722816028</v>
      </c>
      <c r="BF64" s="6">
        <f t="shared" ref="BF64:BF70" si="156">J64*(100%+$AW64+$AX64)*$AV64</f>
        <v>1713.7197342719999</v>
      </c>
      <c r="BG64" s="9">
        <f t="shared" si="140"/>
        <v>2570.5796014079997</v>
      </c>
      <c r="BH64" s="9">
        <f t="shared" si="141"/>
        <v>1756.5627276287998</v>
      </c>
      <c r="BI64" s="9">
        <f t="shared" ref="BI64:BI70" si="157">(100%+BB64)*O64</f>
        <v>1542.0358412098299</v>
      </c>
      <c r="BJ64" s="9">
        <f t="shared" ref="BJ64:BJ70" si="158">MAX(K64,X64)</f>
        <v>30</v>
      </c>
      <c r="BK64" s="30">
        <v>1</v>
      </c>
      <c r="BL64" s="9">
        <f t="shared" ref="BL64:BL70" si="159">(BK64*I64*BH64+2*BE64)/BJ64</f>
        <v>2660.1840003857069</v>
      </c>
    </row>
    <row r="65" spans="2:64" x14ac:dyDescent="0.35">
      <c r="B65" t="s">
        <v>209</v>
      </c>
      <c r="C65">
        <v>165</v>
      </c>
      <c r="D65" s="4">
        <v>0.18</v>
      </c>
      <c r="E65" s="6">
        <v>6</v>
      </c>
      <c r="F65" s="4">
        <f t="shared" si="5"/>
        <v>5.0288000000000004</v>
      </c>
      <c r="G65" s="6">
        <v>21</v>
      </c>
      <c r="H65">
        <v>8</v>
      </c>
      <c r="I65">
        <v>35</v>
      </c>
      <c r="J65" s="4">
        <v>0.86839999999999995</v>
      </c>
      <c r="K65" s="6">
        <v>20</v>
      </c>
      <c r="L65" s="4">
        <v>0.2</v>
      </c>
      <c r="M65" s="4">
        <v>0.05</v>
      </c>
      <c r="N65" s="4">
        <v>0.5</v>
      </c>
      <c r="O65" s="9">
        <v>864</v>
      </c>
      <c r="P65" t="s">
        <v>288</v>
      </c>
      <c r="Q65">
        <v>1</v>
      </c>
      <c r="R65" t="s">
        <v>9</v>
      </c>
      <c r="S65">
        <v>401</v>
      </c>
      <c r="T65" s="4"/>
      <c r="U65" s="6"/>
      <c r="V65" s="6"/>
      <c r="W65" s="6"/>
      <c r="X65" s="6">
        <v>30</v>
      </c>
      <c r="Y65" t="s">
        <v>289</v>
      </c>
      <c r="Z65" s="4"/>
      <c r="AA65" s="4">
        <v>0.15</v>
      </c>
      <c r="AB65" s="4"/>
      <c r="AC65" s="4"/>
      <c r="AD65" s="4">
        <v>0.2</v>
      </c>
      <c r="AE65" s="15"/>
      <c r="AF65" s="4"/>
      <c r="AG65" s="15">
        <v>311</v>
      </c>
      <c r="AH65" s="15">
        <v>1</v>
      </c>
      <c r="AI65" s="30">
        <f>1*46.6%</f>
        <v>0.46600000000000003</v>
      </c>
      <c r="AJ65" s="30">
        <v>0.46600000000000003</v>
      </c>
      <c r="AM65" s="15"/>
      <c r="AN65" t="s">
        <v>214</v>
      </c>
      <c r="AR65" s="4"/>
      <c r="AS65">
        <f t="shared" si="146"/>
        <v>566</v>
      </c>
      <c r="AT65" s="6">
        <f t="shared" si="147"/>
        <v>311</v>
      </c>
      <c r="AU65" s="4">
        <f t="shared" si="148"/>
        <v>0.64600000000000002</v>
      </c>
      <c r="AV65" s="6">
        <f t="shared" si="129"/>
        <v>1242.636</v>
      </c>
      <c r="AW65" s="4">
        <f t="shared" si="149"/>
        <v>0.81600000000000006</v>
      </c>
      <c r="AX65" s="4">
        <f t="shared" si="150"/>
        <v>0.2</v>
      </c>
      <c r="AY65" s="4">
        <f t="shared" si="151"/>
        <v>0.05</v>
      </c>
      <c r="AZ65" s="4">
        <f t="shared" si="152"/>
        <v>0.5</v>
      </c>
      <c r="BA65" s="6">
        <f t="shared" si="153"/>
        <v>0</v>
      </c>
      <c r="BB65" s="4">
        <f t="shared" si="154"/>
        <v>0</v>
      </c>
      <c r="BC65" s="9">
        <f t="shared" si="155"/>
        <v>11348.125736908802</v>
      </c>
      <c r="BD65" s="9">
        <f t="shared" si="137"/>
        <v>17022.188605363204</v>
      </c>
      <c r="BE65" s="9">
        <f t="shared" si="138"/>
        <v>11631.828880331521</v>
      </c>
      <c r="BF65" s="6">
        <f t="shared" si="156"/>
        <v>2175.4758864383998</v>
      </c>
      <c r="BG65" s="9">
        <f t="shared" si="140"/>
        <v>3263.2138296575995</v>
      </c>
      <c r="BH65" s="9">
        <f t="shared" si="141"/>
        <v>2229.8627835993598</v>
      </c>
      <c r="BI65" s="9">
        <f t="shared" si="157"/>
        <v>864</v>
      </c>
      <c r="BJ65" s="9">
        <f t="shared" si="158"/>
        <v>30</v>
      </c>
      <c r="BK65" s="30">
        <v>1</v>
      </c>
      <c r="BL65" s="96">
        <f t="shared" si="159"/>
        <v>3376.9618395546877</v>
      </c>
    </row>
    <row r="66" spans="2:64" x14ac:dyDescent="0.35">
      <c r="B66" t="s">
        <v>209</v>
      </c>
      <c r="C66">
        <v>165</v>
      </c>
      <c r="D66" s="4">
        <v>0.18</v>
      </c>
      <c r="E66" s="6">
        <v>6</v>
      </c>
      <c r="F66" s="4">
        <f t="shared" si="5"/>
        <v>5.0288000000000004</v>
      </c>
      <c r="G66" s="6">
        <v>21</v>
      </c>
      <c r="H66">
        <v>8</v>
      </c>
      <c r="I66">
        <v>35</v>
      </c>
      <c r="J66" s="4">
        <v>0.86839999999999995</v>
      </c>
      <c r="K66" s="6">
        <v>20</v>
      </c>
      <c r="L66" s="4">
        <v>0.2</v>
      </c>
      <c r="M66" s="4">
        <v>0.05</v>
      </c>
      <c r="N66" s="4">
        <v>0.5</v>
      </c>
      <c r="O66" s="9">
        <v>864</v>
      </c>
      <c r="P66" t="s">
        <v>288</v>
      </c>
      <c r="Q66">
        <v>1</v>
      </c>
      <c r="R66" t="s">
        <v>9</v>
      </c>
      <c r="S66">
        <v>401</v>
      </c>
      <c r="T66" s="4"/>
      <c r="U66" s="6"/>
      <c r="V66" s="6"/>
      <c r="W66" s="6"/>
      <c r="X66" s="6">
        <v>30</v>
      </c>
      <c r="Y66" t="s">
        <v>289</v>
      </c>
      <c r="Z66" s="4"/>
      <c r="AA66" s="4">
        <v>0.15</v>
      </c>
      <c r="AB66" s="4"/>
      <c r="AC66" s="4"/>
      <c r="AD66" s="4">
        <v>0.2</v>
      </c>
      <c r="AE66" s="15"/>
      <c r="AF66" s="4"/>
      <c r="AG66" s="15">
        <v>311</v>
      </c>
      <c r="AH66" s="15">
        <v>1</v>
      </c>
      <c r="AI66" s="30">
        <f>1*46.6%</f>
        <v>0.46600000000000003</v>
      </c>
      <c r="AK66" s="30">
        <v>0.311</v>
      </c>
      <c r="AM66" s="15"/>
      <c r="AN66" t="s">
        <v>214</v>
      </c>
      <c r="AR66" s="4"/>
      <c r="AS66">
        <f t="shared" si="146"/>
        <v>566</v>
      </c>
      <c r="AT66" s="6">
        <f t="shared" si="147"/>
        <v>311</v>
      </c>
      <c r="AU66" s="4">
        <f t="shared" si="148"/>
        <v>0.64600000000000002</v>
      </c>
      <c r="AV66" s="6">
        <f t="shared" si="129"/>
        <v>1242.636</v>
      </c>
      <c r="AW66" s="4">
        <f t="shared" si="149"/>
        <v>0.35</v>
      </c>
      <c r="AX66" s="4">
        <f t="shared" si="150"/>
        <v>0.2</v>
      </c>
      <c r="AY66" s="4">
        <f t="shared" si="151"/>
        <v>0.36099999999999999</v>
      </c>
      <c r="AZ66" s="4">
        <f t="shared" si="152"/>
        <v>0.5</v>
      </c>
      <c r="BA66" s="6">
        <f t="shared" si="153"/>
        <v>0</v>
      </c>
      <c r="BB66" s="4">
        <f t="shared" si="154"/>
        <v>0</v>
      </c>
      <c r="BC66" s="9">
        <f t="shared" si="155"/>
        <v>8436.1066876800014</v>
      </c>
      <c r="BD66" s="9">
        <f t="shared" si="137"/>
        <v>12654.160031520001</v>
      </c>
      <c r="BE66" s="9">
        <f t="shared" si="138"/>
        <v>9958.8239448062413</v>
      </c>
      <c r="BF66" s="6">
        <f t="shared" si="156"/>
        <v>1672.61290872</v>
      </c>
      <c r="BG66" s="9">
        <f t="shared" si="140"/>
        <v>2508.91936308</v>
      </c>
      <c r="BH66" s="9">
        <f t="shared" si="141"/>
        <v>1974.5195387439599</v>
      </c>
      <c r="BI66" s="9">
        <f t="shared" si="157"/>
        <v>864</v>
      </c>
      <c r="BJ66" s="9">
        <f t="shared" si="158"/>
        <v>30</v>
      </c>
      <c r="BK66" s="30">
        <v>1</v>
      </c>
      <c r="BL66" s="9">
        <f t="shared" si="159"/>
        <v>2967.527724855036</v>
      </c>
    </row>
    <row r="67" spans="2:64" x14ac:dyDescent="0.35">
      <c r="B67" t="s">
        <v>209</v>
      </c>
      <c r="C67">
        <v>165</v>
      </c>
      <c r="D67" s="4">
        <v>0.18</v>
      </c>
      <c r="E67" s="6">
        <v>6</v>
      </c>
      <c r="F67" s="4">
        <f t="shared" si="5"/>
        <v>5.0288000000000004</v>
      </c>
      <c r="G67" s="6">
        <v>21</v>
      </c>
      <c r="H67">
        <v>8</v>
      </c>
      <c r="I67">
        <v>35</v>
      </c>
      <c r="J67" s="4">
        <v>0.86839999999999995</v>
      </c>
      <c r="K67" s="6">
        <v>20</v>
      </c>
      <c r="L67" s="4">
        <v>0.2</v>
      </c>
      <c r="M67" s="4">
        <v>0.05</v>
      </c>
      <c r="N67" s="4">
        <v>0.5</v>
      </c>
      <c r="O67" s="9">
        <v>864</v>
      </c>
      <c r="P67" t="s">
        <v>288</v>
      </c>
      <c r="Q67">
        <v>1</v>
      </c>
      <c r="R67" t="s">
        <v>9</v>
      </c>
      <c r="S67">
        <v>401</v>
      </c>
      <c r="T67" s="4"/>
      <c r="U67" s="6"/>
      <c r="V67" s="6"/>
      <c r="W67" s="6"/>
      <c r="X67" s="6">
        <v>30</v>
      </c>
      <c r="Y67" t="s">
        <v>289</v>
      </c>
      <c r="Z67" s="4"/>
      <c r="AA67" s="4">
        <v>0.15</v>
      </c>
      <c r="AB67" s="4"/>
      <c r="AC67" s="4"/>
      <c r="AD67" s="4">
        <v>0.2</v>
      </c>
      <c r="AE67" s="15"/>
      <c r="AF67" s="4"/>
      <c r="AG67" s="15">
        <v>311</v>
      </c>
      <c r="AH67" s="15">
        <v>1</v>
      </c>
      <c r="AI67" s="30"/>
      <c r="AK67" s="30">
        <v>0.311</v>
      </c>
      <c r="AM67" s="15">
        <f t="shared" ref="AM67:AM69" si="160">1*187</f>
        <v>187</v>
      </c>
      <c r="AN67" t="s">
        <v>214</v>
      </c>
      <c r="AR67" s="4"/>
      <c r="AS67">
        <f t="shared" si="146"/>
        <v>566</v>
      </c>
      <c r="AT67" s="6">
        <f t="shared" si="147"/>
        <v>311</v>
      </c>
      <c r="AU67" s="4">
        <f t="shared" si="148"/>
        <v>0.18</v>
      </c>
      <c r="AV67" s="6">
        <f t="shared" si="129"/>
        <v>978.88</v>
      </c>
      <c r="AW67" s="4">
        <f t="shared" si="149"/>
        <v>0.35</v>
      </c>
      <c r="AX67" s="4">
        <f t="shared" si="150"/>
        <v>0.2</v>
      </c>
      <c r="AY67" s="4">
        <f t="shared" si="151"/>
        <v>0.36099999999999999</v>
      </c>
      <c r="AZ67" s="4">
        <f t="shared" si="152"/>
        <v>0.5</v>
      </c>
      <c r="BA67" s="6">
        <f t="shared" si="153"/>
        <v>187</v>
      </c>
      <c r="BB67" s="4">
        <f t="shared" si="154"/>
        <v>0.78476370510396976</v>
      </c>
      <c r="BC67" s="9">
        <f t="shared" si="155"/>
        <v>6645.4988544000007</v>
      </c>
      <c r="BD67" s="9">
        <f t="shared" si="137"/>
        <v>9968.2482816000011</v>
      </c>
      <c r="BE67" s="9">
        <f t="shared" si="138"/>
        <v>7845.0113976192006</v>
      </c>
      <c r="BF67" s="6">
        <f t="shared" si="156"/>
        <v>1317.5920576000001</v>
      </c>
      <c r="BG67" s="9">
        <f t="shared" si="140"/>
        <v>1976.3880864000002</v>
      </c>
      <c r="BH67" s="9">
        <f t="shared" si="141"/>
        <v>1555.4174239968002</v>
      </c>
      <c r="BI67" s="9">
        <f t="shared" si="157"/>
        <v>1542.0358412098299</v>
      </c>
      <c r="BJ67" s="9">
        <f t="shared" si="158"/>
        <v>30</v>
      </c>
      <c r="BK67" s="30">
        <v>1</v>
      </c>
      <c r="BL67" s="9">
        <f t="shared" si="159"/>
        <v>2337.6544211708806</v>
      </c>
    </row>
    <row r="68" spans="2:64" x14ac:dyDescent="0.35">
      <c r="B68" t="s">
        <v>209</v>
      </c>
      <c r="C68">
        <v>165</v>
      </c>
      <c r="D68" s="4">
        <v>0.18</v>
      </c>
      <c r="E68" s="6">
        <v>6</v>
      </c>
      <c r="F68" s="4">
        <f t="shared" si="5"/>
        <v>5.0288000000000004</v>
      </c>
      <c r="G68" s="6">
        <v>21</v>
      </c>
      <c r="H68">
        <v>8</v>
      </c>
      <c r="I68">
        <v>35</v>
      </c>
      <c r="J68" s="4">
        <v>0.86839999999999995</v>
      </c>
      <c r="K68" s="6">
        <v>20</v>
      </c>
      <c r="L68" s="4">
        <v>0.2</v>
      </c>
      <c r="M68" s="4">
        <v>0.05</v>
      </c>
      <c r="N68" s="4">
        <v>0.5</v>
      </c>
      <c r="O68" s="9">
        <v>864</v>
      </c>
      <c r="P68" t="s">
        <v>288</v>
      </c>
      <c r="Q68">
        <v>1</v>
      </c>
      <c r="R68" t="s">
        <v>9</v>
      </c>
      <c r="S68">
        <v>401</v>
      </c>
      <c r="T68" s="4"/>
      <c r="U68" s="6"/>
      <c r="V68" s="6"/>
      <c r="W68" s="6"/>
      <c r="X68" s="6">
        <v>30</v>
      </c>
      <c r="Y68" t="s">
        <v>289</v>
      </c>
      <c r="Z68" s="4"/>
      <c r="AA68" s="4">
        <v>0.15</v>
      </c>
      <c r="AB68" s="4"/>
      <c r="AC68" s="4"/>
      <c r="AD68" s="4">
        <v>0.2</v>
      </c>
      <c r="AE68" s="15"/>
      <c r="AF68" s="4"/>
      <c r="AG68" s="15">
        <v>311</v>
      </c>
      <c r="AH68" s="15">
        <v>1</v>
      </c>
      <c r="AI68" s="30">
        <f>2*46.6%</f>
        <v>0.93200000000000005</v>
      </c>
      <c r="AJ68" s="30"/>
      <c r="AM68" s="15"/>
      <c r="AN68" t="s">
        <v>214</v>
      </c>
      <c r="AR68" s="4"/>
      <c r="AS68">
        <f t="shared" si="146"/>
        <v>566</v>
      </c>
      <c r="AT68" s="6">
        <f t="shared" si="147"/>
        <v>311</v>
      </c>
      <c r="AU68" s="4">
        <f t="shared" si="148"/>
        <v>1.1120000000000001</v>
      </c>
      <c r="AV68" s="6">
        <f t="shared" si="129"/>
        <v>1506.3920000000001</v>
      </c>
      <c r="AW68" s="4">
        <f t="shared" si="149"/>
        <v>0.35</v>
      </c>
      <c r="AX68" s="4">
        <f t="shared" si="150"/>
        <v>0.2</v>
      </c>
      <c r="AY68" s="4">
        <f t="shared" si="151"/>
        <v>0.05</v>
      </c>
      <c r="AZ68" s="4">
        <f t="shared" si="152"/>
        <v>0.5</v>
      </c>
      <c r="BA68" s="6">
        <f t="shared" si="153"/>
        <v>0</v>
      </c>
      <c r="BB68" s="4">
        <f t="shared" si="154"/>
        <v>0</v>
      </c>
      <c r="BC68" s="9">
        <f t="shared" si="155"/>
        <v>10226.714520960002</v>
      </c>
      <c r="BD68" s="9">
        <f t="shared" si="137"/>
        <v>15340.071781440003</v>
      </c>
      <c r="BE68" s="9">
        <f t="shared" si="138"/>
        <v>10482.382383984002</v>
      </c>
      <c r="BF68" s="6">
        <f t="shared" si="156"/>
        <v>2027.63375984</v>
      </c>
      <c r="BG68" s="9">
        <f t="shared" si="140"/>
        <v>3041.4506397599998</v>
      </c>
      <c r="BH68" s="9">
        <f t="shared" si="141"/>
        <v>2078.3246038359998</v>
      </c>
      <c r="BI68" s="9">
        <f t="shared" si="157"/>
        <v>864</v>
      </c>
      <c r="BJ68" s="9">
        <f t="shared" si="158"/>
        <v>30</v>
      </c>
      <c r="BK68" s="30">
        <v>1</v>
      </c>
      <c r="BL68" s="9">
        <f t="shared" si="159"/>
        <v>3123.5375300742667</v>
      </c>
    </row>
    <row r="69" spans="2:64" x14ac:dyDescent="0.35">
      <c r="B69" t="s">
        <v>209</v>
      </c>
      <c r="C69">
        <v>165</v>
      </c>
      <c r="D69" s="4">
        <v>0.18</v>
      </c>
      <c r="E69" s="6">
        <v>6</v>
      </c>
      <c r="F69" s="4">
        <f t="shared" si="5"/>
        <v>5.0288000000000004</v>
      </c>
      <c r="G69" s="6">
        <v>21</v>
      </c>
      <c r="H69">
        <v>8</v>
      </c>
      <c r="I69">
        <v>35</v>
      </c>
      <c r="J69" s="4">
        <v>0.86839999999999995</v>
      </c>
      <c r="K69" s="6">
        <v>20</v>
      </c>
      <c r="L69" s="4">
        <v>0.2</v>
      </c>
      <c r="M69" s="4">
        <v>0.05</v>
      </c>
      <c r="N69" s="4">
        <v>0.5</v>
      </c>
      <c r="O69" s="9">
        <v>864</v>
      </c>
      <c r="P69" t="s">
        <v>288</v>
      </c>
      <c r="Q69">
        <v>1</v>
      </c>
      <c r="R69" t="s">
        <v>9</v>
      </c>
      <c r="S69">
        <v>401</v>
      </c>
      <c r="T69" s="4"/>
      <c r="U69" s="6"/>
      <c r="V69" s="6"/>
      <c r="W69" s="6"/>
      <c r="X69" s="6">
        <v>30</v>
      </c>
      <c r="Y69" t="s">
        <v>289</v>
      </c>
      <c r="Z69" s="4"/>
      <c r="AA69" s="4">
        <v>0.15</v>
      </c>
      <c r="AB69" s="4"/>
      <c r="AC69" s="4"/>
      <c r="AD69" s="4">
        <v>0.2</v>
      </c>
      <c r="AE69" s="15"/>
      <c r="AF69" s="4"/>
      <c r="AG69" s="15">
        <v>311</v>
      </c>
      <c r="AH69" s="15">
        <v>1</v>
      </c>
      <c r="AI69" s="30">
        <f>1*46.6%</f>
        <v>0.46600000000000003</v>
      </c>
      <c r="AJ69" s="30"/>
      <c r="AM69" s="15">
        <f t="shared" si="160"/>
        <v>187</v>
      </c>
      <c r="AN69" t="s">
        <v>214</v>
      </c>
      <c r="AR69" s="4"/>
      <c r="AS69">
        <f t="shared" si="146"/>
        <v>566</v>
      </c>
      <c r="AT69" s="6">
        <f t="shared" si="147"/>
        <v>311</v>
      </c>
      <c r="AU69" s="4">
        <f t="shared" si="148"/>
        <v>0.64600000000000002</v>
      </c>
      <c r="AV69" s="6">
        <f t="shared" si="129"/>
        <v>1242.636</v>
      </c>
      <c r="AW69" s="4">
        <f t="shared" si="149"/>
        <v>0.35</v>
      </c>
      <c r="AX69" s="4">
        <f t="shared" si="150"/>
        <v>0.2</v>
      </c>
      <c r="AY69" s="4">
        <f t="shared" si="151"/>
        <v>0.05</v>
      </c>
      <c r="AZ69" s="4">
        <f t="shared" si="152"/>
        <v>0.5</v>
      </c>
      <c r="BA69" s="6">
        <f t="shared" si="153"/>
        <v>187</v>
      </c>
      <c r="BB69" s="4">
        <f t="shared" si="154"/>
        <v>0.78476370510396976</v>
      </c>
      <c r="BC69" s="9">
        <f t="shared" si="155"/>
        <v>8436.1066876800014</v>
      </c>
      <c r="BD69" s="9">
        <f t="shared" si="137"/>
        <v>12654.160031520001</v>
      </c>
      <c r="BE69" s="9">
        <f t="shared" si="138"/>
        <v>8647.0093548720015</v>
      </c>
      <c r="BF69" s="6">
        <f t="shared" si="156"/>
        <v>1672.61290872</v>
      </c>
      <c r="BG69" s="9">
        <f t="shared" si="140"/>
        <v>2508.91936308</v>
      </c>
      <c r="BH69" s="9">
        <f t="shared" si="141"/>
        <v>1714.4282314379998</v>
      </c>
      <c r="BI69" s="9">
        <f t="shared" si="157"/>
        <v>1542.0358412098299</v>
      </c>
      <c r="BJ69" s="9">
        <f t="shared" si="158"/>
        <v>30</v>
      </c>
      <c r="BK69" s="30">
        <v>1</v>
      </c>
      <c r="BL69" s="9">
        <f t="shared" si="159"/>
        <v>2576.6335603358002</v>
      </c>
    </row>
    <row r="70" spans="2:64" s="10" customFormat="1" x14ac:dyDescent="0.35">
      <c r="B70" s="10" t="s">
        <v>209</v>
      </c>
      <c r="C70" s="10">
        <v>165</v>
      </c>
      <c r="D70" s="12">
        <v>0.18</v>
      </c>
      <c r="E70" s="13">
        <v>6</v>
      </c>
      <c r="F70" s="12">
        <f t="shared" si="5"/>
        <v>5.0288000000000004</v>
      </c>
      <c r="G70" s="13">
        <v>21</v>
      </c>
      <c r="H70" s="10">
        <v>8</v>
      </c>
      <c r="I70" s="10">
        <v>35</v>
      </c>
      <c r="J70" s="12">
        <v>0.86839999999999995</v>
      </c>
      <c r="K70" s="13">
        <v>20</v>
      </c>
      <c r="L70" s="12">
        <v>0.2</v>
      </c>
      <c r="M70" s="12">
        <v>0.05</v>
      </c>
      <c r="N70" s="12">
        <v>0.5</v>
      </c>
      <c r="O70" s="17">
        <v>864</v>
      </c>
      <c r="P70" s="10" t="s">
        <v>288</v>
      </c>
      <c r="Q70" s="10">
        <v>1</v>
      </c>
      <c r="R70" s="10" t="s">
        <v>9</v>
      </c>
      <c r="S70" s="10">
        <v>401</v>
      </c>
      <c r="T70" s="12"/>
      <c r="U70" s="13"/>
      <c r="V70" s="13"/>
      <c r="W70" s="13"/>
      <c r="X70" s="13">
        <v>30</v>
      </c>
      <c r="Y70" s="10" t="s">
        <v>289</v>
      </c>
      <c r="Z70" s="12"/>
      <c r="AA70" s="12">
        <v>0.15</v>
      </c>
      <c r="AB70" s="12"/>
      <c r="AC70" s="12"/>
      <c r="AD70" s="12">
        <v>0.2</v>
      </c>
      <c r="AE70" s="31"/>
      <c r="AF70" s="12"/>
      <c r="AG70" s="31">
        <v>311</v>
      </c>
      <c r="AH70" s="31">
        <v>1</v>
      </c>
      <c r="AI70" s="32"/>
      <c r="AJ70" s="32"/>
      <c r="AM70" s="31">
        <f>2*187</f>
        <v>374</v>
      </c>
      <c r="AN70" s="10" t="s">
        <v>214</v>
      </c>
      <c r="AR70" s="12"/>
      <c r="AS70" s="10">
        <f t="shared" si="146"/>
        <v>566</v>
      </c>
      <c r="AT70" s="13">
        <f t="shared" si="147"/>
        <v>311</v>
      </c>
      <c r="AU70" s="12">
        <f t="shared" si="148"/>
        <v>0.18</v>
      </c>
      <c r="AV70" s="13">
        <f t="shared" si="129"/>
        <v>978.88</v>
      </c>
      <c r="AW70" s="12">
        <f t="shared" si="149"/>
        <v>0.35</v>
      </c>
      <c r="AX70" s="12">
        <f t="shared" si="150"/>
        <v>0.2</v>
      </c>
      <c r="AY70" s="12">
        <f t="shared" si="151"/>
        <v>0.05</v>
      </c>
      <c r="AZ70" s="12">
        <f t="shared" si="152"/>
        <v>0.5</v>
      </c>
      <c r="BA70" s="13">
        <f t="shared" si="153"/>
        <v>374</v>
      </c>
      <c r="BB70" s="12">
        <f t="shared" si="154"/>
        <v>1.4040811724915445</v>
      </c>
      <c r="BC70" s="17">
        <f t="shared" si="155"/>
        <v>6645.4988544000007</v>
      </c>
      <c r="BD70" s="17">
        <f t="shared" si="137"/>
        <v>9968.2482816000011</v>
      </c>
      <c r="BE70" s="17">
        <f t="shared" si="138"/>
        <v>6811.6363257600005</v>
      </c>
      <c r="BF70" s="13">
        <f t="shared" si="156"/>
        <v>1317.5920576000001</v>
      </c>
      <c r="BG70" s="17">
        <f t="shared" si="140"/>
        <v>1976.3880864000002</v>
      </c>
      <c r="BH70" s="17">
        <f t="shared" si="141"/>
        <v>1350.5318590400002</v>
      </c>
      <c r="BI70" s="17">
        <f t="shared" si="157"/>
        <v>2077.1261330326943</v>
      </c>
      <c r="BJ70" s="17">
        <f t="shared" si="158"/>
        <v>30</v>
      </c>
      <c r="BK70" s="32">
        <v>1</v>
      </c>
      <c r="BL70" s="17">
        <f t="shared" si="159"/>
        <v>2029.7295905973335</v>
      </c>
    </row>
    <row r="71" spans="2:64" x14ac:dyDescent="0.35">
      <c r="B71" t="s">
        <v>209</v>
      </c>
      <c r="C71">
        <v>165</v>
      </c>
      <c r="D71" s="4">
        <v>0.18</v>
      </c>
      <c r="E71" s="6">
        <v>6</v>
      </c>
      <c r="F71" s="4">
        <f>235.2%+267.68%</f>
        <v>5.0288000000000004</v>
      </c>
      <c r="G71" s="6">
        <v>21</v>
      </c>
      <c r="H71">
        <v>8</v>
      </c>
      <c r="I71">
        <v>35</v>
      </c>
      <c r="J71" s="4">
        <v>0.86839999999999995</v>
      </c>
      <c r="K71" s="6">
        <v>20</v>
      </c>
      <c r="L71" s="4">
        <v>0.2</v>
      </c>
      <c r="M71" s="4">
        <v>0.05</v>
      </c>
      <c r="N71" s="4">
        <v>0.5</v>
      </c>
      <c r="O71" s="9">
        <v>864</v>
      </c>
      <c r="P71" t="s">
        <v>288</v>
      </c>
      <c r="Q71">
        <v>1</v>
      </c>
      <c r="R71" t="s">
        <v>9</v>
      </c>
      <c r="S71">
        <v>401</v>
      </c>
      <c r="T71" s="4"/>
      <c r="U71" s="6"/>
      <c r="V71" s="6"/>
      <c r="W71" s="6"/>
      <c r="X71" s="6">
        <v>30</v>
      </c>
      <c r="Y71" t="s">
        <v>294</v>
      </c>
      <c r="Z71" s="4">
        <v>0.18</v>
      </c>
      <c r="AD71" s="4">
        <v>0.2</v>
      </c>
      <c r="AE71" s="15"/>
      <c r="AF71" s="4"/>
      <c r="AG71" s="15">
        <v>311</v>
      </c>
      <c r="AH71" s="15">
        <v>1</v>
      </c>
      <c r="AI71" s="30"/>
      <c r="AJ71" s="30">
        <v>0.46600000000000003</v>
      </c>
      <c r="AK71" s="30">
        <v>0.311</v>
      </c>
      <c r="AL71" s="30"/>
      <c r="AM71" s="15"/>
      <c r="AN71" t="s">
        <v>214</v>
      </c>
      <c r="AR71" s="4"/>
      <c r="AS71">
        <f>C71+S71</f>
        <v>566</v>
      </c>
      <c r="AT71" s="6">
        <f>AG71+AO71</f>
        <v>311</v>
      </c>
      <c r="AU71" s="4">
        <f>T71+Z71+AI71+AP71+D71</f>
        <v>0.36</v>
      </c>
      <c r="AV71" s="6">
        <f t="shared" si="129"/>
        <v>1080.7599999999998</v>
      </c>
      <c r="AW71" s="4">
        <f>AA71+AJ71+L71</f>
        <v>0.66600000000000004</v>
      </c>
      <c r="AX71" s="4">
        <f>AD71</f>
        <v>0.2</v>
      </c>
      <c r="AY71" s="4">
        <f>M71+U71+AB71+AK71+AQ71</f>
        <v>0.36099999999999999</v>
      </c>
      <c r="AZ71" s="4">
        <f>N71+V71+AC71+AL71+AR71</f>
        <v>0.5</v>
      </c>
      <c r="BA71" s="6">
        <f>W71+AE71+AM71</f>
        <v>0</v>
      </c>
      <c r="BB71" s="4">
        <f>666*BA71/(1400+BA71)/100+AF71</f>
        <v>0</v>
      </c>
      <c r="BC71" s="9">
        <f>F71*(100%+$AW71)*$AV71</f>
        <v>9054.5865294079977</v>
      </c>
      <c r="BD71" s="9">
        <f t="shared" si="137"/>
        <v>13581.879794111996</v>
      </c>
      <c r="BE71" s="9">
        <f t="shared" si="138"/>
        <v>10688.93939796614</v>
      </c>
      <c r="BF71" s="6">
        <f>J71*(100%+$AW71+$AX71)*$AV71</f>
        <v>1751.3006821439992</v>
      </c>
      <c r="BG71" s="9">
        <f t="shared" si="140"/>
        <v>2626.9510232159987</v>
      </c>
      <c r="BH71" s="9">
        <f t="shared" si="141"/>
        <v>2067.410455270991</v>
      </c>
      <c r="BI71" s="9">
        <f>(100%+BB71)*O71</f>
        <v>864</v>
      </c>
      <c r="BJ71" s="9">
        <f>MAX(K71,X71)</f>
        <v>30</v>
      </c>
      <c r="BK71" s="30">
        <v>1</v>
      </c>
      <c r="BL71" s="9">
        <f>(BK71*I71*BH71+2*BE71)/BJ71</f>
        <v>3124.5748243472322</v>
      </c>
    </row>
    <row r="72" spans="2:64" x14ac:dyDescent="0.35">
      <c r="B72" t="s">
        <v>209</v>
      </c>
      <c r="C72">
        <v>165</v>
      </c>
      <c r="D72" s="4">
        <v>0.18</v>
      </c>
      <c r="E72" s="6">
        <v>6</v>
      </c>
      <c r="F72" s="4">
        <f t="shared" ref="F72:F98" si="161">235.2%+267.68%</f>
        <v>5.0288000000000004</v>
      </c>
      <c r="G72" s="6">
        <v>21</v>
      </c>
      <c r="H72">
        <v>8</v>
      </c>
      <c r="I72">
        <v>35</v>
      </c>
      <c r="J72" s="4">
        <v>0.86839999999999995</v>
      </c>
      <c r="K72" s="6">
        <v>20</v>
      </c>
      <c r="L72" s="4">
        <v>0.2</v>
      </c>
      <c r="M72" s="4">
        <v>0.05</v>
      </c>
      <c r="N72" s="4">
        <v>0.5</v>
      </c>
      <c r="O72" s="9">
        <v>864</v>
      </c>
      <c r="P72" t="s">
        <v>288</v>
      </c>
      <c r="Q72">
        <v>1</v>
      </c>
      <c r="R72" t="s">
        <v>9</v>
      </c>
      <c r="S72">
        <v>401</v>
      </c>
      <c r="T72" s="4"/>
      <c r="U72" s="6"/>
      <c r="V72" s="6"/>
      <c r="W72" s="6"/>
      <c r="X72" s="6">
        <v>30</v>
      </c>
      <c r="Y72" t="s">
        <v>294</v>
      </c>
      <c r="Z72" s="4">
        <v>0.18</v>
      </c>
      <c r="AD72" s="4">
        <v>0.2</v>
      </c>
      <c r="AE72" s="15"/>
      <c r="AF72" s="4"/>
      <c r="AG72" s="15">
        <v>311</v>
      </c>
      <c r="AH72" s="15">
        <v>1</v>
      </c>
      <c r="AI72" s="30"/>
      <c r="AJ72" s="30">
        <v>0.46600000000000003</v>
      </c>
      <c r="AM72" s="15">
        <f>1*187</f>
        <v>187</v>
      </c>
      <c r="AN72" t="s">
        <v>214</v>
      </c>
      <c r="AR72" s="4"/>
      <c r="AS72">
        <f t="shared" ref="AS72:AS78" si="162">C72+S72</f>
        <v>566</v>
      </c>
      <c r="AT72" s="6">
        <f t="shared" ref="AT72:AT78" si="163">AG72+AO72</f>
        <v>311</v>
      </c>
      <c r="AU72" s="4">
        <f t="shared" ref="AU72:AU78" si="164">T72+Z72+AI72+AP72+D72</f>
        <v>0.36</v>
      </c>
      <c r="AV72" s="6">
        <f t="shared" si="129"/>
        <v>1080.7599999999998</v>
      </c>
      <c r="AW72" s="4">
        <f t="shared" ref="AW72:AW78" si="165">AA72+AJ72+L72</f>
        <v>0.66600000000000004</v>
      </c>
      <c r="AX72" s="4">
        <f t="shared" ref="AX72:AX78" si="166">AD72</f>
        <v>0.2</v>
      </c>
      <c r="AY72" s="4">
        <f t="shared" ref="AY72:AY78" si="167">M72+U72+AB72+AK72+AQ72</f>
        <v>0.05</v>
      </c>
      <c r="AZ72" s="4">
        <f t="shared" ref="AZ72:AZ78" si="168">N72+V72+AC72+AL72+AR72</f>
        <v>0.5</v>
      </c>
      <c r="BA72" s="6">
        <f t="shared" ref="BA72:BA78" si="169">W72+AE72+AM72</f>
        <v>187</v>
      </c>
      <c r="BB72" s="4">
        <f t="shared" ref="BB72:BB78" si="170">666*BA72/(1400+BA72)/100+AF72</f>
        <v>0.78476370510396976</v>
      </c>
      <c r="BC72" s="9">
        <f t="shared" ref="BC72:BC78" si="171">F72*(100%+$AW72)*$AV72</f>
        <v>9054.5865294079977</v>
      </c>
      <c r="BD72" s="9">
        <f t="shared" si="137"/>
        <v>13581.879794111996</v>
      </c>
      <c r="BE72" s="9">
        <f t="shared" si="138"/>
        <v>9280.9511926431969</v>
      </c>
      <c r="BF72" s="6">
        <f t="shared" ref="BF72:BF78" si="172">J72*(100%+$AW72+$AX72)*$AV72</f>
        <v>1751.3006821439992</v>
      </c>
      <c r="BG72" s="9">
        <f t="shared" si="140"/>
        <v>2626.9510232159987</v>
      </c>
      <c r="BH72" s="9">
        <f t="shared" si="141"/>
        <v>1795.083199197599</v>
      </c>
      <c r="BI72" s="9">
        <f t="shared" ref="BI72:BI78" si="173">(100%+BB72)*O72</f>
        <v>1542.0358412098299</v>
      </c>
      <c r="BJ72" s="9">
        <f t="shared" ref="BJ72:BJ78" si="174">MAX(K72,X72)</f>
        <v>30</v>
      </c>
      <c r="BK72" s="30">
        <v>1</v>
      </c>
      <c r="BL72" s="9">
        <f t="shared" ref="BL72:BL78" si="175">(BK72*I72*BH72+2*BE72)/BJ72</f>
        <v>2712.9938119067451</v>
      </c>
    </row>
    <row r="73" spans="2:64" x14ac:dyDescent="0.35">
      <c r="B73" t="s">
        <v>209</v>
      </c>
      <c r="C73">
        <v>165</v>
      </c>
      <c r="D73" s="4">
        <v>0.18</v>
      </c>
      <c r="E73" s="6">
        <v>6</v>
      </c>
      <c r="F73" s="4">
        <f t="shared" si="161"/>
        <v>5.0288000000000004</v>
      </c>
      <c r="G73" s="6">
        <v>21</v>
      </c>
      <c r="H73">
        <v>8</v>
      </c>
      <c r="I73">
        <v>35</v>
      </c>
      <c r="J73" s="4">
        <v>0.86839999999999995</v>
      </c>
      <c r="K73" s="6">
        <v>20</v>
      </c>
      <c r="L73" s="4">
        <v>0.2</v>
      </c>
      <c r="M73" s="4">
        <v>0.05</v>
      </c>
      <c r="N73" s="4">
        <v>0.5</v>
      </c>
      <c r="O73" s="9">
        <v>864</v>
      </c>
      <c r="P73" t="s">
        <v>288</v>
      </c>
      <c r="Q73">
        <v>1</v>
      </c>
      <c r="R73" t="s">
        <v>9</v>
      </c>
      <c r="S73">
        <v>401</v>
      </c>
      <c r="T73" s="4"/>
      <c r="U73" s="6"/>
      <c r="V73" s="6"/>
      <c r="W73" s="6"/>
      <c r="X73" s="6">
        <v>30</v>
      </c>
      <c r="Y73" t="s">
        <v>294</v>
      </c>
      <c r="Z73" s="4">
        <v>0.18</v>
      </c>
      <c r="AD73" s="4">
        <v>0.2</v>
      </c>
      <c r="AE73" s="15"/>
      <c r="AF73" s="4"/>
      <c r="AG73" s="15">
        <v>311</v>
      </c>
      <c r="AH73" s="15">
        <v>1</v>
      </c>
      <c r="AI73" s="30">
        <f>1*46.6%</f>
        <v>0.46600000000000003</v>
      </c>
      <c r="AJ73" s="30">
        <v>0.46600000000000003</v>
      </c>
      <c r="AM73" s="15"/>
      <c r="AN73" t="s">
        <v>214</v>
      </c>
      <c r="AR73" s="4"/>
      <c r="AS73">
        <f t="shared" si="162"/>
        <v>566</v>
      </c>
      <c r="AT73" s="6">
        <f t="shared" si="163"/>
        <v>311</v>
      </c>
      <c r="AU73" s="4">
        <f t="shared" si="164"/>
        <v>0.82600000000000007</v>
      </c>
      <c r="AV73" s="6">
        <f t="shared" si="129"/>
        <v>1344.5160000000001</v>
      </c>
      <c r="AW73" s="4">
        <f t="shared" si="165"/>
        <v>0.66600000000000004</v>
      </c>
      <c r="AX73" s="4">
        <f t="shared" si="166"/>
        <v>0.2</v>
      </c>
      <c r="AY73" s="4">
        <f t="shared" si="167"/>
        <v>0.05</v>
      </c>
      <c r="AZ73" s="4">
        <f t="shared" si="168"/>
        <v>0.5</v>
      </c>
      <c r="BA73" s="6">
        <f t="shared" si="169"/>
        <v>0</v>
      </c>
      <c r="BB73" s="4">
        <f t="shared" si="170"/>
        <v>0</v>
      </c>
      <c r="BC73" s="9">
        <f t="shared" si="171"/>
        <v>11264.329233292799</v>
      </c>
      <c r="BD73" s="9">
        <f t="shared" si="137"/>
        <v>16896.493849939201</v>
      </c>
      <c r="BE73" s="9">
        <f t="shared" si="138"/>
        <v>11545.93746412512</v>
      </c>
      <c r="BF73" s="6">
        <f t="shared" si="172"/>
        <v>2178.6999777503997</v>
      </c>
      <c r="BG73" s="9">
        <f t="shared" si="140"/>
        <v>3268.0499666255996</v>
      </c>
      <c r="BH73" s="9">
        <f t="shared" si="141"/>
        <v>2233.1674771941598</v>
      </c>
      <c r="BI73" s="9">
        <f t="shared" si="173"/>
        <v>864</v>
      </c>
      <c r="BJ73" s="9">
        <f t="shared" si="174"/>
        <v>30</v>
      </c>
      <c r="BK73" s="30">
        <v>1</v>
      </c>
      <c r="BL73" s="96">
        <f t="shared" si="175"/>
        <v>3375.0912210015281</v>
      </c>
    </row>
    <row r="74" spans="2:64" x14ac:dyDescent="0.35">
      <c r="B74" t="s">
        <v>209</v>
      </c>
      <c r="C74">
        <v>165</v>
      </c>
      <c r="D74" s="4">
        <v>0.18</v>
      </c>
      <c r="E74" s="6">
        <v>6</v>
      </c>
      <c r="F74" s="4">
        <f t="shared" si="161"/>
        <v>5.0288000000000004</v>
      </c>
      <c r="G74" s="6">
        <v>21</v>
      </c>
      <c r="H74">
        <v>8</v>
      </c>
      <c r="I74">
        <v>35</v>
      </c>
      <c r="J74" s="4">
        <v>0.86839999999999995</v>
      </c>
      <c r="K74" s="6">
        <v>20</v>
      </c>
      <c r="L74" s="4">
        <v>0.2</v>
      </c>
      <c r="M74" s="4">
        <v>0.05</v>
      </c>
      <c r="N74" s="4">
        <v>0.5</v>
      </c>
      <c r="O74" s="9">
        <v>864</v>
      </c>
      <c r="P74" t="s">
        <v>288</v>
      </c>
      <c r="Q74">
        <v>1</v>
      </c>
      <c r="R74" t="s">
        <v>9</v>
      </c>
      <c r="S74">
        <v>401</v>
      </c>
      <c r="T74" s="4"/>
      <c r="U74" s="6"/>
      <c r="V74" s="6"/>
      <c r="W74" s="6"/>
      <c r="X74" s="6">
        <v>30</v>
      </c>
      <c r="Y74" t="s">
        <v>294</v>
      </c>
      <c r="Z74" s="4">
        <v>0.18</v>
      </c>
      <c r="AD74" s="4">
        <v>0.2</v>
      </c>
      <c r="AE74" s="15"/>
      <c r="AF74" s="4"/>
      <c r="AG74" s="15">
        <v>311</v>
      </c>
      <c r="AH74" s="15">
        <v>1</v>
      </c>
      <c r="AI74" s="30">
        <f>1*46.6%</f>
        <v>0.46600000000000003</v>
      </c>
      <c r="AK74" s="30">
        <v>0.311</v>
      </c>
      <c r="AM74" s="15"/>
      <c r="AN74" t="s">
        <v>214</v>
      </c>
      <c r="AR74" s="4"/>
      <c r="AS74">
        <f t="shared" si="162"/>
        <v>566</v>
      </c>
      <c r="AT74" s="6">
        <f t="shared" si="163"/>
        <v>311</v>
      </c>
      <c r="AU74" s="4">
        <f t="shared" si="164"/>
        <v>0.82600000000000007</v>
      </c>
      <c r="AV74" s="6">
        <f t="shared" si="129"/>
        <v>1344.5160000000001</v>
      </c>
      <c r="AW74" s="4">
        <f t="shared" si="165"/>
        <v>0.2</v>
      </c>
      <c r="AX74" s="4">
        <f t="shared" si="166"/>
        <v>0.2</v>
      </c>
      <c r="AY74" s="4">
        <f t="shared" si="167"/>
        <v>0.36099999999999999</v>
      </c>
      <c r="AZ74" s="4">
        <f t="shared" si="168"/>
        <v>0.5</v>
      </c>
      <c r="BA74" s="6">
        <f t="shared" si="169"/>
        <v>0</v>
      </c>
      <c r="BB74" s="4">
        <f t="shared" si="170"/>
        <v>0</v>
      </c>
      <c r="BC74" s="9">
        <f t="shared" si="171"/>
        <v>8113.5624729600004</v>
      </c>
      <c r="BD74" s="9">
        <f t="shared" si="137"/>
        <v>12170.34370944</v>
      </c>
      <c r="BE74" s="9">
        <f t="shared" si="138"/>
        <v>9578.06049932928</v>
      </c>
      <c r="BF74" s="6">
        <f t="shared" si="172"/>
        <v>1634.6087721599999</v>
      </c>
      <c r="BG74" s="9">
        <f t="shared" si="140"/>
        <v>2451.91315824</v>
      </c>
      <c r="BH74" s="9">
        <f t="shared" si="141"/>
        <v>1929.65565553488</v>
      </c>
      <c r="BI74" s="9">
        <f t="shared" si="173"/>
        <v>864</v>
      </c>
      <c r="BJ74" s="9">
        <f t="shared" si="174"/>
        <v>30</v>
      </c>
      <c r="BK74" s="30">
        <v>1</v>
      </c>
      <c r="BL74" s="9">
        <f t="shared" si="175"/>
        <v>2889.8022980793121</v>
      </c>
    </row>
    <row r="75" spans="2:64" x14ac:dyDescent="0.35">
      <c r="B75" t="s">
        <v>209</v>
      </c>
      <c r="C75">
        <v>165</v>
      </c>
      <c r="D75" s="4">
        <v>0.18</v>
      </c>
      <c r="E75" s="6">
        <v>6</v>
      </c>
      <c r="F75" s="4">
        <f t="shared" si="161"/>
        <v>5.0288000000000004</v>
      </c>
      <c r="G75" s="6">
        <v>21</v>
      </c>
      <c r="H75">
        <v>8</v>
      </c>
      <c r="I75">
        <v>35</v>
      </c>
      <c r="J75" s="4">
        <v>0.86839999999999995</v>
      </c>
      <c r="K75" s="6">
        <v>20</v>
      </c>
      <c r="L75" s="4">
        <v>0.2</v>
      </c>
      <c r="M75" s="4">
        <v>0.05</v>
      </c>
      <c r="N75" s="4">
        <v>0.5</v>
      </c>
      <c r="O75" s="9">
        <v>864</v>
      </c>
      <c r="P75" t="s">
        <v>288</v>
      </c>
      <c r="Q75">
        <v>1</v>
      </c>
      <c r="R75" t="s">
        <v>9</v>
      </c>
      <c r="S75">
        <v>401</v>
      </c>
      <c r="T75" s="4"/>
      <c r="U75" s="6"/>
      <c r="V75" s="6"/>
      <c r="W75" s="6"/>
      <c r="X75" s="6">
        <v>30</v>
      </c>
      <c r="Y75" t="s">
        <v>294</v>
      </c>
      <c r="Z75" s="4">
        <v>0.18</v>
      </c>
      <c r="AD75" s="4">
        <v>0.2</v>
      </c>
      <c r="AE75" s="15"/>
      <c r="AF75" s="4"/>
      <c r="AG75" s="15">
        <v>311</v>
      </c>
      <c r="AH75" s="15">
        <v>1</v>
      </c>
      <c r="AI75" s="30"/>
      <c r="AK75" s="30">
        <v>0.311</v>
      </c>
      <c r="AM75" s="15">
        <f t="shared" ref="AM75:AM77" si="176">1*187</f>
        <v>187</v>
      </c>
      <c r="AN75" t="s">
        <v>214</v>
      </c>
      <c r="AR75" s="4"/>
      <c r="AS75">
        <f t="shared" si="162"/>
        <v>566</v>
      </c>
      <c r="AT75" s="6">
        <f t="shared" si="163"/>
        <v>311</v>
      </c>
      <c r="AU75" s="4">
        <f t="shared" si="164"/>
        <v>0.36</v>
      </c>
      <c r="AV75" s="6">
        <f t="shared" si="129"/>
        <v>1080.7599999999998</v>
      </c>
      <c r="AW75" s="4">
        <f t="shared" si="165"/>
        <v>0.2</v>
      </c>
      <c r="AX75" s="4">
        <f t="shared" si="166"/>
        <v>0.2</v>
      </c>
      <c r="AY75" s="4">
        <f t="shared" si="167"/>
        <v>0.36099999999999999</v>
      </c>
      <c r="AZ75" s="4">
        <f t="shared" si="168"/>
        <v>0.5</v>
      </c>
      <c r="BA75" s="6">
        <f t="shared" si="169"/>
        <v>187</v>
      </c>
      <c r="BB75" s="4">
        <f t="shared" si="170"/>
        <v>0.78476370510396976</v>
      </c>
      <c r="BC75" s="9">
        <f t="shared" si="171"/>
        <v>6521.9110655999984</v>
      </c>
      <c r="BD75" s="9">
        <f t="shared" si="137"/>
        <v>9782.8665983999981</v>
      </c>
      <c r="BE75" s="9">
        <f t="shared" si="138"/>
        <v>7699.1160129407981</v>
      </c>
      <c r="BF75" s="6">
        <f t="shared" si="172"/>
        <v>1313.9447775999997</v>
      </c>
      <c r="BG75" s="9">
        <f t="shared" si="140"/>
        <v>1970.9171663999996</v>
      </c>
      <c r="BH75" s="9">
        <f t="shared" si="141"/>
        <v>1551.1118099567998</v>
      </c>
      <c r="BI75" s="9">
        <f t="shared" si="173"/>
        <v>1542.0358412098299</v>
      </c>
      <c r="BJ75" s="9">
        <f t="shared" si="174"/>
        <v>30</v>
      </c>
      <c r="BK75" s="30">
        <v>1</v>
      </c>
      <c r="BL75" s="9">
        <f t="shared" si="175"/>
        <v>2322.9048458123198</v>
      </c>
    </row>
    <row r="76" spans="2:64" x14ac:dyDescent="0.35">
      <c r="B76" t="s">
        <v>209</v>
      </c>
      <c r="C76">
        <v>165</v>
      </c>
      <c r="D76" s="4">
        <v>0.18</v>
      </c>
      <c r="E76" s="6">
        <v>6</v>
      </c>
      <c r="F76" s="4">
        <f t="shared" si="161"/>
        <v>5.0288000000000004</v>
      </c>
      <c r="G76" s="6">
        <v>21</v>
      </c>
      <c r="H76">
        <v>8</v>
      </c>
      <c r="I76">
        <v>35</v>
      </c>
      <c r="J76" s="4">
        <v>0.86839999999999995</v>
      </c>
      <c r="K76" s="6">
        <v>20</v>
      </c>
      <c r="L76" s="4">
        <v>0.2</v>
      </c>
      <c r="M76" s="4">
        <v>0.05</v>
      </c>
      <c r="N76" s="4">
        <v>0.5</v>
      </c>
      <c r="O76" s="9">
        <v>864</v>
      </c>
      <c r="P76" t="s">
        <v>288</v>
      </c>
      <c r="Q76">
        <v>1</v>
      </c>
      <c r="R76" t="s">
        <v>9</v>
      </c>
      <c r="S76">
        <v>401</v>
      </c>
      <c r="T76" s="4"/>
      <c r="U76" s="6"/>
      <c r="V76" s="6"/>
      <c r="W76" s="6"/>
      <c r="X76" s="6">
        <v>30</v>
      </c>
      <c r="Y76" t="s">
        <v>294</v>
      </c>
      <c r="Z76" s="4">
        <v>0.18</v>
      </c>
      <c r="AD76" s="4">
        <v>0.2</v>
      </c>
      <c r="AE76" s="15"/>
      <c r="AF76" s="4"/>
      <c r="AG76" s="15">
        <v>311</v>
      </c>
      <c r="AH76" s="15">
        <v>1</v>
      </c>
      <c r="AI76" s="30">
        <f>2*46.6%</f>
        <v>0.93200000000000005</v>
      </c>
      <c r="AJ76" s="30"/>
      <c r="AM76" s="15"/>
      <c r="AN76" t="s">
        <v>214</v>
      </c>
      <c r="AR76" s="4"/>
      <c r="AS76">
        <f t="shared" si="162"/>
        <v>566</v>
      </c>
      <c r="AT76" s="6">
        <f t="shared" si="163"/>
        <v>311</v>
      </c>
      <c r="AU76" s="4">
        <f t="shared" si="164"/>
        <v>1.292</v>
      </c>
      <c r="AV76" s="6">
        <f t="shared" si="129"/>
        <v>1608.2719999999999</v>
      </c>
      <c r="AW76" s="4">
        <f t="shared" si="165"/>
        <v>0.2</v>
      </c>
      <c r="AX76" s="4">
        <f t="shared" si="166"/>
        <v>0.2</v>
      </c>
      <c r="AY76" s="4">
        <f t="shared" si="167"/>
        <v>0.05</v>
      </c>
      <c r="AZ76" s="4">
        <f t="shared" si="168"/>
        <v>0.5</v>
      </c>
      <c r="BA76" s="6">
        <f t="shared" si="169"/>
        <v>0</v>
      </c>
      <c r="BB76" s="4">
        <f t="shared" si="170"/>
        <v>0</v>
      </c>
      <c r="BC76" s="9">
        <f t="shared" si="171"/>
        <v>9705.2138803199996</v>
      </c>
      <c r="BD76" s="9">
        <f t="shared" si="137"/>
        <v>14557.820820479999</v>
      </c>
      <c r="BE76" s="9">
        <f t="shared" si="138"/>
        <v>9947.8442273279998</v>
      </c>
      <c r="BF76" s="6">
        <f t="shared" si="172"/>
        <v>1955.2727667199999</v>
      </c>
      <c r="BG76" s="9">
        <f t="shared" si="140"/>
        <v>2932.90915008</v>
      </c>
      <c r="BH76" s="9">
        <f t="shared" si="141"/>
        <v>2004.1545858879999</v>
      </c>
      <c r="BI76" s="9">
        <f t="shared" si="173"/>
        <v>864</v>
      </c>
      <c r="BJ76" s="9">
        <f t="shared" si="174"/>
        <v>30</v>
      </c>
      <c r="BK76" s="30">
        <v>1</v>
      </c>
      <c r="BL76" s="9">
        <f t="shared" si="175"/>
        <v>3001.3699653578665</v>
      </c>
    </row>
    <row r="77" spans="2:64" x14ac:dyDescent="0.35">
      <c r="B77" t="s">
        <v>209</v>
      </c>
      <c r="C77">
        <v>165</v>
      </c>
      <c r="D77" s="4">
        <v>0.18</v>
      </c>
      <c r="E77" s="6">
        <v>6</v>
      </c>
      <c r="F77" s="4">
        <f t="shared" si="161"/>
        <v>5.0288000000000004</v>
      </c>
      <c r="G77" s="6">
        <v>21</v>
      </c>
      <c r="H77">
        <v>8</v>
      </c>
      <c r="I77">
        <v>35</v>
      </c>
      <c r="J77" s="4">
        <v>0.86839999999999995</v>
      </c>
      <c r="K77" s="6">
        <v>20</v>
      </c>
      <c r="L77" s="4">
        <v>0.2</v>
      </c>
      <c r="M77" s="4">
        <v>0.05</v>
      </c>
      <c r="N77" s="4">
        <v>0.5</v>
      </c>
      <c r="O77" s="9">
        <v>864</v>
      </c>
      <c r="P77" t="s">
        <v>288</v>
      </c>
      <c r="Q77">
        <v>1</v>
      </c>
      <c r="R77" t="s">
        <v>9</v>
      </c>
      <c r="S77">
        <v>401</v>
      </c>
      <c r="T77" s="4"/>
      <c r="U77" s="6"/>
      <c r="V77" s="6"/>
      <c r="W77" s="6"/>
      <c r="X77" s="6">
        <v>30</v>
      </c>
      <c r="Y77" t="s">
        <v>294</v>
      </c>
      <c r="Z77" s="4">
        <v>0.18</v>
      </c>
      <c r="AD77" s="4">
        <v>0.2</v>
      </c>
      <c r="AE77" s="15"/>
      <c r="AF77" s="4"/>
      <c r="AG77" s="15">
        <v>311</v>
      </c>
      <c r="AH77" s="15">
        <v>1</v>
      </c>
      <c r="AI77" s="30">
        <f>1*46.6%</f>
        <v>0.46600000000000003</v>
      </c>
      <c r="AJ77" s="30"/>
      <c r="AM77" s="15">
        <f t="shared" si="176"/>
        <v>187</v>
      </c>
      <c r="AN77" t="s">
        <v>214</v>
      </c>
      <c r="AR77" s="4"/>
      <c r="AS77">
        <f t="shared" si="162"/>
        <v>566</v>
      </c>
      <c r="AT77" s="6">
        <f t="shared" si="163"/>
        <v>311</v>
      </c>
      <c r="AU77" s="4">
        <f t="shared" si="164"/>
        <v>0.82600000000000007</v>
      </c>
      <c r="AV77" s="6">
        <f t="shared" si="129"/>
        <v>1344.5160000000001</v>
      </c>
      <c r="AW77" s="4">
        <f t="shared" si="165"/>
        <v>0.2</v>
      </c>
      <c r="AX77" s="4">
        <f t="shared" si="166"/>
        <v>0.2</v>
      </c>
      <c r="AY77" s="4">
        <f t="shared" si="167"/>
        <v>0.05</v>
      </c>
      <c r="AZ77" s="4">
        <f t="shared" si="168"/>
        <v>0.5</v>
      </c>
      <c r="BA77" s="6">
        <f t="shared" si="169"/>
        <v>187</v>
      </c>
      <c r="BB77" s="4">
        <f t="shared" si="170"/>
        <v>0.78476370510396976</v>
      </c>
      <c r="BC77" s="9">
        <f t="shared" si="171"/>
        <v>8113.5624729600004</v>
      </c>
      <c r="BD77" s="9">
        <f t="shared" si="137"/>
        <v>12170.34370944</v>
      </c>
      <c r="BE77" s="9">
        <f t="shared" si="138"/>
        <v>8316.4015347839995</v>
      </c>
      <c r="BF77" s="6">
        <f t="shared" si="172"/>
        <v>1634.6087721599999</v>
      </c>
      <c r="BG77" s="9">
        <f t="shared" si="140"/>
        <v>2451.91315824</v>
      </c>
      <c r="BH77" s="9">
        <f t="shared" si="141"/>
        <v>1675.4739914639999</v>
      </c>
      <c r="BI77" s="9">
        <f t="shared" si="173"/>
        <v>1542.0358412098299</v>
      </c>
      <c r="BJ77" s="9">
        <f t="shared" si="174"/>
        <v>30</v>
      </c>
      <c r="BK77" s="30">
        <v>1</v>
      </c>
      <c r="BL77" s="9">
        <f t="shared" si="175"/>
        <v>2509.1464256935997</v>
      </c>
    </row>
    <row r="78" spans="2:64" s="10" customFormat="1" x14ac:dyDescent="0.35">
      <c r="B78" s="10" t="s">
        <v>209</v>
      </c>
      <c r="C78" s="10">
        <v>165</v>
      </c>
      <c r="D78" s="12">
        <v>0.18</v>
      </c>
      <c r="E78" s="13">
        <v>6</v>
      </c>
      <c r="F78" s="12">
        <f t="shared" si="161"/>
        <v>5.0288000000000004</v>
      </c>
      <c r="G78" s="13">
        <v>21</v>
      </c>
      <c r="H78" s="10">
        <v>8</v>
      </c>
      <c r="I78" s="10">
        <v>35</v>
      </c>
      <c r="J78" s="12">
        <v>0.86839999999999995</v>
      </c>
      <c r="K78" s="13">
        <v>20</v>
      </c>
      <c r="L78" s="12">
        <v>0.2</v>
      </c>
      <c r="M78" s="12">
        <v>0.05</v>
      </c>
      <c r="N78" s="12">
        <v>0.5</v>
      </c>
      <c r="O78" s="17">
        <v>864</v>
      </c>
      <c r="P78" s="10" t="s">
        <v>288</v>
      </c>
      <c r="Q78" s="10">
        <v>1</v>
      </c>
      <c r="R78" s="10" t="s">
        <v>9</v>
      </c>
      <c r="S78" s="10">
        <v>401</v>
      </c>
      <c r="T78" s="12"/>
      <c r="U78" s="13"/>
      <c r="V78" s="13"/>
      <c r="W78" s="13"/>
      <c r="X78" s="13">
        <v>30</v>
      </c>
      <c r="Y78" s="10" t="s">
        <v>294</v>
      </c>
      <c r="Z78" s="12">
        <v>0.18</v>
      </c>
      <c r="AD78" s="12">
        <v>0.2</v>
      </c>
      <c r="AE78" s="31"/>
      <c r="AF78" s="12"/>
      <c r="AG78" s="31">
        <v>311</v>
      </c>
      <c r="AH78" s="31">
        <v>1</v>
      </c>
      <c r="AI78" s="32"/>
      <c r="AJ78" s="32"/>
      <c r="AM78" s="31">
        <f>2*187</f>
        <v>374</v>
      </c>
      <c r="AN78" s="10" t="s">
        <v>214</v>
      </c>
      <c r="AR78" s="12"/>
      <c r="AS78" s="10">
        <f t="shared" si="162"/>
        <v>566</v>
      </c>
      <c r="AT78" s="13">
        <f t="shared" si="163"/>
        <v>311</v>
      </c>
      <c r="AU78" s="12">
        <f t="shared" si="164"/>
        <v>0.36</v>
      </c>
      <c r="AV78" s="13">
        <f t="shared" si="129"/>
        <v>1080.7599999999998</v>
      </c>
      <c r="AW78" s="12">
        <f t="shared" si="165"/>
        <v>0.2</v>
      </c>
      <c r="AX78" s="12">
        <f t="shared" si="166"/>
        <v>0.2</v>
      </c>
      <c r="AY78" s="12">
        <f t="shared" si="167"/>
        <v>0.05</v>
      </c>
      <c r="AZ78" s="12">
        <f t="shared" si="168"/>
        <v>0.5</v>
      </c>
      <c r="BA78" s="13">
        <f t="shared" si="169"/>
        <v>374</v>
      </c>
      <c r="BB78" s="12">
        <f t="shared" si="170"/>
        <v>1.4040811724915445</v>
      </c>
      <c r="BC78" s="17">
        <f t="shared" si="171"/>
        <v>6521.9110655999984</v>
      </c>
      <c r="BD78" s="17">
        <f t="shared" si="137"/>
        <v>9782.8665983999981</v>
      </c>
      <c r="BE78" s="17">
        <f t="shared" si="138"/>
        <v>6684.9588422399984</v>
      </c>
      <c r="BF78" s="13">
        <f t="shared" si="172"/>
        <v>1313.9447775999997</v>
      </c>
      <c r="BG78" s="17">
        <f t="shared" si="140"/>
        <v>1970.9171663999996</v>
      </c>
      <c r="BH78" s="17">
        <f t="shared" si="141"/>
        <v>1346.7933970399997</v>
      </c>
      <c r="BI78" s="17">
        <f t="shared" si="173"/>
        <v>2077.1261330326943</v>
      </c>
      <c r="BJ78" s="17">
        <f t="shared" si="174"/>
        <v>30</v>
      </c>
      <c r="BK78" s="32">
        <v>1</v>
      </c>
      <c r="BL78" s="17">
        <f t="shared" si="175"/>
        <v>2016.9228860293329</v>
      </c>
    </row>
    <row r="79" spans="2:64" x14ac:dyDescent="0.35">
      <c r="B79" t="s">
        <v>209</v>
      </c>
      <c r="C79">
        <v>165</v>
      </c>
      <c r="D79" s="4">
        <v>0.18</v>
      </c>
      <c r="E79" s="6">
        <v>6</v>
      </c>
      <c r="F79" s="4">
        <f>235.2%+267.68%</f>
        <v>5.0288000000000004</v>
      </c>
      <c r="G79" s="6">
        <v>21</v>
      </c>
      <c r="H79">
        <v>8</v>
      </c>
      <c r="I79">
        <v>35</v>
      </c>
      <c r="J79" s="4">
        <v>0.86839999999999995</v>
      </c>
      <c r="K79" s="6">
        <v>20</v>
      </c>
      <c r="L79" s="4">
        <v>0.2</v>
      </c>
      <c r="M79" s="4">
        <v>0.05</v>
      </c>
      <c r="N79" s="4">
        <v>0.5</v>
      </c>
      <c r="O79" s="9">
        <v>864</v>
      </c>
      <c r="P79" t="s">
        <v>288</v>
      </c>
      <c r="Q79">
        <v>1</v>
      </c>
      <c r="R79" t="s">
        <v>9</v>
      </c>
      <c r="S79">
        <v>401</v>
      </c>
      <c r="T79" s="4"/>
      <c r="U79" s="6"/>
      <c r="V79" s="6"/>
      <c r="W79" s="6"/>
      <c r="X79" s="6">
        <v>30</v>
      </c>
      <c r="Y79" t="s">
        <v>295</v>
      </c>
      <c r="Z79" s="4">
        <v>0.18</v>
      </c>
      <c r="AA79" s="4">
        <v>0.15</v>
      </c>
      <c r="AF79" s="4"/>
      <c r="AG79" s="15">
        <v>311</v>
      </c>
      <c r="AH79" s="15">
        <v>1</v>
      </c>
      <c r="AI79" s="30"/>
      <c r="AJ79" s="30">
        <v>0.46600000000000003</v>
      </c>
      <c r="AK79" s="30">
        <v>0.311</v>
      </c>
      <c r="AL79" s="30"/>
      <c r="AM79" s="15"/>
      <c r="AN79" t="s">
        <v>214</v>
      </c>
      <c r="AR79" s="4"/>
      <c r="AS79">
        <f>C79+S79</f>
        <v>566</v>
      </c>
      <c r="AT79" s="6">
        <f>AG79+AO79</f>
        <v>311</v>
      </c>
      <c r="AU79" s="4">
        <f>T79+Z79+AI79+AP79+D79</f>
        <v>0.36</v>
      </c>
      <c r="AV79" s="6">
        <f t="shared" si="129"/>
        <v>1080.7599999999998</v>
      </c>
      <c r="AW79" s="4">
        <f>AA79+AJ79+L79</f>
        <v>0.81600000000000006</v>
      </c>
      <c r="AX79" s="4">
        <f>AD79</f>
        <v>0</v>
      </c>
      <c r="AY79" s="4">
        <f>M79+U79+AB79+AK79+AQ79</f>
        <v>0.36099999999999999</v>
      </c>
      <c r="AZ79" s="4">
        <f>N79+V79+AC79+AL79+AR79</f>
        <v>0.5</v>
      </c>
      <c r="BA79" s="6">
        <f>W79+AE79+AM79</f>
        <v>0</v>
      </c>
      <c r="BB79" s="4">
        <f>666*BA79/(1400+BA79)/100+AF79</f>
        <v>0</v>
      </c>
      <c r="BC79" s="9">
        <f>F79*(100%+$AW79)*$AV79</f>
        <v>9869.8254126079992</v>
      </c>
      <c r="BD79" s="9">
        <f t="shared" si="137"/>
        <v>14804.738118911999</v>
      </c>
      <c r="BE79" s="9">
        <f t="shared" si="138"/>
        <v>11651.328899583743</v>
      </c>
      <c r="BF79" s="6">
        <f>J79*(100%+$AW79+$AX79)*$AV79</f>
        <v>1704.3740829439996</v>
      </c>
      <c r="BG79" s="9">
        <f t="shared" si="140"/>
        <v>2556.5611244159995</v>
      </c>
      <c r="BH79" s="9">
        <f t="shared" si="141"/>
        <v>2012.0136049153916</v>
      </c>
      <c r="BI79" s="9">
        <f>(100%+BB79)*O79</f>
        <v>864</v>
      </c>
      <c r="BJ79" s="9">
        <f>MAX(K79,X79)</f>
        <v>30</v>
      </c>
      <c r="BK79" s="30">
        <v>1</v>
      </c>
      <c r="BL79" s="9">
        <f>(BK79*I79*BH79+2*BE79)/BJ79</f>
        <v>3124.1044657068728</v>
      </c>
    </row>
    <row r="80" spans="2:64" x14ac:dyDescent="0.35">
      <c r="B80" t="s">
        <v>209</v>
      </c>
      <c r="C80">
        <v>165</v>
      </c>
      <c r="D80" s="4">
        <v>0.18</v>
      </c>
      <c r="E80" s="6">
        <v>6</v>
      </c>
      <c r="F80" s="4">
        <f t="shared" si="161"/>
        <v>5.0288000000000004</v>
      </c>
      <c r="G80" s="6">
        <v>21</v>
      </c>
      <c r="H80">
        <v>8</v>
      </c>
      <c r="I80">
        <v>35</v>
      </c>
      <c r="J80" s="4">
        <v>0.86839999999999995</v>
      </c>
      <c r="K80" s="6">
        <v>20</v>
      </c>
      <c r="L80" s="4">
        <v>0.2</v>
      </c>
      <c r="M80" s="4">
        <v>0.05</v>
      </c>
      <c r="N80" s="4">
        <v>0.5</v>
      </c>
      <c r="O80" s="9">
        <v>864</v>
      </c>
      <c r="P80" t="s">
        <v>288</v>
      </c>
      <c r="Q80">
        <v>1</v>
      </c>
      <c r="R80" t="s">
        <v>9</v>
      </c>
      <c r="S80">
        <v>401</v>
      </c>
      <c r="T80" s="4"/>
      <c r="U80" s="6"/>
      <c r="V80" s="6"/>
      <c r="W80" s="6"/>
      <c r="X80" s="6">
        <v>30</v>
      </c>
      <c r="Y80" t="s">
        <v>295</v>
      </c>
      <c r="Z80" s="4">
        <v>0.18</v>
      </c>
      <c r="AA80" s="4">
        <v>0.15</v>
      </c>
      <c r="AF80" s="4"/>
      <c r="AG80" s="15">
        <v>311</v>
      </c>
      <c r="AH80" s="15">
        <v>1</v>
      </c>
      <c r="AI80" s="30"/>
      <c r="AJ80" s="30">
        <v>0.46600000000000003</v>
      </c>
      <c r="AM80" s="15">
        <f>1*187</f>
        <v>187</v>
      </c>
      <c r="AN80" t="s">
        <v>214</v>
      </c>
      <c r="AR80" s="4"/>
      <c r="AS80">
        <f t="shared" ref="AS80:AS86" si="177">C80+S80</f>
        <v>566</v>
      </c>
      <c r="AT80" s="6">
        <f t="shared" ref="AT80:AT86" si="178">AG80+AO80</f>
        <v>311</v>
      </c>
      <c r="AU80" s="4">
        <f t="shared" ref="AU80:AU86" si="179">T80+Z80+AI80+AP80+D80</f>
        <v>0.36</v>
      </c>
      <c r="AV80" s="6">
        <f t="shared" si="129"/>
        <v>1080.7599999999998</v>
      </c>
      <c r="AW80" s="4">
        <f t="shared" ref="AW80:AW86" si="180">AA80+AJ80+L80</f>
        <v>0.81600000000000006</v>
      </c>
      <c r="AX80" s="4">
        <f t="shared" ref="AX80:AX86" si="181">AD80</f>
        <v>0</v>
      </c>
      <c r="AY80" s="4">
        <f t="shared" ref="AY80:AY86" si="182">M80+U80+AB80+AK80+AQ80</f>
        <v>0.05</v>
      </c>
      <c r="AZ80" s="4">
        <f t="shared" ref="AZ80:AZ86" si="183">N80+V80+AC80+AL80+AR80</f>
        <v>0.5</v>
      </c>
      <c r="BA80" s="6">
        <f t="shared" ref="BA80:BA86" si="184">W80+AE80+AM80</f>
        <v>187</v>
      </c>
      <c r="BB80" s="4">
        <f t="shared" ref="BB80:BB86" si="185">666*BA80/(1400+BA80)/100+AF80</f>
        <v>0.78476370510396976</v>
      </c>
      <c r="BC80" s="9">
        <f t="shared" ref="BC80:BC86" si="186">F80*(100%+$AW80)*$AV80</f>
        <v>9869.8254126079992</v>
      </c>
      <c r="BD80" s="9">
        <f t="shared" si="137"/>
        <v>14804.738118911999</v>
      </c>
      <c r="BE80" s="9">
        <f t="shared" si="138"/>
        <v>10116.571047923198</v>
      </c>
      <c r="BF80" s="6">
        <f t="shared" ref="BF80:BF86" si="187">J80*(100%+$AW80+$AX80)*$AV80</f>
        <v>1704.3740829439996</v>
      </c>
      <c r="BG80" s="9">
        <f t="shared" si="140"/>
        <v>2556.5611244159995</v>
      </c>
      <c r="BH80" s="9">
        <f t="shared" si="141"/>
        <v>1746.9834350175995</v>
      </c>
      <c r="BI80" s="9">
        <f t="shared" ref="BI80:BI86" si="188">(100%+BB80)*O80</f>
        <v>1542.0358412098299</v>
      </c>
      <c r="BJ80" s="9">
        <f t="shared" ref="BJ80:BJ86" si="189">MAX(K80,X80)</f>
        <v>30</v>
      </c>
      <c r="BK80" s="30">
        <v>1</v>
      </c>
      <c r="BL80" s="9">
        <f t="shared" ref="BL80:BL86" si="190">(BK80*I80*BH80+2*BE80)/BJ80</f>
        <v>2712.5854107154128</v>
      </c>
    </row>
    <row r="81" spans="2:64" x14ac:dyDescent="0.35">
      <c r="B81" t="s">
        <v>209</v>
      </c>
      <c r="C81">
        <v>165</v>
      </c>
      <c r="D81" s="4">
        <v>0.18</v>
      </c>
      <c r="E81" s="6">
        <v>6</v>
      </c>
      <c r="F81" s="4">
        <f t="shared" si="161"/>
        <v>5.0288000000000004</v>
      </c>
      <c r="G81" s="6">
        <v>21</v>
      </c>
      <c r="H81">
        <v>8</v>
      </c>
      <c r="I81">
        <v>35</v>
      </c>
      <c r="J81" s="4">
        <v>0.86839999999999995</v>
      </c>
      <c r="K81" s="6">
        <v>20</v>
      </c>
      <c r="L81" s="4">
        <v>0.2</v>
      </c>
      <c r="M81" s="4">
        <v>0.05</v>
      </c>
      <c r="N81" s="4">
        <v>0.5</v>
      </c>
      <c r="O81" s="9">
        <v>864</v>
      </c>
      <c r="P81" t="s">
        <v>288</v>
      </c>
      <c r="Q81">
        <v>1</v>
      </c>
      <c r="R81" t="s">
        <v>9</v>
      </c>
      <c r="S81">
        <v>401</v>
      </c>
      <c r="T81" s="4"/>
      <c r="U81" s="6"/>
      <c r="V81" s="6"/>
      <c r="W81" s="6"/>
      <c r="X81" s="6">
        <v>30</v>
      </c>
      <c r="Y81" t="s">
        <v>295</v>
      </c>
      <c r="Z81" s="4">
        <v>0.18</v>
      </c>
      <c r="AA81" s="4">
        <v>0.15</v>
      </c>
      <c r="AF81" s="4"/>
      <c r="AG81" s="15">
        <v>311</v>
      </c>
      <c r="AH81" s="15">
        <v>1</v>
      </c>
      <c r="AI81" s="30">
        <f>1*46.6%</f>
        <v>0.46600000000000003</v>
      </c>
      <c r="AJ81" s="30">
        <v>0.46600000000000003</v>
      </c>
      <c r="AM81" s="15"/>
      <c r="AN81" t="s">
        <v>214</v>
      </c>
      <c r="AR81" s="4"/>
      <c r="AS81">
        <f t="shared" si="177"/>
        <v>566</v>
      </c>
      <c r="AT81" s="6">
        <f t="shared" si="178"/>
        <v>311</v>
      </c>
      <c r="AU81" s="4">
        <f t="shared" si="179"/>
        <v>0.82600000000000007</v>
      </c>
      <c r="AV81" s="6">
        <f t="shared" si="129"/>
        <v>1344.5160000000001</v>
      </c>
      <c r="AW81" s="4">
        <f t="shared" si="180"/>
        <v>0.81600000000000006</v>
      </c>
      <c r="AX81" s="4">
        <f t="shared" si="181"/>
        <v>0</v>
      </c>
      <c r="AY81" s="4">
        <f t="shared" si="182"/>
        <v>0.05</v>
      </c>
      <c r="AZ81" s="4">
        <f t="shared" si="183"/>
        <v>0.5</v>
      </c>
      <c r="BA81" s="6">
        <f t="shared" si="184"/>
        <v>0</v>
      </c>
      <c r="BB81" s="4">
        <f t="shared" si="185"/>
        <v>0</v>
      </c>
      <c r="BC81" s="9">
        <f t="shared" si="186"/>
        <v>12278.524542412802</v>
      </c>
      <c r="BD81" s="9">
        <f t="shared" si="137"/>
        <v>18417.786813619205</v>
      </c>
      <c r="BE81" s="9">
        <f t="shared" si="138"/>
        <v>12585.487655973122</v>
      </c>
      <c r="BF81" s="6">
        <f t="shared" si="187"/>
        <v>2120.3210930303999</v>
      </c>
      <c r="BG81" s="9">
        <f t="shared" si="140"/>
        <v>3180.4816395456</v>
      </c>
      <c r="BH81" s="9">
        <f t="shared" si="141"/>
        <v>2173.3291203561598</v>
      </c>
      <c r="BI81" s="9">
        <f t="shared" si="188"/>
        <v>864</v>
      </c>
      <c r="BJ81" s="9">
        <f t="shared" si="189"/>
        <v>30</v>
      </c>
      <c r="BK81" s="30">
        <v>1</v>
      </c>
      <c r="BL81" s="96">
        <f t="shared" si="190"/>
        <v>3374.5831508137276</v>
      </c>
    </row>
    <row r="82" spans="2:64" x14ac:dyDescent="0.35">
      <c r="B82" t="s">
        <v>209</v>
      </c>
      <c r="C82">
        <v>165</v>
      </c>
      <c r="D82" s="4">
        <v>0.18</v>
      </c>
      <c r="E82" s="6">
        <v>6</v>
      </c>
      <c r="F82" s="4">
        <f t="shared" si="161"/>
        <v>5.0288000000000004</v>
      </c>
      <c r="G82" s="6">
        <v>21</v>
      </c>
      <c r="H82">
        <v>8</v>
      </c>
      <c r="I82">
        <v>35</v>
      </c>
      <c r="J82" s="4">
        <v>0.86839999999999995</v>
      </c>
      <c r="K82" s="6">
        <v>20</v>
      </c>
      <c r="L82" s="4">
        <v>0.2</v>
      </c>
      <c r="M82" s="4">
        <v>0.05</v>
      </c>
      <c r="N82" s="4">
        <v>0.5</v>
      </c>
      <c r="O82" s="9">
        <v>864</v>
      </c>
      <c r="P82" t="s">
        <v>288</v>
      </c>
      <c r="Q82">
        <v>1</v>
      </c>
      <c r="R82" t="s">
        <v>9</v>
      </c>
      <c r="S82">
        <v>401</v>
      </c>
      <c r="T82" s="4"/>
      <c r="U82" s="6"/>
      <c r="V82" s="6"/>
      <c r="W82" s="6"/>
      <c r="X82" s="6">
        <v>30</v>
      </c>
      <c r="Y82" t="s">
        <v>295</v>
      </c>
      <c r="Z82" s="4">
        <v>0.18</v>
      </c>
      <c r="AA82" s="4">
        <v>0.15</v>
      </c>
      <c r="AF82" s="4"/>
      <c r="AG82" s="15">
        <v>311</v>
      </c>
      <c r="AH82" s="15">
        <v>1</v>
      </c>
      <c r="AI82" s="30">
        <f>1*46.6%</f>
        <v>0.46600000000000003</v>
      </c>
      <c r="AK82" s="30">
        <v>0.311</v>
      </c>
      <c r="AM82" s="15"/>
      <c r="AN82" t="s">
        <v>214</v>
      </c>
      <c r="AR82" s="4"/>
      <c r="AS82">
        <f t="shared" si="177"/>
        <v>566</v>
      </c>
      <c r="AT82" s="6">
        <f t="shared" si="178"/>
        <v>311</v>
      </c>
      <c r="AU82" s="4">
        <f t="shared" si="179"/>
        <v>0.82600000000000007</v>
      </c>
      <c r="AV82" s="6">
        <f t="shared" si="129"/>
        <v>1344.5160000000001</v>
      </c>
      <c r="AW82" s="4">
        <f t="shared" si="180"/>
        <v>0.35</v>
      </c>
      <c r="AX82" s="4">
        <f t="shared" si="181"/>
        <v>0</v>
      </c>
      <c r="AY82" s="4">
        <f t="shared" si="182"/>
        <v>0.36099999999999999</v>
      </c>
      <c r="AZ82" s="4">
        <f t="shared" si="183"/>
        <v>0.5</v>
      </c>
      <c r="BA82" s="6">
        <f t="shared" si="184"/>
        <v>0</v>
      </c>
      <c r="BB82" s="4">
        <f t="shared" si="185"/>
        <v>0</v>
      </c>
      <c r="BC82" s="9">
        <f t="shared" si="186"/>
        <v>9127.7577820800016</v>
      </c>
      <c r="BD82" s="9">
        <f t="shared" si="137"/>
        <v>13691.636673120003</v>
      </c>
      <c r="BE82" s="9">
        <f t="shared" si="138"/>
        <v>10775.318061745442</v>
      </c>
      <c r="BF82" s="6">
        <f t="shared" si="187"/>
        <v>1576.2298874400001</v>
      </c>
      <c r="BG82" s="9">
        <f t="shared" si="140"/>
        <v>2364.34483116</v>
      </c>
      <c r="BH82" s="9">
        <f t="shared" si="141"/>
        <v>1860.7393821229202</v>
      </c>
      <c r="BI82" s="9">
        <f t="shared" si="188"/>
        <v>864</v>
      </c>
      <c r="BJ82" s="9">
        <f t="shared" si="189"/>
        <v>30</v>
      </c>
      <c r="BK82" s="30">
        <v>1</v>
      </c>
      <c r="BL82" s="9">
        <f t="shared" si="190"/>
        <v>2889.2171499264364</v>
      </c>
    </row>
    <row r="83" spans="2:64" x14ac:dyDescent="0.35">
      <c r="B83" t="s">
        <v>209</v>
      </c>
      <c r="C83">
        <v>165</v>
      </c>
      <c r="D83" s="4">
        <v>0.18</v>
      </c>
      <c r="E83" s="6">
        <v>6</v>
      </c>
      <c r="F83" s="4">
        <f t="shared" si="161"/>
        <v>5.0288000000000004</v>
      </c>
      <c r="G83" s="6">
        <v>21</v>
      </c>
      <c r="H83">
        <v>8</v>
      </c>
      <c r="I83">
        <v>35</v>
      </c>
      <c r="J83" s="4">
        <v>0.86839999999999995</v>
      </c>
      <c r="K83" s="6">
        <v>20</v>
      </c>
      <c r="L83" s="4">
        <v>0.2</v>
      </c>
      <c r="M83" s="4">
        <v>0.05</v>
      </c>
      <c r="N83" s="4">
        <v>0.5</v>
      </c>
      <c r="O83" s="9">
        <v>864</v>
      </c>
      <c r="P83" t="s">
        <v>288</v>
      </c>
      <c r="Q83">
        <v>1</v>
      </c>
      <c r="R83" t="s">
        <v>9</v>
      </c>
      <c r="S83">
        <v>401</v>
      </c>
      <c r="T83" s="4"/>
      <c r="U83" s="6"/>
      <c r="V83" s="6"/>
      <c r="W83" s="6"/>
      <c r="X83" s="6">
        <v>30</v>
      </c>
      <c r="Y83" t="s">
        <v>295</v>
      </c>
      <c r="Z83" s="4">
        <v>0.18</v>
      </c>
      <c r="AA83" s="4">
        <v>0.15</v>
      </c>
      <c r="AF83" s="4"/>
      <c r="AG83" s="15">
        <v>311</v>
      </c>
      <c r="AH83" s="15">
        <v>1</v>
      </c>
      <c r="AI83" s="30"/>
      <c r="AK83" s="30">
        <v>0.311</v>
      </c>
      <c r="AM83" s="15">
        <f t="shared" ref="AM83:AM85" si="191">1*187</f>
        <v>187</v>
      </c>
      <c r="AN83" t="s">
        <v>214</v>
      </c>
      <c r="AR83" s="4"/>
      <c r="AS83">
        <f t="shared" si="177"/>
        <v>566</v>
      </c>
      <c r="AT83" s="6">
        <f t="shared" si="178"/>
        <v>311</v>
      </c>
      <c r="AU83" s="4">
        <f t="shared" si="179"/>
        <v>0.36</v>
      </c>
      <c r="AV83" s="6">
        <f t="shared" si="129"/>
        <v>1080.7599999999998</v>
      </c>
      <c r="AW83" s="4">
        <f t="shared" si="180"/>
        <v>0.35</v>
      </c>
      <c r="AX83" s="4">
        <f t="shared" si="181"/>
        <v>0</v>
      </c>
      <c r="AY83" s="4">
        <f t="shared" si="182"/>
        <v>0.36099999999999999</v>
      </c>
      <c r="AZ83" s="4">
        <f t="shared" si="183"/>
        <v>0.5</v>
      </c>
      <c r="BA83" s="6">
        <f t="shared" si="184"/>
        <v>187</v>
      </c>
      <c r="BB83" s="4">
        <f t="shared" si="185"/>
        <v>0.78476370510396976</v>
      </c>
      <c r="BC83" s="9">
        <f t="shared" si="186"/>
        <v>7337.149948799999</v>
      </c>
      <c r="BD83" s="9">
        <f t="shared" si="137"/>
        <v>11005.724923199999</v>
      </c>
      <c r="BE83" s="9">
        <f t="shared" si="138"/>
        <v>8661.5055145583992</v>
      </c>
      <c r="BF83" s="6">
        <f t="shared" si="187"/>
        <v>1267.0181783999997</v>
      </c>
      <c r="BG83" s="9">
        <f t="shared" si="140"/>
        <v>1900.5272675999995</v>
      </c>
      <c r="BH83" s="9">
        <f t="shared" si="141"/>
        <v>1495.7149596011996</v>
      </c>
      <c r="BI83" s="9">
        <f t="shared" si="188"/>
        <v>1542.0358412098299</v>
      </c>
      <c r="BJ83" s="9">
        <f t="shared" si="189"/>
        <v>30</v>
      </c>
      <c r="BK83" s="30">
        <v>1</v>
      </c>
      <c r="BL83" s="9">
        <f t="shared" si="190"/>
        <v>2322.4344871719595</v>
      </c>
    </row>
    <row r="84" spans="2:64" x14ac:dyDescent="0.35">
      <c r="B84" t="s">
        <v>209</v>
      </c>
      <c r="C84">
        <v>165</v>
      </c>
      <c r="D84" s="4">
        <v>0.18</v>
      </c>
      <c r="E84" s="6">
        <v>6</v>
      </c>
      <c r="F84" s="4">
        <f t="shared" si="161"/>
        <v>5.0288000000000004</v>
      </c>
      <c r="G84" s="6">
        <v>21</v>
      </c>
      <c r="H84">
        <v>8</v>
      </c>
      <c r="I84">
        <v>35</v>
      </c>
      <c r="J84" s="4">
        <v>0.86839999999999995</v>
      </c>
      <c r="K84" s="6">
        <v>20</v>
      </c>
      <c r="L84" s="4">
        <v>0.2</v>
      </c>
      <c r="M84" s="4">
        <v>0.05</v>
      </c>
      <c r="N84" s="4">
        <v>0.5</v>
      </c>
      <c r="O84" s="9">
        <v>864</v>
      </c>
      <c r="P84" t="s">
        <v>288</v>
      </c>
      <c r="Q84">
        <v>1</v>
      </c>
      <c r="R84" t="s">
        <v>9</v>
      </c>
      <c r="S84">
        <v>401</v>
      </c>
      <c r="T84" s="4"/>
      <c r="U84" s="6"/>
      <c r="V84" s="6"/>
      <c r="W84" s="6"/>
      <c r="X84" s="6">
        <v>30</v>
      </c>
      <c r="Y84" t="s">
        <v>295</v>
      </c>
      <c r="Z84" s="4">
        <v>0.18</v>
      </c>
      <c r="AA84" s="4">
        <v>0.15</v>
      </c>
      <c r="AF84" s="4"/>
      <c r="AG84" s="15">
        <v>311</v>
      </c>
      <c r="AH84" s="15">
        <v>1</v>
      </c>
      <c r="AI84" s="30">
        <f>2*46.6%</f>
        <v>0.93200000000000005</v>
      </c>
      <c r="AJ84" s="30"/>
      <c r="AM84" s="15"/>
      <c r="AN84" t="s">
        <v>214</v>
      </c>
      <c r="AR84" s="4"/>
      <c r="AS84">
        <f t="shared" si="177"/>
        <v>566</v>
      </c>
      <c r="AT84" s="6">
        <f t="shared" si="178"/>
        <v>311</v>
      </c>
      <c r="AU84" s="4">
        <f t="shared" si="179"/>
        <v>1.292</v>
      </c>
      <c r="AV84" s="6">
        <f t="shared" si="129"/>
        <v>1608.2719999999999</v>
      </c>
      <c r="AW84" s="4">
        <f t="shared" si="180"/>
        <v>0.35</v>
      </c>
      <c r="AX84" s="4">
        <f t="shared" si="181"/>
        <v>0</v>
      </c>
      <c r="AY84" s="4">
        <f t="shared" si="182"/>
        <v>0.05</v>
      </c>
      <c r="AZ84" s="4">
        <f t="shared" si="183"/>
        <v>0.5</v>
      </c>
      <c r="BA84" s="6">
        <f t="shared" si="184"/>
        <v>0</v>
      </c>
      <c r="BB84" s="4">
        <f t="shared" si="185"/>
        <v>0</v>
      </c>
      <c r="BC84" s="9">
        <f t="shared" si="186"/>
        <v>10918.36561536</v>
      </c>
      <c r="BD84" s="9">
        <f t="shared" si="137"/>
        <v>16377.54842304</v>
      </c>
      <c r="BE84" s="9">
        <f t="shared" si="138"/>
        <v>11191.324755743999</v>
      </c>
      <c r="BF84" s="6">
        <f t="shared" si="187"/>
        <v>1885.4415964799998</v>
      </c>
      <c r="BG84" s="9">
        <f t="shared" si="140"/>
        <v>2828.1623947199996</v>
      </c>
      <c r="BH84" s="9">
        <f t="shared" si="141"/>
        <v>1932.5776363919997</v>
      </c>
      <c r="BI84" s="9">
        <f t="shared" si="188"/>
        <v>864</v>
      </c>
      <c r="BJ84" s="9">
        <f t="shared" si="189"/>
        <v>30</v>
      </c>
      <c r="BK84" s="30">
        <v>1</v>
      </c>
      <c r="BL84" s="9">
        <f t="shared" si="190"/>
        <v>3000.7622261735992</v>
      </c>
    </row>
    <row r="85" spans="2:64" x14ac:dyDescent="0.35">
      <c r="B85" t="s">
        <v>209</v>
      </c>
      <c r="C85">
        <v>165</v>
      </c>
      <c r="D85" s="4">
        <v>0.18</v>
      </c>
      <c r="E85" s="6">
        <v>6</v>
      </c>
      <c r="F85" s="4">
        <f t="shared" si="161"/>
        <v>5.0288000000000004</v>
      </c>
      <c r="G85" s="6">
        <v>21</v>
      </c>
      <c r="H85">
        <v>8</v>
      </c>
      <c r="I85">
        <v>35</v>
      </c>
      <c r="J85" s="4">
        <v>0.86839999999999995</v>
      </c>
      <c r="K85" s="6">
        <v>20</v>
      </c>
      <c r="L85" s="4">
        <v>0.2</v>
      </c>
      <c r="M85" s="4">
        <v>0.05</v>
      </c>
      <c r="N85" s="4">
        <v>0.5</v>
      </c>
      <c r="O85" s="9">
        <v>864</v>
      </c>
      <c r="P85" t="s">
        <v>288</v>
      </c>
      <c r="Q85">
        <v>1</v>
      </c>
      <c r="R85" t="s">
        <v>9</v>
      </c>
      <c r="S85">
        <v>401</v>
      </c>
      <c r="T85" s="4"/>
      <c r="U85" s="6"/>
      <c r="V85" s="6"/>
      <c r="W85" s="6"/>
      <c r="X85" s="6">
        <v>30</v>
      </c>
      <c r="Y85" t="s">
        <v>295</v>
      </c>
      <c r="Z85" s="4">
        <v>0.18</v>
      </c>
      <c r="AA85" s="4">
        <v>0.15</v>
      </c>
      <c r="AF85" s="4"/>
      <c r="AG85" s="15">
        <v>311</v>
      </c>
      <c r="AH85" s="15">
        <v>1</v>
      </c>
      <c r="AI85" s="30">
        <f>1*46.6%</f>
        <v>0.46600000000000003</v>
      </c>
      <c r="AJ85" s="30"/>
      <c r="AM85" s="15">
        <f t="shared" si="191"/>
        <v>187</v>
      </c>
      <c r="AN85" t="s">
        <v>214</v>
      </c>
      <c r="AR85" s="4"/>
      <c r="AS85">
        <f t="shared" si="177"/>
        <v>566</v>
      </c>
      <c r="AT85" s="6">
        <f t="shared" si="178"/>
        <v>311</v>
      </c>
      <c r="AU85" s="4">
        <f t="shared" si="179"/>
        <v>0.82600000000000007</v>
      </c>
      <c r="AV85" s="6">
        <f t="shared" si="129"/>
        <v>1344.5160000000001</v>
      </c>
      <c r="AW85" s="4">
        <f t="shared" si="180"/>
        <v>0.35</v>
      </c>
      <c r="AX85" s="4">
        <f t="shared" si="181"/>
        <v>0</v>
      </c>
      <c r="AY85" s="4">
        <f t="shared" si="182"/>
        <v>0.05</v>
      </c>
      <c r="AZ85" s="4">
        <f t="shared" si="183"/>
        <v>0.5</v>
      </c>
      <c r="BA85" s="6">
        <f t="shared" si="184"/>
        <v>187</v>
      </c>
      <c r="BB85" s="4">
        <f t="shared" si="185"/>
        <v>0.78476370510396976</v>
      </c>
      <c r="BC85" s="9">
        <f t="shared" si="186"/>
        <v>9127.7577820800016</v>
      </c>
      <c r="BD85" s="9">
        <f t="shared" si="137"/>
        <v>13691.636673120003</v>
      </c>
      <c r="BE85" s="9">
        <f t="shared" si="138"/>
        <v>9355.9517266320017</v>
      </c>
      <c r="BF85" s="6">
        <f t="shared" si="187"/>
        <v>1576.2298874400001</v>
      </c>
      <c r="BG85" s="9">
        <f t="shared" si="140"/>
        <v>2364.34483116</v>
      </c>
      <c r="BH85" s="9">
        <f t="shared" si="141"/>
        <v>1615.6356346260002</v>
      </c>
      <c r="BI85" s="9">
        <f t="shared" si="188"/>
        <v>1542.0358412098299</v>
      </c>
      <c r="BJ85" s="9">
        <f t="shared" si="189"/>
        <v>30</v>
      </c>
      <c r="BK85" s="30">
        <v>1</v>
      </c>
      <c r="BL85" s="9">
        <f t="shared" si="190"/>
        <v>2508.6383555058001</v>
      </c>
    </row>
    <row r="86" spans="2:64" s="10" customFormat="1" x14ac:dyDescent="0.35">
      <c r="B86" s="10" t="s">
        <v>209</v>
      </c>
      <c r="C86" s="10">
        <v>165</v>
      </c>
      <c r="D86" s="12">
        <v>0.18</v>
      </c>
      <c r="E86" s="13">
        <v>6</v>
      </c>
      <c r="F86" s="12">
        <f t="shared" si="161"/>
        <v>5.0288000000000004</v>
      </c>
      <c r="G86" s="13">
        <v>21</v>
      </c>
      <c r="H86" s="10">
        <v>8</v>
      </c>
      <c r="I86" s="10">
        <v>35</v>
      </c>
      <c r="J86" s="12">
        <v>0.86839999999999995</v>
      </c>
      <c r="K86" s="13">
        <v>20</v>
      </c>
      <c r="L86" s="12">
        <v>0.2</v>
      </c>
      <c r="M86" s="12">
        <v>0.05</v>
      </c>
      <c r="N86" s="12">
        <v>0.5</v>
      </c>
      <c r="O86" s="17">
        <v>864</v>
      </c>
      <c r="P86" s="10" t="s">
        <v>288</v>
      </c>
      <c r="Q86" s="10">
        <v>1</v>
      </c>
      <c r="R86" s="10" t="s">
        <v>9</v>
      </c>
      <c r="S86" s="10">
        <v>401</v>
      </c>
      <c r="T86" s="12"/>
      <c r="U86" s="13"/>
      <c r="V86" s="13"/>
      <c r="W86" s="13"/>
      <c r="X86" s="13">
        <v>30</v>
      </c>
      <c r="Y86" s="10" t="s">
        <v>295</v>
      </c>
      <c r="Z86" s="12">
        <v>0.18</v>
      </c>
      <c r="AA86" s="12">
        <v>0.15</v>
      </c>
      <c r="AF86" s="12"/>
      <c r="AG86" s="31">
        <v>311</v>
      </c>
      <c r="AH86" s="31">
        <v>1</v>
      </c>
      <c r="AI86" s="32"/>
      <c r="AJ86" s="32"/>
      <c r="AM86" s="31">
        <f>2*187</f>
        <v>374</v>
      </c>
      <c r="AN86" s="10" t="s">
        <v>214</v>
      </c>
      <c r="AR86" s="12"/>
      <c r="AS86" s="10">
        <f t="shared" si="177"/>
        <v>566</v>
      </c>
      <c r="AT86" s="13">
        <f t="shared" si="178"/>
        <v>311</v>
      </c>
      <c r="AU86" s="12">
        <f t="shared" si="179"/>
        <v>0.36</v>
      </c>
      <c r="AV86" s="13">
        <f t="shared" si="129"/>
        <v>1080.7599999999998</v>
      </c>
      <c r="AW86" s="12">
        <f t="shared" si="180"/>
        <v>0.35</v>
      </c>
      <c r="AX86" s="12">
        <f t="shared" si="181"/>
        <v>0</v>
      </c>
      <c r="AY86" s="12">
        <f t="shared" si="182"/>
        <v>0.05</v>
      </c>
      <c r="AZ86" s="12">
        <f t="shared" si="183"/>
        <v>0.5</v>
      </c>
      <c r="BA86" s="13">
        <f t="shared" si="184"/>
        <v>374</v>
      </c>
      <c r="BB86" s="12">
        <f t="shared" si="185"/>
        <v>1.4040811724915445</v>
      </c>
      <c r="BC86" s="17">
        <f t="shared" si="186"/>
        <v>7337.149948799999</v>
      </c>
      <c r="BD86" s="17">
        <f t="shared" si="137"/>
        <v>11005.724923199999</v>
      </c>
      <c r="BE86" s="17">
        <f t="shared" si="138"/>
        <v>7520.578697519999</v>
      </c>
      <c r="BF86" s="13">
        <f t="shared" si="187"/>
        <v>1267.0181783999997</v>
      </c>
      <c r="BG86" s="17">
        <f t="shared" si="140"/>
        <v>1900.5272675999995</v>
      </c>
      <c r="BH86" s="17">
        <f t="shared" si="141"/>
        <v>1298.6936328599998</v>
      </c>
      <c r="BI86" s="17">
        <f t="shared" si="188"/>
        <v>2077.1261330326943</v>
      </c>
      <c r="BJ86" s="17">
        <f t="shared" si="189"/>
        <v>30</v>
      </c>
      <c r="BK86" s="32">
        <v>1</v>
      </c>
      <c r="BL86" s="17">
        <f t="shared" si="190"/>
        <v>2016.5144848379996</v>
      </c>
    </row>
    <row r="87" spans="2:64" x14ac:dyDescent="0.35">
      <c r="B87" t="s">
        <v>209</v>
      </c>
      <c r="C87">
        <v>165</v>
      </c>
      <c r="D87" s="4">
        <v>0.18</v>
      </c>
      <c r="E87" s="6">
        <v>6</v>
      </c>
      <c r="F87" s="4">
        <f>235.2%+267.68%</f>
        <v>5.0288000000000004</v>
      </c>
      <c r="G87" s="6">
        <v>21</v>
      </c>
      <c r="H87">
        <v>8</v>
      </c>
      <c r="I87">
        <v>35</v>
      </c>
      <c r="J87" s="4">
        <v>0.86839999999999995</v>
      </c>
      <c r="K87" s="6">
        <v>20</v>
      </c>
      <c r="L87" s="4">
        <v>0.2</v>
      </c>
      <c r="M87" s="4">
        <v>0.05</v>
      </c>
      <c r="N87" s="4">
        <v>0.5</v>
      </c>
      <c r="O87" s="9">
        <v>864</v>
      </c>
      <c r="P87" t="s">
        <v>288</v>
      </c>
      <c r="Q87">
        <v>1</v>
      </c>
      <c r="R87" t="s">
        <v>9</v>
      </c>
      <c r="S87">
        <v>401</v>
      </c>
      <c r="T87" s="4"/>
      <c r="U87" s="6"/>
      <c r="V87" s="6"/>
      <c r="W87" s="6"/>
      <c r="X87" s="6">
        <v>30</v>
      </c>
      <c r="Y87" t="s">
        <v>212</v>
      </c>
      <c r="Z87" s="4">
        <v>0.2</v>
      </c>
      <c r="AD87" s="4">
        <v>0.2</v>
      </c>
      <c r="AF87" s="4"/>
      <c r="AG87" s="15">
        <v>311</v>
      </c>
      <c r="AH87" s="15">
        <v>1</v>
      </c>
      <c r="AI87" s="30"/>
      <c r="AJ87" s="30">
        <v>0.46600000000000003</v>
      </c>
      <c r="AK87" s="30">
        <v>0.311</v>
      </c>
      <c r="AL87" s="30"/>
      <c r="AM87" s="15"/>
      <c r="AN87" t="s">
        <v>214</v>
      </c>
      <c r="AR87" s="4"/>
      <c r="AS87">
        <f>C87+S87</f>
        <v>566</v>
      </c>
      <c r="AT87" s="6">
        <f>AG87+AO87</f>
        <v>311</v>
      </c>
      <c r="AU87" s="4">
        <f>T87+Z87+AI87+AP87+D87</f>
        <v>0.38</v>
      </c>
      <c r="AV87" s="6">
        <f t="shared" si="129"/>
        <v>1092.08</v>
      </c>
      <c r="AW87" s="4">
        <f>AA87+AJ87+L87</f>
        <v>0.66600000000000004</v>
      </c>
      <c r="AX87" s="4">
        <f>AD87</f>
        <v>0.2</v>
      </c>
      <c r="AY87" s="4">
        <f>M87+U87+AB87+AK87+AQ87</f>
        <v>0.36099999999999999</v>
      </c>
      <c r="AZ87" s="4">
        <f>N87+V87+AC87+AL87+AR87</f>
        <v>0.5</v>
      </c>
      <c r="BA87" s="6">
        <f>W87+AE87+AM87</f>
        <v>0</v>
      </c>
      <c r="BB87" s="4">
        <f>666*BA87/(1400+BA87)/100+AF87</f>
        <v>0</v>
      </c>
      <c r="BC87" s="9">
        <f>F87*(100%+$AW87)*$AV87</f>
        <v>9149.4252720639997</v>
      </c>
      <c r="BD87" s="9">
        <f t="shared" si="137"/>
        <v>13724.137908096</v>
      </c>
      <c r="BE87" s="9">
        <f t="shared" si="138"/>
        <v>10800.896533671552</v>
      </c>
      <c r="BF87" s="6">
        <f>J87*(100%+$AW87+$AX87)*$AV87</f>
        <v>1769.6439995519995</v>
      </c>
      <c r="BG87" s="9">
        <f t="shared" si="140"/>
        <v>2654.4659993279993</v>
      </c>
      <c r="BH87" s="9">
        <f t="shared" si="141"/>
        <v>2089.0647414711352</v>
      </c>
      <c r="BI87" s="9">
        <f>(100%+BB87)*O87</f>
        <v>864</v>
      </c>
      <c r="BJ87" s="9">
        <f>MAX(K87,X87)</f>
        <v>30</v>
      </c>
      <c r="BK87" s="30">
        <v>1</v>
      </c>
      <c r="BL87" s="9">
        <f>(BK87*I87*BH87+2*BE87)/BJ87</f>
        <v>3157.3019672944279</v>
      </c>
    </row>
    <row r="88" spans="2:64" x14ac:dyDescent="0.35">
      <c r="B88" t="s">
        <v>209</v>
      </c>
      <c r="C88">
        <v>165</v>
      </c>
      <c r="D88" s="4">
        <v>0.18</v>
      </c>
      <c r="E88" s="6">
        <v>6</v>
      </c>
      <c r="F88" s="4">
        <f t="shared" si="161"/>
        <v>5.0288000000000004</v>
      </c>
      <c r="G88" s="6">
        <v>21</v>
      </c>
      <c r="H88">
        <v>8</v>
      </c>
      <c r="I88">
        <v>35</v>
      </c>
      <c r="J88" s="4">
        <v>0.86839999999999995</v>
      </c>
      <c r="K88" s="6">
        <v>20</v>
      </c>
      <c r="L88" s="4">
        <v>0.2</v>
      </c>
      <c r="M88" s="4">
        <v>0.05</v>
      </c>
      <c r="N88" s="4">
        <v>0.5</v>
      </c>
      <c r="O88" s="9">
        <v>864</v>
      </c>
      <c r="P88" t="s">
        <v>288</v>
      </c>
      <c r="Q88">
        <v>1</v>
      </c>
      <c r="R88" t="s">
        <v>9</v>
      </c>
      <c r="S88">
        <v>401</v>
      </c>
      <c r="T88" s="4"/>
      <c r="U88" s="6"/>
      <c r="V88" s="6"/>
      <c r="W88" s="6"/>
      <c r="X88" s="6">
        <v>30</v>
      </c>
      <c r="Y88" t="s">
        <v>212</v>
      </c>
      <c r="Z88" s="4">
        <v>0.2</v>
      </c>
      <c r="AD88" s="4">
        <v>0.2</v>
      </c>
      <c r="AF88" s="4"/>
      <c r="AG88" s="15">
        <v>311</v>
      </c>
      <c r="AH88" s="15">
        <v>1</v>
      </c>
      <c r="AI88" s="30"/>
      <c r="AJ88" s="30">
        <v>0.46600000000000003</v>
      </c>
      <c r="AM88" s="15">
        <f>1*187</f>
        <v>187</v>
      </c>
      <c r="AN88" t="s">
        <v>214</v>
      </c>
      <c r="AR88" s="4"/>
      <c r="AS88">
        <f t="shared" ref="AS88:AS94" si="192">C88+S88</f>
        <v>566</v>
      </c>
      <c r="AT88" s="6">
        <f t="shared" ref="AT88:AT94" si="193">AG88+AO88</f>
        <v>311</v>
      </c>
      <c r="AU88" s="4">
        <f t="shared" ref="AU88:AU94" si="194">T88+Z88+AI88+AP88+D88</f>
        <v>0.38</v>
      </c>
      <c r="AV88" s="6">
        <f t="shared" si="129"/>
        <v>1092.08</v>
      </c>
      <c r="AW88" s="4">
        <f t="shared" ref="AW88:AW94" si="195">AA88+AJ88+L88</f>
        <v>0.66600000000000004</v>
      </c>
      <c r="AX88" s="4">
        <f t="shared" ref="AX88:AX94" si="196">AD88</f>
        <v>0.2</v>
      </c>
      <c r="AY88" s="4">
        <f t="shared" ref="AY88:AY94" si="197">M88+U88+AB88+AK88+AQ88</f>
        <v>0.05</v>
      </c>
      <c r="AZ88" s="4">
        <f t="shared" ref="AZ88:AZ94" si="198">N88+V88+AC88+AL88+AR88</f>
        <v>0.5</v>
      </c>
      <c r="BA88" s="6">
        <f t="shared" ref="BA88:BA94" si="199">W88+AE88+AM88</f>
        <v>187</v>
      </c>
      <c r="BB88" s="4">
        <f t="shared" ref="BB88:BB94" si="200">666*BA88/(1400+BA88)/100+AF88</f>
        <v>0.78476370510396976</v>
      </c>
      <c r="BC88" s="9">
        <f t="shared" ref="BC88:BC94" si="201">F88*(100%+$AW88)*$AV88</f>
        <v>9149.4252720639997</v>
      </c>
      <c r="BD88" s="9">
        <f t="shared" si="137"/>
        <v>13724.137908096</v>
      </c>
      <c r="BE88" s="9">
        <f t="shared" si="138"/>
        <v>9378.1609038655988</v>
      </c>
      <c r="BF88" s="6">
        <f t="shared" ref="BF88:BF94" si="202">J88*(100%+$AW88+$AX88)*$AV88</f>
        <v>1769.6439995519995</v>
      </c>
      <c r="BG88" s="9">
        <f t="shared" si="140"/>
        <v>2654.4659993279993</v>
      </c>
      <c r="BH88" s="9">
        <f t="shared" si="141"/>
        <v>1813.8850995407995</v>
      </c>
      <c r="BI88" s="9">
        <f t="shared" ref="BI88:BI94" si="203">(100%+BB88)*O88</f>
        <v>1542.0358412098299</v>
      </c>
      <c r="BJ88" s="9">
        <f t="shared" ref="BJ88:BJ94" si="204">MAX(K88,X88)</f>
        <v>30</v>
      </c>
      <c r="BK88" s="30">
        <v>1</v>
      </c>
      <c r="BL88" s="9">
        <f t="shared" ref="BL88:BL94" si="205">(BK88*I88*BH88+2*BE88)/BJ88</f>
        <v>2741.4100097219725</v>
      </c>
    </row>
    <row r="89" spans="2:64" x14ac:dyDescent="0.35">
      <c r="B89" t="s">
        <v>209</v>
      </c>
      <c r="C89">
        <v>165</v>
      </c>
      <c r="D89" s="4">
        <v>0.18</v>
      </c>
      <c r="E89" s="6">
        <v>6</v>
      </c>
      <c r="F89" s="4">
        <f t="shared" si="161"/>
        <v>5.0288000000000004</v>
      </c>
      <c r="G89" s="6">
        <v>21</v>
      </c>
      <c r="H89">
        <v>8</v>
      </c>
      <c r="I89">
        <v>35</v>
      </c>
      <c r="J89" s="4">
        <v>0.86839999999999995</v>
      </c>
      <c r="K89" s="6">
        <v>20</v>
      </c>
      <c r="L89" s="4">
        <v>0.2</v>
      </c>
      <c r="M89" s="4">
        <v>0.05</v>
      </c>
      <c r="N89" s="4">
        <v>0.5</v>
      </c>
      <c r="O89" s="9">
        <v>864</v>
      </c>
      <c r="P89" t="s">
        <v>288</v>
      </c>
      <c r="Q89">
        <v>1</v>
      </c>
      <c r="R89" t="s">
        <v>9</v>
      </c>
      <c r="S89">
        <v>401</v>
      </c>
      <c r="T89" s="4"/>
      <c r="U89" s="6"/>
      <c r="V89" s="6"/>
      <c r="W89" s="6"/>
      <c r="X89" s="6">
        <v>30</v>
      </c>
      <c r="Y89" t="s">
        <v>212</v>
      </c>
      <c r="Z89" s="4">
        <v>0.2</v>
      </c>
      <c r="AD89" s="4">
        <v>0.2</v>
      </c>
      <c r="AF89" s="4"/>
      <c r="AG89" s="15">
        <v>311</v>
      </c>
      <c r="AH89" s="15">
        <v>1</v>
      </c>
      <c r="AI89" s="30">
        <f>1*46.6%</f>
        <v>0.46600000000000003</v>
      </c>
      <c r="AJ89" s="30">
        <v>0.46600000000000003</v>
      </c>
      <c r="AM89" s="15"/>
      <c r="AN89" t="s">
        <v>214</v>
      </c>
      <c r="AR89" s="4"/>
      <c r="AS89">
        <f t="shared" si="192"/>
        <v>566</v>
      </c>
      <c r="AT89" s="6">
        <f t="shared" si="193"/>
        <v>311</v>
      </c>
      <c r="AU89" s="4">
        <f t="shared" si="194"/>
        <v>0.84600000000000009</v>
      </c>
      <c r="AV89" s="6">
        <f t="shared" si="129"/>
        <v>1355.836</v>
      </c>
      <c r="AW89" s="4">
        <f t="shared" si="195"/>
        <v>0.66600000000000004</v>
      </c>
      <c r="AX89" s="4">
        <f t="shared" si="196"/>
        <v>0.2</v>
      </c>
      <c r="AY89" s="4">
        <f t="shared" si="197"/>
        <v>0.05</v>
      </c>
      <c r="AZ89" s="4">
        <f t="shared" si="198"/>
        <v>0.5</v>
      </c>
      <c r="BA89" s="6">
        <f t="shared" si="199"/>
        <v>0</v>
      </c>
      <c r="BB89" s="4">
        <f t="shared" si="200"/>
        <v>0</v>
      </c>
      <c r="BC89" s="9">
        <f t="shared" si="201"/>
        <v>11359.1679759488</v>
      </c>
      <c r="BD89" s="9">
        <f t="shared" si="137"/>
        <v>17038.751963923198</v>
      </c>
      <c r="BE89" s="9">
        <f t="shared" si="138"/>
        <v>11643.14717534752</v>
      </c>
      <c r="BF89" s="6">
        <f t="shared" si="202"/>
        <v>2197.0432951583998</v>
      </c>
      <c r="BG89" s="9">
        <f t="shared" si="140"/>
        <v>3295.5649427375997</v>
      </c>
      <c r="BH89" s="9">
        <f t="shared" si="141"/>
        <v>2251.9693775373598</v>
      </c>
      <c r="BI89" s="9">
        <f t="shared" si="203"/>
        <v>864</v>
      </c>
      <c r="BJ89" s="9">
        <f t="shared" si="204"/>
        <v>30</v>
      </c>
      <c r="BK89" s="30">
        <v>1</v>
      </c>
      <c r="BL89" s="96">
        <f t="shared" si="205"/>
        <v>3403.5074188167546</v>
      </c>
    </row>
    <row r="90" spans="2:64" x14ac:dyDescent="0.35">
      <c r="B90" t="s">
        <v>209</v>
      </c>
      <c r="C90">
        <v>165</v>
      </c>
      <c r="D90" s="4">
        <v>0.18</v>
      </c>
      <c r="E90" s="6">
        <v>6</v>
      </c>
      <c r="F90" s="4">
        <f t="shared" si="161"/>
        <v>5.0288000000000004</v>
      </c>
      <c r="G90" s="6">
        <v>21</v>
      </c>
      <c r="H90">
        <v>8</v>
      </c>
      <c r="I90">
        <v>35</v>
      </c>
      <c r="J90" s="4">
        <v>0.86839999999999995</v>
      </c>
      <c r="K90" s="6">
        <v>20</v>
      </c>
      <c r="L90" s="4">
        <v>0.2</v>
      </c>
      <c r="M90" s="4">
        <v>0.05</v>
      </c>
      <c r="N90" s="4">
        <v>0.5</v>
      </c>
      <c r="O90" s="9">
        <v>864</v>
      </c>
      <c r="P90" t="s">
        <v>288</v>
      </c>
      <c r="Q90">
        <v>1</v>
      </c>
      <c r="R90" t="s">
        <v>9</v>
      </c>
      <c r="S90">
        <v>401</v>
      </c>
      <c r="T90" s="4"/>
      <c r="U90" s="6"/>
      <c r="V90" s="6"/>
      <c r="W90" s="6"/>
      <c r="X90" s="6">
        <v>30</v>
      </c>
      <c r="Y90" t="s">
        <v>212</v>
      </c>
      <c r="Z90" s="4">
        <v>0.2</v>
      </c>
      <c r="AD90" s="4">
        <v>0.2</v>
      </c>
      <c r="AF90" s="4"/>
      <c r="AG90" s="15">
        <v>311</v>
      </c>
      <c r="AH90" s="15">
        <v>1</v>
      </c>
      <c r="AI90" s="30">
        <f>1*46.6%</f>
        <v>0.46600000000000003</v>
      </c>
      <c r="AK90" s="30">
        <v>0.311</v>
      </c>
      <c r="AM90" s="15"/>
      <c r="AN90" t="s">
        <v>214</v>
      </c>
      <c r="AR90" s="4"/>
      <c r="AS90">
        <f t="shared" si="192"/>
        <v>566</v>
      </c>
      <c r="AT90" s="6">
        <f t="shared" si="193"/>
        <v>311</v>
      </c>
      <c r="AU90" s="4">
        <f t="shared" si="194"/>
        <v>0.84600000000000009</v>
      </c>
      <c r="AV90" s="6">
        <f t="shared" si="129"/>
        <v>1355.836</v>
      </c>
      <c r="AW90" s="4">
        <f t="shared" si="195"/>
        <v>0.2</v>
      </c>
      <c r="AX90" s="4">
        <f t="shared" si="196"/>
        <v>0.2</v>
      </c>
      <c r="AY90" s="4">
        <f t="shared" si="197"/>
        <v>0.36099999999999999</v>
      </c>
      <c r="AZ90" s="4">
        <f t="shared" si="198"/>
        <v>0.5</v>
      </c>
      <c r="BA90" s="6">
        <f t="shared" si="199"/>
        <v>0</v>
      </c>
      <c r="BB90" s="4">
        <f t="shared" si="200"/>
        <v>0</v>
      </c>
      <c r="BC90" s="9">
        <f t="shared" si="201"/>
        <v>8181.8736921600002</v>
      </c>
      <c r="BD90" s="9">
        <f t="shared" si="137"/>
        <v>12272.810538240001</v>
      </c>
      <c r="BE90" s="9">
        <f t="shared" si="138"/>
        <v>9658.7018935948799</v>
      </c>
      <c r="BF90" s="6">
        <f t="shared" si="202"/>
        <v>1648.3711753600001</v>
      </c>
      <c r="BG90" s="9">
        <f t="shared" si="140"/>
        <v>2472.5567630400001</v>
      </c>
      <c r="BH90" s="9">
        <f t="shared" si="141"/>
        <v>1945.9021725124799</v>
      </c>
      <c r="BI90" s="9">
        <f t="shared" si="203"/>
        <v>864</v>
      </c>
      <c r="BJ90" s="9">
        <f t="shared" si="204"/>
        <v>30</v>
      </c>
      <c r="BK90" s="30">
        <v>1</v>
      </c>
      <c r="BL90" s="9">
        <f t="shared" si="205"/>
        <v>2914.1326608375521</v>
      </c>
    </row>
    <row r="91" spans="2:64" x14ac:dyDescent="0.35">
      <c r="B91" t="s">
        <v>209</v>
      </c>
      <c r="C91">
        <v>165</v>
      </c>
      <c r="D91" s="4">
        <v>0.18</v>
      </c>
      <c r="E91" s="6">
        <v>6</v>
      </c>
      <c r="F91" s="4">
        <f t="shared" si="161"/>
        <v>5.0288000000000004</v>
      </c>
      <c r="G91" s="6">
        <v>21</v>
      </c>
      <c r="H91">
        <v>8</v>
      </c>
      <c r="I91">
        <v>35</v>
      </c>
      <c r="J91" s="4">
        <v>0.86839999999999995</v>
      </c>
      <c r="K91" s="6">
        <v>20</v>
      </c>
      <c r="L91" s="4">
        <v>0.2</v>
      </c>
      <c r="M91" s="4">
        <v>0.05</v>
      </c>
      <c r="N91" s="4">
        <v>0.5</v>
      </c>
      <c r="O91" s="9">
        <v>864</v>
      </c>
      <c r="P91" t="s">
        <v>288</v>
      </c>
      <c r="Q91">
        <v>1</v>
      </c>
      <c r="R91" t="s">
        <v>9</v>
      </c>
      <c r="S91">
        <v>401</v>
      </c>
      <c r="T91" s="4"/>
      <c r="U91" s="6"/>
      <c r="V91" s="6"/>
      <c r="W91" s="6"/>
      <c r="X91" s="6">
        <v>30</v>
      </c>
      <c r="Y91" t="s">
        <v>212</v>
      </c>
      <c r="Z91" s="4">
        <v>0.2</v>
      </c>
      <c r="AD91" s="4">
        <v>0.2</v>
      </c>
      <c r="AF91" s="4"/>
      <c r="AG91" s="15">
        <v>311</v>
      </c>
      <c r="AH91" s="15">
        <v>1</v>
      </c>
      <c r="AI91" s="30"/>
      <c r="AK91" s="30">
        <v>0.311</v>
      </c>
      <c r="AM91" s="15">
        <f t="shared" ref="AM91:AM93" si="206">1*187</f>
        <v>187</v>
      </c>
      <c r="AN91" t="s">
        <v>214</v>
      </c>
      <c r="AR91" s="4"/>
      <c r="AS91">
        <f t="shared" si="192"/>
        <v>566</v>
      </c>
      <c r="AT91" s="6">
        <f t="shared" si="193"/>
        <v>311</v>
      </c>
      <c r="AU91" s="4">
        <f t="shared" si="194"/>
        <v>0.38</v>
      </c>
      <c r="AV91" s="6">
        <f t="shared" si="129"/>
        <v>1092.08</v>
      </c>
      <c r="AW91" s="4">
        <f t="shared" si="195"/>
        <v>0.2</v>
      </c>
      <c r="AX91" s="4">
        <f t="shared" si="196"/>
        <v>0.2</v>
      </c>
      <c r="AY91" s="4">
        <f t="shared" si="197"/>
        <v>0.36099999999999999</v>
      </c>
      <c r="AZ91" s="4">
        <f t="shared" si="198"/>
        <v>0.5</v>
      </c>
      <c r="BA91" s="6">
        <f t="shared" si="199"/>
        <v>187</v>
      </c>
      <c r="BB91" s="4">
        <f t="shared" si="200"/>
        <v>0.78476370510396976</v>
      </c>
      <c r="BC91" s="9">
        <f t="shared" si="201"/>
        <v>6590.2222847999992</v>
      </c>
      <c r="BD91" s="9">
        <f t="shared" si="137"/>
        <v>9885.3334271999993</v>
      </c>
      <c r="BE91" s="9">
        <f t="shared" si="138"/>
        <v>7779.7574072063999</v>
      </c>
      <c r="BF91" s="6">
        <f t="shared" si="202"/>
        <v>1327.7071807999998</v>
      </c>
      <c r="BG91" s="9">
        <f t="shared" si="140"/>
        <v>1991.5607711999996</v>
      </c>
      <c r="BH91" s="9">
        <f t="shared" si="141"/>
        <v>1567.3583269343999</v>
      </c>
      <c r="BI91" s="9">
        <f t="shared" si="203"/>
        <v>1542.0358412098299</v>
      </c>
      <c r="BJ91" s="9">
        <f t="shared" si="204"/>
        <v>30</v>
      </c>
      <c r="BK91" s="30">
        <v>1</v>
      </c>
      <c r="BL91" s="9">
        <f t="shared" si="205"/>
        <v>2347.2352085705597</v>
      </c>
    </row>
    <row r="92" spans="2:64" x14ac:dyDescent="0.35">
      <c r="B92" t="s">
        <v>209</v>
      </c>
      <c r="C92">
        <v>165</v>
      </c>
      <c r="D92" s="4">
        <v>0.18</v>
      </c>
      <c r="E92" s="6">
        <v>6</v>
      </c>
      <c r="F92" s="4">
        <f t="shared" si="161"/>
        <v>5.0288000000000004</v>
      </c>
      <c r="G92" s="6">
        <v>21</v>
      </c>
      <c r="H92">
        <v>8</v>
      </c>
      <c r="I92">
        <v>35</v>
      </c>
      <c r="J92" s="4">
        <v>0.86839999999999995</v>
      </c>
      <c r="K92" s="6">
        <v>20</v>
      </c>
      <c r="L92" s="4">
        <v>0.2</v>
      </c>
      <c r="M92" s="4">
        <v>0.05</v>
      </c>
      <c r="N92" s="4">
        <v>0.5</v>
      </c>
      <c r="O92" s="9">
        <v>864</v>
      </c>
      <c r="P92" t="s">
        <v>288</v>
      </c>
      <c r="Q92">
        <v>1</v>
      </c>
      <c r="R92" t="s">
        <v>9</v>
      </c>
      <c r="S92">
        <v>401</v>
      </c>
      <c r="T92" s="4"/>
      <c r="U92" s="6"/>
      <c r="V92" s="6"/>
      <c r="W92" s="6"/>
      <c r="X92" s="6">
        <v>30</v>
      </c>
      <c r="Y92" t="s">
        <v>212</v>
      </c>
      <c r="Z92" s="4">
        <v>0.2</v>
      </c>
      <c r="AD92" s="4">
        <v>0.2</v>
      </c>
      <c r="AF92" s="4"/>
      <c r="AG92" s="15">
        <v>311</v>
      </c>
      <c r="AH92" s="15">
        <v>1</v>
      </c>
      <c r="AI92" s="30">
        <f>2*46.6%</f>
        <v>0.93200000000000005</v>
      </c>
      <c r="AJ92" s="30"/>
      <c r="AM92" s="15"/>
      <c r="AN92" t="s">
        <v>214</v>
      </c>
      <c r="AR92" s="4"/>
      <c r="AS92">
        <f t="shared" si="192"/>
        <v>566</v>
      </c>
      <c r="AT92" s="6">
        <f t="shared" si="193"/>
        <v>311</v>
      </c>
      <c r="AU92" s="4">
        <f t="shared" si="194"/>
        <v>1.3120000000000001</v>
      </c>
      <c r="AV92" s="6">
        <f t="shared" si="129"/>
        <v>1619.5920000000001</v>
      </c>
      <c r="AW92" s="4">
        <f t="shared" si="195"/>
        <v>0.2</v>
      </c>
      <c r="AX92" s="4">
        <f t="shared" si="196"/>
        <v>0.2</v>
      </c>
      <c r="AY92" s="4">
        <f t="shared" si="197"/>
        <v>0.05</v>
      </c>
      <c r="AZ92" s="4">
        <f t="shared" si="198"/>
        <v>0.5</v>
      </c>
      <c r="BA92" s="6">
        <f t="shared" si="199"/>
        <v>0</v>
      </c>
      <c r="BB92" s="4">
        <f t="shared" si="200"/>
        <v>0</v>
      </c>
      <c r="BC92" s="9">
        <f t="shared" si="201"/>
        <v>9773.5250995200004</v>
      </c>
      <c r="BD92" s="9">
        <f t="shared" si="137"/>
        <v>14660.287649280001</v>
      </c>
      <c r="BE92" s="9">
        <f t="shared" si="138"/>
        <v>10017.863227008</v>
      </c>
      <c r="BF92" s="6">
        <f t="shared" si="202"/>
        <v>1969.03516992</v>
      </c>
      <c r="BG92" s="9">
        <f t="shared" si="140"/>
        <v>2953.5527548800001</v>
      </c>
      <c r="BH92" s="9">
        <f t="shared" si="141"/>
        <v>2018.261049168</v>
      </c>
      <c r="BI92" s="9">
        <f t="shared" si="203"/>
        <v>864</v>
      </c>
      <c r="BJ92" s="9">
        <f t="shared" si="204"/>
        <v>30</v>
      </c>
      <c r="BK92" s="30">
        <v>1</v>
      </c>
      <c r="BL92" s="9">
        <f t="shared" si="205"/>
        <v>3022.4954391631995</v>
      </c>
    </row>
    <row r="93" spans="2:64" x14ac:dyDescent="0.35">
      <c r="B93" t="s">
        <v>209</v>
      </c>
      <c r="C93">
        <v>165</v>
      </c>
      <c r="D93" s="4">
        <v>0.18</v>
      </c>
      <c r="E93" s="6">
        <v>6</v>
      </c>
      <c r="F93" s="4">
        <f t="shared" si="161"/>
        <v>5.0288000000000004</v>
      </c>
      <c r="G93" s="6">
        <v>21</v>
      </c>
      <c r="H93">
        <v>8</v>
      </c>
      <c r="I93">
        <v>35</v>
      </c>
      <c r="J93" s="4">
        <v>0.86839999999999995</v>
      </c>
      <c r="K93" s="6">
        <v>20</v>
      </c>
      <c r="L93" s="4">
        <v>0.2</v>
      </c>
      <c r="M93" s="4">
        <v>0.05</v>
      </c>
      <c r="N93" s="4">
        <v>0.5</v>
      </c>
      <c r="O93" s="9">
        <v>864</v>
      </c>
      <c r="P93" t="s">
        <v>288</v>
      </c>
      <c r="Q93">
        <v>1</v>
      </c>
      <c r="R93" t="s">
        <v>9</v>
      </c>
      <c r="S93">
        <v>401</v>
      </c>
      <c r="T93" s="4"/>
      <c r="U93" s="6"/>
      <c r="V93" s="6"/>
      <c r="W93" s="6"/>
      <c r="X93" s="6">
        <v>30</v>
      </c>
      <c r="Y93" t="s">
        <v>212</v>
      </c>
      <c r="Z93" s="4">
        <v>0.2</v>
      </c>
      <c r="AD93" s="4">
        <v>0.2</v>
      </c>
      <c r="AF93" s="4"/>
      <c r="AG93" s="15">
        <v>311</v>
      </c>
      <c r="AH93" s="15">
        <v>1</v>
      </c>
      <c r="AI93" s="30">
        <f>1*46.6%</f>
        <v>0.46600000000000003</v>
      </c>
      <c r="AJ93" s="30"/>
      <c r="AM93" s="15">
        <f t="shared" si="206"/>
        <v>187</v>
      </c>
      <c r="AN93" t="s">
        <v>214</v>
      </c>
      <c r="AR93" s="4"/>
      <c r="AS93">
        <f t="shared" si="192"/>
        <v>566</v>
      </c>
      <c r="AT93" s="6">
        <f t="shared" si="193"/>
        <v>311</v>
      </c>
      <c r="AU93" s="4">
        <f t="shared" si="194"/>
        <v>0.84600000000000009</v>
      </c>
      <c r="AV93" s="6">
        <f t="shared" si="129"/>
        <v>1355.836</v>
      </c>
      <c r="AW93" s="4">
        <f t="shared" si="195"/>
        <v>0.2</v>
      </c>
      <c r="AX93" s="4">
        <f t="shared" si="196"/>
        <v>0.2</v>
      </c>
      <c r="AY93" s="4">
        <f t="shared" si="197"/>
        <v>0.05</v>
      </c>
      <c r="AZ93" s="4">
        <f t="shared" si="198"/>
        <v>0.5</v>
      </c>
      <c r="BA93" s="6">
        <f t="shared" si="199"/>
        <v>187</v>
      </c>
      <c r="BB93" s="4">
        <f t="shared" si="200"/>
        <v>0.78476370510396976</v>
      </c>
      <c r="BC93" s="9">
        <f t="shared" si="201"/>
        <v>8181.8736921600002</v>
      </c>
      <c r="BD93" s="9">
        <f t="shared" si="137"/>
        <v>12272.810538240001</v>
      </c>
      <c r="BE93" s="9">
        <f t="shared" si="138"/>
        <v>8386.4205344639995</v>
      </c>
      <c r="BF93" s="6">
        <f t="shared" si="202"/>
        <v>1648.3711753600001</v>
      </c>
      <c r="BG93" s="9">
        <f t="shared" si="140"/>
        <v>2472.5567630400001</v>
      </c>
      <c r="BH93" s="9">
        <f t="shared" si="141"/>
        <v>1689.580454744</v>
      </c>
      <c r="BI93" s="9">
        <f t="shared" si="203"/>
        <v>1542.0358412098299</v>
      </c>
      <c r="BJ93" s="9">
        <f t="shared" si="204"/>
        <v>30</v>
      </c>
      <c r="BK93" s="30">
        <v>1</v>
      </c>
      <c r="BL93" s="9">
        <f t="shared" si="205"/>
        <v>2530.2718994989332</v>
      </c>
    </row>
    <row r="94" spans="2:64" s="10" customFormat="1" x14ac:dyDescent="0.35">
      <c r="B94" s="10" t="s">
        <v>209</v>
      </c>
      <c r="C94" s="10">
        <v>165</v>
      </c>
      <c r="D94" s="12">
        <v>0.18</v>
      </c>
      <c r="E94" s="13">
        <v>6</v>
      </c>
      <c r="F94" s="12">
        <f t="shared" si="161"/>
        <v>5.0288000000000004</v>
      </c>
      <c r="G94" s="13">
        <v>21</v>
      </c>
      <c r="H94" s="10">
        <v>8</v>
      </c>
      <c r="I94" s="10">
        <v>35</v>
      </c>
      <c r="J94" s="12">
        <v>0.86839999999999995</v>
      </c>
      <c r="K94" s="13">
        <v>20</v>
      </c>
      <c r="L94" s="12">
        <v>0.2</v>
      </c>
      <c r="M94" s="12">
        <v>0.05</v>
      </c>
      <c r="N94" s="12">
        <v>0.5</v>
      </c>
      <c r="O94" s="17">
        <v>864</v>
      </c>
      <c r="P94" s="10" t="s">
        <v>288</v>
      </c>
      <c r="Q94" s="10">
        <v>1</v>
      </c>
      <c r="R94" s="10" t="s">
        <v>9</v>
      </c>
      <c r="S94" s="10">
        <v>401</v>
      </c>
      <c r="T94" s="12"/>
      <c r="U94" s="13"/>
      <c r="V94" s="13"/>
      <c r="W94" s="13"/>
      <c r="X94" s="13">
        <v>30</v>
      </c>
      <c r="Y94" s="10" t="s">
        <v>212</v>
      </c>
      <c r="Z94" s="12">
        <v>0.2</v>
      </c>
      <c r="AD94" s="12">
        <v>0.2</v>
      </c>
      <c r="AF94" s="12"/>
      <c r="AG94" s="31">
        <v>311</v>
      </c>
      <c r="AH94" s="31">
        <v>1</v>
      </c>
      <c r="AI94" s="32"/>
      <c r="AJ94" s="32"/>
      <c r="AM94" s="31">
        <f>2*187</f>
        <v>374</v>
      </c>
      <c r="AN94" s="10" t="s">
        <v>214</v>
      </c>
      <c r="AR94" s="12"/>
      <c r="AS94" s="10">
        <f t="shared" si="192"/>
        <v>566</v>
      </c>
      <c r="AT94" s="13">
        <f t="shared" si="193"/>
        <v>311</v>
      </c>
      <c r="AU94" s="12">
        <f t="shared" si="194"/>
        <v>0.38</v>
      </c>
      <c r="AV94" s="13">
        <f t="shared" si="129"/>
        <v>1092.08</v>
      </c>
      <c r="AW94" s="12">
        <f t="shared" si="195"/>
        <v>0.2</v>
      </c>
      <c r="AX94" s="12">
        <f t="shared" si="196"/>
        <v>0.2</v>
      </c>
      <c r="AY94" s="12">
        <f t="shared" si="197"/>
        <v>0.05</v>
      </c>
      <c r="AZ94" s="12">
        <f t="shared" si="198"/>
        <v>0.5</v>
      </c>
      <c r="BA94" s="13">
        <f t="shared" si="199"/>
        <v>374</v>
      </c>
      <c r="BB94" s="12">
        <f t="shared" si="200"/>
        <v>1.4040811724915445</v>
      </c>
      <c r="BC94" s="17">
        <f t="shared" si="201"/>
        <v>6590.2222847999992</v>
      </c>
      <c r="BD94" s="17">
        <f t="shared" si="137"/>
        <v>9885.3334271999993</v>
      </c>
      <c r="BE94" s="17">
        <f t="shared" si="138"/>
        <v>6754.9778419199993</v>
      </c>
      <c r="BF94" s="13">
        <f t="shared" si="202"/>
        <v>1327.7071807999998</v>
      </c>
      <c r="BG94" s="17">
        <f t="shared" si="140"/>
        <v>1991.5607711999996</v>
      </c>
      <c r="BH94" s="17">
        <f t="shared" si="141"/>
        <v>1360.8998603199998</v>
      </c>
      <c r="BI94" s="17">
        <f t="shared" si="203"/>
        <v>2077.1261330326943</v>
      </c>
      <c r="BJ94" s="17">
        <f t="shared" si="204"/>
        <v>30</v>
      </c>
      <c r="BK94" s="32">
        <v>1</v>
      </c>
      <c r="BL94" s="17">
        <f t="shared" si="205"/>
        <v>2038.0483598346661</v>
      </c>
    </row>
    <row r="95" spans="2:64" x14ac:dyDescent="0.35">
      <c r="B95" t="s">
        <v>209</v>
      </c>
      <c r="C95">
        <v>165</v>
      </c>
      <c r="D95" s="4">
        <v>0.18</v>
      </c>
      <c r="E95" s="6">
        <v>6</v>
      </c>
      <c r="F95" s="4">
        <f t="shared" si="161"/>
        <v>5.0288000000000004</v>
      </c>
      <c r="G95" s="6">
        <v>21</v>
      </c>
      <c r="H95">
        <v>8</v>
      </c>
      <c r="I95">
        <v>35</v>
      </c>
      <c r="J95" s="4">
        <v>0.86839999999999995</v>
      </c>
      <c r="K95" s="6">
        <v>20</v>
      </c>
      <c r="L95" s="4">
        <v>0.2</v>
      </c>
      <c r="M95" s="4">
        <v>0.05</v>
      </c>
      <c r="N95" s="4">
        <v>0.5</v>
      </c>
      <c r="O95" s="9">
        <v>864</v>
      </c>
      <c r="P95" t="s">
        <v>288</v>
      </c>
      <c r="Q95">
        <v>1</v>
      </c>
      <c r="R95" t="s">
        <v>9</v>
      </c>
      <c r="S95">
        <v>401</v>
      </c>
      <c r="T95" s="4"/>
      <c r="U95" s="6"/>
      <c r="V95" s="6"/>
      <c r="W95" s="6"/>
      <c r="X95" s="6">
        <v>30</v>
      </c>
      <c r="Y95" t="s">
        <v>227</v>
      </c>
      <c r="AE95">
        <v>200</v>
      </c>
      <c r="AF95" s="4"/>
      <c r="AG95" s="15">
        <v>311</v>
      </c>
      <c r="AH95" s="15">
        <v>1</v>
      </c>
      <c r="AI95" s="30"/>
      <c r="AJ95" s="30">
        <v>0.34799999999999998</v>
      </c>
      <c r="AK95" s="30">
        <v>0.23200000000000001</v>
      </c>
      <c r="AL95" s="30"/>
      <c r="AM95" s="15"/>
      <c r="AN95" t="s">
        <v>214</v>
      </c>
      <c r="AR95" s="4"/>
      <c r="AS95">
        <f t="shared" ref="AS95:AS98" si="207">C95+S95</f>
        <v>566</v>
      </c>
      <c r="AT95" s="6">
        <f t="shared" ref="AT95:AT98" si="208">AG95+AO95</f>
        <v>311</v>
      </c>
      <c r="AU95" s="4">
        <f t="shared" ref="AU95:AU98" si="209">T95+Z95+AI95+AP95+D95</f>
        <v>0.18</v>
      </c>
      <c r="AV95" s="6">
        <f t="shared" ref="AV95:AV98" si="210">(100%+AU95)*AS95+AT95</f>
        <v>978.88</v>
      </c>
      <c r="AW95" s="4">
        <f t="shared" ref="AW95:AW98" si="211">AA95+AJ95+L95</f>
        <v>0.54800000000000004</v>
      </c>
      <c r="AX95" s="4">
        <f t="shared" ref="AX95:AX98" si="212">AD95</f>
        <v>0</v>
      </c>
      <c r="AY95" s="4">
        <f t="shared" ref="AY95:AY98" si="213">M95+U95+AB95+AK95+AQ95</f>
        <v>0.28200000000000003</v>
      </c>
      <c r="AZ95" s="4">
        <f t="shared" ref="AZ95:AZ98" si="214">N95+V95+AC95+AL95+AR95</f>
        <v>0.5</v>
      </c>
      <c r="BA95" s="6">
        <f t="shared" ref="BA95:BA98" si="215">W95+AE95+AM95</f>
        <v>200</v>
      </c>
      <c r="BB95" s="4">
        <f t="shared" ref="BB95:BB98" si="216">666*BA95/(1400+BA95)/100+AF95</f>
        <v>0.83250000000000002</v>
      </c>
      <c r="BC95" s="9">
        <f t="shared" ref="BC95:BC98" si="217">F95*(100%+$AW95)*$AV95</f>
        <v>7620.1720197120003</v>
      </c>
      <c r="BD95" s="9">
        <f t="shared" ref="BD95:BD98" si="218">BC95*(100%+$AZ95)</f>
        <v>11430.258029568</v>
      </c>
      <c r="BE95" s="9">
        <f t="shared" ref="BE95:BE98" si="219">MIN($AY95, 80%)*BD95+BC95*MAX(100%-$AY95, 20%)</f>
        <v>8694.6162744913927</v>
      </c>
      <c r="BF95" s="6">
        <f t="shared" ref="BF95:BF98" si="220">J95*(100%+$AW95+$AX95)*$AV95</f>
        <v>1315.891938816</v>
      </c>
      <c r="BG95" s="9">
        <f t="shared" ref="BG95:BG98" si="221">BF95*(100%+$AZ95)</f>
        <v>1973.8379082239999</v>
      </c>
      <c r="BH95" s="9">
        <f t="shared" ref="BH95:BH98" si="222">MIN($AY95, 80%)*BG95+BF95*MAX(100%-$AY95, 20%)</f>
        <v>1501.432702189056</v>
      </c>
      <c r="BI95" s="9">
        <f t="shared" ref="BI95:BI98" si="223">(100%+BB95)*O95</f>
        <v>1583.28</v>
      </c>
      <c r="BJ95" s="9">
        <f t="shared" ref="BJ95:BJ98" si="224">MAX(K95,X95)</f>
        <v>30</v>
      </c>
      <c r="BK95" s="30">
        <v>1</v>
      </c>
      <c r="BL95" s="9">
        <f t="shared" ref="BL95:BL98" si="225">(BK95*I95*BH95+2*BE95)/BJ95</f>
        <v>2331.3125708533248</v>
      </c>
    </row>
    <row r="96" spans="2:64" x14ac:dyDescent="0.35">
      <c r="B96" t="s">
        <v>209</v>
      </c>
      <c r="C96">
        <v>165</v>
      </c>
      <c r="D96" s="4">
        <v>0.18</v>
      </c>
      <c r="E96" s="6">
        <v>6</v>
      </c>
      <c r="F96" s="4">
        <f t="shared" si="161"/>
        <v>5.0288000000000004</v>
      </c>
      <c r="G96" s="6">
        <v>21</v>
      </c>
      <c r="H96">
        <v>8</v>
      </c>
      <c r="I96">
        <v>35</v>
      </c>
      <c r="J96" s="4">
        <v>0.86839999999999995</v>
      </c>
      <c r="K96" s="6">
        <v>20</v>
      </c>
      <c r="L96" s="4">
        <v>0.2</v>
      </c>
      <c r="M96" s="4">
        <v>0.05</v>
      </c>
      <c r="N96" s="4">
        <v>0.5</v>
      </c>
      <c r="O96" s="9">
        <v>864</v>
      </c>
      <c r="P96" t="s">
        <v>288</v>
      </c>
      <c r="Q96">
        <v>1</v>
      </c>
      <c r="R96" t="s">
        <v>9</v>
      </c>
      <c r="S96">
        <v>401</v>
      </c>
      <c r="T96" s="4"/>
      <c r="U96" s="6"/>
      <c r="V96" s="6"/>
      <c r="W96" s="6"/>
      <c r="X96" s="6">
        <v>30</v>
      </c>
      <c r="Y96" t="s">
        <v>227</v>
      </c>
      <c r="AE96">
        <v>200</v>
      </c>
      <c r="AF96" s="4"/>
      <c r="AG96" s="15">
        <v>311</v>
      </c>
      <c r="AH96" s="15">
        <v>1</v>
      </c>
      <c r="AI96" s="30">
        <f>1*34.8%</f>
        <v>0.34799999999999998</v>
      </c>
      <c r="AJ96" s="30">
        <v>0.34799999999999998</v>
      </c>
      <c r="AM96" s="15"/>
      <c r="AN96" t="s">
        <v>214</v>
      </c>
      <c r="AR96" s="4"/>
      <c r="AS96">
        <f t="shared" si="207"/>
        <v>566</v>
      </c>
      <c r="AT96" s="6">
        <f t="shared" si="208"/>
        <v>311</v>
      </c>
      <c r="AU96" s="4">
        <f t="shared" si="209"/>
        <v>0.52800000000000002</v>
      </c>
      <c r="AV96" s="6">
        <f t="shared" si="210"/>
        <v>1175.848</v>
      </c>
      <c r="AW96" s="4">
        <f t="shared" si="211"/>
        <v>0.54800000000000004</v>
      </c>
      <c r="AX96" s="4">
        <f t="shared" si="212"/>
        <v>0</v>
      </c>
      <c r="AY96" s="4">
        <f t="shared" si="213"/>
        <v>0.05</v>
      </c>
      <c r="AZ96" s="4">
        <f t="shared" si="214"/>
        <v>0.5</v>
      </c>
      <c r="BA96" s="6">
        <f t="shared" si="215"/>
        <v>200</v>
      </c>
      <c r="BB96" s="4">
        <f t="shared" si="216"/>
        <v>0.83250000000000002</v>
      </c>
      <c r="BC96" s="9">
        <f t="shared" si="217"/>
        <v>9153.4856458752001</v>
      </c>
      <c r="BD96" s="9">
        <f t="shared" si="218"/>
        <v>13730.2284688128</v>
      </c>
      <c r="BE96" s="9">
        <f t="shared" si="219"/>
        <v>9382.3227870220799</v>
      </c>
      <c r="BF96" s="6">
        <f t="shared" si="220"/>
        <v>1580.6727121536001</v>
      </c>
      <c r="BG96" s="9">
        <f t="shared" si="221"/>
        <v>2371.0090682303999</v>
      </c>
      <c r="BH96" s="9">
        <f t="shared" si="222"/>
        <v>1620.1895299574401</v>
      </c>
      <c r="BI96" s="9">
        <f t="shared" si="223"/>
        <v>1583.28</v>
      </c>
      <c r="BJ96" s="9">
        <f t="shared" si="224"/>
        <v>30</v>
      </c>
      <c r="BK96" s="30">
        <v>1</v>
      </c>
      <c r="BL96" s="8">
        <f t="shared" si="225"/>
        <v>2515.7093040851519</v>
      </c>
    </row>
    <row r="97" spans="2:64" x14ac:dyDescent="0.35">
      <c r="B97" t="s">
        <v>209</v>
      </c>
      <c r="C97">
        <v>165</v>
      </c>
      <c r="D97" s="4">
        <v>0.18</v>
      </c>
      <c r="E97" s="6">
        <v>6</v>
      </c>
      <c r="F97" s="4">
        <f t="shared" si="161"/>
        <v>5.0288000000000004</v>
      </c>
      <c r="G97" s="6">
        <v>21</v>
      </c>
      <c r="H97">
        <v>8</v>
      </c>
      <c r="I97">
        <v>35</v>
      </c>
      <c r="J97" s="4">
        <v>0.86839999999999995</v>
      </c>
      <c r="K97" s="6">
        <v>20</v>
      </c>
      <c r="L97" s="4">
        <v>0.2</v>
      </c>
      <c r="M97" s="4">
        <v>0.05</v>
      </c>
      <c r="N97" s="4">
        <v>0.5</v>
      </c>
      <c r="O97" s="9">
        <v>864</v>
      </c>
      <c r="P97" t="s">
        <v>288</v>
      </c>
      <c r="Q97">
        <v>1</v>
      </c>
      <c r="R97" t="s">
        <v>9</v>
      </c>
      <c r="S97">
        <v>401</v>
      </c>
      <c r="T97" s="4"/>
      <c r="U97" s="6"/>
      <c r="V97" s="6"/>
      <c r="W97" s="6"/>
      <c r="X97" s="6">
        <v>30</v>
      </c>
      <c r="Y97" t="s">
        <v>227</v>
      </c>
      <c r="AE97">
        <v>200</v>
      </c>
      <c r="AF97" s="4"/>
      <c r="AG97" s="15">
        <v>311</v>
      </c>
      <c r="AH97" s="15">
        <v>1</v>
      </c>
      <c r="AI97" s="30">
        <f>1*34.8%</f>
        <v>0.34799999999999998</v>
      </c>
      <c r="AK97" s="30">
        <v>0.23200000000000001</v>
      </c>
      <c r="AM97" s="15"/>
      <c r="AN97" t="s">
        <v>214</v>
      </c>
      <c r="AR97" s="4"/>
      <c r="AS97">
        <f t="shared" si="207"/>
        <v>566</v>
      </c>
      <c r="AT97" s="6">
        <f t="shared" si="208"/>
        <v>311</v>
      </c>
      <c r="AU97" s="4">
        <f t="shared" si="209"/>
        <v>0.52800000000000002</v>
      </c>
      <c r="AV97" s="6">
        <f t="shared" si="210"/>
        <v>1175.848</v>
      </c>
      <c r="AW97" s="4">
        <f t="shared" si="211"/>
        <v>0.2</v>
      </c>
      <c r="AX97" s="4">
        <f t="shared" si="212"/>
        <v>0</v>
      </c>
      <c r="AY97" s="4">
        <f t="shared" si="213"/>
        <v>0.28200000000000003</v>
      </c>
      <c r="AZ97" s="4">
        <f t="shared" si="214"/>
        <v>0.5</v>
      </c>
      <c r="BA97" s="6">
        <f t="shared" si="215"/>
        <v>200</v>
      </c>
      <c r="BB97" s="4">
        <f t="shared" si="216"/>
        <v>0.83250000000000002</v>
      </c>
      <c r="BC97" s="9">
        <f t="shared" si="217"/>
        <v>7095.7253068800001</v>
      </c>
      <c r="BD97" s="9">
        <f t="shared" si="218"/>
        <v>10643.587960320001</v>
      </c>
      <c r="BE97" s="9">
        <f t="shared" si="219"/>
        <v>8096.222575150081</v>
      </c>
      <c r="BF97" s="6">
        <f t="shared" si="220"/>
        <v>1225.3276838399997</v>
      </c>
      <c r="BG97" s="9">
        <f t="shared" si="221"/>
        <v>1837.9915257599996</v>
      </c>
      <c r="BH97" s="9">
        <f t="shared" si="222"/>
        <v>1398.0988872614398</v>
      </c>
      <c r="BI97" s="9">
        <f t="shared" si="223"/>
        <v>1583.28</v>
      </c>
      <c r="BJ97" s="9">
        <f t="shared" si="224"/>
        <v>30</v>
      </c>
      <c r="BK97" s="30">
        <v>1</v>
      </c>
      <c r="BL97" s="9">
        <f t="shared" si="225"/>
        <v>2170.8635401483521</v>
      </c>
    </row>
    <row r="98" spans="2:64" s="97" customFormat="1" x14ac:dyDescent="0.35">
      <c r="B98" s="97" t="s">
        <v>209</v>
      </c>
      <c r="C98" s="97">
        <v>165</v>
      </c>
      <c r="D98" s="99">
        <v>0.18</v>
      </c>
      <c r="E98" s="98">
        <v>6</v>
      </c>
      <c r="F98" s="99">
        <f t="shared" si="161"/>
        <v>5.0288000000000004</v>
      </c>
      <c r="G98" s="98">
        <v>21</v>
      </c>
      <c r="H98" s="97">
        <v>8</v>
      </c>
      <c r="I98" s="97">
        <v>35</v>
      </c>
      <c r="J98" s="99">
        <v>0.86839999999999995</v>
      </c>
      <c r="K98" s="98">
        <v>20</v>
      </c>
      <c r="L98" s="99">
        <v>0.2</v>
      </c>
      <c r="M98" s="99">
        <v>0.05</v>
      </c>
      <c r="N98" s="99">
        <v>0.5</v>
      </c>
      <c r="O98" s="100">
        <v>864</v>
      </c>
      <c r="P98" s="97" t="s">
        <v>288</v>
      </c>
      <c r="Q98" s="97">
        <v>1</v>
      </c>
      <c r="R98" s="97" t="s">
        <v>9</v>
      </c>
      <c r="S98" s="97">
        <v>401</v>
      </c>
      <c r="T98" s="99"/>
      <c r="U98" s="98"/>
      <c r="V98" s="98"/>
      <c r="W98" s="98"/>
      <c r="X98" s="98">
        <v>30</v>
      </c>
      <c r="Y98" s="97" t="s">
        <v>227</v>
      </c>
      <c r="AE98" s="97">
        <v>200</v>
      </c>
      <c r="AF98" s="99"/>
      <c r="AG98" s="101">
        <v>311</v>
      </c>
      <c r="AH98" s="101">
        <v>1</v>
      </c>
      <c r="AI98" s="102">
        <f>2*34.8%</f>
        <v>0.69599999999999995</v>
      </c>
      <c r="AJ98" s="102"/>
      <c r="AM98" s="101"/>
      <c r="AN98" s="97" t="s">
        <v>214</v>
      </c>
      <c r="AR98" s="99"/>
      <c r="AS98" s="97">
        <f t="shared" si="207"/>
        <v>566</v>
      </c>
      <c r="AT98" s="98">
        <f t="shared" si="208"/>
        <v>311</v>
      </c>
      <c r="AU98" s="99">
        <f t="shared" si="209"/>
        <v>0.87599999999999989</v>
      </c>
      <c r="AV98" s="98">
        <f t="shared" si="210"/>
        <v>1372.816</v>
      </c>
      <c r="AW98" s="99">
        <f t="shared" si="211"/>
        <v>0.2</v>
      </c>
      <c r="AX98" s="99">
        <f t="shared" si="212"/>
        <v>0</v>
      </c>
      <c r="AY98" s="99">
        <f t="shared" si="213"/>
        <v>0.05</v>
      </c>
      <c r="AZ98" s="99">
        <f t="shared" si="214"/>
        <v>0.5</v>
      </c>
      <c r="BA98" s="98">
        <f t="shared" si="215"/>
        <v>200</v>
      </c>
      <c r="BB98" s="99">
        <f t="shared" si="216"/>
        <v>0.83250000000000002</v>
      </c>
      <c r="BC98" s="100">
        <f t="shared" si="217"/>
        <v>8284.3405209600005</v>
      </c>
      <c r="BD98" s="100">
        <f t="shared" si="218"/>
        <v>12426.51078144</v>
      </c>
      <c r="BE98" s="100">
        <f t="shared" si="219"/>
        <v>8491.4490339839995</v>
      </c>
      <c r="BF98" s="98">
        <f t="shared" si="220"/>
        <v>1430.5840972799999</v>
      </c>
      <c r="BG98" s="100">
        <f t="shared" si="221"/>
        <v>2145.87614592</v>
      </c>
      <c r="BH98" s="100">
        <f t="shared" si="222"/>
        <v>1466.3486997119999</v>
      </c>
      <c r="BI98" s="100">
        <f t="shared" si="223"/>
        <v>1583.28</v>
      </c>
      <c r="BJ98" s="100">
        <f t="shared" si="224"/>
        <v>30</v>
      </c>
      <c r="BK98" s="102">
        <v>1</v>
      </c>
      <c r="BL98" s="100">
        <f t="shared" si="225"/>
        <v>2276.8367519295998</v>
      </c>
    </row>
    <row r="99" spans="2:64" x14ac:dyDescent="0.35">
      <c r="Z99" s="4"/>
      <c r="AD99" s="4"/>
      <c r="AF99" s="4"/>
      <c r="AQ99" s="4"/>
    </row>
    <row r="100" spans="2:64" x14ac:dyDescent="0.35">
      <c r="Z100" s="4"/>
      <c r="AA100" s="4"/>
      <c r="AF100" s="4"/>
      <c r="AQ100" s="4"/>
    </row>
    <row r="101" spans="2:64" x14ac:dyDescent="0.35">
      <c r="Z101" s="4"/>
      <c r="AD101" s="4"/>
      <c r="AF101" s="4"/>
      <c r="AQ101" s="4"/>
    </row>
    <row r="102" spans="2:64" x14ac:dyDescent="0.35">
      <c r="AB102" s="1"/>
    </row>
  </sheetData>
  <mergeCells count="8">
    <mergeCell ref="BC1:BH1"/>
    <mergeCell ref="P1:X1"/>
    <mergeCell ref="Y1:AF1"/>
    <mergeCell ref="BJ1:BL1"/>
    <mergeCell ref="B1:N1"/>
    <mergeCell ref="AG1:AM1"/>
    <mergeCell ref="AN1:AR1"/>
    <mergeCell ref="AS1:B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0"/>
  <sheetViews>
    <sheetView topLeftCell="AP1" zoomScale="130" zoomScaleNormal="130" workbookViewId="0">
      <pane ySplit="2" topLeftCell="A3" activePane="bottomLeft" state="frozen"/>
      <selection activeCell="AY1" sqref="AY1"/>
      <selection pane="bottomLeft" activeCell="BC4" sqref="BC4"/>
    </sheetView>
  </sheetViews>
  <sheetFormatPr defaultRowHeight="14.5" x14ac:dyDescent="0.35"/>
  <cols>
    <col min="1" max="1" width="8.54296875" bestFit="1" customWidth="1"/>
    <col min="2" max="2" width="5.81640625" bestFit="1" customWidth="1"/>
    <col min="3" max="3" width="9" bestFit="1" customWidth="1"/>
    <col min="4" max="4" width="10.54296875" bestFit="1" customWidth="1"/>
    <col min="5" max="5" width="2" bestFit="1" customWidth="1"/>
    <col min="6" max="6" width="8.1796875" bestFit="1" customWidth="1"/>
    <col min="7" max="7" width="3.453125" bestFit="1" customWidth="1"/>
    <col min="8" max="8" width="2.453125" bestFit="1" customWidth="1"/>
    <col min="9" max="9" width="8.1796875" bestFit="1" customWidth="1"/>
    <col min="10" max="10" width="3.54296875" bestFit="1" customWidth="1"/>
    <col min="11" max="11" width="3.453125" bestFit="1" customWidth="1"/>
    <col min="12" max="12" width="10.1796875" bestFit="1" customWidth="1"/>
    <col min="13" max="13" width="10.453125" bestFit="1" customWidth="1"/>
    <col min="14" max="14" width="15" bestFit="1" customWidth="1"/>
    <col min="15" max="15" width="2.1796875" bestFit="1" customWidth="1"/>
    <col min="16" max="16" width="5.81640625" bestFit="1" customWidth="1"/>
    <col min="17" max="17" width="9" bestFit="1" customWidth="1"/>
    <col min="18" max="18" width="6" bestFit="1" customWidth="1"/>
    <col min="19" max="19" width="10.1796875" bestFit="1" customWidth="1"/>
    <col min="20" max="20" width="10.453125" bestFit="1" customWidth="1"/>
    <col min="21" max="21" width="22.453125" bestFit="1" customWidth="1"/>
    <col min="22" max="22" width="7.1796875" style="4" bestFit="1" customWidth="1"/>
    <col min="23" max="23" width="11.26953125" style="4" bestFit="1" customWidth="1"/>
    <col min="24" max="24" width="11.81640625" style="4" bestFit="1" customWidth="1"/>
    <col min="25" max="25" width="10.1796875" bestFit="1" customWidth="1"/>
    <col min="26" max="26" width="10.453125" bestFit="1" customWidth="1"/>
    <col min="27" max="27" width="8.1796875" bestFit="1" customWidth="1"/>
    <col min="28" max="28" width="3.1796875" bestFit="1" customWidth="1"/>
    <col min="29" max="29" width="7.1796875" bestFit="1" customWidth="1"/>
    <col min="30" max="30" width="11.26953125" bestFit="1" customWidth="1"/>
    <col min="31" max="31" width="10.1796875" bestFit="1" customWidth="1"/>
    <col min="32" max="32" width="10.453125" bestFit="1" customWidth="1"/>
    <col min="33" max="33" width="14.453125" bestFit="1" customWidth="1"/>
    <col min="34" max="34" width="8.1796875" bestFit="1" customWidth="1"/>
    <col min="35" max="35" width="7.1796875" bestFit="1" customWidth="1"/>
    <col min="36" max="36" width="10.1796875" bestFit="1" customWidth="1"/>
    <col min="37" max="37" width="10.453125" bestFit="1" customWidth="1"/>
    <col min="38" max="38" width="9" bestFit="1" customWidth="1"/>
    <col min="39" max="40" width="8.1796875" bestFit="1" customWidth="1"/>
    <col min="41" max="41" width="9.26953125" bestFit="1" customWidth="1"/>
    <col min="42" max="42" width="11.26953125" bestFit="1" customWidth="1"/>
    <col min="43" max="43" width="11.81640625" bestFit="1" customWidth="1"/>
    <col min="44" max="44" width="10.1796875" bestFit="1" customWidth="1"/>
    <col min="45" max="45" width="10.453125" bestFit="1" customWidth="1"/>
    <col min="46" max="46" width="5" hidden="1" customWidth="1"/>
    <col min="47" max="47" width="5.54296875" hidden="1" customWidth="1"/>
    <col min="48" max="48" width="9.54296875" bestFit="1" customWidth="1"/>
    <col min="49" max="49" width="5" hidden="1" customWidth="1"/>
    <col min="50" max="50" width="6" hidden="1" customWidth="1"/>
    <col min="51" max="51" width="10" bestFit="1" customWidth="1"/>
    <col min="52" max="52" width="7.26953125" bestFit="1" customWidth="1"/>
    <col min="53" max="53" width="16.26953125" bestFit="1" customWidth="1"/>
    <col min="54" max="54" width="17.26953125" bestFit="1" customWidth="1"/>
    <col min="55" max="55" width="9.26953125" bestFit="1" customWidth="1"/>
    <col min="57" max="57" width="49.1796875" bestFit="1" customWidth="1"/>
  </cols>
  <sheetData>
    <row r="1" spans="1:55" x14ac:dyDescent="0.35">
      <c r="A1" t="s">
        <v>2</v>
      </c>
      <c r="B1" s="120" t="s">
        <v>4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 t="s">
        <v>3</v>
      </c>
      <c r="O1" s="120"/>
      <c r="P1" s="120"/>
      <c r="Q1" s="120"/>
      <c r="R1" s="120"/>
      <c r="S1" s="120"/>
      <c r="T1" s="120"/>
      <c r="U1" s="120" t="s">
        <v>13</v>
      </c>
      <c r="V1" s="120"/>
      <c r="W1" s="120"/>
      <c r="X1" s="120"/>
      <c r="Y1" s="120"/>
      <c r="Z1" s="120"/>
      <c r="AA1" s="120" t="s">
        <v>24</v>
      </c>
      <c r="AB1" s="120"/>
      <c r="AC1" s="120"/>
      <c r="AD1" s="120"/>
      <c r="AE1" s="120"/>
      <c r="AF1" s="120"/>
      <c r="AG1" s="121" t="s">
        <v>25</v>
      </c>
      <c r="AH1" s="121"/>
      <c r="AI1" s="121"/>
      <c r="AJ1" s="121"/>
      <c r="AK1" s="121"/>
      <c r="AL1" s="120" t="s">
        <v>18</v>
      </c>
      <c r="AM1" s="120"/>
      <c r="AN1" s="120"/>
      <c r="AO1" s="120"/>
      <c r="AP1" s="120"/>
      <c r="AQ1" s="120"/>
      <c r="AR1" s="120"/>
      <c r="AS1" s="120"/>
      <c r="AT1" s="119"/>
      <c r="AU1" s="119"/>
      <c r="AV1" s="119"/>
      <c r="AW1" s="119"/>
      <c r="AX1" s="119"/>
      <c r="AY1" s="119"/>
      <c r="AZ1" s="6"/>
      <c r="BA1" s="6"/>
      <c r="BB1" s="6"/>
      <c r="BC1" s="6"/>
    </row>
    <row r="2" spans="1:55" x14ac:dyDescent="0.35">
      <c r="B2" t="s">
        <v>7</v>
      </c>
      <c r="C2" t="s">
        <v>1</v>
      </c>
      <c r="D2" s="4" t="s">
        <v>96</v>
      </c>
      <c r="E2" s="6" t="s">
        <v>26</v>
      </c>
      <c r="F2" s="4" t="s">
        <v>124</v>
      </c>
      <c r="G2" s="6" t="s">
        <v>125</v>
      </c>
      <c r="H2" s="3" t="s">
        <v>29</v>
      </c>
      <c r="I2" s="14" t="s">
        <v>124</v>
      </c>
      <c r="J2" s="29" t="s">
        <v>73</v>
      </c>
      <c r="K2" s="29" t="s">
        <v>125</v>
      </c>
      <c r="L2" s="14" t="s">
        <v>40</v>
      </c>
      <c r="M2" s="14" t="s">
        <v>39</v>
      </c>
      <c r="N2" t="s">
        <v>8</v>
      </c>
      <c r="O2" t="s">
        <v>17</v>
      </c>
      <c r="P2" t="s">
        <v>7</v>
      </c>
      <c r="Q2" t="s">
        <v>1</v>
      </c>
      <c r="R2" s="4" t="s">
        <v>0</v>
      </c>
      <c r="S2" s="6" t="s">
        <v>40</v>
      </c>
      <c r="T2" s="4" t="s">
        <v>39</v>
      </c>
      <c r="U2" t="s">
        <v>16</v>
      </c>
      <c r="V2" s="4" t="s">
        <v>0</v>
      </c>
      <c r="W2" s="4" t="s">
        <v>115</v>
      </c>
      <c r="X2" s="4" t="s">
        <v>229</v>
      </c>
      <c r="Y2" s="4" t="s">
        <v>40</v>
      </c>
      <c r="Z2" s="4" t="s">
        <v>39</v>
      </c>
      <c r="AA2" t="s">
        <v>14</v>
      </c>
      <c r="AB2" s="4" t="s">
        <v>251</v>
      </c>
      <c r="AC2" s="4" t="s">
        <v>0</v>
      </c>
      <c r="AD2" s="4" t="s">
        <v>115</v>
      </c>
      <c r="AE2" s="4" t="s">
        <v>40</v>
      </c>
      <c r="AF2" s="4" t="s">
        <v>39</v>
      </c>
      <c r="AG2" s="48" t="s">
        <v>16</v>
      </c>
      <c r="AH2" s="6" t="s">
        <v>14</v>
      </c>
      <c r="AI2" s="4" t="s">
        <v>0</v>
      </c>
      <c r="AJ2" s="4" t="s">
        <v>40</v>
      </c>
      <c r="AK2" s="4" t="s">
        <v>39</v>
      </c>
      <c r="AL2" t="s">
        <v>1</v>
      </c>
      <c r="AM2" s="6" t="s">
        <v>14</v>
      </c>
      <c r="AN2" t="s">
        <v>0</v>
      </c>
      <c r="AO2" t="s">
        <v>19</v>
      </c>
      <c r="AP2" t="s">
        <v>115</v>
      </c>
      <c r="AQ2" t="s">
        <v>229</v>
      </c>
      <c r="AR2" t="s">
        <v>40</v>
      </c>
      <c r="AS2" t="s">
        <v>39</v>
      </c>
      <c r="AT2" s="6" t="s">
        <v>26</v>
      </c>
      <c r="AU2" s="6" t="s">
        <v>113</v>
      </c>
      <c r="AV2" s="6" t="s">
        <v>114</v>
      </c>
      <c r="AW2" s="6" t="s">
        <v>29</v>
      </c>
      <c r="AX2" s="6" t="s">
        <v>126</v>
      </c>
      <c r="AY2" s="6" t="s">
        <v>127</v>
      </c>
      <c r="AZ2" s="6" t="s">
        <v>130</v>
      </c>
      <c r="BA2" s="6" t="s">
        <v>283</v>
      </c>
      <c r="BB2" s="6" t="s">
        <v>284</v>
      </c>
      <c r="BC2" s="6" t="s">
        <v>75</v>
      </c>
    </row>
    <row r="3" spans="1:55" x14ac:dyDescent="0.35">
      <c r="B3" t="s">
        <v>209</v>
      </c>
      <c r="C3">
        <v>182</v>
      </c>
      <c r="D3" s="4">
        <v>0.2</v>
      </c>
      <c r="E3" s="6">
        <v>6</v>
      </c>
      <c r="F3" s="4">
        <v>2.6768000000000001</v>
      </c>
      <c r="G3" s="6">
        <v>6</v>
      </c>
      <c r="H3">
        <v>8</v>
      </c>
      <c r="I3" s="4">
        <v>1.2416</v>
      </c>
      <c r="J3" s="6">
        <v>15</v>
      </c>
      <c r="K3" s="6">
        <v>15</v>
      </c>
      <c r="L3" s="4">
        <v>0.05</v>
      </c>
      <c r="M3" s="4">
        <v>0.5</v>
      </c>
      <c r="N3" s="15" t="s">
        <v>279</v>
      </c>
      <c r="O3" s="15">
        <v>1</v>
      </c>
      <c r="P3" s="15" t="s">
        <v>9</v>
      </c>
      <c r="Q3" s="15">
        <v>401</v>
      </c>
      <c r="R3" s="33"/>
      <c r="S3" s="6"/>
      <c r="T3" s="4"/>
      <c r="U3" t="s">
        <v>280</v>
      </c>
      <c r="V3" s="4">
        <v>0.18</v>
      </c>
      <c r="X3" s="4">
        <v>0.2</v>
      </c>
      <c r="Y3" s="4"/>
      <c r="Z3" s="4"/>
      <c r="AA3" s="15">
        <v>311</v>
      </c>
      <c r="AB3" s="15">
        <v>1</v>
      </c>
      <c r="AC3" s="30"/>
      <c r="AD3" s="30">
        <v>0.46600000000000003</v>
      </c>
      <c r="AE3" s="30">
        <v>0.311</v>
      </c>
      <c r="AF3" s="30"/>
      <c r="AG3" s="48" t="s">
        <v>213</v>
      </c>
      <c r="AH3" s="6"/>
      <c r="AI3" s="4">
        <v>0.25</v>
      </c>
      <c r="AJ3" s="4"/>
      <c r="AK3" s="4"/>
      <c r="AL3">
        <f>C3+Q3</f>
        <v>583</v>
      </c>
      <c r="AM3" s="6">
        <f>AA3+AH3</f>
        <v>311</v>
      </c>
      <c r="AN3" s="4">
        <f>R3+V3+AC3+AI3</f>
        <v>0.43</v>
      </c>
      <c r="AO3">
        <f>(100%+AN3)*AL3+AM3</f>
        <v>1144.69</v>
      </c>
      <c r="AP3" s="4">
        <f>W3+AD3</f>
        <v>0.46600000000000003</v>
      </c>
      <c r="AQ3" s="4">
        <f>X3</f>
        <v>0.2</v>
      </c>
      <c r="AR3" s="4">
        <f>L3+S3+Y3+AE3+AJ3</f>
        <v>0.36099999999999999</v>
      </c>
      <c r="AS3" s="4">
        <f>M3+T3+Z3+AF3+AK3</f>
        <v>0.5</v>
      </c>
      <c r="AT3" s="6">
        <f>F3*(100%+AP3)*AO3</f>
        <v>4491.9796774719998</v>
      </c>
      <c r="AU3" s="6">
        <f>(100%+$AS3)*AT3</f>
        <v>6737.9695162079997</v>
      </c>
      <c r="AV3" s="6">
        <f>MIN($AR3, 80%)*AU3+MAX(100%-$AR3, 20%)*AT3</f>
        <v>5302.7820092556958</v>
      </c>
      <c r="AW3" s="6">
        <f>I3*(100%+AP3+AQ3)*AO3</f>
        <v>2367.7976752640002</v>
      </c>
      <c r="AX3" s="6">
        <f>(100%+$AS3)*AW3</f>
        <v>3551.6965128960001</v>
      </c>
      <c r="AY3" s="6">
        <f>MIN($AR3, 80%)*AX3+MAX(100%-$AR3, 20%)*AW3</f>
        <v>2795.185155649152</v>
      </c>
      <c r="AZ3" s="6">
        <f>J3*AY3</f>
        <v>41927.777334737279</v>
      </c>
      <c r="BA3" s="6"/>
      <c r="BB3" s="6">
        <f>BA3+K3</f>
        <v>15</v>
      </c>
      <c r="BC3" s="6">
        <f>(AV3+AZ3)/BB3</f>
        <v>3148.703956266198</v>
      </c>
    </row>
    <row r="4" spans="1:55" x14ac:dyDescent="0.35">
      <c r="B4" t="s">
        <v>209</v>
      </c>
      <c r="C4">
        <v>182</v>
      </c>
      <c r="D4" s="4">
        <v>0.2</v>
      </c>
      <c r="E4" s="6">
        <v>6</v>
      </c>
      <c r="F4" s="4">
        <v>2.6768000000000001</v>
      </c>
      <c r="G4" s="6">
        <v>6</v>
      </c>
      <c r="H4">
        <v>8</v>
      </c>
      <c r="I4" s="4">
        <v>1.2416</v>
      </c>
      <c r="J4" s="6">
        <v>15</v>
      </c>
      <c r="K4" s="6">
        <v>15</v>
      </c>
      <c r="L4" s="4">
        <v>0.05</v>
      </c>
      <c r="M4" s="4">
        <v>0.5</v>
      </c>
      <c r="N4" s="15" t="s">
        <v>279</v>
      </c>
      <c r="O4" s="15">
        <v>1</v>
      </c>
      <c r="P4" s="15" t="s">
        <v>9</v>
      </c>
      <c r="Q4" s="15">
        <v>401</v>
      </c>
      <c r="R4" s="33"/>
      <c r="S4" s="6"/>
      <c r="T4" s="4"/>
      <c r="U4" t="s">
        <v>280</v>
      </c>
      <c r="V4" s="4">
        <v>0.18</v>
      </c>
      <c r="X4" s="4">
        <v>0.2</v>
      </c>
      <c r="Y4" s="4"/>
      <c r="Z4" s="4"/>
      <c r="AA4" s="15">
        <v>311</v>
      </c>
      <c r="AB4" s="15">
        <v>1</v>
      </c>
      <c r="AC4" s="30">
        <f>1*46.6%</f>
        <v>0.46600000000000003</v>
      </c>
      <c r="AD4" s="30">
        <v>0.46600000000000003</v>
      </c>
      <c r="AG4" s="48" t="s">
        <v>213</v>
      </c>
      <c r="AH4" s="6"/>
      <c r="AI4" s="4">
        <v>0.25</v>
      </c>
      <c r="AJ4" s="4"/>
      <c r="AK4" s="4"/>
      <c r="AL4">
        <f t="shared" ref="AL4:AL14" si="0">C4+Q4</f>
        <v>583</v>
      </c>
      <c r="AM4" s="6">
        <f t="shared" ref="AM4:AM14" si="1">AA4+AH4</f>
        <v>311</v>
      </c>
      <c r="AN4" s="4">
        <f t="shared" ref="AN4:AN14" si="2">R4+V4+AC4+AI4</f>
        <v>0.89600000000000002</v>
      </c>
      <c r="AO4">
        <f t="shared" ref="AO4:AO14" si="3">(100%+AN4)*AL4+AM4</f>
        <v>1416.3679999999999</v>
      </c>
      <c r="AP4" s="4">
        <f t="shared" ref="AP4:AP14" si="4">W4+AD4</f>
        <v>0.46600000000000003</v>
      </c>
      <c r="AQ4" s="4">
        <f t="shared" ref="AQ4:AQ14" si="5">X4</f>
        <v>0.2</v>
      </c>
      <c r="AR4" s="4">
        <f t="shared" ref="AR4:AR14" si="6">L4+S4+Y4+AE4+AJ4</f>
        <v>0.05</v>
      </c>
      <c r="AS4" s="4">
        <f t="shared" ref="AS4:AS14" si="7">M4+T4+Z4+AF4+AK4</f>
        <v>0.5</v>
      </c>
      <c r="AT4" s="6">
        <f t="shared" ref="AT4:AT14" si="8">F4*(100%+AP4)*AO4</f>
        <v>5558.0954422783998</v>
      </c>
      <c r="AU4" s="6">
        <f t="shared" ref="AU4:AU50" si="9">(100%+$AS4)*AT4</f>
        <v>8337.1431634176006</v>
      </c>
      <c r="AV4" s="6">
        <f t="shared" ref="AV4:AV14" si="10">MIN($AR4, 80%)*AU4+MAX(100%-$AR4, 20%)*AT4</f>
        <v>5697.0478283353596</v>
      </c>
      <c r="AW4" s="6">
        <f t="shared" ref="AW4:AW14" si="11">I4*(100%+AP4+AQ4)*AO4</f>
        <v>2929.7651396607998</v>
      </c>
      <c r="AX4" s="6">
        <f t="shared" ref="AX4:AX50" si="12">(100%+$AS4)*AW4</f>
        <v>4394.6477094911997</v>
      </c>
      <c r="AY4" s="6">
        <f t="shared" ref="AY4:AY14" si="13">MIN($AR4, 80%)*AX4+MAX(100%-$AR4, 20%)*AW4</f>
        <v>3003.0092681523197</v>
      </c>
      <c r="AZ4" s="6">
        <f t="shared" ref="AZ4:AZ14" si="14">J4*AY4</f>
        <v>45045.139022284799</v>
      </c>
      <c r="BA4" s="6"/>
      <c r="BB4" s="6">
        <f t="shared" ref="BB4:BB14" si="15">BA4+K4</f>
        <v>15</v>
      </c>
      <c r="BC4" s="8">
        <f t="shared" ref="BC4:BC14" si="16">(AV4+AZ4)/BB4</f>
        <v>3382.8124567080104</v>
      </c>
    </row>
    <row r="5" spans="1:55" x14ac:dyDescent="0.35">
      <c r="B5" t="s">
        <v>209</v>
      </c>
      <c r="C5">
        <v>182</v>
      </c>
      <c r="D5" s="4">
        <v>0.2</v>
      </c>
      <c r="E5" s="6">
        <v>6</v>
      </c>
      <c r="F5" s="4">
        <v>2.6768000000000001</v>
      </c>
      <c r="G5" s="6">
        <v>6</v>
      </c>
      <c r="H5">
        <v>8</v>
      </c>
      <c r="I5" s="4">
        <v>1.2416</v>
      </c>
      <c r="J5" s="6">
        <v>15</v>
      </c>
      <c r="K5" s="6">
        <v>15</v>
      </c>
      <c r="L5" s="4">
        <v>0.05</v>
      </c>
      <c r="M5" s="4">
        <v>0.5</v>
      </c>
      <c r="N5" s="15" t="s">
        <v>279</v>
      </c>
      <c r="O5" s="15">
        <v>1</v>
      </c>
      <c r="P5" s="15" t="s">
        <v>9</v>
      </c>
      <c r="Q5" s="15">
        <v>401</v>
      </c>
      <c r="R5" s="33"/>
      <c r="S5" s="6"/>
      <c r="T5" s="4"/>
      <c r="U5" t="s">
        <v>280</v>
      </c>
      <c r="V5" s="4">
        <v>0.18</v>
      </c>
      <c r="X5" s="4">
        <v>0.2</v>
      </c>
      <c r="Y5" s="4"/>
      <c r="Z5" s="4"/>
      <c r="AA5" s="15">
        <v>311</v>
      </c>
      <c r="AB5" s="15">
        <v>1</v>
      </c>
      <c r="AC5" s="30">
        <f>1*46.6%</f>
        <v>0.46600000000000003</v>
      </c>
      <c r="AE5" s="30">
        <v>0.311</v>
      </c>
      <c r="AG5" s="48" t="s">
        <v>213</v>
      </c>
      <c r="AH5" s="6"/>
      <c r="AI5" s="4">
        <v>0.25</v>
      </c>
      <c r="AJ5" s="4"/>
      <c r="AK5" s="4"/>
      <c r="AL5">
        <f t="shared" si="0"/>
        <v>583</v>
      </c>
      <c r="AM5" s="6">
        <f t="shared" si="1"/>
        <v>311</v>
      </c>
      <c r="AN5" s="4">
        <f t="shared" si="2"/>
        <v>0.89600000000000002</v>
      </c>
      <c r="AO5">
        <f t="shared" si="3"/>
        <v>1416.3679999999999</v>
      </c>
      <c r="AP5" s="4">
        <f t="shared" si="4"/>
        <v>0</v>
      </c>
      <c r="AQ5" s="4">
        <f t="shared" si="5"/>
        <v>0.2</v>
      </c>
      <c r="AR5" s="4">
        <f t="shared" si="6"/>
        <v>0.36099999999999999</v>
      </c>
      <c r="AS5" s="4">
        <f t="shared" si="7"/>
        <v>0.5</v>
      </c>
      <c r="AT5" s="6">
        <f t="shared" si="8"/>
        <v>3791.3338623999998</v>
      </c>
      <c r="AU5" s="6">
        <f t="shared" si="9"/>
        <v>5687.0007936000002</v>
      </c>
      <c r="AV5" s="6">
        <f t="shared" si="10"/>
        <v>4475.6696245632002</v>
      </c>
      <c r="AW5" s="6">
        <f t="shared" si="11"/>
        <v>2110.2750105599998</v>
      </c>
      <c r="AX5" s="6">
        <f t="shared" si="12"/>
        <v>3165.4125158399997</v>
      </c>
      <c r="AY5" s="6">
        <f t="shared" si="13"/>
        <v>2491.1796499660795</v>
      </c>
      <c r="AZ5" s="6">
        <f t="shared" si="14"/>
        <v>37367.694749491195</v>
      </c>
      <c r="BA5" s="6"/>
      <c r="BB5" s="6">
        <f t="shared" si="15"/>
        <v>15</v>
      </c>
      <c r="BC5" s="6">
        <f t="shared" si="16"/>
        <v>2789.5576249369597</v>
      </c>
    </row>
    <row r="6" spans="1:55" s="10" customFormat="1" x14ac:dyDescent="0.35">
      <c r="B6" s="10" t="s">
        <v>209</v>
      </c>
      <c r="C6" s="10">
        <v>182</v>
      </c>
      <c r="D6" s="12">
        <v>0.2</v>
      </c>
      <c r="E6" s="13">
        <v>6</v>
      </c>
      <c r="F6" s="12">
        <v>2.6768000000000001</v>
      </c>
      <c r="G6" s="13">
        <v>6</v>
      </c>
      <c r="H6" s="10">
        <v>8</v>
      </c>
      <c r="I6" s="12">
        <v>1.2416</v>
      </c>
      <c r="J6" s="6">
        <v>15</v>
      </c>
      <c r="K6" s="13">
        <v>15</v>
      </c>
      <c r="L6" s="12">
        <v>0.05</v>
      </c>
      <c r="M6" s="12">
        <v>0.5</v>
      </c>
      <c r="N6" s="31" t="s">
        <v>279</v>
      </c>
      <c r="O6" s="31">
        <v>1</v>
      </c>
      <c r="P6" s="31" t="s">
        <v>9</v>
      </c>
      <c r="Q6" s="31">
        <v>401</v>
      </c>
      <c r="R6" s="35"/>
      <c r="S6" s="13"/>
      <c r="T6" s="12"/>
      <c r="U6" s="10" t="s">
        <v>280</v>
      </c>
      <c r="V6" s="12">
        <v>0.18</v>
      </c>
      <c r="W6" s="12"/>
      <c r="X6" s="12">
        <v>0.2</v>
      </c>
      <c r="Y6" s="12"/>
      <c r="Z6" s="12"/>
      <c r="AA6" s="31">
        <v>311</v>
      </c>
      <c r="AB6" s="31">
        <v>1</v>
      </c>
      <c r="AC6" s="32">
        <f>2*46.6%</f>
        <v>0.93200000000000005</v>
      </c>
      <c r="AE6" s="32"/>
      <c r="AG6" s="49" t="s">
        <v>213</v>
      </c>
      <c r="AH6" s="13"/>
      <c r="AI6" s="12">
        <v>0.25</v>
      </c>
      <c r="AJ6" s="12"/>
      <c r="AK6" s="12"/>
      <c r="AL6" s="10">
        <f t="shared" si="0"/>
        <v>583</v>
      </c>
      <c r="AM6" s="13">
        <f t="shared" si="1"/>
        <v>311</v>
      </c>
      <c r="AN6" s="12">
        <f t="shared" si="2"/>
        <v>1.3620000000000001</v>
      </c>
      <c r="AO6" s="10">
        <f t="shared" si="3"/>
        <v>1688.046</v>
      </c>
      <c r="AP6" s="12">
        <f t="shared" si="4"/>
        <v>0</v>
      </c>
      <c r="AQ6" s="12">
        <f t="shared" si="5"/>
        <v>0.2</v>
      </c>
      <c r="AR6" s="12">
        <f t="shared" si="6"/>
        <v>0.05</v>
      </c>
      <c r="AS6" s="12">
        <f t="shared" si="7"/>
        <v>0.5</v>
      </c>
      <c r="AT6" s="13">
        <f t="shared" si="8"/>
        <v>4518.5615328000004</v>
      </c>
      <c r="AU6" s="13">
        <f t="shared" si="9"/>
        <v>6777.8422992000005</v>
      </c>
      <c r="AV6" s="13">
        <f t="shared" si="10"/>
        <v>4631.5255711199998</v>
      </c>
      <c r="AW6" s="13">
        <f t="shared" si="11"/>
        <v>2515.0534963199998</v>
      </c>
      <c r="AX6" s="13">
        <f t="shared" si="12"/>
        <v>3772.5802444799997</v>
      </c>
      <c r="AY6" s="13">
        <f t="shared" si="13"/>
        <v>2577.9298337279997</v>
      </c>
      <c r="AZ6" s="13">
        <f t="shared" si="14"/>
        <v>38668.947505919998</v>
      </c>
      <c r="BA6" s="13"/>
      <c r="BB6" s="13">
        <f t="shared" si="15"/>
        <v>15</v>
      </c>
      <c r="BC6" s="13">
        <f t="shared" si="16"/>
        <v>2886.6982051360001</v>
      </c>
    </row>
    <row r="7" spans="1:55" x14ac:dyDescent="0.35">
      <c r="B7" t="s">
        <v>209</v>
      </c>
      <c r="C7">
        <v>182</v>
      </c>
      <c r="D7" s="4">
        <v>0.2</v>
      </c>
      <c r="E7" s="6">
        <v>6</v>
      </c>
      <c r="F7" s="4">
        <v>2.6768000000000001</v>
      </c>
      <c r="G7" s="6">
        <v>6</v>
      </c>
      <c r="H7">
        <v>8</v>
      </c>
      <c r="I7" s="4">
        <v>1.2416</v>
      </c>
      <c r="J7" s="6">
        <v>15</v>
      </c>
      <c r="K7" s="6">
        <v>15</v>
      </c>
      <c r="L7" s="4">
        <v>0.05</v>
      </c>
      <c r="M7" s="4">
        <v>0.5</v>
      </c>
      <c r="N7" s="15" t="s">
        <v>279</v>
      </c>
      <c r="O7" s="15">
        <v>1</v>
      </c>
      <c r="P7" s="15" t="s">
        <v>9</v>
      </c>
      <c r="Q7" s="15">
        <v>401</v>
      </c>
      <c r="R7" s="33"/>
      <c r="S7" s="6"/>
      <c r="T7" s="4"/>
      <c r="U7" t="s">
        <v>281</v>
      </c>
      <c r="W7" s="4">
        <v>0.15</v>
      </c>
      <c r="X7" s="4">
        <v>0.2</v>
      </c>
      <c r="AA7" s="15">
        <v>311</v>
      </c>
      <c r="AB7" s="15">
        <v>1</v>
      </c>
      <c r="AC7" s="30"/>
      <c r="AD7" s="30">
        <v>0.46600000000000003</v>
      </c>
      <c r="AE7" s="30">
        <v>0.311</v>
      </c>
      <c r="AF7" s="30"/>
      <c r="AG7" s="48" t="s">
        <v>213</v>
      </c>
      <c r="AH7" s="6"/>
      <c r="AI7" s="4">
        <v>0.25</v>
      </c>
      <c r="AJ7" s="4"/>
      <c r="AK7" s="4"/>
      <c r="AL7">
        <f t="shared" si="0"/>
        <v>583</v>
      </c>
      <c r="AM7" s="6">
        <f t="shared" si="1"/>
        <v>311</v>
      </c>
      <c r="AN7" s="4">
        <f t="shared" si="2"/>
        <v>0.25</v>
      </c>
      <c r="AO7">
        <f t="shared" si="3"/>
        <v>1039.75</v>
      </c>
      <c r="AP7" s="4">
        <f t="shared" si="4"/>
        <v>0.61599999999999999</v>
      </c>
      <c r="AQ7" s="4">
        <f t="shared" si="5"/>
        <v>0.2</v>
      </c>
      <c r="AR7" s="4">
        <f t="shared" si="6"/>
        <v>0.36099999999999999</v>
      </c>
      <c r="AS7" s="4">
        <f t="shared" si="7"/>
        <v>0.5</v>
      </c>
      <c r="AT7" s="6">
        <f t="shared" si="8"/>
        <v>4497.6557247999999</v>
      </c>
      <c r="AU7" s="6">
        <f t="shared" si="9"/>
        <v>6746.4835872000003</v>
      </c>
      <c r="AV7" s="6">
        <f t="shared" si="10"/>
        <v>5309.4825831263997</v>
      </c>
      <c r="AW7" s="6">
        <f t="shared" si="11"/>
        <v>2344.3717376</v>
      </c>
      <c r="AX7" s="6">
        <f t="shared" si="12"/>
        <v>3516.5576063999997</v>
      </c>
      <c r="AY7" s="6">
        <f t="shared" si="13"/>
        <v>2767.5308362367996</v>
      </c>
      <c r="AZ7" s="6">
        <f t="shared" si="14"/>
        <v>41512.962543551992</v>
      </c>
      <c r="BA7" s="6"/>
      <c r="BB7" s="6">
        <f t="shared" si="15"/>
        <v>15</v>
      </c>
      <c r="BC7" s="6">
        <f t="shared" si="16"/>
        <v>3121.4963417785598</v>
      </c>
    </row>
    <row r="8" spans="1:55" x14ac:dyDescent="0.35">
      <c r="B8" t="s">
        <v>209</v>
      </c>
      <c r="C8">
        <v>182</v>
      </c>
      <c r="D8" s="4">
        <v>0.2</v>
      </c>
      <c r="E8" s="6">
        <v>6</v>
      </c>
      <c r="F8" s="4">
        <v>2.6768000000000001</v>
      </c>
      <c r="G8" s="6">
        <v>6</v>
      </c>
      <c r="H8">
        <v>8</v>
      </c>
      <c r="I8" s="4">
        <v>1.2416</v>
      </c>
      <c r="J8" s="6">
        <v>15</v>
      </c>
      <c r="K8" s="6">
        <v>15</v>
      </c>
      <c r="L8" s="4">
        <v>0.05</v>
      </c>
      <c r="M8" s="4">
        <v>0.5</v>
      </c>
      <c r="N8" s="15" t="s">
        <v>279</v>
      </c>
      <c r="O8" s="15">
        <v>1</v>
      </c>
      <c r="P8" s="15" t="s">
        <v>9</v>
      </c>
      <c r="Q8" s="15">
        <v>401</v>
      </c>
      <c r="R8" s="33"/>
      <c r="S8" s="6"/>
      <c r="T8" s="4"/>
      <c r="U8" t="s">
        <v>281</v>
      </c>
      <c r="W8" s="4">
        <v>0.15</v>
      </c>
      <c r="X8" s="4">
        <v>0.2</v>
      </c>
      <c r="AA8" s="15">
        <v>311</v>
      </c>
      <c r="AB8" s="15">
        <v>1</v>
      </c>
      <c r="AC8" s="30">
        <f>1*46.6%</f>
        <v>0.46600000000000003</v>
      </c>
      <c r="AD8" s="30">
        <v>0.46600000000000003</v>
      </c>
      <c r="AG8" s="48" t="s">
        <v>213</v>
      </c>
      <c r="AH8" s="6"/>
      <c r="AI8" s="4">
        <v>0.25</v>
      </c>
      <c r="AJ8" s="4"/>
      <c r="AK8" s="4"/>
      <c r="AL8">
        <f t="shared" si="0"/>
        <v>583</v>
      </c>
      <c r="AM8" s="6">
        <f t="shared" si="1"/>
        <v>311</v>
      </c>
      <c r="AN8" s="4">
        <f t="shared" si="2"/>
        <v>0.71599999999999997</v>
      </c>
      <c r="AO8">
        <f t="shared" si="3"/>
        <v>1311.4279999999999</v>
      </c>
      <c r="AP8" s="4">
        <f t="shared" si="4"/>
        <v>0.61599999999999999</v>
      </c>
      <c r="AQ8" s="4">
        <f t="shared" si="5"/>
        <v>0.2</v>
      </c>
      <c r="AR8" s="4">
        <f t="shared" si="6"/>
        <v>0.05</v>
      </c>
      <c r="AS8" s="4">
        <f t="shared" si="7"/>
        <v>0.5</v>
      </c>
      <c r="AT8" s="6">
        <f t="shared" si="8"/>
        <v>5672.8556401664</v>
      </c>
      <c r="AU8" s="6">
        <f t="shared" si="9"/>
        <v>8509.2834602496005</v>
      </c>
      <c r="AV8" s="6">
        <f t="shared" si="10"/>
        <v>5814.6770311705604</v>
      </c>
      <c r="AW8" s="6">
        <f t="shared" si="11"/>
        <v>2956.9365127167998</v>
      </c>
      <c r="AX8" s="6">
        <f t="shared" si="12"/>
        <v>4435.4047690751995</v>
      </c>
      <c r="AY8" s="6">
        <f t="shared" si="13"/>
        <v>3030.8599255347199</v>
      </c>
      <c r="AZ8" s="6">
        <f t="shared" si="14"/>
        <v>45462.898883020796</v>
      </c>
      <c r="BA8" s="6"/>
      <c r="BB8" s="6">
        <f t="shared" si="15"/>
        <v>15</v>
      </c>
      <c r="BC8" s="8">
        <f t="shared" si="16"/>
        <v>3418.5050609460905</v>
      </c>
    </row>
    <row r="9" spans="1:55" x14ac:dyDescent="0.35">
      <c r="B9" t="s">
        <v>209</v>
      </c>
      <c r="C9">
        <v>182</v>
      </c>
      <c r="D9" s="4">
        <v>0.2</v>
      </c>
      <c r="E9" s="6">
        <v>6</v>
      </c>
      <c r="F9" s="4">
        <v>2.6768000000000001</v>
      </c>
      <c r="G9" s="6">
        <v>6</v>
      </c>
      <c r="H9">
        <v>8</v>
      </c>
      <c r="I9" s="4">
        <v>1.2416</v>
      </c>
      <c r="J9" s="6">
        <v>15</v>
      </c>
      <c r="K9" s="6">
        <v>15</v>
      </c>
      <c r="L9" s="4">
        <v>0.05</v>
      </c>
      <c r="M9" s="4">
        <v>0.5</v>
      </c>
      <c r="N9" s="15" t="s">
        <v>279</v>
      </c>
      <c r="O9" s="15">
        <v>1</v>
      </c>
      <c r="P9" s="15" t="s">
        <v>9</v>
      </c>
      <c r="Q9" s="15">
        <v>401</v>
      </c>
      <c r="R9" s="33"/>
      <c r="S9" s="6"/>
      <c r="T9" s="4"/>
      <c r="U9" t="s">
        <v>281</v>
      </c>
      <c r="W9" s="4">
        <v>0.15</v>
      </c>
      <c r="X9" s="4">
        <v>0.2</v>
      </c>
      <c r="AA9" s="15">
        <v>311</v>
      </c>
      <c r="AB9" s="15">
        <v>1</v>
      </c>
      <c r="AC9" s="30">
        <f>1*46.6%</f>
        <v>0.46600000000000003</v>
      </c>
      <c r="AE9" s="30">
        <v>0.311</v>
      </c>
      <c r="AG9" s="48" t="s">
        <v>213</v>
      </c>
      <c r="AH9" s="6"/>
      <c r="AI9" s="4">
        <v>0.25</v>
      </c>
      <c r="AJ9" s="4"/>
      <c r="AK9" s="4"/>
      <c r="AL9">
        <f t="shared" si="0"/>
        <v>583</v>
      </c>
      <c r="AM9" s="6">
        <f t="shared" si="1"/>
        <v>311</v>
      </c>
      <c r="AN9" s="4">
        <f t="shared" si="2"/>
        <v>0.71599999999999997</v>
      </c>
      <c r="AO9">
        <f t="shared" si="3"/>
        <v>1311.4279999999999</v>
      </c>
      <c r="AP9" s="4">
        <f t="shared" si="4"/>
        <v>0.15</v>
      </c>
      <c r="AQ9" s="4">
        <f t="shared" si="5"/>
        <v>0.2</v>
      </c>
      <c r="AR9" s="4">
        <f t="shared" si="6"/>
        <v>0.36099999999999999</v>
      </c>
      <c r="AS9" s="4">
        <f t="shared" si="7"/>
        <v>0.5</v>
      </c>
      <c r="AT9" s="6">
        <f t="shared" si="8"/>
        <v>4036.9950409599992</v>
      </c>
      <c r="AU9" s="6">
        <f t="shared" si="9"/>
        <v>6055.492561439999</v>
      </c>
      <c r="AV9" s="6">
        <f t="shared" si="10"/>
        <v>4765.6726458532794</v>
      </c>
      <c r="AW9" s="6">
        <f t="shared" si="11"/>
        <v>2198.1631564799995</v>
      </c>
      <c r="AX9" s="6">
        <f t="shared" si="12"/>
        <v>3297.2447347199995</v>
      </c>
      <c r="AY9" s="6">
        <f t="shared" si="13"/>
        <v>2594.9316062246394</v>
      </c>
      <c r="AZ9" s="6">
        <f t="shared" si="14"/>
        <v>38923.974093369594</v>
      </c>
      <c r="BA9" s="6"/>
      <c r="BB9" s="6">
        <f t="shared" si="15"/>
        <v>15</v>
      </c>
      <c r="BC9" s="6">
        <f t="shared" si="16"/>
        <v>2912.6431159481917</v>
      </c>
    </row>
    <row r="10" spans="1:55" s="10" customFormat="1" x14ac:dyDescent="0.35">
      <c r="B10" s="10" t="s">
        <v>209</v>
      </c>
      <c r="C10" s="10">
        <v>182</v>
      </c>
      <c r="D10" s="12">
        <v>0.2</v>
      </c>
      <c r="E10" s="13">
        <v>6</v>
      </c>
      <c r="F10" s="12">
        <v>2.6768000000000001</v>
      </c>
      <c r="G10" s="13">
        <v>6</v>
      </c>
      <c r="H10" s="10">
        <v>8</v>
      </c>
      <c r="I10" s="12">
        <v>1.2416</v>
      </c>
      <c r="J10" s="6">
        <v>15</v>
      </c>
      <c r="K10" s="13">
        <v>15</v>
      </c>
      <c r="L10" s="12">
        <v>0.05</v>
      </c>
      <c r="M10" s="12">
        <v>0.5</v>
      </c>
      <c r="N10" s="31" t="s">
        <v>279</v>
      </c>
      <c r="O10" s="31">
        <v>1</v>
      </c>
      <c r="P10" s="31" t="s">
        <v>9</v>
      </c>
      <c r="Q10" s="31">
        <v>401</v>
      </c>
      <c r="R10" s="35"/>
      <c r="S10" s="13"/>
      <c r="T10" s="12"/>
      <c r="U10" s="10" t="s">
        <v>281</v>
      </c>
      <c r="V10" s="12"/>
      <c r="W10" s="12">
        <v>0.15</v>
      </c>
      <c r="X10" s="12">
        <v>0.2</v>
      </c>
      <c r="AA10" s="31">
        <v>311</v>
      </c>
      <c r="AB10" s="31">
        <v>1</v>
      </c>
      <c r="AC10" s="32">
        <f>2*46.6%</f>
        <v>0.93200000000000005</v>
      </c>
      <c r="AE10" s="32"/>
      <c r="AG10" s="49" t="s">
        <v>213</v>
      </c>
      <c r="AH10" s="13"/>
      <c r="AI10" s="12">
        <v>0.25</v>
      </c>
      <c r="AJ10" s="12"/>
      <c r="AK10" s="12"/>
      <c r="AL10" s="10">
        <f t="shared" si="0"/>
        <v>583</v>
      </c>
      <c r="AM10" s="13">
        <f t="shared" si="1"/>
        <v>311</v>
      </c>
      <c r="AN10" s="12">
        <f t="shared" si="2"/>
        <v>1.1819999999999999</v>
      </c>
      <c r="AO10" s="10">
        <f t="shared" si="3"/>
        <v>1583.106</v>
      </c>
      <c r="AP10" s="12">
        <f t="shared" si="4"/>
        <v>0.15</v>
      </c>
      <c r="AQ10" s="12">
        <f t="shared" si="5"/>
        <v>0.2</v>
      </c>
      <c r="AR10" s="12">
        <f t="shared" si="6"/>
        <v>0.05</v>
      </c>
      <c r="AS10" s="12">
        <f t="shared" si="7"/>
        <v>0.5</v>
      </c>
      <c r="AT10" s="13">
        <f t="shared" si="8"/>
        <v>4873.3068619199994</v>
      </c>
      <c r="AU10" s="13">
        <f t="shared" si="9"/>
        <v>7309.9602928799995</v>
      </c>
      <c r="AV10" s="13">
        <f t="shared" si="10"/>
        <v>4995.1395334679992</v>
      </c>
      <c r="AW10" s="13">
        <f t="shared" si="11"/>
        <v>2653.5389529599997</v>
      </c>
      <c r="AX10" s="13">
        <f t="shared" si="12"/>
        <v>3980.3084294399996</v>
      </c>
      <c r="AY10" s="13">
        <f t="shared" si="13"/>
        <v>2719.8774267839999</v>
      </c>
      <c r="AZ10" s="13">
        <f t="shared" si="14"/>
        <v>40798.16140176</v>
      </c>
      <c r="BA10" s="13"/>
      <c r="BB10" s="13">
        <f t="shared" si="15"/>
        <v>15</v>
      </c>
      <c r="BC10" s="13">
        <f t="shared" si="16"/>
        <v>3052.8867290151998</v>
      </c>
    </row>
    <row r="11" spans="1:55" x14ac:dyDescent="0.35">
      <c r="B11" t="s">
        <v>209</v>
      </c>
      <c r="C11">
        <v>182</v>
      </c>
      <c r="D11" s="4">
        <v>0.2</v>
      </c>
      <c r="E11" s="6">
        <v>6</v>
      </c>
      <c r="F11" s="4">
        <v>2.6768000000000001</v>
      </c>
      <c r="G11" s="6">
        <v>6</v>
      </c>
      <c r="H11">
        <v>8</v>
      </c>
      <c r="I11" s="4">
        <v>1.2416</v>
      </c>
      <c r="J11" s="6">
        <v>15</v>
      </c>
      <c r="K11" s="6">
        <v>15</v>
      </c>
      <c r="L11" s="4">
        <v>0.05</v>
      </c>
      <c r="M11" s="4">
        <v>0.5</v>
      </c>
      <c r="N11" s="15" t="s">
        <v>279</v>
      </c>
      <c r="O11" s="15">
        <v>1</v>
      </c>
      <c r="P11" s="15" t="s">
        <v>9</v>
      </c>
      <c r="Q11" s="15">
        <v>401</v>
      </c>
      <c r="R11" s="33"/>
      <c r="S11" s="6"/>
      <c r="T11" s="4"/>
      <c r="U11" t="s">
        <v>282</v>
      </c>
      <c r="V11" s="4">
        <v>0.18</v>
      </c>
      <c r="W11" s="4">
        <v>0.15</v>
      </c>
      <c r="AA11" s="15">
        <v>311</v>
      </c>
      <c r="AB11" s="15">
        <v>1</v>
      </c>
      <c r="AC11" s="30"/>
      <c r="AD11" s="30">
        <v>0.46600000000000003</v>
      </c>
      <c r="AE11" s="30">
        <v>0.311</v>
      </c>
      <c r="AF11" s="30"/>
      <c r="AG11" s="48" t="s">
        <v>213</v>
      </c>
      <c r="AH11" s="6"/>
      <c r="AI11" s="4">
        <v>0.25</v>
      </c>
      <c r="AJ11" s="4"/>
      <c r="AK11" s="4"/>
      <c r="AL11">
        <f t="shared" si="0"/>
        <v>583</v>
      </c>
      <c r="AM11" s="6">
        <f t="shared" si="1"/>
        <v>311</v>
      </c>
      <c r="AN11" s="4">
        <f t="shared" si="2"/>
        <v>0.43</v>
      </c>
      <c r="AO11">
        <f t="shared" si="3"/>
        <v>1144.69</v>
      </c>
      <c r="AP11" s="4">
        <f t="shared" si="4"/>
        <v>0.61599999999999999</v>
      </c>
      <c r="AQ11" s="4">
        <f t="shared" si="5"/>
        <v>0</v>
      </c>
      <c r="AR11" s="4">
        <f t="shared" si="6"/>
        <v>0.36099999999999999</v>
      </c>
      <c r="AS11" s="4">
        <f t="shared" si="7"/>
        <v>0.5</v>
      </c>
      <c r="AT11" s="6">
        <f t="shared" si="8"/>
        <v>4951.5956062720006</v>
      </c>
      <c r="AU11" s="6">
        <f t="shared" si="9"/>
        <v>7427.3934094080014</v>
      </c>
      <c r="AV11" s="6">
        <f t="shared" si="10"/>
        <v>5845.3586132040964</v>
      </c>
      <c r="AW11" s="6">
        <f t="shared" si="11"/>
        <v>2296.735320064</v>
      </c>
      <c r="AX11" s="6">
        <f t="shared" si="12"/>
        <v>3445.102980096</v>
      </c>
      <c r="AY11" s="6">
        <f t="shared" si="13"/>
        <v>2711.2960453355518</v>
      </c>
      <c r="AZ11" s="6">
        <f t="shared" si="14"/>
        <v>40669.44068003328</v>
      </c>
      <c r="BA11" s="6"/>
      <c r="BB11" s="6">
        <f t="shared" si="15"/>
        <v>15</v>
      </c>
      <c r="BC11" s="6">
        <f t="shared" si="16"/>
        <v>3100.9866195491581</v>
      </c>
    </row>
    <row r="12" spans="1:55" x14ac:dyDescent="0.35">
      <c r="B12" t="s">
        <v>209</v>
      </c>
      <c r="C12">
        <v>182</v>
      </c>
      <c r="D12" s="4">
        <v>0.2</v>
      </c>
      <c r="E12" s="6">
        <v>6</v>
      </c>
      <c r="F12" s="4">
        <v>2.6768000000000001</v>
      </c>
      <c r="G12" s="6">
        <v>6</v>
      </c>
      <c r="H12">
        <v>8</v>
      </c>
      <c r="I12" s="4">
        <v>1.2416</v>
      </c>
      <c r="J12" s="6">
        <v>15</v>
      </c>
      <c r="K12" s="6">
        <v>15</v>
      </c>
      <c r="L12" s="4">
        <v>0.05</v>
      </c>
      <c r="M12" s="4">
        <v>0.5</v>
      </c>
      <c r="N12" s="15" t="s">
        <v>279</v>
      </c>
      <c r="O12" s="15">
        <v>1</v>
      </c>
      <c r="P12" s="15" t="s">
        <v>9</v>
      </c>
      <c r="Q12" s="15">
        <v>401</v>
      </c>
      <c r="R12" s="33"/>
      <c r="S12" s="6"/>
      <c r="T12" s="4"/>
      <c r="U12" t="s">
        <v>282</v>
      </c>
      <c r="V12" s="4">
        <v>0.18</v>
      </c>
      <c r="W12" s="4">
        <v>0.15</v>
      </c>
      <c r="AA12" s="15">
        <v>311</v>
      </c>
      <c r="AB12" s="15">
        <v>1</v>
      </c>
      <c r="AC12" s="30">
        <f>1*46.6%</f>
        <v>0.46600000000000003</v>
      </c>
      <c r="AD12" s="30">
        <v>0.46600000000000003</v>
      </c>
      <c r="AG12" s="48" t="s">
        <v>213</v>
      </c>
      <c r="AH12" s="6"/>
      <c r="AI12" s="4">
        <v>0.25</v>
      </c>
      <c r="AJ12" s="4"/>
      <c r="AK12" s="4"/>
      <c r="AL12">
        <f t="shared" si="0"/>
        <v>583</v>
      </c>
      <c r="AM12" s="6">
        <f t="shared" si="1"/>
        <v>311</v>
      </c>
      <c r="AN12" s="4">
        <f t="shared" si="2"/>
        <v>0.89600000000000002</v>
      </c>
      <c r="AO12">
        <f t="shared" si="3"/>
        <v>1416.3679999999999</v>
      </c>
      <c r="AP12" s="4">
        <f t="shared" si="4"/>
        <v>0.61599999999999999</v>
      </c>
      <c r="AQ12" s="4">
        <f t="shared" si="5"/>
        <v>0</v>
      </c>
      <c r="AR12" s="4">
        <f t="shared" si="6"/>
        <v>0.05</v>
      </c>
      <c r="AS12" s="4">
        <f t="shared" si="7"/>
        <v>0.5</v>
      </c>
      <c r="AT12" s="6">
        <f t="shared" si="8"/>
        <v>6126.7955216383998</v>
      </c>
      <c r="AU12" s="6">
        <f t="shared" si="9"/>
        <v>9190.1932824575997</v>
      </c>
      <c r="AV12" s="6">
        <f t="shared" si="10"/>
        <v>6279.9654096793602</v>
      </c>
      <c r="AW12" s="6">
        <f t="shared" si="11"/>
        <v>2841.8370142208</v>
      </c>
      <c r="AX12" s="6">
        <f t="shared" si="12"/>
        <v>4262.7555213311998</v>
      </c>
      <c r="AY12" s="6">
        <f t="shared" si="13"/>
        <v>2912.88293957632</v>
      </c>
      <c r="AZ12" s="6">
        <f t="shared" si="14"/>
        <v>43693.244093644804</v>
      </c>
      <c r="BA12" s="6"/>
      <c r="BB12" s="6">
        <f t="shared" si="15"/>
        <v>15</v>
      </c>
      <c r="BC12" s="8">
        <f t="shared" si="16"/>
        <v>3331.5473002216108</v>
      </c>
    </row>
    <row r="13" spans="1:55" s="23" customFormat="1" x14ac:dyDescent="0.35">
      <c r="A13"/>
      <c r="B13" t="s">
        <v>209</v>
      </c>
      <c r="C13">
        <v>182</v>
      </c>
      <c r="D13" s="4">
        <v>0.2</v>
      </c>
      <c r="E13" s="6">
        <v>6</v>
      </c>
      <c r="F13" s="4">
        <v>2.6768000000000001</v>
      </c>
      <c r="G13" s="6">
        <v>6</v>
      </c>
      <c r="H13">
        <v>8</v>
      </c>
      <c r="I13" s="4">
        <v>1.2416</v>
      </c>
      <c r="J13" s="6">
        <v>15</v>
      </c>
      <c r="K13" s="6">
        <v>15</v>
      </c>
      <c r="L13" s="4">
        <v>0.05</v>
      </c>
      <c r="M13" s="4">
        <v>0.5</v>
      </c>
      <c r="N13" s="15" t="s">
        <v>279</v>
      </c>
      <c r="O13" s="15">
        <v>1</v>
      </c>
      <c r="P13" s="15" t="s">
        <v>9</v>
      </c>
      <c r="Q13" s="15">
        <v>401</v>
      </c>
      <c r="R13" s="33"/>
      <c r="S13" s="6"/>
      <c r="T13" s="4"/>
      <c r="U13" t="s">
        <v>282</v>
      </c>
      <c r="V13" s="4">
        <v>0.18</v>
      </c>
      <c r="W13" s="4">
        <v>0.15</v>
      </c>
      <c r="X13" s="4"/>
      <c r="Y13"/>
      <c r="AA13" s="15">
        <v>311</v>
      </c>
      <c r="AB13" s="15">
        <v>1</v>
      </c>
      <c r="AC13" s="30">
        <f>1*46.6%</f>
        <v>0.46600000000000003</v>
      </c>
      <c r="AD13"/>
      <c r="AE13" s="30">
        <v>0.311</v>
      </c>
      <c r="AF13"/>
      <c r="AG13" s="48" t="s">
        <v>213</v>
      </c>
      <c r="AH13" s="6"/>
      <c r="AI13" s="4">
        <v>0.25</v>
      </c>
      <c r="AJ13" s="4"/>
      <c r="AK13" s="4"/>
      <c r="AL13">
        <f t="shared" si="0"/>
        <v>583</v>
      </c>
      <c r="AM13" s="6">
        <f t="shared" si="1"/>
        <v>311</v>
      </c>
      <c r="AN13" s="4">
        <f t="shared" si="2"/>
        <v>0.89600000000000002</v>
      </c>
      <c r="AO13">
        <f t="shared" si="3"/>
        <v>1416.3679999999999</v>
      </c>
      <c r="AP13" s="4">
        <f t="shared" si="4"/>
        <v>0.15</v>
      </c>
      <c r="AQ13" s="4">
        <f t="shared" si="5"/>
        <v>0</v>
      </c>
      <c r="AR13" s="4">
        <f t="shared" si="6"/>
        <v>0.36099999999999999</v>
      </c>
      <c r="AS13" s="4">
        <f t="shared" si="7"/>
        <v>0.5</v>
      </c>
      <c r="AT13" s="6">
        <f t="shared" si="8"/>
        <v>4360.0339417599998</v>
      </c>
      <c r="AU13" s="6">
        <f t="shared" si="9"/>
        <v>6540.0509126399993</v>
      </c>
      <c r="AV13" s="6">
        <f t="shared" si="10"/>
        <v>5147.0200682476798</v>
      </c>
      <c r="AW13" s="6">
        <f t="shared" si="11"/>
        <v>2022.3468851199998</v>
      </c>
      <c r="AX13" s="6">
        <f t="shared" si="12"/>
        <v>3033.5203276799998</v>
      </c>
      <c r="AY13" s="6">
        <f t="shared" si="13"/>
        <v>2387.3804978841599</v>
      </c>
      <c r="AZ13" s="6">
        <f t="shared" si="14"/>
        <v>35810.707468262401</v>
      </c>
      <c r="BA13" s="6"/>
      <c r="BB13" s="6">
        <f t="shared" si="15"/>
        <v>15</v>
      </c>
      <c r="BC13" s="6">
        <f t="shared" si="16"/>
        <v>2730.5151691006718</v>
      </c>
    </row>
    <row r="14" spans="1:55" s="97" customFormat="1" x14ac:dyDescent="0.35">
      <c r="B14" s="97" t="s">
        <v>209</v>
      </c>
      <c r="C14" s="97">
        <v>182</v>
      </c>
      <c r="D14" s="99">
        <v>0.2</v>
      </c>
      <c r="E14" s="98">
        <v>6</v>
      </c>
      <c r="F14" s="99">
        <v>2.6768000000000001</v>
      </c>
      <c r="G14" s="98">
        <v>6</v>
      </c>
      <c r="H14" s="97">
        <v>8</v>
      </c>
      <c r="I14" s="99">
        <v>1.2416</v>
      </c>
      <c r="J14" s="6">
        <v>15</v>
      </c>
      <c r="K14" s="98">
        <v>15</v>
      </c>
      <c r="L14" s="99">
        <v>0.05</v>
      </c>
      <c r="M14" s="99">
        <v>0.5</v>
      </c>
      <c r="N14" s="101" t="s">
        <v>279</v>
      </c>
      <c r="O14" s="101">
        <v>1</v>
      </c>
      <c r="P14" s="101" t="s">
        <v>9</v>
      </c>
      <c r="Q14" s="101">
        <v>401</v>
      </c>
      <c r="R14" s="104"/>
      <c r="S14" s="98"/>
      <c r="T14" s="99"/>
      <c r="U14" s="97" t="s">
        <v>282</v>
      </c>
      <c r="V14" s="99">
        <v>0.18</v>
      </c>
      <c r="W14" s="99">
        <v>0.15</v>
      </c>
      <c r="X14" s="99"/>
      <c r="AA14" s="101">
        <v>311</v>
      </c>
      <c r="AB14" s="101">
        <v>1</v>
      </c>
      <c r="AC14" s="102">
        <f>2*46.6%</f>
        <v>0.93200000000000005</v>
      </c>
      <c r="AE14" s="102"/>
      <c r="AG14" s="106" t="s">
        <v>213</v>
      </c>
      <c r="AH14" s="98"/>
      <c r="AI14" s="99">
        <v>0.25</v>
      </c>
      <c r="AJ14" s="99"/>
      <c r="AK14" s="99"/>
      <c r="AL14" s="97">
        <f t="shared" si="0"/>
        <v>583</v>
      </c>
      <c r="AM14" s="98">
        <f t="shared" si="1"/>
        <v>311</v>
      </c>
      <c r="AN14" s="99">
        <f t="shared" si="2"/>
        <v>1.3620000000000001</v>
      </c>
      <c r="AO14" s="97">
        <f t="shared" si="3"/>
        <v>1688.046</v>
      </c>
      <c r="AP14" s="99">
        <f t="shared" si="4"/>
        <v>0.15</v>
      </c>
      <c r="AQ14" s="99">
        <f t="shared" si="5"/>
        <v>0</v>
      </c>
      <c r="AR14" s="99">
        <f t="shared" si="6"/>
        <v>0.05</v>
      </c>
      <c r="AS14" s="99">
        <f t="shared" si="7"/>
        <v>0.5</v>
      </c>
      <c r="AT14" s="98">
        <f t="shared" si="8"/>
        <v>5196.3457627199996</v>
      </c>
      <c r="AU14" s="98">
        <f t="shared" si="9"/>
        <v>7794.5186440799989</v>
      </c>
      <c r="AV14" s="98">
        <f t="shared" si="10"/>
        <v>5326.254406787999</v>
      </c>
      <c r="AW14" s="98">
        <f t="shared" si="11"/>
        <v>2410.2596006399999</v>
      </c>
      <c r="AX14" s="98">
        <f t="shared" si="12"/>
        <v>3615.3894009599999</v>
      </c>
      <c r="AY14" s="98">
        <f t="shared" si="13"/>
        <v>2470.516090656</v>
      </c>
      <c r="AZ14" s="98">
        <f t="shared" si="14"/>
        <v>37057.741359840002</v>
      </c>
      <c r="BA14" s="98"/>
      <c r="BB14" s="98">
        <f t="shared" si="15"/>
        <v>15</v>
      </c>
      <c r="BC14" s="98">
        <f t="shared" si="16"/>
        <v>2825.5997177752001</v>
      </c>
    </row>
    <row r="15" spans="1:55" x14ac:dyDescent="0.35">
      <c r="B15" t="s">
        <v>209</v>
      </c>
      <c r="C15">
        <v>182</v>
      </c>
      <c r="D15" s="4">
        <v>0.2</v>
      </c>
      <c r="E15" s="6">
        <v>6</v>
      </c>
      <c r="F15" s="4">
        <v>2.6768000000000001</v>
      </c>
      <c r="G15" s="6">
        <v>6</v>
      </c>
      <c r="H15">
        <v>8</v>
      </c>
      <c r="I15" s="4">
        <v>1.2416</v>
      </c>
      <c r="J15" s="6">
        <v>15</v>
      </c>
      <c r="K15" s="6">
        <v>15</v>
      </c>
      <c r="L15" s="4">
        <v>0.05</v>
      </c>
      <c r="M15" s="4">
        <v>0.5</v>
      </c>
      <c r="N15" s="15" t="s">
        <v>279</v>
      </c>
      <c r="O15" s="15">
        <v>1</v>
      </c>
      <c r="P15" s="15" t="s">
        <v>9</v>
      </c>
      <c r="Q15" s="15">
        <v>401</v>
      </c>
      <c r="R15" s="33"/>
      <c r="S15" s="6"/>
      <c r="T15" s="4"/>
      <c r="U15" t="s">
        <v>280</v>
      </c>
      <c r="V15" s="4">
        <v>0.18</v>
      </c>
      <c r="X15" s="4">
        <v>0.2</v>
      </c>
      <c r="Y15" s="4"/>
      <c r="Z15" s="4"/>
      <c r="AA15" s="15">
        <v>311</v>
      </c>
      <c r="AB15" s="15">
        <v>1</v>
      </c>
      <c r="AC15" s="30"/>
      <c r="AD15" s="30">
        <v>0.46600000000000003</v>
      </c>
      <c r="AE15" s="30">
        <v>0.311</v>
      </c>
      <c r="AF15" s="30"/>
      <c r="AG15" t="s">
        <v>230</v>
      </c>
      <c r="AJ15" s="1">
        <v>0.15</v>
      </c>
      <c r="AK15" s="4"/>
      <c r="AL15">
        <f>C15+Q15</f>
        <v>583</v>
      </c>
      <c r="AM15" s="6">
        <f>AA15+AH15</f>
        <v>311</v>
      </c>
      <c r="AN15" s="4">
        <f>R15+V15+AC15+AI15</f>
        <v>0.18</v>
      </c>
      <c r="AO15">
        <f>(100%+AN15)*AL15+AM15</f>
        <v>998.93999999999994</v>
      </c>
      <c r="AP15" s="4">
        <f>W15+AD15</f>
        <v>0.46600000000000003</v>
      </c>
      <c r="AQ15" s="4">
        <f>X15</f>
        <v>0.2</v>
      </c>
      <c r="AR15" s="4">
        <f>L15+S15+Y15+AE15+AJ15</f>
        <v>0.51100000000000001</v>
      </c>
      <c r="AS15" s="4">
        <f>M15+T15+Z15+AF15+AK15</f>
        <v>0.5</v>
      </c>
      <c r="AT15" s="6">
        <f>F15*(100%+AP15)*AO15</f>
        <v>3920.0291598719996</v>
      </c>
      <c r="AU15" s="6">
        <f>(100%+$AS15)*AT15</f>
        <v>5880.0437398079994</v>
      </c>
      <c r="AV15" s="6">
        <f>MIN($AR15, 80%)*AU15+MAX(100%-$AR15, 20%)*AT15</f>
        <v>4921.5966102192951</v>
      </c>
      <c r="AW15" s="6">
        <f>I15*(100%+AP15+AQ15)*AO15</f>
        <v>2066.3129840639999</v>
      </c>
      <c r="AX15" s="6">
        <f>(100%+$AS15)*AW15</f>
        <v>3099.4694760960001</v>
      </c>
      <c r="AY15" s="6">
        <f>MIN($AR15, 80%)*AX15+MAX(100%-$AR15, 20%)*AW15</f>
        <v>2594.2559514923519</v>
      </c>
      <c r="AZ15" s="6">
        <f>J15*AY15</f>
        <v>38913.839272385281</v>
      </c>
      <c r="BA15" s="6"/>
      <c r="BB15" s="6">
        <f>BA15+K15</f>
        <v>15</v>
      </c>
      <c r="BC15" s="6">
        <f>(AV15+AZ15)/BB15</f>
        <v>2922.3623921736385</v>
      </c>
    </row>
    <row r="16" spans="1:55" x14ac:dyDescent="0.35">
      <c r="B16" t="s">
        <v>209</v>
      </c>
      <c r="C16">
        <v>182</v>
      </c>
      <c r="D16" s="4">
        <v>0.2</v>
      </c>
      <c r="E16" s="6">
        <v>6</v>
      </c>
      <c r="F16" s="4">
        <v>2.6768000000000001</v>
      </c>
      <c r="G16" s="6">
        <v>6</v>
      </c>
      <c r="H16">
        <v>8</v>
      </c>
      <c r="I16" s="4">
        <v>1.2416</v>
      </c>
      <c r="J16" s="6">
        <v>15</v>
      </c>
      <c r="K16" s="6">
        <v>15</v>
      </c>
      <c r="L16" s="4">
        <v>0.05</v>
      </c>
      <c r="M16" s="4">
        <v>0.5</v>
      </c>
      <c r="N16" s="15" t="s">
        <v>279</v>
      </c>
      <c r="O16" s="15">
        <v>1</v>
      </c>
      <c r="P16" s="15" t="s">
        <v>9</v>
      </c>
      <c r="Q16" s="15">
        <v>401</v>
      </c>
      <c r="R16" s="33"/>
      <c r="S16" s="6"/>
      <c r="T16" s="4"/>
      <c r="U16" t="s">
        <v>280</v>
      </c>
      <c r="V16" s="4">
        <v>0.18</v>
      </c>
      <c r="X16" s="4">
        <v>0.2</v>
      </c>
      <c r="Y16" s="4"/>
      <c r="Z16" s="4"/>
      <c r="AA16" s="15">
        <v>311</v>
      </c>
      <c r="AB16" s="15">
        <v>1</v>
      </c>
      <c r="AC16" s="30">
        <f>1*46.6%</f>
        <v>0.46600000000000003</v>
      </c>
      <c r="AD16" s="30">
        <v>0.46600000000000003</v>
      </c>
      <c r="AG16" t="s">
        <v>230</v>
      </c>
      <c r="AJ16" s="1">
        <v>0.15</v>
      </c>
      <c r="AK16" s="4"/>
      <c r="AL16">
        <f t="shared" ref="AL16:AL26" si="17">C16+Q16</f>
        <v>583</v>
      </c>
      <c r="AM16" s="6">
        <f t="shared" ref="AM16:AM26" si="18">AA16+AH16</f>
        <v>311</v>
      </c>
      <c r="AN16" s="4">
        <f t="shared" ref="AN16:AN26" si="19">R16+V16+AC16+AI16</f>
        <v>0.64600000000000002</v>
      </c>
      <c r="AO16">
        <f t="shared" ref="AO16:AO26" si="20">(100%+AN16)*AL16+AM16</f>
        <v>1270.6179999999999</v>
      </c>
      <c r="AP16" s="4">
        <f t="shared" ref="AP16:AP26" si="21">W16+AD16</f>
        <v>0.46600000000000003</v>
      </c>
      <c r="AQ16" s="4">
        <f t="shared" ref="AQ16:AQ26" si="22">X16</f>
        <v>0.2</v>
      </c>
      <c r="AR16" s="4">
        <f t="shared" ref="AR16:AR26" si="23">L16+S16+Y16+AE16+AJ16</f>
        <v>0.2</v>
      </c>
      <c r="AS16" s="4">
        <f t="shared" ref="AS16:AS26" si="24">M16+T16+Z16+AF16+AK16</f>
        <v>0.5</v>
      </c>
      <c r="AT16" s="6">
        <f t="shared" ref="AT16:AT26" si="25">F16*(100%+AP16)*AO16</f>
        <v>4986.1449246783995</v>
      </c>
      <c r="AU16" s="6">
        <f t="shared" si="9"/>
        <v>7479.2173870175993</v>
      </c>
      <c r="AV16" s="6">
        <f t="shared" ref="AV16:AV26" si="26">MIN($AR16, 80%)*AU16+MAX(100%-$AR16, 20%)*AT16</f>
        <v>5484.7594171462397</v>
      </c>
      <c r="AW16" s="6">
        <f t="shared" ref="AW16:AW26" si="27">I16*(100%+AP16+AQ16)*AO16</f>
        <v>2628.2804484608</v>
      </c>
      <c r="AX16" s="6">
        <f t="shared" si="12"/>
        <v>3942.4206726911998</v>
      </c>
      <c r="AY16" s="6">
        <f t="shared" ref="AY16:AY26" si="28">MIN($AR16, 80%)*AX16+MAX(100%-$AR16, 20%)*AW16</f>
        <v>2891.1084933068801</v>
      </c>
      <c r="AZ16" s="6">
        <f t="shared" ref="AZ16:AZ26" si="29">J16*AY16</f>
        <v>43366.627399603203</v>
      </c>
      <c r="BA16" s="6"/>
      <c r="BB16" s="6">
        <f t="shared" ref="BB16:BB26" si="30">BA16+K16</f>
        <v>15</v>
      </c>
      <c r="BC16" s="8">
        <f t="shared" ref="BC16:BC26" si="31">(AV16+AZ16)/BB16</f>
        <v>3256.7591211166296</v>
      </c>
    </row>
    <row r="17" spans="1:55" x14ac:dyDescent="0.35">
      <c r="B17" t="s">
        <v>209</v>
      </c>
      <c r="C17">
        <v>182</v>
      </c>
      <c r="D17" s="4">
        <v>0.2</v>
      </c>
      <c r="E17" s="6">
        <v>6</v>
      </c>
      <c r="F17" s="4">
        <v>2.6768000000000001</v>
      </c>
      <c r="G17" s="6">
        <v>6</v>
      </c>
      <c r="H17">
        <v>8</v>
      </c>
      <c r="I17" s="4">
        <v>1.2416</v>
      </c>
      <c r="J17" s="6">
        <v>15</v>
      </c>
      <c r="K17" s="6">
        <v>15</v>
      </c>
      <c r="L17" s="4">
        <v>0.05</v>
      </c>
      <c r="M17" s="4">
        <v>0.5</v>
      </c>
      <c r="N17" s="15" t="s">
        <v>279</v>
      </c>
      <c r="O17" s="15">
        <v>1</v>
      </c>
      <c r="P17" s="15" t="s">
        <v>9</v>
      </c>
      <c r="Q17" s="15">
        <v>401</v>
      </c>
      <c r="R17" s="33"/>
      <c r="S17" s="6"/>
      <c r="T17" s="4"/>
      <c r="U17" t="s">
        <v>280</v>
      </c>
      <c r="V17" s="4">
        <v>0.18</v>
      </c>
      <c r="X17" s="4">
        <v>0.2</v>
      </c>
      <c r="Y17" s="4"/>
      <c r="Z17" s="4"/>
      <c r="AA17" s="15">
        <v>311</v>
      </c>
      <c r="AB17" s="15">
        <v>1</v>
      </c>
      <c r="AC17" s="30">
        <f>1*46.6%</f>
        <v>0.46600000000000003</v>
      </c>
      <c r="AE17" s="30">
        <v>0.311</v>
      </c>
      <c r="AG17" t="s">
        <v>230</v>
      </c>
      <c r="AJ17" s="1">
        <v>0.15</v>
      </c>
      <c r="AK17" s="4"/>
      <c r="AL17">
        <f t="shared" si="17"/>
        <v>583</v>
      </c>
      <c r="AM17" s="6">
        <f t="shared" si="18"/>
        <v>311</v>
      </c>
      <c r="AN17" s="4">
        <f t="shared" si="19"/>
        <v>0.64600000000000002</v>
      </c>
      <c r="AO17">
        <f t="shared" si="20"/>
        <v>1270.6179999999999</v>
      </c>
      <c r="AP17" s="4">
        <f t="shared" si="21"/>
        <v>0</v>
      </c>
      <c r="AQ17" s="4">
        <f t="shared" si="22"/>
        <v>0.2</v>
      </c>
      <c r="AR17" s="4">
        <f t="shared" si="23"/>
        <v>0.51100000000000001</v>
      </c>
      <c r="AS17" s="4">
        <f t="shared" si="24"/>
        <v>0.5</v>
      </c>
      <c r="AT17" s="6">
        <f t="shared" si="25"/>
        <v>3401.1902623999999</v>
      </c>
      <c r="AU17" s="6">
        <f t="shared" si="9"/>
        <v>5101.7853936000001</v>
      </c>
      <c r="AV17" s="6">
        <f t="shared" si="26"/>
        <v>4270.1943744432001</v>
      </c>
      <c r="AW17" s="6">
        <f t="shared" si="27"/>
        <v>1893.1191705599997</v>
      </c>
      <c r="AX17" s="6">
        <f t="shared" si="12"/>
        <v>2839.6787558399997</v>
      </c>
      <c r="AY17" s="6">
        <f t="shared" si="28"/>
        <v>2376.8111186380797</v>
      </c>
      <c r="AZ17" s="6">
        <f t="shared" si="29"/>
        <v>35652.166779571198</v>
      </c>
      <c r="BA17" s="6"/>
      <c r="BB17" s="6">
        <f t="shared" si="30"/>
        <v>15</v>
      </c>
      <c r="BC17" s="6">
        <f t="shared" si="31"/>
        <v>2661.4907436009598</v>
      </c>
    </row>
    <row r="18" spans="1:55" s="10" customFormat="1" x14ac:dyDescent="0.35">
      <c r="B18" s="10" t="s">
        <v>209</v>
      </c>
      <c r="C18" s="10">
        <v>182</v>
      </c>
      <c r="D18" s="12">
        <v>0.2</v>
      </c>
      <c r="E18" s="13">
        <v>6</v>
      </c>
      <c r="F18" s="12">
        <v>2.6768000000000001</v>
      </c>
      <c r="G18" s="13">
        <v>6</v>
      </c>
      <c r="H18" s="10">
        <v>8</v>
      </c>
      <c r="I18" s="12">
        <v>1.2416</v>
      </c>
      <c r="J18" s="6">
        <v>15</v>
      </c>
      <c r="K18" s="13">
        <v>15</v>
      </c>
      <c r="L18" s="12">
        <v>0.05</v>
      </c>
      <c r="M18" s="12">
        <v>0.5</v>
      </c>
      <c r="N18" s="31" t="s">
        <v>279</v>
      </c>
      <c r="O18" s="31">
        <v>1</v>
      </c>
      <c r="P18" s="31" t="s">
        <v>9</v>
      </c>
      <c r="Q18" s="31">
        <v>401</v>
      </c>
      <c r="R18" s="35"/>
      <c r="S18" s="13"/>
      <c r="T18" s="12"/>
      <c r="U18" s="10" t="s">
        <v>280</v>
      </c>
      <c r="V18" s="12">
        <v>0.18</v>
      </c>
      <c r="W18" s="12"/>
      <c r="X18" s="12">
        <v>0.2</v>
      </c>
      <c r="Y18" s="12"/>
      <c r="Z18" s="12"/>
      <c r="AA18" s="31">
        <v>311</v>
      </c>
      <c r="AB18" s="31">
        <v>1</v>
      </c>
      <c r="AC18" s="32">
        <f>2*46.6%</f>
        <v>0.93200000000000005</v>
      </c>
      <c r="AE18" s="32"/>
      <c r="AG18" s="10" t="s">
        <v>230</v>
      </c>
      <c r="AJ18" s="11">
        <v>0.15</v>
      </c>
      <c r="AK18" s="12"/>
      <c r="AL18" s="10">
        <f t="shared" si="17"/>
        <v>583</v>
      </c>
      <c r="AM18" s="13">
        <f t="shared" si="18"/>
        <v>311</v>
      </c>
      <c r="AN18" s="12">
        <f t="shared" si="19"/>
        <v>1.1120000000000001</v>
      </c>
      <c r="AO18" s="10">
        <f t="shared" si="20"/>
        <v>1542.296</v>
      </c>
      <c r="AP18" s="12">
        <f t="shared" si="21"/>
        <v>0</v>
      </c>
      <c r="AQ18" s="12">
        <f t="shared" si="22"/>
        <v>0.2</v>
      </c>
      <c r="AR18" s="12">
        <f t="shared" si="23"/>
        <v>0.2</v>
      </c>
      <c r="AS18" s="12">
        <f t="shared" si="24"/>
        <v>0.5</v>
      </c>
      <c r="AT18" s="13">
        <f t="shared" si="25"/>
        <v>4128.4179328</v>
      </c>
      <c r="AU18" s="13">
        <f t="shared" si="9"/>
        <v>6192.6268992000005</v>
      </c>
      <c r="AV18" s="13">
        <f t="shared" si="26"/>
        <v>4541.2597260800003</v>
      </c>
      <c r="AW18" s="13">
        <f t="shared" si="27"/>
        <v>2297.8976563199999</v>
      </c>
      <c r="AX18" s="13">
        <f t="shared" si="12"/>
        <v>3446.8464844800001</v>
      </c>
      <c r="AY18" s="13">
        <f t="shared" si="28"/>
        <v>2527.687421952</v>
      </c>
      <c r="AZ18" s="13">
        <f t="shared" si="29"/>
        <v>37915.311329279997</v>
      </c>
      <c r="BA18" s="13"/>
      <c r="BB18" s="13">
        <f t="shared" si="30"/>
        <v>15</v>
      </c>
      <c r="BC18" s="13">
        <f t="shared" si="31"/>
        <v>2830.4380703573333</v>
      </c>
    </row>
    <row r="19" spans="1:55" x14ac:dyDescent="0.35">
      <c r="B19" t="s">
        <v>209</v>
      </c>
      <c r="C19">
        <v>182</v>
      </c>
      <c r="D19" s="4">
        <v>0.2</v>
      </c>
      <c r="E19" s="6">
        <v>6</v>
      </c>
      <c r="F19" s="4">
        <v>2.6768000000000001</v>
      </c>
      <c r="G19" s="6">
        <v>6</v>
      </c>
      <c r="H19">
        <v>8</v>
      </c>
      <c r="I19" s="4">
        <v>1.2416</v>
      </c>
      <c r="J19" s="6">
        <v>15</v>
      </c>
      <c r="K19" s="6">
        <v>15</v>
      </c>
      <c r="L19" s="4">
        <v>0.05</v>
      </c>
      <c r="M19" s="4">
        <v>0.5</v>
      </c>
      <c r="N19" s="15" t="s">
        <v>279</v>
      </c>
      <c r="O19" s="15">
        <v>1</v>
      </c>
      <c r="P19" s="15" t="s">
        <v>9</v>
      </c>
      <c r="Q19" s="15">
        <v>401</v>
      </c>
      <c r="R19" s="33"/>
      <c r="S19" s="6"/>
      <c r="T19" s="4"/>
      <c r="U19" t="s">
        <v>281</v>
      </c>
      <c r="W19" s="4">
        <v>0.15</v>
      </c>
      <c r="X19" s="4">
        <v>0.2</v>
      </c>
      <c r="AA19" s="15">
        <v>311</v>
      </c>
      <c r="AB19" s="15">
        <v>1</v>
      </c>
      <c r="AC19" s="30"/>
      <c r="AD19" s="30">
        <v>0.46600000000000003</v>
      </c>
      <c r="AE19" s="30">
        <v>0.311</v>
      </c>
      <c r="AF19" s="30"/>
      <c r="AG19" t="s">
        <v>230</v>
      </c>
      <c r="AJ19" s="1">
        <v>0.15</v>
      </c>
      <c r="AK19" s="4"/>
      <c r="AL19">
        <f t="shared" si="17"/>
        <v>583</v>
      </c>
      <c r="AM19" s="6">
        <f t="shared" si="18"/>
        <v>311</v>
      </c>
      <c r="AN19" s="4">
        <f t="shared" si="19"/>
        <v>0</v>
      </c>
      <c r="AO19">
        <f t="shared" si="20"/>
        <v>894</v>
      </c>
      <c r="AP19" s="4">
        <f t="shared" si="21"/>
        <v>0.61599999999999999</v>
      </c>
      <c r="AQ19" s="4">
        <f t="shared" si="22"/>
        <v>0.2</v>
      </c>
      <c r="AR19" s="4">
        <f t="shared" si="23"/>
        <v>0.51100000000000001</v>
      </c>
      <c r="AS19" s="4">
        <f t="shared" si="24"/>
        <v>0.5</v>
      </c>
      <c r="AT19" s="6">
        <f t="shared" si="25"/>
        <v>3867.1836671999999</v>
      </c>
      <c r="AU19" s="6">
        <f t="shared" si="9"/>
        <v>5800.7755008000004</v>
      </c>
      <c r="AV19" s="6">
        <f t="shared" si="26"/>
        <v>4855.2490941696005</v>
      </c>
      <c r="AW19" s="6">
        <f t="shared" si="27"/>
        <v>2015.7425664000002</v>
      </c>
      <c r="AX19" s="6">
        <f t="shared" si="12"/>
        <v>3023.6138496000003</v>
      </c>
      <c r="AY19" s="6">
        <f t="shared" si="28"/>
        <v>2530.7647921152002</v>
      </c>
      <c r="AZ19" s="6">
        <f t="shared" si="29"/>
        <v>37961.471881728001</v>
      </c>
      <c r="BA19" s="6"/>
      <c r="BB19" s="6">
        <f t="shared" si="30"/>
        <v>15</v>
      </c>
      <c r="BC19" s="6">
        <f t="shared" si="31"/>
        <v>2854.4480650598402</v>
      </c>
    </row>
    <row r="20" spans="1:55" x14ac:dyDescent="0.35">
      <c r="B20" t="s">
        <v>209</v>
      </c>
      <c r="C20">
        <v>182</v>
      </c>
      <c r="D20" s="4">
        <v>0.2</v>
      </c>
      <c r="E20" s="6">
        <v>6</v>
      </c>
      <c r="F20" s="4">
        <v>2.6768000000000001</v>
      </c>
      <c r="G20" s="6">
        <v>6</v>
      </c>
      <c r="H20">
        <v>8</v>
      </c>
      <c r="I20" s="4">
        <v>1.2416</v>
      </c>
      <c r="J20" s="6">
        <v>15</v>
      </c>
      <c r="K20" s="6">
        <v>15</v>
      </c>
      <c r="L20" s="4">
        <v>0.05</v>
      </c>
      <c r="M20" s="4">
        <v>0.5</v>
      </c>
      <c r="N20" s="15" t="s">
        <v>279</v>
      </c>
      <c r="O20" s="15">
        <v>1</v>
      </c>
      <c r="P20" s="15" t="s">
        <v>9</v>
      </c>
      <c r="Q20" s="15">
        <v>401</v>
      </c>
      <c r="R20" s="33"/>
      <c r="S20" s="6"/>
      <c r="T20" s="4"/>
      <c r="U20" t="s">
        <v>281</v>
      </c>
      <c r="W20" s="4">
        <v>0.15</v>
      </c>
      <c r="X20" s="4">
        <v>0.2</v>
      </c>
      <c r="AA20" s="15">
        <v>311</v>
      </c>
      <c r="AB20" s="15">
        <v>1</v>
      </c>
      <c r="AC20" s="30">
        <f>1*46.6%</f>
        <v>0.46600000000000003</v>
      </c>
      <c r="AD20" s="30">
        <v>0.46600000000000003</v>
      </c>
      <c r="AG20" t="s">
        <v>230</v>
      </c>
      <c r="AJ20" s="1">
        <v>0.15</v>
      </c>
      <c r="AK20" s="4"/>
      <c r="AL20">
        <f t="shared" si="17"/>
        <v>583</v>
      </c>
      <c r="AM20" s="6">
        <f t="shared" si="18"/>
        <v>311</v>
      </c>
      <c r="AN20" s="4">
        <f t="shared" si="19"/>
        <v>0.46600000000000003</v>
      </c>
      <c r="AO20">
        <f t="shared" si="20"/>
        <v>1165.6779999999999</v>
      </c>
      <c r="AP20" s="4">
        <f t="shared" si="21"/>
        <v>0.61599999999999999</v>
      </c>
      <c r="AQ20" s="4">
        <f t="shared" si="22"/>
        <v>0.2</v>
      </c>
      <c r="AR20" s="4">
        <f t="shared" si="23"/>
        <v>0.2</v>
      </c>
      <c r="AS20" s="4">
        <f t="shared" si="24"/>
        <v>0.5</v>
      </c>
      <c r="AT20" s="6">
        <f t="shared" si="25"/>
        <v>5042.3835825664</v>
      </c>
      <c r="AU20" s="6">
        <f t="shared" si="9"/>
        <v>7563.5753738496005</v>
      </c>
      <c r="AV20" s="6">
        <f t="shared" si="26"/>
        <v>5546.6219408230409</v>
      </c>
      <c r="AW20" s="6">
        <f t="shared" si="27"/>
        <v>2628.3073415168001</v>
      </c>
      <c r="AX20" s="6">
        <f t="shared" si="12"/>
        <v>3942.4610122752001</v>
      </c>
      <c r="AY20" s="6">
        <f t="shared" si="28"/>
        <v>2891.1380756684803</v>
      </c>
      <c r="AZ20" s="6">
        <f t="shared" si="29"/>
        <v>43367.071135027203</v>
      </c>
      <c r="BA20" s="6"/>
      <c r="BB20" s="6">
        <f t="shared" si="30"/>
        <v>15</v>
      </c>
      <c r="BC20" s="8">
        <f t="shared" si="31"/>
        <v>3260.9128717233493</v>
      </c>
    </row>
    <row r="21" spans="1:55" x14ac:dyDescent="0.35">
      <c r="B21" t="s">
        <v>209</v>
      </c>
      <c r="C21">
        <v>182</v>
      </c>
      <c r="D21" s="4">
        <v>0.2</v>
      </c>
      <c r="E21" s="6">
        <v>6</v>
      </c>
      <c r="F21" s="4">
        <v>2.6768000000000001</v>
      </c>
      <c r="G21" s="6">
        <v>6</v>
      </c>
      <c r="H21">
        <v>8</v>
      </c>
      <c r="I21" s="4">
        <v>1.2416</v>
      </c>
      <c r="J21" s="6">
        <v>15</v>
      </c>
      <c r="K21" s="6">
        <v>15</v>
      </c>
      <c r="L21" s="4">
        <v>0.05</v>
      </c>
      <c r="M21" s="4">
        <v>0.5</v>
      </c>
      <c r="N21" s="15" t="s">
        <v>279</v>
      </c>
      <c r="O21" s="15">
        <v>1</v>
      </c>
      <c r="P21" s="15" t="s">
        <v>9</v>
      </c>
      <c r="Q21" s="15">
        <v>401</v>
      </c>
      <c r="R21" s="33"/>
      <c r="S21" s="6"/>
      <c r="T21" s="4"/>
      <c r="U21" t="s">
        <v>281</v>
      </c>
      <c r="W21" s="4">
        <v>0.15</v>
      </c>
      <c r="X21" s="4">
        <v>0.2</v>
      </c>
      <c r="AA21" s="15">
        <v>311</v>
      </c>
      <c r="AB21" s="15">
        <v>1</v>
      </c>
      <c r="AC21" s="30">
        <f>1*46.6%</f>
        <v>0.46600000000000003</v>
      </c>
      <c r="AE21" s="30">
        <v>0.311</v>
      </c>
      <c r="AG21" t="s">
        <v>230</v>
      </c>
      <c r="AJ21" s="1">
        <v>0.15</v>
      </c>
      <c r="AK21" s="4"/>
      <c r="AL21">
        <f t="shared" si="17"/>
        <v>583</v>
      </c>
      <c r="AM21" s="6">
        <f t="shared" si="18"/>
        <v>311</v>
      </c>
      <c r="AN21" s="4">
        <f t="shared" si="19"/>
        <v>0.46600000000000003</v>
      </c>
      <c r="AO21">
        <f t="shared" si="20"/>
        <v>1165.6779999999999</v>
      </c>
      <c r="AP21" s="4">
        <f t="shared" si="21"/>
        <v>0.15</v>
      </c>
      <c r="AQ21" s="4">
        <f t="shared" si="22"/>
        <v>0.2</v>
      </c>
      <c r="AR21" s="4">
        <f t="shared" si="23"/>
        <v>0.51100000000000001</v>
      </c>
      <c r="AS21" s="4">
        <f t="shared" si="24"/>
        <v>0.5</v>
      </c>
      <c r="AT21" s="6">
        <f t="shared" si="25"/>
        <v>3588.3299009599991</v>
      </c>
      <c r="AU21" s="6">
        <f t="shared" si="9"/>
        <v>5382.4948514399985</v>
      </c>
      <c r="AV21" s="6">
        <f t="shared" si="26"/>
        <v>4505.148190655279</v>
      </c>
      <c r="AW21" s="6">
        <f t="shared" si="27"/>
        <v>1953.8628364799997</v>
      </c>
      <c r="AX21" s="6">
        <f t="shared" si="12"/>
        <v>2930.7942547199996</v>
      </c>
      <c r="AY21" s="6">
        <f t="shared" si="28"/>
        <v>2453.0747912006395</v>
      </c>
      <c r="AZ21" s="6">
        <f t="shared" si="29"/>
        <v>36796.121868009592</v>
      </c>
      <c r="BA21" s="6"/>
      <c r="BB21" s="6">
        <f t="shared" si="30"/>
        <v>15</v>
      </c>
      <c r="BC21" s="6">
        <f t="shared" si="31"/>
        <v>2753.4180039109915</v>
      </c>
    </row>
    <row r="22" spans="1:55" s="10" customFormat="1" x14ac:dyDescent="0.35">
      <c r="B22" s="10" t="s">
        <v>209</v>
      </c>
      <c r="C22" s="10">
        <v>182</v>
      </c>
      <c r="D22" s="12">
        <v>0.2</v>
      </c>
      <c r="E22" s="13">
        <v>6</v>
      </c>
      <c r="F22" s="12">
        <v>2.6768000000000001</v>
      </c>
      <c r="G22" s="13">
        <v>6</v>
      </c>
      <c r="H22" s="10">
        <v>8</v>
      </c>
      <c r="I22" s="12">
        <v>1.2416</v>
      </c>
      <c r="J22" s="6">
        <v>15</v>
      </c>
      <c r="K22" s="13">
        <v>15</v>
      </c>
      <c r="L22" s="12">
        <v>0.05</v>
      </c>
      <c r="M22" s="12">
        <v>0.5</v>
      </c>
      <c r="N22" s="31" t="s">
        <v>279</v>
      </c>
      <c r="O22" s="31">
        <v>1</v>
      </c>
      <c r="P22" s="31" t="s">
        <v>9</v>
      </c>
      <c r="Q22" s="31">
        <v>401</v>
      </c>
      <c r="R22" s="35"/>
      <c r="S22" s="13"/>
      <c r="T22" s="12"/>
      <c r="U22" s="10" t="s">
        <v>281</v>
      </c>
      <c r="V22" s="12"/>
      <c r="W22" s="12">
        <v>0.15</v>
      </c>
      <c r="X22" s="12">
        <v>0.2</v>
      </c>
      <c r="AA22" s="31">
        <v>311</v>
      </c>
      <c r="AB22" s="31">
        <v>1</v>
      </c>
      <c r="AC22" s="32">
        <f>2*46.6%</f>
        <v>0.93200000000000005</v>
      </c>
      <c r="AE22" s="32"/>
      <c r="AG22" s="10" t="s">
        <v>230</v>
      </c>
      <c r="AJ22" s="11">
        <v>0.15</v>
      </c>
      <c r="AK22" s="12"/>
      <c r="AL22" s="10">
        <f t="shared" si="17"/>
        <v>583</v>
      </c>
      <c r="AM22" s="13">
        <f t="shared" si="18"/>
        <v>311</v>
      </c>
      <c r="AN22" s="12">
        <f t="shared" si="19"/>
        <v>0.93200000000000005</v>
      </c>
      <c r="AO22" s="10">
        <f t="shared" si="20"/>
        <v>1437.356</v>
      </c>
      <c r="AP22" s="12">
        <f t="shared" si="21"/>
        <v>0.15</v>
      </c>
      <c r="AQ22" s="12">
        <f t="shared" si="22"/>
        <v>0.2</v>
      </c>
      <c r="AR22" s="12">
        <f t="shared" si="23"/>
        <v>0.2</v>
      </c>
      <c r="AS22" s="12">
        <f t="shared" si="24"/>
        <v>0.5</v>
      </c>
      <c r="AT22" s="13">
        <f t="shared" si="25"/>
        <v>4424.6417219199993</v>
      </c>
      <c r="AU22" s="13">
        <f t="shared" si="9"/>
        <v>6636.962582879999</v>
      </c>
      <c r="AV22" s="13">
        <f t="shared" si="26"/>
        <v>4867.105894112</v>
      </c>
      <c r="AW22" s="13">
        <f t="shared" si="27"/>
        <v>2409.2386329599999</v>
      </c>
      <c r="AX22" s="13">
        <f t="shared" si="12"/>
        <v>3613.8579494400001</v>
      </c>
      <c r="AY22" s="13">
        <f t="shared" si="28"/>
        <v>2650.1624962559999</v>
      </c>
      <c r="AZ22" s="13">
        <f t="shared" si="29"/>
        <v>39752.437443839997</v>
      </c>
      <c r="BA22" s="13"/>
      <c r="BB22" s="13">
        <f t="shared" si="30"/>
        <v>15</v>
      </c>
      <c r="BC22" s="13">
        <f t="shared" si="31"/>
        <v>2974.6362225301332</v>
      </c>
    </row>
    <row r="23" spans="1:55" x14ac:dyDescent="0.35">
      <c r="B23" t="s">
        <v>209</v>
      </c>
      <c r="C23">
        <v>182</v>
      </c>
      <c r="D23" s="4">
        <v>0.2</v>
      </c>
      <c r="E23" s="6">
        <v>6</v>
      </c>
      <c r="F23" s="4">
        <v>2.6768000000000001</v>
      </c>
      <c r="G23" s="6">
        <v>6</v>
      </c>
      <c r="H23">
        <v>8</v>
      </c>
      <c r="I23" s="4">
        <v>1.2416</v>
      </c>
      <c r="J23" s="6">
        <v>15</v>
      </c>
      <c r="K23" s="6">
        <v>15</v>
      </c>
      <c r="L23" s="4">
        <v>0.05</v>
      </c>
      <c r="M23" s="4">
        <v>0.5</v>
      </c>
      <c r="N23" s="15" t="s">
        <v>279</v>
      </c>
      <c r="O23" s="15">
        <v>1</v>
      </c>
      <c r="P23" s="15" t="s">
        <v>9</v>
      </c>
      <c r="Q23" s="15">
        <v>401</v>
      </c>
      <c r="R23" s="33"/>
      <c r="S23" s="6"/>
      <c r="T23" s="4"/>
      <c r="U23" t="s">
        <v>282</v>
      </c>
      <c r="V23" s="4">
        <v>0.18</v>
      </c>
      <c r="W23" s="4">
        <v>0.15</v>
      </c>
      <c r="AA23" s="15">
        <v>311</v>
      </c>
      <c r="AB23" s="15">
        <v>1</v>
      </c>
      <c r="AC23" s="30"/>
      <c r="AD23" s="30">
        <v>0.46600000000000003</v>
      </c>
      <c r="AE23" s="30">
        <v>0.311</v>
      </c>
      <c r="AF23" s="30"/>
      <c r="AG23" t="s">
        <v>230</v>
      </c>
      <c r="AJ23" s="1">
        <v>0.15</v>
      </c>
      <c r="AK23" s="4"/>
      <c r="AL23">
        <f t="shared" si="17"/>
        <v>583</v>
      </c>
      <c r="AM23" s="6">
        <f t="shared" si="18"/>
        <v>311</v>
      </c>
      <c r="AN23" s="4">
        <f t="shared" si="19"/>
        <v>0.18</v>
      </c>
      <c r="AO23">
        <f t="shared" si="20"/>
        <v>998.93999999999994</v>
      </c>
      <c r="AP23" s="4">
        <f t="shared" si="21"/>
        <v>0.61599999999999999</v>
      </c>
      <c r="AQ23" s="4">
        <f t="shared" si="22"/>
        <v>0</v>
      </c>
      <c r="AR23" s="4">
        <f t="shared" si="23"/>
        <v>0.51100000000000001</v>
      </c>
      <c r="AS23" s="4">
        <f t="shared" si="24"/>
        <v>0.5</v>
      </c>
      <c r="AT23" s="6">
        <f t="shared" si="25"/>
        <v>4321.1235486719997</v>
      </c>
      <c r="AU23" s="6">
        <f t="shared" si="9"/>
        <v>6481.6853230079996</v>
      </c>
      <c r="AV23" s="6">
        <f t="shared" si="26"/>
        <v>5425.1706153576961</v>
      </c>
      <c r="AW23" s="6">
        <f t="shared" si="27"/>
        <v>2004.298788864</v>
      </c>
      <c r="AX23" s="6">
        <f t="shared" si="12"/>
        <v>3006.448183296</v>
      </c>
      <c r="AY23" s="6">
        <f t="shared" si="28"/>
        <v>2516.3971294187518</v>
      </c>
      <c r="AZ23" s="6">
        <f t="shared" si="29"/>
        <v>37745.956941281278</v>
      </c>
      <c r="BA23" s="6"/>
      <c r="BB23" s="6">
        <f t="shared" si="30"/>
        <v>15</v>
      </c>
      <c r="BC23" s="6">
        <f t="shared" si="31"/>
        <v>2878.0751704425984</v>
      </c>
    </row>
    <row r="24" spans="1:55" x14ac:dyDescent="0.35">
      <c r="B24" t="s">
        <v>209</v>
      </c>
      <c r="C24">
        <v>182</v>
      </c>
      <c r="D24" s="4">
        <v>0.2</v>
      </c>
      <c r="E24" s="6">
        <v>6</v>
      </c>
      <c r="F24" s="4">
        <v>2.6768000000000001</v>
      </c>
      <c r="G24" s="6">
        <v>6</v>
      </c>
      <c r="H24">
        <v>8</v>
      </c>
      <c r="I24" s="4">
        <v>1.2416</v>
      </c>
      <c r="J24" s="6">
        <v>15</v>
      </c>
      <c r="K24" s="6">
        <v>15</v>
      </c>
      <c r="L24" s="4">
        <v>0.05</v>
      </c>
      <c r="M24" s="4">
        <v>0.5</v>
      </c>
      <c r="N24" s="15" t="s">
        <v>279</v>
      </c>
      <c r="O24" s="15">
        <v>1</v>
      </c>
      <c r="P24" s="15" t="s">
        <v>9</v>
      </c>
      <c r="Q24" s="15">
        <v>401</v>
      </c>
      <c r="R24" s="33"/>
      <c r="S24" s="6"/>
      <c r="T24" s="4"/>
      <c r="U24" t="s">
        <v>282</v>
      </c>
      <c r="V24" s="4">
        <v>0.18</v>
      </c>
      <c r="W24" s="4">
        <v>0.15</v>
      </c>
      <c r="AA24" s="15">
        <v>311</v>
      </c>
      <c r="AB24" s="15">
        <v>1</v>
      </c>
      <c r="AC24" s="30">
        <f>1*46.6%</f>
        <v>0.46600000000000003</v>
      </c>
      <c r="AD24" s="30">
        <v>0.46600000000000003</v>
      </c>
      <c r="AG24" t="s">
        <v>230</v>
      </c>
      <c r="AJ24" s="1">
        <v>0.15</v>
      </c>
      <c r="AK24" s="4"/>
      <c r="AL24">
        <f t="shared" si="17"/>
        <v>583</v>
      </c>
      <c r="AM24" s="6">
        <f t="shared" si="18"/>
        <v>311</v>
      </c>
      <c r="AN24" s="4">
        <f t="shared" si="19"/>
        <v>0.64600000000000002</v>
      </c>
      <c r="AO24">
        <f t="shared" si="20"/>
        <v>1270.6179999999999</v>
      </c>
      <c r="AP24" s="4">
        <f t="shared" si="21"/>
        <v>0.61599999999999999</v>
      </c>
      <c r="AQ24" s="4">
        <f t="shared" si="22"/>
        <v>0</v>
      </c>
      <c r="AR24" s="4">
        <f t="shared" si="23"/>
        <v>0.2</v>
      </c>
      <c r="AS24" s="4">
        <f t="shared" si="24"/>
        <v>0.5</v>
      </c>
      <c r="AT24" s="6">
        <f t="shared" si="25"/>
        <v>5496.3234640383998</v>
      </c>
      <c r="AU24" s="6">
        <f t="shared" si="9"/>
        <v>8244.4851960575998</v>
      </c>
      <c r="AV24" s="6">
        <f t="shared" si="26"/>
        <v>6045.9558104422395</v>
      </c>
      <c r="AW24" s="6">
        <f t="shared" si="27"/>
        <v>2549.4004830208</v>
      </c>
      <c r="AX24" s="6">
        <f t="shared" si="12"/>
        <v>3824.1007245312003</v>
      </c>
      <c r="AY24" s="6">
        <f t="shared" si="28"/>
        <v>2804.3405313228805</v>
      </c>
      <c r="AZ24" s="6">
        <f t="shared" si="29"/>
        <v>42065.107969843208</v>
      </c>
      <c r="BA24" s="6"/>
      <c r="BB24" s="6">
        <f t="shared" si="30"/>
        <v>15</v>
      </c>
      <c r="BC24" s="8">
        <f t="shared" si="31"/>
        <v>3207.4042520190296</v>
      </c>
    </row>
    <row r="25" spans="1:55" s="23" customFormat="1" x14ac:dyDescent="0.35">
      <c r="A25"/>
      <c r="B25" t="s">
        <v>209</v>
      </c>
      <c r="C25">
        <v>182</v>
      </c>
      <c r="D25" s="4">
        <v>0.2</v>
      </c>
      <c r="E25" s="6">
        <v>6</v>
      </c>
      <c r="F25" s="4">
        <v>2.6768000000000001</v>
      </c>
      <c r="G25" s="6">
        <v>6</v>
      </c>
      <c r="H25">
        <v>8</v>
      </c>
      <c r="I25" s="4">
        <v>1.2416</v>
      </c>
      <c r="J25" s="6">
        <v>15</v>
      </c>
      <c r="K25" s="6">
        <v>15</v>
      </c>
      <c r="L25" s="4">
        <v>0.05</v>
      </c>
      <c r="M25" s="4">
        <v>0.5</v>
      </c>
      <c r="N25" s="15" t="s">
        <v>279</v>
      </c>
      <c r="O25" s="15">
        <v>1</v>
      </c>
      <c r="P25" s="15" t="s">
        <v>9</v>
      </c>
      <c r="Q25" s="15">
        <v>401</v>
      </c>
      <c r="R25" s="33"/>
      <c r="S25" s="6"/>
      <c r="T25" s="4"/>
      <c r="U25" t="s">
        <v>282</v>
      </c>
      <c r="V25" s="4">
        <v>0.18</v>
      </c>
      <c r="W25" s="4">
        <v>0.15</v>
      </c>
      <c r="X25" s="4"/>
      <c r="Y25"/>
      <c r="AA25" s="15">
        <v>311</v>
      </c>
      <c r="AB25" s="15">
        <v>1</v>
      </c>
      <c r="AC25" s="30">
        <f>1*46.6%</f>
        <v>0.46600000000000003</v>
      </c>
      <c r="AD25"/>
      <c r="AE25" s="30">
        <v>0.311</v>
      </c>
      <c r="AF25"/>
      <c r="AG25" t="s">
        <v>230</v>
      </c>
      <c r="AH25"/>
      <c r="AI25"/>
      <c r="AJ25" s="1">
        <v>0.15</v>
      </c>
      <c r="AK25" s="4"/>
      <c r="AL25">
        <f t="shared" si="17"/>
        <v>583</v>
      </c>
      <c r="AM25" s="6">
        <f t="shared" si="18"/>
        <v>311</v>
      </c>
      <c r="AN25" s="4">
        <f t="shared" si="19"/>
        <v>0.64600000000000002</v>
      </c>
      <c r="AO25">
        <f t="shared" si="20"/>
        <v>1270.6179999999999</v>
      </c>
      <c r="AP25" s="4">
        <f t="shared" si="21"/>
        <v>0.15</v>
      </c>
      <c r="AQ25" s="4">
        <f t="shared" si="22"/>
        <v>0</v>
      </c>
      <c r="AR25" s="4">
        <f t="shared" si="23"/>
        <v>0.51100000000000001</v>
      </c>
      <c r="AS25" s="4">
        <f t="shared" si="24"/>
        <v>0.5</v>
      </c>
      <c r="AT25" s="6">
        <f t="shared" si="25"/>
        <v>3911.3688017599993</v>
      </c>
      <c r="AU25" s="6">
        <f t="shared" si="9"/>
        <v>5867.0532026399987</v>
      </c>
      <c r="AV25" s="6">
        <f t="shared" si="26"/>
        <v>4910.7235306096791</v>
      </c>
      <c r="AW25" s="6">
        <f t="shared" si="27"/>
        <v>1814.23920512</v>
      </c>
      <c r="AX25" s="6">
        <f t="shared" si="12"/>
        <v>2721.3588076799997</v>
      </c>
      <c r="AY25" s="6">
        <f t="shared" si="28"/>
        <v>2277.7773220281597</v>
      </c>
      <c r="AZ25" s="6">
        <f t="shared" si="29"/>
        <v>34166.659830422395</v>
      </c>
      <c r="BA25" s="6"/>
      <c r="BB25" s="6">
        <f t="shared" si="30"/>
        <v>15</v>
      </c>
      <c r="BC25" s="6">
        <f t="shared" si="31"/>
        <v>2605.1588907354717</v>
      </c>
    </row>
    <row r="26" spans="1:55" s="10" customFormat="1" x14ac:dyDescent="0.35">
      <c r="B26" s="10" t="s">
        <v>209</v>
      </c>
      <c r="C26" s="10">
        <v>182</v>
      </c>
      <c r="D26" s="12">
        <v>0.2</v>
      </c>
      <c r="E26" s="13">
        <v>6</v>
      </c>
      <c r="F26" s="12">
        <v>2.6768000000000001</v>
      </c>
      <c r="G26" s="13">
        <v>6</v>
      </c>
      <c r="H26" s="10">
        <v>8</v>
      </c>
      <c r="I26" s="12">
        <v>1.2416</v>
      </c>
      <c r="J26" s="6">
        <v>15</v>
      </c>
      <c r="K26" s="13">
        <v>15</v>
      </c>
      <c r="L26" s="12">
        <v>0.05</v>
      </c>
      <c r="M26" s="12">
        <v>0.5</v>
      </c>
      <c r="N26" s="31" t="s">
        <v>279</v>
      </c>
      <c r="O26" s="31">
        <v>1</v>
      </c>
      <c r="P26" s="31" t="s">
        <v>9</v>
      </c>
      <c r="Q26" s="31">
        <v>401</v>
      </c>
      <c r="R26" s="35"/>
      <c r="S26" s="13"/>
      <c r="T26" s="12"/>
      <c r="U26" s="10" t="s">
        <v>282</v>
      </c>
      <c r="V26" s="12">
        <v>0.18</v>
      </c>
      <c r="W26" s="12">
        <v>0.15</v>
      </c>
      <c r="X26" s="12"/>
      <c r="AA26" s="31">
        <v>311</v>
      </c>
      <c r="AB26" s="31">
        <v>1</v>
      </c>
      <c r="AC26" s="32">
        <f>2*46.6%</f>
        <v>0.93200000000000005</v>
      </c>
      <c r="AE26" s="32"/>
      <c r="AG26" s="10" t="s">
        <v>230</v>
      </c>
      <c r="AJ26" s="11">
        <v>0.15</v>
      </c>
      <c r="AK26" s="12"/>
      <c r="AL26" s="10">
        <f t="shared" si="17"/>
        <v>583</v>
      </c>
      <c r="AM26" s="13">
        <f t="shared" si="18"/>
        <v>311</v>
      </c>
      <c r="AN26" s="12">
        <f t="shared" si="19"/>
        <v>1.1120000000000001</v>
      </c>
      <c r="AO26" s="10">
        <f t="shared" si="20"/>
        <v>1542.296</v>
      </c>
      <c r="AP26" s="12">
        <f t="shared" si="21"/>
        <v>0.15</v>
      </c>
      <c r="AQ26" s="12">
        <f t="shared" si="22"/>
        <v>0</v>
      </c>
      <c r="AR26" s="12">
        <f t="shared" si="23"/>
        <v>0.2</v>
      </c>
      <c r="AS26" s="12">
        <f t="shared" si="24"/>
        <v>0.5</v>
      </c>
      <c r="AT26" s="13">
        <f t="shared" si="25"/>
        <v>4747.6806227199995</v>
      </c>
      <c r="AU26" s="13">
        <f t="shared" si="9"/>
        <v>7121.5209340799993</v>
      </c>
      <c r="AV26" s="13">
        <f t="shared" si="26"/>
        <v>5222.4486849919995</v>
      </c>
      <c r="AW26" s="13">
        <f t="shared" si="27"/>
        <v>2202.1519206399998</v>
      </c>
      <c r="AX26" s="13">
        <f t="shared" si="12"/>
        <v>3303.2278809599998</v>
      </c>
      <c r="AY26" s="13">
        <f t="shared" si="28"/>
        <v>2422.3671127040002</v>
      </c>
      <c r="AZ26" s="13">
        <f t="shared" si="29"/>
        <v>36335.506690560003</v>
      </c>
      <c r="BA26" s="13"/>
      <c r="BB26" s="13">
        <f t="shared" si="30"/>
        <v>15</v>
      </c>
      <c r="BC26" s="13">
        <f t="shared" si="31"/>
        <v>2770.5303583701334</v>
      </c>
    </row>
    <row r="27" spans="1:55" x14ac:dyDescent="0.35">
      <c r="B27" t="s">
        <v>209</v>
      </c>
      <c r="C27">
        <v>182</v>
      </c>
      <c r="D27" s="4">
        <v>0.2</v>
      </c>
      <c r="E27" s="6">
        <v>6</v>
      </c>
      <c r="F27" s="4">
        <v>2.6768000000000001</v>
      </c>
      <c r="G27" s="6">
        <v>6</v>
      </c>
      <c r="H27">
        <v>8</v>
      </c>
      <c r="I27" s="4">
        <v>1.2416</v>
      </c>
      <c r="J27" s="6">
        <v>15</v>
      </c>
      <c r="K27" s="6">
        <v>15</v>
      </c>
      <c r="L27" s="4">
        <v>0.05</v>
      </c>
      <c r="M27" s="4">
        <v>0.5</v>
      </c>
      <c r="N27" s="15" t="s">
        <v>279</v>
      </c>
      <c r="O27" s="15">
        <v>1</v>
      </c>
      <c r="P27" s="15" t="s">
        <v>9</v>
      </c>
      <c r="Q27" s="15">
        <v>401</v>
      </c>
      <c r="R27" s="33"/>
      <c r="S27" s="6"/>
      <c r="T27" s="4"/>
      <c r="U27" t="s">
        <v>45</v>
      </c>
      <c r="W27" s="4">
        <v>0.15</v>
      </c>
      <c r="Y27" s="1">
        <v>0.2</v>
      </c>
      <c r="AA27" s="15">
        <v>311</v>
      </c>
      <c r="AB27" s="15">
        <v>1</v>
      </c>
      <c r="AC27" s="30"/>
      <c r="AD27" s="30">
        <v>0.46600000000000003</v>
      </c>
      <c r="AE27" s="30"/>
      <c r="AF27" s="4">
        <v>0.622</v>
      </c>
      <c r="AG27" t="s">
        <v>230</v>
      </c>
      <c r="AJ27" s="1">
        <v>0.15</v>
      </c>
      <c r="AK27" s="4"/>
      <c r="AL27">
        <f t="shared" ref="AL27:AL30" si="32">C27+Q27</f>
        <v>583</v>
      </c>
      <c r="AM27" s="6">
        <f t="shared" ref="AM27:AM30" si="33">AA27+AH27</f>
        <v>311</v>
      </c>
      <c r="AN27" s="4">
        <f t="shared" ref="AN27:AN30" si="34">R27+V27+AC27+AI27</f>
        <v>0</v>
      </c>
      <c r="AO27">
        <f t="shared" ref="AO27:AO30" si="35">(100%+AN27)*AL27+AM27</f>
        <v>894</v>
      </c>
      <c r="AP27" s="4">
        <f t="shared" ref="AP27:AP30" si="36">W27+AD27</f>
        <v>0.61599999999999999</v>
      </c>
      <c r="AQ27" s="4">
        <f t="shared" ref="AQ27:AQ30" si="37">X27</f>
        <v>0</v>
      </c>
      <c r="AR27" s="4">
        <f t="shared" ref="AR27:AR30" si="38">L27+S27+Y27+AE27+AJ27</f>
        <v>0.4</v>
      </c>
      <c r="AS27" s="4">
        <f t="shared" ref="AS27:AS30" si="39">M27+T27+Z27+AF27+AK27</f>
        <v>1.1219999999999999</v>
      </c>
      <c r="AT27" s="6">
        <f t="shared" ref="AT27:AT30" si="40">F27*(100%+AP27)*AO27</f>
        <v>3867.1836671999999</v>
      </c>
      <c r="AU27" s="6">
        <f t="shared" si="9"/>
        <v>8206.1637417984002</v>
      </c>
      <c r="AV27" s="6">
        <f t="shared" ref="AV27:AV30" si="41">MIN($AR27, 80%)*AU27+MAX(100%-$AR27, 20%)*AT27</f>
        <v>5602.7756970393602</v>
      </c>
      <c r="AW27" s="6">
        <f t="shared" ref="AW27:AW30" si="42">I27*(100%+AP27+AQ27)*AO27</f>
        <v>1793.7444863999999</v>
      </c>
      <c r="AX27" s="6">
        <f t="shared" si="12"/>
        <v>3806.3258001407994</v>
      </c>
      <c r="AY27" s="6">
        <f t="shared" ref="AY27:AY30" si="43">MIN($AR27, 80%)*AX27+MAX(100%-$AR27, 20%)*AW27</f>
        <v>2598.7770118963199</v>
      </c>
      <c r="AZ27" s="6">
        <f t="shared" ref="AZ27:AZ30" si="44">J27*AY27</f>
        <v>38981.655178444795</v>
      </c>
      <c r="BA27" s="6"/>
      <c r="BB27" s="6">
        <f t="shared" ref="BB27:BB30" si="45">BA27+K27</f>
        <v>15</v>
      </c>
      <c r="BC27" s="6">
        <f t="shared" ref="BC27:BC30" si="46">(AV27+AZ27)/BB27</f>
        <v>2972.2953916989436</v>
      </c>
    </row>
    <row r="28" spans="1:55" x14ac:dyDescent="0.35">
      <c r="B28" t="s">
        <v>209</v>
      </c>
      <c r="C28">
        <v>182</v>
      </c>
      <c r="D28" s="4">
        <v>0.2</v>
      </c>
      <c r="E28" s="6">
        <v>6</v>
      </c>
      <c r="F28" s="4">
        <v>2.6768000000000001</v>
      </c>
      <c r="G28" s="6">
        <v>6</v>
      </c>
      <c r="H28">
        <v>8</v>
      </c>
      <c r="I28" s="4">
        <v>1.2416</v>
      </c>
      <c r="J28" s="6">
        <v>15</v>
      </c>
      <c r="K28" s="6">
        <v>15</v>
      </c>
      <c r="L28" s="4">
        <v>0.05</v>
      </c>
      <c r="M28" s="4">
        <v>0.5</v>
      </c>
      <c r="N28" s="15" t="s">
        <v>279</v>
      </c>
      <c r="O28" s="15">
        <v>1</v>
      </c>
      <c r="P28" s="15" t="s">
        <v>9</v>
      </c>
      <c r="Q28" s="15">
        <v>401</v>
      </c>
      <c r="R28" s="33"/>
      <c r="S28" s="6"/>
      <c r="T28" s="4"/>
      <c r="U28" t="s">
        <v>45</v>
      </c>
      <c r="W28" s="4">
        <v>0.15</v>
      </c>
      <c r="Y28" s="1">
        <v>0.2</v>
      </c>
      <c r="AA28" s="15">
        <v>311</v>
      </c>
      <c r="AB28" s="15">
        <v>1</v>
      </c>
      <c r="AC28" s="30">
        <f>1*46.6%</f>
        <v>0.46600000000000003</v>
      </c>
      <c r="AD28" s="30">
        <v>0.46600000000000003</v>
      </c>
      <c r="AG28" t="s">
        <v>230</v>
      </c>
      <c r="AJ28" s="1">
        <v>0.15</v>
      </c>
      <c r="AK28" s="4"/>
      <c r="AL28">
        <f t="shared" si="32"/>
        <v>583</v>
      </c>
      <c r="AM28" s="6">
        <f t="shared" si="33"/>
        <v>311</v>
      </c>
      <c r="AN28" s="4">
        <f t="shared" si="34"/>
        <v>0.46600000000000003</v>
      </c>
      <c r="AO28">
        <f t="shared" si="35"/>
        <v>1165.6779999999999</v>
      </c>
      <c r="AP28" s="4">
        <f t="shared" si="36"/>
        <v>0.61599999999999999</v>
      </c>
      <c r="AQ28" s="4">
        <f t="shared" si="37"/>
        <v>0</v>
      </c>
      <c r="AR28" s="4">
        <f t="shared" si="38"/>
        <v>0.4</v>
      </c>
      <c r="AS28" s="4">
        <f t="shared" si="39"/>
        <v>0.5</v>
      </c>
      <c r="AT28" s="6">
        <f t="shared" si="40"/>
        <v>5042.3835825664</v>
      </c>
      <c r="AU28" s="6">
        <f t="shared" si="9"/>
        <v>7563.5753738496005</v>
      </c>
      <c r="AV28" s="6">
        <f t="shared" si="41"/>
        <v>6050.8602990796808</v>
      </c>
      <c r="AW28" s="6">
        <f t="shared" si="42"/>
        <v>2338.8461805567999</v>
      </c>
      <c r="AX28" s="6">
        <f t="shared" si="12"/>
        <v>3508.2692708351997</v>
      </c>
      <c r="AY28" s="6">
        <f t="shared" si="43"/>
        <v>2806.6154166681599</v>
      </c>
      <c r="AZ28" s="6">
        <f t="shared" si="44"/>
        <v>42099.2312500224</v>
      </c>
      <c r="BA28" s="6"/>
      <c r="BB28" s="6">
        <f t="shared" si="45"/>
        <v>15</v>
      </c>
      <c r="BC28" s="8">
        <f t="shared" si="46"/>
        <v>3210.006103273472</v>
      </c>
    </row>
    <row r="29" spans="1:55" s="23" customFormat="1" x14ac:dyDescent="0.35">
      <c r="A29"/>
      <c r="B29" t="s">
        <v>209</v>
      </c>
      <c r="C29">
        <v>182</v>
      </c>
      <c r="D29" s="4">
        <v>0.2</v>
      </c>
      <c r="E29" s="6">
        <v>6</v>
      </c>
      <c r="F29" s="4">
        <v>2.6768000000000001</v>
      </c>
      <c r="G29" s="6">
        <v>6</v>
      </c>
      <c r="H29">
        <v>8</v>
      </c>
      <c r="I29" s="4">
        <v>1.2416</v>
      </c>
      <c r="J29" s="6">
        <v>15</v>
      </c>
      <c r="K29" s="6">
        <v>15</v>
      </c>
      <c r="L29" s="4">
        <v>0.05</v>
      </c>
      <c r="M29" s="4">
        <v>0.5</v>
      </c>
      <c r="N29" s="15" t="s">
        <v>279</v>
      </c>
      <c r="O29" s="15">
        <v>1</v>
      </c>
      <c r="P29" s="15" t="s">
        <v>9</v>
      </c>
      <c r="Q29" s="15">
        <v>401</v>
      </c>
      <c r="R29" s="33"/>
      <c r="S29" s="6"/>
      <c r="T29" s="4"/>
      <c r="U29" t="s">
        <v>45</v>
      </c>
      <c r="V29" s="4"/>
      <c r="W29" s="4">
        <v>0.15</v>
      </c>
      <c r="X29" s="4"/>
      <c r="Y29" s="1">
        <v>0.2</v>
      </c>
      <c r="AA29" s="15">
        <v>311</v>
      </c>
      <c r="AB29" s="15">
        <v>1</v>
      </c>
      <c r="AC29" s="30">
        <f>1*46.6%</f>
        <v>0.46600000000000003</v>
      </c>
      <c r="AD29"/>
      <c r="AE29" s="30"/>
      <c r="AF29" s="4">
        <v>0.622</v>
      </c>
      <c r="AG29" t="s">
        <v>230</v>
      </c>
      <c r="AH29"/>
      <c r="AI29"/>
      <c r="AJ29" s="1">
        <v>0.15</v>
      </c>
      <c r="AK29" s="4"/>
      <c r="AL29">
        <f t="shared" si="32"/>
        <v>583</v>
      </c>
      <c r="AM29" s="6">
        <f t="shared" si="33"/>
        <v>311</v>
      </c>
      <c r="AN29" s="4">
        <f t="shared" si="34"/>
        <v>0.46600000000000003</v>
      </c>
      <c r="AO29">
        <f t="shared" si="35"/>
        <v>1165.6779999999999</v>
      </c>
      <c r="AP29" s="4">
        <f t="shared" si="36"/>
        <v>0.15</v>
      </c>
      <c r="AQ29" s="4">
        <f t="shared" si="37"/>
        <v>0</v>
      </c>
      <c r="AR29" s="4">
        <f t="shared" si="38"/>
        <v>0.4</v>
      </c>
      <c r="AS29" s="4">
        <f t="shared" si="39"/>
        <v>1.1219999999999999</v>
      </c>
      <c r="AT29" s="6">
        <f t="shared" si="40"/>
        <v>3588.3299009599991</v>
      </c>
      <c r="AU29" s="6">
        <f t="shared" si="9"/>
        <v>7614.4360498371179</v>
      </c>
      <c r="AV29" s="6">
        <f t="shared" si="41"/>
        <v>5198.7723605108467</v>
      </c>
      <c r="AW29" s="6">
        <f t="shared" si="42"/>
        <v>1664.4016755199998</v>
      </c>
      <c r="AX29" s="6">
        <f t="shared" si="12"/>
        <v>3531.8603554534393</v>
      </c>
      <c r="AY29" s="6">
        <f t="shared" si="43"/>
        <v>2411.3851474933754</v>
      </c>
      <c r="AZ29" s="6">
        <f t="shared" si="44"/>
        <v>36170.77721240063</v>
      </c>
      <c r="BA29" s="6"/>
      <c r="BB29" s="6">
        <f t="shared" si="45"/>
        <v>15</v>
      </c>
      <c r="BC29" s="6">
        <f t="shared" si="46"/>
        <v>2757.9699715274319</v>
      </c>
    </row>
    <row r="30" spans="1:55" s="97" customFormat="1" x14ac:dyDescent="0.35">
      <c r="B30" s="97" t="s">
        <v>209</v>
      </c>
      <c r="C30" s="97">
        <v>182</v>
      </c>
      <c r="D30" s="99">
        <v>0.2</v>
      </c>
      <c r="E30" s="98">
        <v>6</v>
      </c>
      <c r="F30" s="99">
        <v>2.6768000000000001</v>
      </c>
      <c r="G30" s="98">
        <v>6</v>
      </c>
      <c r="H30" s="97">
        <v>8</v>
      </c>
      <c r="I30" s="99">
        <v>1.2416</v>
      </c>
      <c r="J30" s="6">
        <v>15</v>
      </c>
      <c r="K30" s="98">
        <v>15</v>
      </c>
      <c r="L30" s="99">
        <v>0.05</v>
      </c>
      <c r="M30" s="99">
        <v>0.5</v>
      </c>
      <c r="N30" s="101" t="s">
        <v>279</v>
      </c>
      <c r="O30" s="101">
        <v>1</v>
      </c>
      <c r="P30" s="101" t="s">
        <v>9</v>
      </c>
      <c r="Q30" s="101">
        <v>401</v>
      </c>
      <c r="R30" s="104"/>
      <c r="S30" s="98"/>
      <c r="T30" s="99"/>
      <c r="U30" s="97" t="s">
        <v>45</v>
      </c>
      <c r="V30" s="99"/>
      <c r="W30" s="99">
        <v>0.15</v>
      </c>
      <c r="X30" s="99"/>
      <c r="Y30" s="107">
        <v>0.2</v>
      </c>
      <c r="AA30" s="101">
        <v>311</v>
      </c>
      <c r="AB30" s="101">
        <v>1</v>
      </c>
      <c r="AC30" s="102">
        <f>2*46.6%</f>
        <v>0.93200000000000005</v>
      </c>
      <c r="AE30" s="102"/>
      <c r="AG30" s="97" t="s">
        <v>230</v>
      </c>
      <c r="AJ30" s="107">
        <v>0.15</v>
      </c>
      <c r="AK30" s="99"/>
      <c r="AL30" s="97">
        <f t="shared" si="32"/>
        <v>583</v>
      </c>
      <c r="AM30" s="98">
        <f t="shared" si="33"/>
        <v>311</v>
      </c>
      <c r="AN30" s="99">
        <f t="shared" si="34"/>
        <v>0.93200000000000005</v>
      </c>
      <c r="AO30" s="97">
        <f t="shared" si="35"/>
        <v>1437.356</v>
      </c>
      <c r="AP30" s="99">
        <f t="shared" si="36"/>
        <v>0.15</v>
      </c>
      <c r="AQ30" s="99">
        <f t="shared" si="37"/>
        <v>0</v>
      </c>
      <c r="AR30" s="99">
        <f t="shared" si="38"/>
        <v>0.4</v>
      </c>
      <c r="AS30" s="99">
        <f t="shared" si="39"/>
        <v>0.5</v>
      </c>
      <c r="AT30" s="98">
        <f t="shared" si="40"/>
        <v>4424.6417219199993</v>
      </c>
      <c r="AU30" s="98">
        <f t="shared" si="9"/>
        <v>6636.962582879999</v>
      </c>
      <c r="AV30" s="98">
        <f t="shared" si="41"/>
        <v>5309.5700663039988</v>
      </c>
      <c r="AW30" s="98">
        <f t="shared" si="42"/>
        <v>2052.3143910399999</v>
      </c>
      <c r="AX30" s="98">
        <f t="shared" si="12"/>
        <v>3078.4715865600001</v>
      </c>
      <c r="AY30" s="98">
        <f t="shared" si="43"/>
        <v>2462.7772692480003</v>
      </c>
      <c r="AZ30" s="98">
        <f t="shared" si="44"/>
        <v>36941.659038720005</v>
      </c>
      <c r="BA30" s="98"/>
      <c r="BB30" s="98">
        <f t="shared" si="45"/>
        <v>15</v>
      </c>
      <c r="BC30" s="98">
        <f t="shared" si="46"/>
        <v>2816.7486070016002</v>
      </c>
    </row>
    <row r="31" spans="1:55" x14ac:dyDescent="0.35">
      <c r="B31" t="s">
        <v>209</v>
      </c>
      <c r="C31">
        <v>182</v>
      </c>
      <c r="D31" s="4">
        <v>0.2</v>
      </c>
      <c r="E31" s="6">
        <v>6</v>
      </c>
      <c r="F31" s="4">
        <v>2.6768000000000001</v>
      </c>
      <c r="G31" s="6">
        <v>6</v>
      </c>
      <c r="H31">
        <v>8</v>
      </c>
      <c r="I31" s="4">
        <v>1.2416</v>
      </c>
      <c r="J31" s="6">
        <v>15</v>
      </c>
      <c r="K31" s="6">
        <v>15</v>
      </c>
      <c r="L31" s="4">
        <v>0.05</v>
      </c>
      <c r="M31" s="4">
        <v>0.5</v>
      </c>
      <c r="N31" s="15" t="s">
        <v>279</v>
      </c>
      <c r="O31" s="15">
        <v>1</v>
      </c>
      <c r="P31" s="15" t="s">
        <v>9</v>
      </c>
      <c r="Q31" s="15">
        <v>401</v>
      </c>
      <c r="R31" s="33"/>
      <c r="S31" s="6"/>
      <c r="T31" s="4"/>
      <c r="U31" t="s">
        <v>45</v>
      </c>
      <c r="W31" s="4">
        <v>0.15</v>
      </c>
      <c r="Y31" s="1">
        <v>0.2</v>
      </c>
      <c r="AA31" s="15">
        <v>311</v>
      </c>
      <c r="AB31" s="15">
        <v>1</v>
      </c>
      <c r="AC31" s="30"/>
      <c r="AD31" s="30">
        <v>0.46600000000000003</v>
      </c>
      <c r="AE31" s="30"/>
      <c r="AF31" s="4">
        <v>0.622</v>
      </c>
      <c r="AG31" t="s">
        <v>231</v>
      </c>
      <c r="AJ31" s="1">
        <v>0.35</v>
      </c>
      <c r="AK31" s="4"/>
      <c r="AL31">
        <f t="shared" ref="AL31:AL34" si="47">C31+Q31</f>
        <v>583</v>
      </c>
      <c r="AM31" s="6">
        <f t="shared" ref="AM31:AM34" si="48">AA31+AH31</f>
        <v>311</v>
      </c>
      <c r="AN31" s="4">
        <f t="shared" ref="AN31:AN34" si="49">R31+V31+AC31+AI31</f>
        <v>0</v>
      </c>
      <c r="AO31">
        <f t="shared" ref="AO31:AO34" si="50">(100%+AN31)*AL31+AM31</f>
        <v>894</v>
      </c>
      <c r="AP31" s="4">
        <f t="shared" ref="AP31:AP34" si="51">W31+AD31</f>
        <v>0.61599999999999999</v>
      </c>
      <c r="AQ31" s="4">
        <f t="shared" ref="AQ31:AQ34" si="52">X31</f>
        <v>0</v>
      </c>
      <c r="AR31" s="4">
        <f t="shared" ref="AR31:AR34" si="53">L31+S31+Y31+AE31+AJ31</f>
        <v>0.6</v>
      </c>
      <c r="AS31" s="4">
        <f t="shared" ref="AS31:AS34" si="54">M31+T31+Z31+AF31+AK31</f>
        <v>1.1219999999999999</v>
      </c>
      <c r="AT31" s="6">
        <f t="shared" ref="AT31:AT34" si="55">F31*(100%+AP31)*AO31</f>
        <v>3867.1836671999999</v>
      </c>
      <c r="AU31" s="6">
        <f t="shared" si="9"/>
        <v>8206.1637417984002</v>
      </c>
      <c r="AV31" s="6">
        <f t="shared" ref="AV31:AV34" si="56">MIN($AR31, 80%)*AU31+MAX(100%-$AR31, 20%)*AT31</f>
        <v>6470.5717119590399</v>
      </c>
      <c r="AW31" s="6">
        <f t="shared" ref="AW31:AW34" si="57">I31*(100%+AP31+AQ31)*AO31</f>
        <v>1793.7444863999999</v>
      </c>
      <c r="AX31" s="6">
        <f t="shared" si="12"/>
        <v>3806.3258001407994</v>
      </c>
      <c r="AY31" s="6">
        <f t="shared" ref="AY31:AY34" si="58">MIN($AR31, 80%)*AX31+MAX(100%-$AR31, 20%)*AW31</f>
        <v>3001.2932746444794</v>
      </c>
      <c r="AZ31" s="6">
        <f t="shared" ref="AZ31:AZ34" si="59">J31*AY31</f>
        <v>45019.399119667192</v>
      </c>
      <c r="BA31" s="6"/>
      <c r="BB31" s="6">
        <f t="shared" ref="BB31:BB34" si="60">BA31+K31</f>
        <v>15</v>
      </c>
      <c r="BC31" s="6">
        <f t="shared" ref="BC31:BC34" si="61">(AV31+AZ31)/BB31</f>
        <v>3432.6647221084154</v>
      </c>
    </row>
    <row r="32" spans="1:55" x14ac:dyDescent="0.35">
      <c r="B32" t="s">
        <v>209</v>
      </c>
      <c r="C32">
        <v>182</v>
      </c>
      <c r="D32" s="4">
        <v>0.2</v>
      </c>
      <c r="E32" s="6">
        <v>6</v>
      </c>
      <c r="F32" s="4">
        <v>2.6768000000000001</v>
      </c>
      <c r="G32" s="6">
        <v>6</v>
      </c>
      <c r="H32">
        <v>8</v>
      </c>
      <c r="I32" s="4">
        <v>1.2416</v>
      </c>
      <c r="J32" s="6">
        <v>15</v>
      </c>
      <c r="K32" s="6">
        <v>15</v>
      </c>
      <c r="L32" s="4">
        <v>0.05</v>
      </c>
      <c r="M32" s="4">
        <v>0.5</v>
      </c>
      <c r="N32" s="15" t="s">
        <v>279</v>
      </c>
      <c r="O32" s="15">
        <v>1</v>
      </c>
      <c r="P32" s="15" t="s">
        <v>9</v>
      </c>
      <c r="Q32" s="15">
        <v>401</v>
      </c>
      <c r="R32" s="33"/>
      <c r="S32" s="6"/>
      <c r="T32" s="4"/>
      <c r="U32" t="s">
        <v>45</v>
      </c>
      <c r="W32" s="4">
        <v>0.15</v>
      </c>
      <c r="Y32" s="1">
        <v>0.2</v>
      </c>
      <c r="AA32" s="15">
        <v>311</v>
      </c>
      <c r="AB32" s="15">
        <v>1</v>
      </c>
      <c r="AC32" s="30">
        <f>1*46.6%</f>
        <v>0.46600000000000003</v>
      </c>
      <c r="AD32" s="30">
        <v>0.46600000000000003</v>
      </c>
      <c r="AG32" t="s">
        <v>231</v>
      </c>
      <c r="AJ32" s="1">
        <v>0.35</v>
      </c>
      <c r="AK32" s="4"/>
      <c r="AL32">
        <f t="shared" si="47"/>
        <v>583</v>
      </c>
      <c r="AM32" s="6">
        <f t="shared" si="48"/>
        <v>311</v>
      </c>
      <c r="AN32" s="4">
        <f t="shared" si="49"/>
        <v>0.46600000000000003</v>
      </c>
      <c r="AO32">
        <f t="shared" si="50"/>
        <v>1165.6779999999999</v>
      </c>
      <c r="AP32" s="4">
        <f t="shared" si="51"/>
        <v>0.61599999999999999</v>
      </c>
      <c r="AQ32" s="4">
        <f t="shared" si="52"/>
        <v>0</v>
      </c>
      <c r="AR32" s="4">
        <f t="shared" si="53"/>
        <v>0.6</v>
      </c>
      <c r="AS32" s="4">
        <f t="shared" si="54"/>
        <v>0.5</v>
      </c>
      <c r="AT32" s="6">
        <f t="shared" si="55"/>
        <v>5042.3835825664</v>
      </c>
      <c r="AU32" s="6">
        <f t="shared" si="9"/>
        <v>7563.5753738496005</v>
      </c>
      <c r="AV32" s="6">
        <f t="shared" si="56"/>
        <v>6555.0986573363207</v>
      </c>
      <c r="AW32" s="6">
        <f t="shared" si="57"/>
        <v>2338.8461805567999</v>
      </c>
      <c r="AX32" s="6">
        <f t="shared" si="12"/>
        <v>3508.2692708351997</v>
      </c>
      <c r="AY32" s="6">
        <f t="shared" si="58"/>
        <v>3040.5000347238397</v>
      </c>
      <c r="AZ32" s="6">
        <f t="shared" si="59"/>
        <v>45607.500520857597</v>
      </c>
      <c r="BA32" s="6"/>
      <c r="BB32" s="6">
        <f t="shared" si="60"/>
        <v>15</v>
      </c>
      <c r="BC32" s="8">
        <f t="shared" si="61"/>
        <v>3477.5066118795944</v>
      </c>
    </row>
    <row r="33" spans="1:55" s="23" customFormat="1" x14ac:dyDescent="0.35">
      <c r="A33"/>
      <c r="B33" t="s">
        <v>209</v>
      </c>
      <c r="C33">
        <v>182</v>
      </c>
      <c r="D33" s="4">
        <v>0.2</v>
      </c>
      <c r="E33" s="6">
        <v>6</v>
      </c>
      <c r="F33" s="4">
        <v>2.6768000000000001</v>
      </c>
      <c r="G33" s="6">
        <v>6</v>
      </c>
      <c r="H33">
        <v>8</v>
      </c>
      <c r="I33" s="4">
        <v>1.2416</v>
      </c>
      <c r="J33" s="6">
        <v>15</v>
      </c>
      <c r="K33" s="6">
        <v>15</v>
      </c>
      <c r="L33" s="4">
        <v>0.05</v>
      </c>
      <c r="M33" s="4">
        <v>0.5</v>
      </c>
      <c r="N33" s="15" t="s">
        <v>279</v>
      </c>
      <c r="O33" s="15">
        <v>1</v>
      </c>
      <c r="P33" s="15" t="s">
        <v>9</v>
      </c>
      <c r="Q33" s="15">
        <v>401</v>
      </c>
      <c r="R33" s="33"/>
      <c r="S33" s="6"/>
      <c r="T33" s="4"/>
      <c r="U33" t="s">
        <v>45</v>
      </c>
      <c r="V33" s="4"/>
      <c r="W33" s="4">
        <v>0.15</v>
      </c>
      <c r="X33" s="4"/>
      <c r="Y33" s="1">
        <v>0.2</v>
      </c>
      <c r="AA33" s="15">
        <v>311</v>
      </c>
      <c r="AB33" s="15">
        <v>1</v>
      </c>
      <c r="AC33" s="30">
        <f>1*46.6%</f>
        <v>0.46600000000000003</v>
      </c>
      <c r="AD33"/>
      <c r="AE33" s="30"/>
      <c r="AF33" s="4">
        <v>0.622</v>
      </c>
      <c r="AG33" t="s">
        <v>231</v>
      </c>
      <c r="AH33"/>
      <c r="AI33"/>
      <c r="AJ33" s="1">
        <v>0.35</v>
      </c>
      <c r="AK33" s="4"/>
      <c r="AL33">
        <f t="shared" si="47"/>
        <v>583</v>
      </c>
      <c r="AM33" s="6">
        <f t="shared" si="48"/>
        <v>311</v>
      </c>
      <c r="AN33" s="4">
        <f t="shared" si="49"/>
        <v>0.46600000000000003</v>
      </c>
      <c r="AO33">
        <f t="shared" si="50"/>
        <v>1165.6779999999999</v>
      </c>
      <c r="AP33" s="4">
        <f t="shared" si="51"/>
        <v>0.15</v>
      </c>
      <c r="AQ33" s="4">
        <f t="shared" si="52"/>
        <v>0</v>
      </c>
      <c r="AR33" s="4">
        <f t="shared" si="53"/>
        <v>0.6</v>
      </c>
      <c r="AS33" s="4">
        <f t="shared" si="54"/>
        <v>1.1219999999999999</v>
      </c>
      <c r="AT33" s="6">
        <f t="shared" si="55"/>
        <v>3588.3299009599991</v>
      </c>
      <c r="AU33" s="6">
        <f t="shared" si="9"/>
        <v>7614.4360498371179</v>
      </c>
      <c r="AV33" s="6">
        <f t="shared" si="56"/>
        <v>6003.9935902862708</v>
      </c>
      <c r="AW33" s="6">
        <f t="shared" si="57"/>
        <v>1664.4016755199998</v>
      </c>
      <c r="AX33" s="6">
        <f t="shared" si="12"/>
        <v>3531.8603554534393</v>
      </c>
      <c r="AY33" s="6">
        <f t="shared" si="58"/>
        <v>2784.876883480063</v>
      </c>
      <c r="AZ33" s="6">
        <f t="shared" si="59"/>
        <v>41773.153252200944</v>
      </c>
      <c r="BA33" s="6"/>
      <c r="BB33" s="6">
        <f t="shared" si="60"/>
        <v>15</v>
      </c>
      <c r="BC33" s="6">
        <f t="shared" si="61"/>
        <v>3185.1431228324809</v>
      </c>
    </row>
    <row r="34" spans="1:55" s="97" customFormat="1" x14ac:dyDescent="0.35">
      <c r="B34" s="97" t="s">
        <v>209</v>
      </c>
      <c r="C34" s="97">
        <v>182</v>
      </c>
      <c r="D34" s="99">
        <v>0.2</v>
      </c>
      <c r="E34" s="98">
        <v>6</v>
      </c>
      <c r="F34" s="99">
        <v>2.6768000000000001</v>
      </c>
      <c r="G34" s="98">
        <v>6</v>
      </c>
      <c r="H34" s="97">
        <v>8</v>
      </c>
      <c r="I34" s="99">
        <v>1.2416</v>
      </c>
      <c r="J34" s="6">
        <v>15</v>
      </c>
      <c r="K34" s="98">
        <v>15</v>
      </c>
      <c r="L34" s="99">
        <v>0.05</v>
      </c>
      <c r="M34" s="99">
        <v>0.5</v>
      </c>
      <c r="N34" s="101" t="s">
        <v>279</v>
      </c>
      <c r="O34" s="101">
        <v>1</v>
      </c>
      <c r="P34" s="101" t="s">
        <v>9</v>
      </c>
      <c r="Q34" s="101">
        <v>401</v>
      </c>
      <c r="R34" s="104"/>
      <c r="S34" s="98"/>
      <c r="T34" s="99"/>
      <c r="U34" s="97" t="s">
        <v>45</v>
      </c>
      <c r="V34" s="99"/>
      <c r="W34" s="99">
        <v>0.15</v>
      </c>
      <c r="X34" s="99"/>
      <c r="Y34" s="107">
        <v>0.2</v>
      </c>
      <c r="AA34" s="101">
        <v>311</v>
      </c>
      <c r="AB34" s="101">
        <v>1</v>
      </c>
      <c r="AC34" s="102">
        <f>2*46.6%</f>
        <v>0.93200000000000005</v>
      </c>
      <c r="AE34" s="102"/>
      <c r="AG34" s="97" t="s">
        <v>231</v>
      </c>
      <c r="AJ34" s="107">
        <v>0.35</v>
      </c>
      <c r="AK34" s="99"/>
      <c r="AL34" s="97">
        <f t="shared" si="47"/>
        <v>583</v>
      </c>
      <c r="AM34" s="98">
        <f t="shared" si="48"/>
        <v>311</v>
      </c>
      <c r="AN34" s="99">
        <f t="shared" si="49"/>
        <v>0.93200000000000005</v>
      </c>
      <c r="AO34" s="97">
        <f t="shared" si="50"/>
        <v>1437.356</v>
      </c>
      <c r="AP34" s="99">
        <f t="shared" si="51"/>
        <v>0.15</v>
      </c>
      <c r="AQ34" s="99">
        <f t="shared" si="52"/>
        <v>0</v>
      </c>
      <c r="AR34" s="99">
        <f t="shared" si="53"/>
        <v>0.6</v>
      </c>
      <c r="AS34" s="99">
        <f t="shared" si="54"/>
        <v>0.5</v>
      </c>
      <c r="AT34" s="98">
        <f t="shared" si="55"/>
        <v>4424.6417219199993</v>
      </c>
      <c r="AU34" s="98">
        <f t="shared" si="9"/>
        <v>6636.962582879999</v>
      </c>
      <c r="AV34" s="98">
        <f t="shared" si="56"/>
        <v>5752.0342384959986</v>
      </c>
      <c r="AW34" s="98">
        <f t="shared" si="57"/>
        <v>2052.3143910399999</v>
      </c>
      <c r="AX34" s="98">
        <f t="shared" si="12"/>
        <v>3078.4715865600001</v>
      </c>
      <c r="AY34" s="98">
        <f t="shared" si="58"/>
        <v>2668.0087083520002</v>
      </c>
      <c r="AZ34" s="98">
        <f t="shared" si="59"/>
        <v>40020.130625280006</v>
      </c>
      <c r="BA34" s="98"/>
      <c r="BB34" s="98">
        <f t="shared" si="60"/>
        <v>15</v>
      </c>
      <c r="BC34" s="98">
        <f t="shared" si="61"/>
        <v>3051.4776575850674</v>
      </c>
    </row>
    <row r="35" spans="1:55" x14ac:dyDescent="0.35">
      <c r="B35" t="s">
        <v>209</v>
      </c>
      <c r="C35">
        <v>182</v>
      </c>
      <c r="D35" s="4">
        <v>0.2</v>
      </c>
      <c r="E35" s="6">
        <v>6</v>
      </c>
      <c r="F35" s="4">
        <v>2.6768000000000001</v>
      </c>
      <c r="G35" s="6">
        <v>6</v>
      </c>
      <c r="H35">
        <v>8</v>
      </c>
      <c r="I35" s="4">
        <v>1.2416</v>
      </c>
      <c r="J35" s="6">
        <v>15</v>
      </c>
      <c r="K35" s="6">
        <v>15</v>
      </c>
      <c r="L35" s="4">
        <v>0.05</v>
      </c>
      <c r="M35" s="4">
        <v>0.5</v>
      </c>
      <c r="N35" s="15" t="s">
        <v>279</v>
      </c>
      <c r="O35" s="15">
        <v>1</v>
      </c>
      <c r="P35" s="15" t="s">
        <v>9</v>
      </c>
      <c r="Q35" s="15">
        <v>401</v>
      </c>
      <c r="R35" s="33"/>
      <c r="S35" s="6"/>
      <c r="T35" s="4"/>
      <c r="U35" t="s">
        <v>45</v>
      </c>
      <c r="W35" s="4">
        <v>0.15</v>
      </c>
      <c r="Y35" s="1">
        <v>0.2</v>
      </c>
      <c r="AA35" s="15">
        <v>311</v>
      </c>
      <c r="AB35" s="15">
        <v>1</v>
      </c>
      <c r="AC35" s="30"/>
      <c r="AD35" s="30">
        <v>0.46600000000000003</v>
      </c>
      <c r="AE35" s="30"/>
      <c r="AF35" s="4">
        <v>0.622</v>
      </c>
      <c r="AG35" s="23" t="s">
        <v>232</v>
      </c>
      <c r="AH35" s="23"/>
      <c r="AI35" s="23"/>
      <c r="AJ35" s="105">
        <v>0.2</v>
      </c>
      <c r="AK35" s="4"/>
      <c r="AL35">
        <f t="shared" ref="AL35:AL38" si="62">C35+Q35</f>
        <v>583</v>
      </c>
      <c r="AM35" s="6">
        <f t="shared" ref="AM35:AM38" si="63">AA35+AH35</f>
        <v>311</v>
      </c>
      <c r="AN35" s="4">
        <f t="shared" ref="AN35:AN38" si="64">R35+V35+AC35+AI35</f>
        <v>0</v>
      </c>
      <c r="AO35">
        <f t="shared" ref="AO35:AO38" si="65">(100%+AN35)*AL35+AM35</f>
        <v>894</v>
      </c>
      <c r="AP35" s="4">
        <f t="shared" ref="AP35:AP38" si="66">W35+AD35</f>
        <v>0.61599999999999999</v>
      </c>
      <c r="AQ35" s="4">
        <f t="shared" ref="AQ35:AQ38" si="67">X35</f>
        <v>0</v>
      </c>
      <c r="AR35" s="4">
        <f t="shared" ref="AR35:AR38" si="68">L35+S35+Y35+AE35+AJ35</f>
        <v>0.45</v>
      </c>
      <c r="AS35" s="4">
        <f t="shared" ref="AS35:AS38" si="69">M35+T35+Z35+AF35+AK35</f>
        <v>1.1219999999999999</v>
      </c>
      <c r="AT35" s="6">
        <f t="shared" ref="AT35:AT38" si="70">F35*(100%+AP35)*AO35</f>
        <v>3867.1836671999999</v>
      </c>
      <c r="AU35" s="6">
        <f t="shared" si="9"/>
        <v>8206.1637417984002</v>
      </c>
      <c r="AV35" s="6">
        <f t="shared" ref="AV35:AV38" si="71">MIN($AR35, 80%)*AU35+MAX(100%-$AR35, 20%)*AT35</f>
        <v>5819.7247007692804</v>
      </c>
      <c r="AW35" s="6">
        <f t="shared" ref="AW35:AW38" si="72">I35*(100%+AP35+AQ35)*AO35</f>
        <v>1793.7444863999999</v>
      </c>
      <c r="AX35" s="6">
        <f t="shared" si="12"/>
        <v>3806.3258001407994</v>
      </c>
      <c r="AY35" s="6">
        <f t="shared" ref="AY35:AY38" si="73">MIN($AR35, 80%)*AX35+MAX(100%-$AR35, 20%)*AW35</f>
        <v>2699.4060775833595</v>
      </c>
      <c r="AZ35" s="6">
        <f t="shared" ref="AZ35:AZ38" si="74">J35*AY35</f>
        <v>40491.091163750396</v>
      </c>
      <c r="BA35" s="6"/>
      <c r="BB35" s="6">
        <f t="shared" ref="BB35:BB38" si="75">BA35+K35</f>
        <v>15</v>
      </c>
      <c r="BC35" s="6">
        <f t="shared" ref="BC35:BC38" si="76">(AV35+AZ35)/BB35</f>
        <v>3087.3877243013117</v>
      </c>
    </row>
    <row r="36" spans="1:55" x14ac:dyDescent="0.35">
      <c r="B36" t="s">
        <v>209</v>
      </c>
      <c r="C36">
        <v>182</v>
      </c>
      <c r="D36" s="4">
        <v>0.2</v>
      </c>
      <c r="E36" s="6">
        <v>6</v>
      </c>
      <c r="F36" s="4">
        <v>2.6768000000000001</v>
      </c>
      <c r="G36" s="6">
        <v>6</v>
      </c>
      <c r="H36">
        <v>8</v>
      </c>
      <c r="I36" s="4">
        <v>1.2416</v>
      </c>
      <c r="J36" s="6">
        <v>15</v>
      </c>
      <c r="K36" s="6">
        <v>15</v>
      </c>
      <c r="L36" s="4">
        <v>0.05</v>
      </c>
      <c r="M36" s="4">
        <v>0.5</v>
      </c>
      <c r="N36" s="15" t="s">
        <v>279</v>
      </c>
      <c r="O36" s="15">
        <v>1</v>
      </c>
      <c r="P36" s="15" t="s">
        <v>9</v>
      </c>
      <c r="Q36" s="15">
        <v>401</v>
      </c>
      <c r="R36" s="33"/>
      <c r="S36" s="6"/>
      <c r="T36" s="4"/>
      <c r="U36" t="s">
        <v>45</v>
      </c>
      <c r="W36" s="4">
        <v>0.15</v>
      </c>
      <c r="Y36" s="1">
        <v>0.2</v>
      </c>
      <c r="AA36" s="15">
        <v>311</v>
      </c>
      <c r="AB36" s="15">
        <v>1</v>
      </c>
      <c r="AC36" s="30">
        <f>1*46.6%</f>
        <v>0.46600000000000003</v>
      </c>
      <c r="AD36" s="30">
        <v>0.46600000000000003</v>
      </c>
      <c r="AG36" s="23" t="s">
        <v>232</v>
      </c>
      <c r="AH36" s="23"/>
      <c r="AI36" s="23"/>
      <c r="AJ36" s="105">
        <v>0.2</v>
      </c>
      <c r="AK36" s="4"/>
      <c r="AL36">
        <f t="shared" si="62"/>
        <v>583</v>
      </c>
      <c r="AM36" s="6">
        <f t="shared" si="63"/>
        <v>311</v>
      </c>
      <c r="AN36" s="4">
        <f t="shared" si="64"/>
        <v>0.46600000000000003</v>
      </c>
      <c r="AO36">
        <f t="shared" si="65"/>
        <v>1165.6779999999999</v>
      </c>
      <c r="AP36" s="4">
        <f t="shared" si="66"/>
        <v>0.61599999999999999</v>
      </c>
      <c r="AQ36" s="4">
        <f t="shared" si="67"/>
        <v>0</v>
      </c>
      <c r="AR36" s="4">
        <f t="shared" si="68"/>
        <v>0.45</v>
      </c>
      <c r="AS36" s="4">
        <f t="shared" si="69"/>
        <v>0.5</v>
      </c>
      <c r="AT36" s="6">
        <f t="shared" si="70"/>
        <v>5042.3835825664</v>
      </c>
      <c r="AU36" s="6">
        <f t="shared" si="9"/>
        <v>7563.5753738496005</v>
      </c>
      <c r="AV36" s="6">
        <f t="shared" si="71"/>
        <v>6176.9198886438407</v>
      </c>
      <c r="AW36" s="6">
        <f t="shared" si="72"/>
        <v>2338.8461805567999</v>
      </c>
      <c r="AX36" s="6">
        <f t="shared" si="12"/>
        <v>3508.2692708351997</v>
      </c>
      <c r="AY36" s="6">
        <f t="shared" si="73"/>
        <v>2865.0865711820798</v>
      </c>
      <c r="AZ36" s="6">
        <f t="shared" si="74"/>
        <v>42976.298567731195</v>
      </c>
      <c r="BA36" s="6"/>
      <c r="BB36" s="6">
        <f t="shared" si="75"/>
        <v>15</v>
      </c>
      <c r="BC36" s="8">
        <f t="shared" si="76"/>
        <v>3276.8812304250023</v>
      </c>
    </row>
    <row r="37" spans="1:55" s="23" customFormat="1" x14ac:dyDescent="0.35">
      <c r="A37"/>
      <c r="B37" t="s">
        <v>209</v>
      </c>
      <c r="C37">
        <v>182</v>
      </c>
      <c r="D37" s="4">
        <v>0.2</v>
      </c>
      <c r="E37" s="6">
        <v>6</v>
      </c>
      <c r="F37" s="4">
        <v>2.6768000000000001</v>
      </c>
      <c r="G37" s="6">
        <v>6</v>
      </c>
      <c r="H37">
        <v>8</v>
      </c>
      <c r="I37" s="4">
        <v>1.2416</v>
      </c>
      <c r="J37" s="6">
        <v>15</v>
      </c>
      <c r="K37" s="6">
        <v>15</v>
      </c>
      <c r="L37" s="4">
        <v>0.05</v>
      </c>
      <c r="M37" s="4">
        <v>0.5</v>
      </c>
      <c r="N37" s="15" t="s">
        <v>279</v>
      </c>
      <c r="O37" s="15">
        <v>1</v>
      </c>
      <c r="P37" s="15" t="s">
        <v>9</v>
      </c>
      <c r="Q37" s="15">
        <v>401</v>
      </c>
      <c r="R37" s="33"/>
      <c r="S37" s="6"/>
      <c r="T37" s="4"/>
      <c r="U37" t="s">
        <v>45</v>
      </c>
      <c r="V37" s="4"/>
      <c r="W37" s="4">
        <v>0.15</v>
      </c>
      <c r="X37" s="4"/>
      <c r="Y37" s="1">
        <v>0.2</v>
      </c>
      <c r="AA37" s="15">
        <v>311</v>
      </c>
      <c r="AB37" s="15">
        <v>1</v>
      </c>
      <c r="AC37" s="30">
        <f>1*46.6%</f>
        <v>0.46600000000000003</v>
      </c>
      <c r="AD37"/>
      <c r="AE37" s="30"/>
      <c r="AF37" s="4">
        <v>0.622</v>
      </c>
      <c r="AG37" s="23" t="s">
        <v>232</v>
      </c>
      <c r="AJ37" s="105">
        <v>0.2</v>
      </c>
      <c r="AK37" s="4"/>
      <c r="AL37">
        <f t="shared" si="62"/>
        <v>583</v>
      </c>
      <c r="AM37" s="6">
        <f t="shared" si="63"/>
        <v>311</v>
      </c>
      <c r="AN37" s="4">
        <f t="shared" si="64"/>
        <v>0.46600000000000003</v>
      </c>
      <c r="AO37">
        <f t="shared" si="65"/>
        <v>1165.6779999999999</v>
      </c>
      <c r="AP37" s="4">
        <f t="shared" si="66"/>
        <v>0.15</v>
      </c>
      <c r="AQ37" s="4">
        <f t="shared" si="67"/>
        <v>0</v>
      </c>
      <c r="AR37" s="4">
        <f t="shared" si="68"/>
        <v>0.45</v>
      </c>
      <c r="AS37" s="4">
        <f t="shared" si="69"/>
        <v>1.1219999999999999</v>
      </c>
      <c r="AT37" s="6">
        <f t="shared" si="70"/>
        <v>3588.3299009599991</v>
      </c>
      <c r="AU37" s="6">
        <f t="shared" si="9"/>
        <v>7614.4360498371179</v>
      </c>
      <c r="AV37" s="6">
        <f t="shared" si="71"/>
        <v>5400.0776679547034</v>
      </c>
      <c r="AW37" s="6">
        <f t="shared" si="72"/>
        <v>1664.4016755199998</v>
      </c>
      <c r="AX37" s="6">
        <f t="shared" si="12"/>
        <v>3531.8603554534393</v>
      </c>
      <c r="AY37" s="6">
        <f t="shared" si="73"/>
        <v>2504.7580814900475</v>
      </c>
      <c r="AZ37" s="6">
        <f t="shared" si="74"/>
        <v>37571.37122235071</v>
      </c>
      <c r="BA37" s="6"/>
      <c r="BB37" s="6">
        <f t="shared" si="75"/>
        <v>15</v>
      </c>
      <c r="BC37" s="6">
        <f t="shared" si="76"/>
        <v>2864.7632593536941</v>
      </c>
    </row>
    <row r="38" spans="1:55" s="97" customFormat="1" x14ac:dyDescent="0.35">
      <c r="B38" s="97" t="s">
        <v>209</v>
      </c>
      <c r="C38" s="97">
        <v>182</v>
      </c>
      <c r="D38" s="99">
        <v>0.2</v>
      </c>
      <c r="E38" s="98">
        <v>6</v>
      </c>
      <c r="F38" s="99">
        <v>2.6768000000000001</v>
      </c>
      <c r="G38" s="98">
        <v>6</v>
      </c>
      <c r="H38" s="97">
        <v>8</v>
      </c>
      <c r="I38" s="99">
        <v>1.2416</v>
      </c>
      <c r="J38" s="6">
        <v>15</v>
      </c>
      <c r="K38" s="98">
        <v>15</v>
      </c>
      <c r="L38" s="99">
        <v>0.05</v>
      </c>
      <c r="M38" s="99">
        <v>0.5</v>
      </c>
      <c r="N38" s="101" t="s">
        <v>279</v>
      </c>
      <c r="O38" s="101">
        <v>1</v>
      </c>
      <c r="P38" s="101" t="s">
        <v>9</v>
      </c>
      <c r="Q38" s="101">
        <v>401</v>
      </c>
      <c r="R38" s="104"/>
      <c r="S38" s="98"/>
      <c r="T38" s="99"/>
      <c r="U38" s="97" t="s">
        <v>45</v>
      </c>
      <c r="V38" s="99"/>
      <c r="W38" s="99">
        <v>0.15</v>
      </c>
      <c r="X38" s="99"/>
      <c r="Y38" s="107">
        <v>0.2</v>
      </c>
      <c r="AA38" s="101">
        <v>311</v>
      </c>
      <c r="AB38" s="101">
        <v>1</v>
      </c>
      <c r="AC38" s="102">
        <f>2*46.6%</f>
        <v>0.93200000000000005</v>
      </c>
      <c r="AE38" s="102"/>
      <c r="AG38" s="97" t="s">
        <v>232</v>
      </c>
      <c r="AJ38" s="107">
        <v>0.2</v>
      </c>
      <c r="AK38" s="99"/>
      <c r="AL38" s="97">
        <f t="shared" si="62"/>
        <v>583</v>
      </c>
      <c r="AM38" s="98">
        <f t="shared" si="63"/>
        <v>311</v>
      </c>
      <c r="AN38" s="99">
        <f t="shared" si="64"/>
        <v>0.93200000000000005</v>
      </c>
      <c r="AO38" s="97">
        <f t="shared" si="65"/>
        <v>1437.356</v>
      </c>
      <c r="AP38" s="99">
        <f t="shared" si="66"/>
        <v>0.15</v>
      </c>
      <c r="AQ38" s="99">
        <f t="shared" si="67"/>
        <v>0</v>
      </c>
      <c r="AR38" s="99">
        <f t="shared" si="68"/>
        <v>0.45</v>
      </c>
      <c r="AS38" s="99">
        <f t="shared" si="69"/>
        <v>0.5</v>
      </c>
      <c r="AT38" s="98">
        <f t="shared" si="70"/>
        <v>4424.6417219199993</v>
      </c>
      <c r="AU38" s="98">
        <f t="shared" si="9"/>
        <v>6636.962582879999</v>
      </c>
      <c r="AV38" s="98">
        <f t="shared" si="71"/>
        <v>5420.1861093520001</v>
      </c>
      <c r="AW38" s="98">
        <f t="shared" si="72"/>
        <v>2052.3143910399999</v>
      </c>
      <c r="AX38" s="98">
        <f t="shared" si="12"/>
        <v>3078.4715865600001</v>
      </c>
      <c r="AY38" s="98">
        <f t="shared" si="73"/>
        <v>2514.0851290240003</v>
      </c>
      <c r="AZ38" s="98">
        <f t="shared" si="74"/>
        <v>37711.276935360002</v>
      </c>
      <c r="BA38" s="98"/>
      <c r="BB38" s="98">
        <f t="shared" si="75"/>
        <v>15</v>
      </c>
      <c r="BC38" s="98">
        <f t="shared" si="76"/>
        <v>2875.4308696474668</v>
      </c>
    </row>
    <row r="39" spans="1:55" x14ac:dyDescent="0.35">
      <c r="B39" t="s">
        <v>209</v>
      </c>
      <c r="C39">
        <v>182</v>
      </c>
      <c r="D39" s="4">
        <v>0.2</v>
      </c>
      <c r="E39" s="6">
        <v>6</v>
      </c>
      <c r="F39" s="4">
        <v>2.6768000000000001</v>
      </c>
      <c r="G39" s="6">
        <v>6</v>
      </c>
      <c r="H39">
        <v>8</v>
      </c>
      <c r="I39" s="4">
        <v>1.2416</v>
      </c>
      <c r="J39" s="6">
        <v>15</v>
      </c>
      <c r="K39" s="6">
        <v>15</v>
      </c>
      <c r="L39" s="4">
        <v>0.05</v>
      </c>
      <c r="M39" s="4">
        <v>0.5</v>
      </c>
      <c r="N39" s="15" t="s">
        <v>279</v>
      </c>
      <c r="O39" s="15">
        <v>1</v>
      </c>
      <c r="P39" s="15" t="s">
        <v>9</v>
      </c>
      <c r="Q39" s="15">
        <v>401</v>
      </c>
      <c r="R39" s="33"/>
      <c r="S39" s="6"/>
      <c r="T39" s="4"/>
      <c r="U39" t="s">
        <v>280</v>
      </c>
      <c r="V39" s="4">
        <v>0.18</v>
      </c>
      <c r="X39" s="4">
        <v>0.2</v>
      </c>
      <c r="Y39" s="4"/>
      <c r="Z39" s="4"/>
      <c r="AA39" s="15">
        <v>311</v>
      </c>
      <c r="AB39" s="15">
        <v>1</v>
      </c>
      <c r="AC39" s="30"/>
      <c r="AD39" s="30">
        <v>0.46600000000000003</v>
      </c>
      <c r="AE39" s="30">
        <v>0.311</v>
      </c>
      <c r="AF39" s="30"/>
      <c r="AG39" t="s">
        <v>214</v>
      </c>
      <c r="AK39" s="4"/>
      <c r="AL39">
        <f>C39+Q39</f>
        <v>583</v>
      </c>
      <c r="AM39" s="6">
        <f>AA39+AH39</f>
        <v>311</v>
      </c>
      <c r="AN39" s="4">
        <f>R39+V39+AC39+AI39</f>
        <v>0.18</v>
      </c>
      <c r="AO39">
        <f>(100%+AN39)*AL39+AM39</f>
        <v>998.93999999999994</v>
      </c>
      <c r="AP39" s="4">
        <f>W39+AD39</f>
        <v>0.46600000000000003</v>
      </c>
      <c r="AQ39" s="4">
        <f>X39</f>
        <v>0.2</v>
      </c>
      <c r="AR39" s="4">
        <f>L39+S39+Y39+AE39+AJ39</f>
        <v>0.36099999999999999</v>
      </c>
      <c r="AS39" s="4">
        <f>M39+T39+Z39+AF39+AK39</f>
        <v>0.5</v>
      </c>
      <c r="AT39" s="6">
        <f>F39*(100%+AP39)*AO39</f>
        <v>3920.0291598719996</v>
      </c>
      <c r="AU39" s="6">
        <f>(100%+$AS39)*AT39</f>
        <v>5880.0437398079994</v>
      </c>
      <c r="AV39" s="6">
        <f>MIN($AR39, 80%)*AU39+MAX(100%-$AR39, 20%)*AT39</f>
        <v>4627.5944232288948</v>
      </c>
      <c r="AW39" s="6">
        <f>I39*(100%+AP39+AQ39)*AO39</f>
        <v>2066.3129840639999</v>
      </c>
      <c r="AX39" s="6">
        <f>(100%+$AS39)*AW39</f>
        <v>3099.4694760960001</v>
      </c>
      <c r="AY39" s="6">
        <f>MIN($AR39, 80%)*AX39+MAX(100%-$AR39, 20%)*AW39</f>
        <v>2439.2824776875518</v>
      </c>
      <c r="AZ39" s="6">
        <f>J39*AY39</f>
        <v>36589.23716531328</v>
      </c>
      <c r="BA39" s="6"/>
      <c r="BB39" s="6">
        <f>BA39+K39</f>
        <v>15</v>
      </c>
      <c r="BC39" s="6">
        <f>(AV39+AZ39)/BB39</f>
        <v>2747.7887725694786</v>
      </c>
    </row>
    <row r="40" spans="1:55" x14ac:dyDescent="0.35">
      <c r="B40" t="s">
        <v>209</v>
      </c>
      <c r="C40">
        <v>182</v>
      </c>
      <c r="D40" s="4">
        <v>0.2</v>
      </c>
      <c r="E40" s="6">
        <v>6</v>
      </c>
      <c r="F40" s="4">
        <v>2.6768000000000001</v>
      </c>
      <c r="G40" s="6">
        <v>6</v>
      </c>
      <c r="H40">
        <v>8</v>
      </c>
      <c r="I40" s="4">
        <v>1.2416</v>
      </c>
      <c r="J40" s="6">
        <v>15</v>
      </c>
      <c r="K40" s="6">
        <v>15</v>
      </c>
      <c r="L40" s="4">
        <v>0.05</v>
      </c>
      <c r="M40" s="4">
        <v>0.5</v>
      </c>
      <c r="N40" s="15" t="s">
        <v>279</v>
      </c>
      <c r="O40" s="15">
        <v>1</v>
      </c>
      <c r="P40" s="15" t="s">
        <v>9</v>
      </c>
      <c r="Q40" s="15">
        <v>401</v>
      </c>
      <c r="R40" s="33"/>
      <c r="S40" s="6"/>
      <c r="T40" s="4"/>
      <c r="U40" t="s">
        <v>280</v>
      </c>
      <c r="V40" s="4">
        <v>0.18</v>
      </c>
      <c r="X40" s="4">
        <v>0.2</v>
      </c>
      <c r="Y40" s="4"/>
      <c r="Z40" s="4"/>
      <c r="AA40" s="15">
        <v>311</v>
      </c>
      <c r="AB40" s="15">
        <v>1</v>
      </c>
      <c r="AC40" s="30">
        <f>1*46.6%</f>
        <v>0.46600000000000003</v>
      </c>
      <c r="AD40" s="30">
        <v>0.46600000000000003</v>
      </c>
      <c r="AG40" t="s">
        <v>214</v>
      </c>
      <c r="AK40" s="4"/>
      <c r="AL40">
        <f t="shared" ref="AL40:AL50" si="77">C40+Q40</f>
        <v>583</v>
      </c>
      <c r="AM40" s="6">
        <f t="shared" ref="AM40:AM50" si="78">AA40+AH40</f>
        <v>311</v>
      </c>
      <c r="AN40" s="4">
        <f t="shared" ref="AN40:AN50" si="79">R40+V40+AC40+AI40</f>
        <v>0.64600000000000002</v>
      </c>
      <c r="AO40">
        <f t="shared" ref="AO40:AO50" si="80">(100%+AN40)*AL40+AM40</f>
        <v>1270.6179999999999</v>
      </c>
      <c r="AP40" s="4">
        <f t="shared" ref="AP40:AP50" si="81">W40+AD40</f>
        <v>0.46600000000000003</v>
      </c>
      <c r="AQ40" s="4">
        <f t="shared" ref="AQ40:AQ50" si="82">X40</f>
        <v>0.2</v>
      </c>
      <c r="AR40" s="4">
        <f t="shared" ref="AR40:AR50" si="83">L40+S40+Y40+AE40+AJ40</f>
        <v>0.05</v>
      </c>
      <c r="AS40" s="4">
        <f t="shared" ref="AS40:AS50" si="84">M40+T40+Z40+AF40+AK40</f>
        <v>0.5</v>
      </c>
      <c r="AT40" s="6">
        <f t="shared" ref="AT40:AT50" si="85">F40*(100%+AP40)*AO40</f>
        <v>4986.1449246783995</v>
      </c>
      <c r="AU40" s="6">
        <f t="shared" si="9"/>
        <v>7479.2173870175993</v>
      </c>
      <c r="AV40" s="6">
        <f t="shared" ref="AV40:AV50" si="86">MIN($AR40, 80%)*AU40+MAX(100%-$AR40, 20%)*AT40</f>
        <v>5110.7985477953589</v>
      </c>
      <c r="AW40" s="6">
        <f t="shared" ref="AW40:AW50" si="87">I40*(100%+AP40+AQ40)*AO40</f>
        <v>2628.2804484608</v>
      </c>
      <c r="AX40" s="6">
        <f t="shared" si="12"/>
        <v>3942.4206726911998</v>
      </c>
      <c r="AY40" s="6">
        <f t="shared" ref="AY40:AY50" si="88">MIN($AR40, 80%)*AX40+MAX(100%-$AR40, 20%)*AW40</f>
        <v>2693.9874596723198</v>
      </c>
      <c r="AZ40" s="6">
        <f t="shared" ref="AZ40:AZ50" si="89">J40*AY40</f>
        <v>40409.8118950848</v>
      </c>
      <c r="BA40" s="6"/>
      <c r="BB40" s="6">
        <f t="shared" ref="BB40:BB50" si="90">BA40+K40</f>
        <v>15</v>
      </c>
      <c r="BC40" s="8">
        <f t="shared" ref="BC40:BC50" si="91">(AV40+AZ40)/BB40</f>
        <v>3034.7073628586777</v>
      </c>
    </row>
    <row r="41" spans="1:55" x14ac:dyDescent="0.35">
      <c r="B41" t="s">
        <v>209</v>
      </c>
      <c r="C41">
        <v>182</v>
      </c>
      <c r="D41" s="4">
        <v>0.2</v>
      </c>
      <c r="E41" s="6">
        <v>6</v>
      </c>
      <c r="F41" s="4">
        <v>2.6768000000000001</v>
      </c>
      <c r="G41" s="6">
        <v>6</v>
      </c>
      <c r="H41">
        <v>8</v>
      </c>
      <c r="I41" s="4">
        <v>1.2416</v>
      </c>
      <c r="J41" s="6">
        <v>15</v>
      </c>
      <c r="K41" s="6">
        <v>15</v>
      </c>
      <c r="L41" s="4">
        <v>0.05</v>
      </c>
      <c r="M41" s="4">
        <v>0.5</v>
      </c>
      <c r="N41" s="15" t="s">
        <v>279</v>
      </c>
      <c r="O41" s="15">
        <v>1</v>
      </c>
      <c r="P41" s="15" t="s">
        <v>9</v>
      </c>
      <c r="Q41" s="15">
        <v>401</v>
      </c>
      <c r="R41" s="33"/>
      <c r="S41" s="6"/>
      <c r="T41" s="4"/>
      <c r="U41" t="s">
        <v>280</v>
      </c>
      <c r="V41" s="4">
        <v>0.18</v>
      </c>
      <c r="X41" s="4">
        <v>0.2</v>
      </c>
      <c r="Y41" s="4"/>
      <c r="Z41" s="4"/>
      <c r="AA41" s="15">
        <v>311</v>
      </c>
      <c r="AB41" s="15">
        <v>1</v>
      </c>
      <c r="AC41" s="30">
        <f>1*46.6%</f>
        <v>0.46600000000000003</v>
      </c>
      <c r="AE41" s="30">
        <v>0.311</v>
      </c>
      <c r="AG41" t="s">
        <v>214</v>
      </c>
      <c r="AK41" s="4"/>
      <c r="AL41">
        <f t="shared" si="77"/>
        <v>583</v>
      </c>
      <c r="AM41" s="6">
        <f t="shared" si="78"/>
        <v>311</v>
      </c>
      <c r="AN41" s="4">
        <f t="shared" si="79"/>
        <v>0.64600000000000002</v>
      </c>
      <c r="AO41">
        <f t="shared" si="80"/>
        <v>1270.6179999999999</v>
      </c>
      <c r="AP41" s="4">
        <f t="shared" si="81"/>
        <v>0</v>
      </c>
      <c r="AQ41" s="4">
        <f t="shared" si="82"/>
        <v>0.2</v>
      </c>
      <c r="AR41" s="4">
        <f t="shared" si="83"/>
        <v>0.36099999999999999</v>
      </c>
      <c r="AS41" s="4">
        <f t="shared" si="84"/>
        <v>0.5</v>
      </c>
      <c r="AT41" s="6">
        <f t="shared" si="85"/>
        <v>3401.1902623999999</v>
      </c>
      <c r="AU41" s="6">
        <f t="shared" si="9"/>
        <v>5101.7853936000001</v>
      </c>
      <c r="AV41" s="6">
        <f t="shared" si="86"/>
        <v>4015.1051047632</v>
      </c>
      <c r="AW41" s="6">
        <f t="shared" si="87"/>
        <v>1893.1191705599997</v>
      </c>
      <c r="AX41" s="6">
        <f t="shared" si="12"/>
        <v>2839.6787558399997</v>
      </c>
      <c r="AY41" s="6">
        <f t="shared" si="88"/>
        <v>2234.8271808460795</v>
      </c>
      <c r="AZ41" s="6">
        <f t="shared" si="89"/>
        <v>33522.407712691194</v>
      </c>
      <c r="BA41" s="6"/>
      <c r="BB41" s="6">
        <f t="shared" si="90"/>
        <v>15</v>
      </c>
      <c r="BC41" s="6">
        <f t="shared" si="91"/>
        <v>2502.5008544969596</v>
      </c>
    </row>
    <row r="42" spans="1:55" s="10" customFormat="1" x14ac:dyDescent="0.35">
      <c r="B42" s="10" t="s">
        <v>209</v>
      </c>
      <c r="C42" s="10">
        <v>182</v>
      </c>
      <c r="D42" s="12">
        <v>0.2</v>
      </c>
      <c r="E42" s="13">
        <v>6</v>
      </c>
      <c r="F42" s="12">
        <v>2.6768000000000001</v>
      </c>
      <c r="G42" s="13">
        <v>6</v>
      </c>
      <c r="H42" s="10">
        <v>8</v>
      </c>
      <c r="I42" s="12">
        <v>1.2416</v>
      </c>
      <c r="J42" s="6">
        <v>15</v>
      </c>
      <c r="K42" s="13">
        <v>15</v>
      </c>
      <c r="L42" s="12">
        <v>0.05</v>
      </c>
      <c r="M42" s="12">
        <v>0.5</v>
      </c>
      <c r="N42" s="31" t="s">
        <v>279</v>
      </c>
      <c r="O42" s="31">
        <v>1</v>
      </c>
      <c r="P42" s="31" t="s">
        <v>9</v>
      </c>
      <c r="Q42" s="31">
        <v>401</v>
      </c>
      <c r="R42" s="35"/>
      <c r="S42" s="13"/>
      <c r="T42" s="12"/>
      <c r="U42" s="10" t="s">
        <v>280</v>
      </c>
      <c r="V42" s="12">
        <v>0.18</v>
      </c>
      <c r="W42" s="12"/>
      <c r="X42" s="12">
        <v>0.2</v>
      </c>
      <c r="Y42" s="12"/>
      <c r="Z42" s="12"/>
      <c r="AA42" s="31">
        <v>311</v>
      </c>
      <c r="AB42" s="31">
        <v>1</v>
      </c>
      <c r="AC42" s="32">
        <f>2*46.6%</f>
        <v>0.93200000000000005</v>
      </c>
      <c r="AE42" s="32"/>
      <c r="AG42" s="10" t="s">
        <v>214</v>
      </c>
      <c r="AK42" s="12"/>
      <c r="AL42" s="10">
        <f t="shared" si="77"/>
        <v>583</v>
      </c>
      <c r="AM42" s="13">
        <f t="shared" si="78"/>
        <v>311</v>
      </c>
      <c r="AN42" s="12">
        <f t="shared" si="79"/>
        <v>1.1120000000000001</v>
      </c>
      <c r="AO42" s="10">
        <f t="shared" si="80"/>
        <v>1542.296</v>
      </c>
      <c r="AP42" s="12">
        <f t="shared" si="81"/>
        <v>0</v>
      </c>
      <c r="AQ42" s="12">
        <f t="shared" si="82"/>
        <v>0.2</v>
      </c>
      <c r="AR42" s="12">
        <f t="shared" si="83"/>
        <v>0.05</v>
      </c>
      <c r="AS42" s="12">
        <f t="shared" si="84"/>
        <v>0.5</v>
      </c>
      <c r="AT42" s="13">
        <f t="shared" si="85"/>
        <v>4128.4179328</v>
      </c>
      <c r="AU42" s="13">
        <f t="shared" si="9"/>
        <v>6192.6268992000005</v>
      </c>
      <c r="AV42" s="13">
        <f t="shared" si="86"/>
        <v>4231.6283811200001</v>
      </c>
      <c r="AW42" s="13">
        <f t="shared" si="87"/>
        <v>2297.8976563199999</v>
      </c>
      <c r="AX42" s="13">
        <f t="shared" si="12"/>
        <v>3446.8464844800001</v>
      </c>
      <c r="AY42" s="13">
        <f t="shared" si="88"/>
        <v>2355.3450977279999</v>
      </c>
      <c r="AZ42" s="13">
        <f t="shared" si="89"/>
        <v>35330.176465919998</v>
      </c>
      <c r="BA42" s="13"/>
      <c r="BB42" s="13">
        <f t="shared" si="90"/>
        <v>15</v>
      </c>
      <c r="BC42" s="13">
        <f t="shared" si="91"/>
        <v>2637.4536564693331</v>
      </c>
    </row>
    <row r="43" spans="1:55" x14ac:dyDescent="0.35">
      <c r="B43" t="s">
        <v>209</v>
      </c>
      <c r="C43">
        <v>182</v>
      </c>
      <c r="D43" s="4">
        <v>0.2</v>
      </c>
      <c r="E43" s="6">
        <v>6</v>
      </c>
      <c r="F43" s="4">
        <v>2.6768000000000001</v>
      </c>
      <c r="G43" s="6">
        <v>6</v>
      </c>
      <c r="H43">
        <v>8</v>
      </c>
      <c r="I43" s="4">
        <v>1.2416</v>
      </c>
      <c r="J43" s="6">
        <v>15</v>
      </c>
      <c r="K43" s="6">
        <v>15</v>
      </c>
      <c r="L43" s="4">
        <v>0.05</v>
      </c>
      <c r="M43" s="4">
        <v>0.5</v>
      </c>
      <c r="N43" s="15" t="s">
        <v>279</v>
      </c>
      <c r="O43" s="15">
        <v>1</v>
      </c>
      <c r="P43" s="15" t="s">
        <v>9</v>
      </c>
      <c r="Q43" s="15">
        <v>401</v>
      </c>
      <c r="R43" s="33"/>
      <c r="S43" s="6"/>
      <c r="T43" s="4"/>
      <c r="U43" t="s">
        <v>281</v>
      </c>
      <c r="W43" s="4">
        <v>0.15</v>
      </c>
      <c r="X43" s="4">
        <v>0.2</v>
      </c>
      <c r="AA43" s="15">
        <v>311</v>
      </c>
      <c r="AB43" s="15">
        <v>1</v>
      </c>
      <c r="AC43" s="30"/>
      <c r="AD43" s="30">
        <v>0.46600000000000003</v>
      </c>
      <c r="AE43" s="30">
        <v>0.311</v>
      </c>
      <c r="AF43" s="30"/>
      <c r="AG43" t="s">
        <v>214</v>
      </c>
      <c r="AK43" s="4"/>
      <c r="AL43">
        <f t="shared" si="77"/>
        <v>583</v>
      </c>
      <c r="AM43" s="6">
        <f t="shared" si="78"/>
        <v>311</v>
      </c>
      <c r="AN43" s="4">
        <f t="shared" si="79"/>
        <v>0</v>
      </c>
      <c r="AO43">
        <f t="shared" si="80"/>
        <v>894</v>
      </c>
      <c r="AP43" s="4">
        <f t="shared" si="81"/>
        <v>0.61599999999999999</v>
      </c>
      <c r="AQ43" s="4">
        <f t="shared" si="82"/>
        <v>0.2</v>
      </c>
      <c r="AR43" s="4">
        <f t="shared" si="83"/>
        <v>0.36099999999999999</v>
      </c>
      <c r="AS43" s="4">
        <f t="shared" si="84"/>
        <v>0.5</v>
      </c>
      <c r="AT43" s="6">
        <f t="shared" si="85"/>
        <v>3867.1836671999999</v>
      </c>
      <c r="AU43" s="6">
        <f t="shared" si="9"/>
        <v>5800.7755008000004</v>
      </c>
      <c r="AV43" s="6">
        <f t="shared" si="86"/>
        <v>4565.2103191296001</v>
      </c>
      <c r="AW43" s="6">
        <f t="shared" si="87"/>
        <v>2015.7425664000002</v>
      </c>
      <c r="AX43" s="6">
        <f t="shared" si="12"/>
        <v>3023.6138496000003</v>
      </c>
      <c r="AY43" s="6">
        <f t="shared" si="88"/>
        <v>2379.5840996352003</v>
      </c>
      <c r="AZ43" s="6">
        <f t="shared" si="89"/>
        <v>35693.761494528007</v>
      </c>
      <c r="BA43" s="6"/>
      <c r="BB43" s="6">
        <f t="shared" si="90"/>
        <v>15</v>
      </c>
      <c r="BC43" s="6">
        <f t="shared" si="91"/>
        <v>2683.9314542438401</v>
      </c>
    </row>
    <row r="44" spans="1:55" x14ac:dyDescent="0.35">
      <c r="B44" t="s">
        <v>209</v>
      </c>
      <c r="C44">
        <v>182</v>
      </c>
      <c r="D44" s="4">
        <v>0.2</v>
      </c>
      <c r="E44" s="6">
        <v>6</v>
      </c>
      <c r="F44" s="4">
        <v>2.6768000000000001</v>
      </c>
      <c r="G44" s="6">
        <v>6</v>
      </c>
      <c r="H44">
        <v>8</v>
      </c>
      <c r="I44" s="4">
        <v>1.2416</v>
      </c>
      <c r="J44" s="6">
        <v>15</v>
      </c>
      <c r="K44" s="6">
        <v>15</v>
      </c>
      <c r="L44" s="4">
        <v>0.05</v>
      </c>
      <c r="M44" s="4">
        <v>0.5</v>
      </c>
      <c r="N44" s="15" t="s">
        <v>279</v>
      </c>
      <c r="O44" s="15">
        <v>1</v>
      </c>
      <c r="P44" s="15" t="s">
        <v>9</v>
      </c>
      <c r="Q44" s="15">
        <v>401</v>
      </c>
      <c r="R44" s="33"/>
      <c r="S44" s="6"/>
      <c r="T44" s="4"/>
      <c r="U44" t="s">
        <v>281</v>
      </c>
      <c r="W44" s="4">
        <v>0.15</v>
      </c>
      <c r="X44" s="4">
        <v>0.2</v>
      </c>
      <c r="AA44" s="15">
        <v>311</v>
      </c>
      <c r="AB44" s="15">
        <v>1</v>
      </c>
      <c r="AC44" s="30">
        <f>1*46.6%</f>
        <v>0.46600000000000003</v>
      </c>
      <c r="AD44" s="30">
        <v>0.46600000000000003</v>
      </c>
      <c r="AG44" t="s">
        <v>214</v>
      </c>
      <c r="AK44" s="4"/>
      <c r="AL44">
        <f t="shared" si="77"/>
        <v>583</v>
      </c>
      <c r="AM44" s="6">
        <f t="shared" si="78"/>
        <v>311</v>
      </c>
      <c r="AN44" s="4">
        <f t="shared" si="79"/>
        <v>0.46600000000000003</v>
      </c>
      <c r="AO44">
        <f t="shared" si="80"/>
        <v>1165.6779999999999</v>
      </c>
      <c r="AP44" s="4">
        <f t="shared" si="81"/>
        <v>0.61599999999999999</v>
      </c>
      <c r="AQ44" s="4">
        <f t="shared" si="82"/>
        <v>0.2</v>
      </c>
      <c r="AR44" s="4">
        <f t="shared" si="83"/>
        <v>0.05</v>
      </c>
      <c r="AS44" s="4">
        <f t="shared" si="84"/>
        <v>0.5</v>
      </c>
      <c r="AT44" s="6">
        <f t="shared" si="85"/>
        <v>5042.3835825664</v>
      </c>
      <c r="AU44" s="6">
        <f t="shared" si="9"/>
        <v>7563.5753738496005</v>
      </c>
      <c r="AV44" s="6">
        <f t="shared" si="86"/>
        <v>5168.44317213056</v>
      </c>
      <c r="AW44" s="6">
        <f t="shared" si="87"/>
        <v>2628.3073415168001</v>
      </c>
      <c r="AX44" s="6">
        <f t="shared" si="12"/>
        <v>3942.4610122752001</v>
      </c>
      <c r="AY44" s="6">
        <f t="shared" si="88"/>
        <v>2694.0150250547199</v>
      </c>
      <c r="AZ44" s="6">
        <f t="shared" si="89"/>
        <v>40410.225375820795</v>
      </c>
      <c r="BA44" s="6"/>
      <c r="BB44" s="6">
        <f t="shared" si="90"/>
        <v>15</v>
      </c>
      <c r="BC44" s="8">
        <f t="shared" si="91"/>
        <v>3038.5779031967568</v>
      </c>
    </row>
    <row r="45" spans="1:55" x14ac:dyDescent="0.35">
      <c r="B45" t="s">
        <v>209</v>
      </c>
      <c r="C45">
        <v>182</v>
      </c>
      <c r="D45" s="4">
        <v>0.2</v>
      </c>
      <c r="E45" s="6">
        <v>6</v>
      </c>
      <c r="F45" s="4">
        <v>2.6768000000000001</v>
      </c>
      <c r="G45" s="6">
        <v>6</v>
      </c>
      <c r="H45">
        <v>8</v>
      </c>
      <c r="I45" s="4">
        <v>1.2416</v>
      </c>
      <c r="J45" s="6">
        <v>15</v>
      </c>
      <c r="K45" s="6">
        <v>15</v>
      </c>
      <c r="L45" s="4">
        <v>0.05</v>
      </c>
      <c r="M45" s="4">
        <v>0.5</v>
      </c>
      <c r="N45" s="15" t="s">
        <v>279</v>
      </c>
      <c r="O45" s="15">
        <v>1</v>
      </c>
      <c r="P45" s="15" t="s">
        <v>9</v>
      </c>
      <c r="Q45" s="15">
        <v>401</v>
      </c>
      <c r="R45" s="33"/>
      <c r="S45" s="6"/>
      <c r="T45" s="4"/>
      <c r="U45" t="s">
        <v>281</v>
      </c>
      <c r="W45" s="4">
        <v>0.15</v>
      </c>
      <c r="X45" s="4">
        <v>0.2</v>
      </c>
      <c r="AA45" s="15">
        <v>311</v>
      </c>
      <c r="AB45" s="15">
        <v>1</v>
      </c>
      <c r="AC45" s="30">
        <f>1*46.6%</f>
        <v>0.46600000000000003</v>
      </c>
      <c r="AE45" s="30">
        <v>0.311</v>
      </c>
      <c r="AG45" t="s">
        <v>214</v>
      </c>
      <c r="AK45" s="4"/>
      <c r="AL45">
        <f t="shared" si="77"/>
        <v>583</v>
      </c>
      <c r="AM45" s="6">
        <f t="shared" si="78"/>
        <v>311</v>
      </c>
      <c r="AN45" s="4">
        <f t="shared" si="79"/>
        <v>0.46600000000000003</v>
      </c>
      <c r="AO45">
        <f t="shared" si="80"/>
        <v>1165.6779999999999</v>
      </c>
      <c r="AP45" s="4">
        <f t="shared" si="81"/>
        <v>0.15</v>
      </c>
      <c r="AQ45" s="4">
        <f t="shared" si="82"/>
        <v>0.2</v>
      </c>
      <c r="AR45" s="4">
        <f t="shared" si="83"/>
        <v>0.36099999999999999</v>
      </c>
      <c r="AS45" s="4">
        <f t="shared" si="84"/>
        <v>0.5</v>
      </c>
      <c r="AT45" s="6">
        <f t="shared" si="85"/>
        <v>3588.3299009599991</v>
      </c>
      <c r="AU45" s="6">
        <f t="shared" si="9"/>
        <v>5382.4948514399985</v>
      </c>
      <c r="AV45" s="6">
        <f t="shared" si="86"/>
        <v>4236.0234480832787</v>
      </c>
      <c r="AW45" s="6">
        <f t="shared" si="87"/>
        <v>1953.8628364799997</v>
      </c>
      <c r="AX45" s="6">
        <f t="shared" si="12"/>
        <v>2930.7942547199996</v>
      </c>
      <c r="AY45" s="6">
        <f t="shared" si="88"/>
        <v>2306.5350784646398</v>
      </c>
      <c r="AZ45" s="6">
        <f t="shared" si="89"/>
        <v>34598.026176969594</v>
      </c>
      <c r="BA45" s="6"/>
      <c r="BB45" s="6">
        <f t="shared" si="90"/>
        <v>15</v>
      </c>
      <c r="BC45" s="6">
        <f t="shared" si="91"/>
        <v>2588.9366416701914</v>
      </c>
    </row>
    <row r="46" spans="1:55" s="10" customFormat="1" x14ac:dyDescent="0.35">
      <c r="B46" s="10" t="s">
        <v>209</v>
      </c>
      <c r="C46" s="10">
        <v>182</v>
      </c>
      <c r="D46" s="12">
        <v>0.2</v>
      </c>
      <c r="E46" s="13">
        <v>6</v>
      </c>
      <c r="F46" s="12">
        <v>2.6768000000000001</v>
      </c>
      <c r="G46" s="13">
        <v>6</v>
      </c>
      <c r="H46" s="10">
        <v>8</v>
      </c>
      <c r="I46" s="12">
        <v>1.2416</v>
      </c>
      <c r="J46" s="6">
        <v>15</v>
      </c>
      <c r="K46" s="13">
        <v>15</v>
      </c>
      <c r="L46" s="12">
        <v>0.05</v>
      </c>
      <c r="M46" s="12">
        <v>0.5</v>
      </c>
      <c r="N46" s="31" t="s">
        <v>279</v>
      </c>
      <c r="O46" s="31">
        <v>1</v>
      </c>
      <c r="P46" s="31" t="s">
        <v>9</v>
      </c>
      <c r="Q46" s="31">
        <v>401</v>
      </c>
      <c r="R46" s="35"/>
      <c r="S46" s="13"/>
      <c r="T46" s="12"/>
      <c r="U46" s="10" t="s">
        <v>281</v>
      </c>
      <c r="V46" s="12"/>
      <c r="W46" s="12">
        <v>0.15</v>
      </c>
      <c r="X46" s="12">
        <v>0.2</v>
      </c>
      <c r="AA46" s="31">
        <v>311</v>
      </c>
      <c r="AB46" s="31">
        <v>1</v>
      </c>
      <c r="AC46" s="32">
        <f>2*46.6%</f>
        <v>0.93200000000000005</v>
      </c>
      <c r="AE46" s="32"/>
      <c r="AG46" s="10" t="s">
        <v>214</v>
      </c>
      <c r="AK46" s="12"/>
      <c r="AL46" s="10">
        <f t="shared" si="77"/>
        <v>583</v>
      </c>
      <c r="AM46" s="13">
        <f t="shared" si="78"/>
        <v>311</v>
      </c>
      <c r="AN46" s="12">
        <f t="shared" si="79"/>
        <v>0.93200000000000005</v>
      </c>
      <c r="AO46" s="10">
        <f t="shared" si="80"/>
        <v>1437.356</v>
      </c>
      <c r="AP46" s="12">
        <f t="shared" si="81"/>
        <v>0.15</v>
      </c>
      <c r="AQ46" s="12">
        <f t="shared" si="82"/>
        <v>0.2</v>
      </c>
      <c r="AR46" s="12">
        <f t="shared" si="83"/>
        <v>0.05</v>
      </c>
      <c r="AS46" s="12">
        <f t="shared" si="84"/>
        <v>0.5</v>
      </c>
      <c r="AT46" s="13">
        <f t="shared" si="85"/>
        <v>4424.6417219199993</v>
      </c>
      <c r="AU46" s="13">
        <f t="shared" si="9"/>
        <v>6636.962582879999</v>
      </c>
      <c r="AV46" s="13">
        <f t="shared" si="86"/>
        <v>4535.2577649679997</v>
      </c>
      <c r="AW46" s="13">
        <f t="shared" si="87"/>
        <v>2409.2386329599999</v>
      </c>
      <c r="AX46" s="13">
        <f t="shared" si="12"/>
        <v>3613.8579494400001</v>
      </c>
      <c r="AY46" s="13">
        <f t="shared" si="88"/>
        <v>2469.4695987839996</v>
      </c>
      <c r="AZ46" s="13">
        <f t="shared" si="89"/>
        <v>37042.043981759991</v>
      </c>
      <c r="BA46" s="13"/>
      <c r="BB46" s="13">
        <f t="shared" si="90"/>
        <v>15</v>
      </c>
      <c r="BC46" s="13">
        <f t="shared" si="91"/>
        <v>2771.8201164485331</v>
      </c>
    </row>
    <row r="47" spans="1:55" x14ac:dyDescent="0.35">
      <c r="B47" t="s">
        <v>209</v>
      </c>
      <c r="C47">
        <v>182</v>
      </c>
      <c r="D47" s="4">
        <v>0.2</v>
      </c>
      <c r="E47" s="6">
        <v>6</v>
      </c>
      <c r="F47" s="4">
        <v>2.6768000000000001</v>
      </c>
      <c r="G47" s="6">
        <v>6</v>
      </c>
      <c r="H47">
        <v>8</v>
      </c>
      <c r="I47" s="4">
        <v>1.2416</v>
      </c>
      <c r="J47" s="6">
        <v>15</v>
      </c>
      <c r="K47" s="6">
        <v>15</v>
      </c>
      <c r="L47" s="4">
        <v>0.05</v>
      </c>
      <c r="M47" s="4">
        <v>0.5</v>
      </c>
      <c r="N47" s="15" t="s">
        <v>279</v>
      </c>
      <c r="O47" s="15">
        <v>1</v>
      </c>
      <c r="P47" s="15" t="s">
        <v>9</v>
      </c>
      <c r="Q47" s="15">
        <v>401</v>
      </c>
      <c r="R47" s="33"/>
      <c r="S47" s="6"/>
      <c r="T47" s="4"/>
      <c r="U47" t="s">
        <v>282</v>
      </c>
      <c r="V47" s="4">
        <v>0.18</v>
      </c>
      <c r="W47" s="4">
        <v>0.15</v>
      </c>
      <c r="AA47" s="15">
        <v>311</v>
      </c>
      <c r="AB47" s="15">
        <v>1</v>
      </c>
      <c r="AC47" s="30"/>
      <c r="AD47" s="30">
        <v>0.46600000000000003</v>
      </c>
      <c r="AE47" s="30">
        <v>0.311</v>
      </c>
      <c r="AF47" s="30"/>
      <c r="AG47" t="s">
        <v>214</v>
      </c>
      <c r="AK47" s="4"/>
      <c r="AL47">
        <f t="shared" si="77"/>
        <v>583</v>
      </c>
      <c r="AM47" s="6">
        <f t="shared" si="78"/>
        <v>311</v>
      </c>
      <c r="AN47" s="4">
        <f t="shared" si="79"/>
        <v>0.18</v>
      </c>
      <c r="AO47">
        <f t="shared" si="80"/>
        <v>998.93999999999994</v>
      </c>
      <c r="AP47" s="4">
        <f t="shared" si="81"/>
        <v>0.61599999999999999</v>
      </c>
      <c r="AQ47" s="4">
        <f t="shared" si="82"/>
        <v>0</v>
      </c>
      <c r="AR47" s="4">
        <f t="shared" si="83"/>
        <v>0.36099999999999999</v>
      </c>
      <c r="AS47" s="4">
        <f t="shared" si="84"/>
        <v>0.5</v>
      </c>
      <c r="AT47" s="6">
        <f t="shared" si="85"/>
        <v>4321.1235486719997</v>
      </c>
      <c r="AU47" s="6">
        <f t="shared" si="9"/>
        <v>6481.6853230079996</v>
      </c>
      <c r="AV47" s="6">
        <f t="shared" si="86"/>
        <v>5101.0863492072958</v>
      </c>
      <c r="AW47" s="6">
        <f t="shared" si="87"/>
        <v>2004.298788864</v>
      </c>
      <c r="AX47" s="6">
        <f t="shared" si="12"/>
        <v>3006.448183296</v>
      </c>
      <c r="AY47" s="6">
        <f t="shared" si="88"/>
        <v>2366.0747202539519</v>
      </c>
      <c r="AZ47" s="6">
        <f t="shared" si="89"/>
        <v>35491.120803809281</v>
      </c>
      <c r="BA47" s="6"/>
      <c r="BB47" s="6">
        <f t="shared" si="90"/>
        <v>15</v>
      </c>
      <c r="BC47" s="6">
        <f t="shared" si="91"/>
        <v>2706.1471435344383</v>
      </c>
    </row>
    <row r="48" spans="1:55" x14ac:dyDescent="0.35">
      <c r="B48" t="s">
        <v>209</v>
      </c>
      <c r="C48">
        <v>182</v>
      </c>
      <c r="D48" s="4">
        <v>0.2</v>
      </c>
      <c r="E48" s="6">
        <v>6</v>
      </c>
      <c r="F48" s="4">
        <v>2.6768000000000001</v>
      </c>
      <c r="G48" s="6">
        <v>6</v>
      </c>
      <c r="H48">
        <v>8</v>
      </c>
      <c r="I48" s="4">
        <v>1.2416</v>
      </c>
      <c r="J48" s="6">
        <v>15</v>
      </c>
      <c r="K48" s="6">
        <v>15</v>
      </c>
      <c r="L48" s="4">
        <v>0.05</v>
      </c>
      <c r="M48" s="4">
        <v>0.5</v>
      </c>
      <c r="N48" s="15" t="s">
        <v>279</v>
      </c>
      <c r="O48" s="15">
        <v>1</v>
      </c>
      <c r="P48" s="15" t="s">
        <v>9</v>
      </c>
      <c r="Q48" s="15">
        <v>401</v>
      </c>
      <c r="R48" s="33"/>
      <c r="S48" s="6"/>
      <c r="T48" s="4"/>
      <c r="U48" t="s">
        <v>282</v>
      </c>
      <c r="V48" s="4">
        <v>0.18</v>
      </c>
      <c r="W48" s="4">
        <v>0.15</v>
      </c>
      <c r="AA48" s="15">
        <v>311</v>
      </c>
      <c r="AB48" s="15">
        <v>1</v>
      </c>
      <c r="AC48" s="30">
        <f>1*46.6%</f>
        <v>0.46600000000000003</v>
      </c>
      <c r="AD48" s="30">
        <v>0.46600000000000003</v>
      </c>
      <c r="AG48" t="s">
        <v>214</v>
      </c>
      <c r="AK48" s="4"/>
      <c r="AL48">
        <f t="shared" si="77"/>
        <v>583</v>
      </c>
      <c r="AM48" s="6">
        <f t="shared" si="78"/>
        <v>311</v>
      </c>
      <c r="AN48" s="4">
        <f t="shared" si="79"/>
        <v>0.64600000000000002</v>
      </c>
      <c r="AO48">
        <f t="shared" si="80"/>
        <v>1270.6179999999999</v>
      </c>
      <c r="AP48" s="4">
        <f t="shared" si="81"/>
        <v>0.61599999999999999</v>
      </c>
      <c r="AQ48" s="4">
        <f t="shared" si="82"/>
        <v>0</v>
      </c>
      <c r="AR48" s="4">
        <f t="shared" si="83"/>
        <v>0.05</v>
      </c>
      <c r="AS48" s="4">
        <f t="shared" si="84"/>
        <v>0.5</v>
      </c>
      <c r="AT48" s="6">
        <f t="shared" si="85"/>
        <v>5496.3234640383998</v>
      </c>
      <c r="AU48" s="6">
        <f t="shared" si="9"/>
        <v>8244.4851960575998</v>
      </c>
      <c r="AV48" s="6">
        <f t="shared" si="86"/>
        <v>5633.7315506393597</v>
      </c>
      <c r="AW48" s="6">
        <f t="shared" si="87"/>
        <v>2549.4004830208</v>
      </c>
      <c r="AX48" s="6">
        <f t="shared" si="12"/>
        <v>3824.1007245312003</v>
      </c>
      <c r="AY48" s="6">
        <f t="shared" si="88"/>
        <v>2613.13549509632</v>
      </c>
      <c r="AZ48" s="6">
        <f t="shared" si="89"/>
        <v>39197.032426444799</v>
      </c>
      <c r="BA48" s="6"/>
      <c r="BB48" s="6">
        <f t="shared" si="90"/>
        <v>15</v>
      </c>
      <c r="BC48" s="8">
        <f t="shared" si="91"/>
        <v>2988.7175984722771</v>
      </c>
    </row>
    <row r="49" spans="1:55" s="23" customFormat="1" x14ac:dyDescent="0.35">
      <c r="A49"/>
      <c r="B49" t="s">
        <v>209</v>
      </c>
      <c r="C49">
        <v>182</v>
      </c>
      <c r="D49" s="4">
        <v>0.2</v>
      </c>
      <c r="E49" s="6">
        <v>6</v>
      </c>
      <c r="F49" s="4">
        <v>2.6768000000000001</v>
      </c>
      <c r="G49" s="6">
        <v>6</v>
      </c>
      <c r="H49">
        <v>8</v>
      </c>
      <c r="I49" s="4">
        <v>1.2416</v>
      </c>
      <c r="J49" s="6">
        <v>15</v>
      </c>
      <c r="K49" s="6">
        <v>15</v>
      </c>
      <c r="L49" s="4">
        <v>0.05</v>
      </c>
      <c r="M49" s="4">
        <v>0.5</v>
      </c>
      <c r="N49" s="15" t="s">
        <v>279</v>
      </c>
      <c r="O49" s="15">
        <v>1</v>
      </c>
      <c r="P49" s="15" t="s">
        <v>9</v>
      </c>
      <c r="Q49" s="15">
        <v>401</v>
      </c>
      <c r="R49" s="33"/>
      <c r="S49" s="6"/>
      <c r="T49" s="4"/>
      <c r="U49" t="s">
        <v>282</v>
      </c>
      <c r="V49" s="4">
        <v>0.18</v>
      </c>
      <c r="W49" s="4">
        <v>0.15</v>
      </c>
      <c r="X49" s="4"/>
      <c r="Y49"/>
      <c r="AA49" s="15">
        <v>311</v>
      </c>
      <c r="AB49" s="15">
        <v>1</v>
      </c>
      <c r="AC49" s="30">
        <f>1*46.6%</f>
        <v>0.46600000000000003</v>
      </c>
      <c r="AD49"/>
      <c r="AE49" s="30">
        <v>0.311</v>
      </c>
      <c r="AF49"/>
      <c r="AG49" t="s">
        <v>214</v>
      </c>
      <c r="AH49"/>
      <c r="AI49"/>
      <c r="AJ49"/>
      <c r="AK49" s="4"/>
      <c r="AL49">
        <f t="shared" si="77"/>
        <v>583</v>
      </c>
      <c r="AM49" s="6">
        <f t="shared" si="78"/>
        <v>311</v>
      </c>
      <c r="AN49" s="4">
        <f t="shared" si="79"/>
        <v>0.64600000000000002</v>
      </c>
      <c r="AO49">
        <f t="shared" si="80"/>
        <v>1270.6179999999999</v>
      </c>
      <c r="AP49" s="4">
        <f t="shared" si="81"/>
        <v>0.15</v>
      </c>
      <c r="AQ49" s="4">
        <f t="shared" si="82"/>
        <v>0</v>
      </c>
      <c r="AR49" s="4">
        <f t="shared" si="83"/>
        <v>0.36099999999999999</v>
      </c>
      <c r="AS49" s="4">
        <f t="shared" si="84"/>
        <v>0.5</v>
      </c>
      <c r="AT49" s="6">
        <f t="shared" si="85"/>
        <v>3911.3688017599993</v>
      </c>
      <c r="AU49" s="6">
        <f t="shared" si="9"/>
        <v>5867.0532026399987</v>
      </c>
      <c r="AV49" s="6">
        <f t="shared" si="86"/>
        <v>4617.3708704776791</v>
      </c>
      <c r="AW49" s="6">
        <f t="shared" si="87"/>
        <v>1814.23920512</v>
      </c>
      <c r="AX49" s="6">
        <f t="shared" si="12"/>
        <v>2721.3588076799997</v>
      </c>
      <c r="AY49" s="6">
        <f t="shared" si="88"/>
        <v>2141.7093816441597</v>
      </c>
      <c r="AZ49" s="6">
        <f t="shared" si="89"/>
        <v>32125.640724662397</v>
      </c>
      <c r="BA49" s="6"/>
      <c r="BB49" s="6">
        <f t="shared" si="90"/>
        <v>15</v>
      </c>
      <c r="BC49" s="6">
        <f t="shared" si="91"/>
        <v>2449.5341063426717</v>
      </c>
    </row>
    <row r="50" spans="1:55" s="97" customFormat="1" x14ac:dyDescent="0.35">
      <c r="B50" s="97" t="s">
        <v>209</v>
      </c>
      <c r="C50" s="97">
        <v>182</v>
      </c>
      <c r="D50" s="99">
        <v>0.2</v>
      </c>
      <c r="E50" s="98">
        <v>6</v>
      </c>
      <c r="F50" s="99">
        <v>2.6768000000000001</v>
      </c>
      <c r="G50" s="98">
        <v>6</v>
      </c>
      <c r="H50" s="97">
        <v>8</v>
      </c>
      <c r="I50" s="99">
        <v>1.2416</v>
      </c>
      <c r="J50" s="6">
        <v>15</v>
      </c>
      <c r="K50" s="98">
        <v>15</v>
      </c>
      <c r="L50" s="99">
        <v>0.05</v>
      </c>
      <c r="M50" s="99">
        <v>0.5</v>
      </c>
      <c r="N50" s="101" t="s">
        <v>279</v>
      </c>
      <c r="O50" s="101">
        <v>1</v>
      </c>
      <c r="P50" s="101" t="s">
        <v>9</v>
      </c>
      <c r="Q50" s="101">
        <v>401</v>
      </c>
      <c r="R50" s="104"/>
      <c r="S50" s="98"/>
      <c r="T50" s="99"/>
      <c r="U50" s="97" t="s">
        <v>282</v>
      </c>
      <c r="V50" s="99">
        <v>0.18</v>
      </c>
      <c r="W50" s="99">
        <v>0.15</v>
      </c>
      <c r="X50" s="99"/>
      <c r="AA50" s="101">
        <v>311</v>
      </c>
      <c r="AB50" s="101">
        <v>1</v>
      </c>
      <c r="AC50" s="102">
        <f>2*46.6%</f>
        <v>0.93200000000000005</v>
      </c>
      <c r="AE50" s="102"/>
      <c r="AG50" s="97" t="s">
        <v>214</v>
      </c>
      <c r="AK50" s="99"/>
      <c r="AL50" s="97">
        <f t="shared" si="77"/>
        <v>583</v>
      </c>
      <c r="AM50" s="98">
        <f t="shared" si="78"/>
        <v>311</v>
      </c>
      <c r="AN50" s="99">
        <f t="shared" si="79"/>
        <v>1.1120000000000001</v>
      </c>
      <c r="AO50" s="97">
        <f t="shared" si="80"/>
        <v>1542.296</v>
      </c>
      <c r="AP50" s="99">
        <f t="shared" si="81"/>
        <v>0.15</v>
      </c>
      <c r="AQ50" s="99">
        <f t="shared" si="82"/>
        <v>0</v>
      </c>
      <c r="AR50" s="99">
        <f t="shared" si="83"/>
        <v>0.05</v>
      </c>
      <c r="AS50" s="99">
        <f t="shared" si="84"/>
        <v>0.5</v>
      </c>
      <c r="AT50" s="98">
        <f t="shared" si="85"/>
        <v>4747.6806227199995</v>
      </c>
      <c r="AU50" s="98">
        <f t="shared" si="9"/>
        <v>7121.5209340799993</v>
      </c>
      <c r="AV50" s="98">
        <f t="shared" si="86"/>
        <v>4866.3726382879995</v>
      </c>
      <c r="AW50" s="98">
        <f t="shared" si="87"/>
        <v>2202.1519206399998</v>
      </c>
      <c r="AX50" s="98">
        <f t="shared" si="12"/>
        <v>3303.2278809599998</v>
      </c>
      <c r="AY50" s="98">
        <f t="shared" si="88"/>
        <v>2257.205718656</v>
      </c>
      <c r="AZ50" s="98">
        <f t="shared" si="89"/>
        <v>33858.085779840003</v>
      </c>
      <c r="BA50" s="98"/>
      <c r="BB50" s="98">
        <f t="shared" si="90"/>
        <v>15</v>
      </c>
      <c r="BC50" s="98">
        <f t="shared" si="91"/>
        <v>2581.6305612085334</v>
      </c>
    </row>
    <row r="55" spans="1:55" x14ac:dyDescent="0.35">
      <c r="AA55" s="15"/>
      <c r="AB55" s="15"/>
      <c r="AC55" s="30"/>
      <c r="AD55" s="30"/>
      <c r="AG55" s="15"/>
    </row>
    <row r="56" spans="1:55" x14ac:dyDescent="0.35">
      <c r="Y56" s="1"/>
      <c r="Z56" s="23"/>
      <c r="AA56" s="37"/>
      <c r="AB56" s="37"/>
      <c r="AC56" s="45"/>
      <c r="AD56" s="45"/>
      <c r="AE56" s="23"/>
      <c r="AF56" s="23"/>
      <c r="AG56" s="37"/>
      <c r="AH56" s="23"/>
      <c r="AI56" s="23"/>
      <c r="AJ56" s="23"/>
    </row>
    <row r="58" spans="1:55" x14ac:dyDescent="0.35">
      <c r="AJ58" s="1"/>
    </row>
    <row r="59" spans="1:55" x14ac:dyDescent="0.35">
      <c r="AJ59" s="1"/>
    </row>
    <row r="60" spans="1:55" x14ac:dyDescent="0.35">
      <c r="AG60" s="23"/>
      <c r="AH60" s="23"/>
      <c r="AI60" s="23"/>
      <c r="AJ60" s="105"/>
    </row>
  </sheetData>
  <mergeCells count="7">
    <mergeCell ref="AT1:AY1"/>
    <mergeCell ref="B1:M1"/>
    <mergeCell ref="N1:T1"/>
    <mergeCell ref="U1:Z1"/>
    <mergeCell ref="AA1:AF1"/>
    <mergeCell ref="AG1:AK1"/>
    <mergeCell ref="AL1:A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37"/>
  <sheetViews>
    <sheetView zoomScale="85" zoomScaleNormal="85" workbookViewId="0">
      <selection activeCell="L15" sqref="L15"/>
    </sheetView>
  </sheetViews>
  <sheetFormatPr defaultRowHeight="14.5" x14ac:dyDescent="0.35"/>
  <cols>
    <col min="1" max="1" width="10.81640625" bestFit="1" customWidth="1"/>
    <col min="2" max="2" width="8.54296875" bestFit="1" customWidth="1"/>
    <col min="3" max="3" width="9.26953125" style="109" bestFit="1" customWidth="1"/>
    <col min="4" max="4" width="15.1796875" bestFit="1" customWidth="1"/>
    <col min="6" max="6" width="17" bestFit="1" customWidth="1"/>
    <col min="7" max="7" width="4.7265625" bestFit="1" customWidth="1"/>
    <col min="8" max="8" width="12.81640625" bestFit="1" customWidth="1"/>
    <col min="9" max="9" width="12.1796875" bestFit="1" customWidth="1"/>
    <col min="10" max="10" width="11.81640625" bestFit="1" customWidth="1"/>
    <col min="11" max="11" width="11.54296875" bestFit="1" customWidth="1"/>
    <col min="12" max="12" width="7.7265625" style="109" bestFit="1" customWidth="1"/>
    <col min="14" max="14" width="12.26953125" bestFit="1" customWidth="1"/>
    <col min="15" max="15" width="9.26953125" style="109" bestFit="1" customWidth="1"/>
    <col min="16" max="16" width="5" style="109" bestFit="1" customWidth="1"/>
    <col min="17" max="17" width="9.453125" style="109" bestFit="1" customWidth="1"/>
    <col min="21" max="21" width="11.81640625" customWidth="1"/>
  </cols>
  <sheetData>
    <row r="1" spans="1:17" x14ac:dyDescent="0.35">
      <c r="A1" t="s">
        <v>392</v>
      </c>
      <c r="F1" t="s">
        <v>394</v>
      </c>
      <c r="N1" t="s">
        <v>401</v>
      </c>
      <c r="O1" s="109" t="s">
        <v>380</v>
      </c>
      <c r="P1" s="109" t="s">
        <v>406</v>
      </c>
      <c r="Q1" s="109" t="s">
        <v>405</v>
      </c>
    </row>
    <row r="2" spans="1:17" x14ac:dyDescent="0.35">
      <c r="A2" t="s">
        <v>385</v>
      </c>
      <c r="B2" t="s">
        <v>386</v>
      </c>
      <c r="C2" s="109" t="s">
        <v>380</v>
      </c>
      <c r="D2" t="s">
        <v>381</v>
      </c>
      <c r="F2" t="s">
        <v>3</v>
      </c>
      <c r="G2" t="s">
        <v>387</v>
      </c>
      <c r="H2" t="s">
        <v>382</v>
      </c>
      <c r="I2" t="s">
        <v>383</v>
      </c>
      <c r="J2" t="s">
        <v>384</v>
      </c>
      <c r="K2" s="109" t="s">
        <v>396</v>
      </c>
      <c r="L2" s="109" t="s">
        <v>398</v>
      </c>
      <c r="N2" t="s">
        <v>402</v>
      </c>
      <c r="O2" s="109">
        <v>10000</v>
      </c>
      <c r="P2" s="109">
        <v>583</v>
      </c>
      <c r="Q2" s="109">
        <f>P2*O2</f>
        <v>5830000</v>
      </c>
    </row>
    <row r="3" spans="1:17" x14ac:dyDescent="0.35">
      <c r="A3">
        <v>1</v>
      </c>
      <c r="B3">
        <v>20</v>
      </c>
      <c r="C3" s="109">
        <v>53475</v>
      </c>
      <c r="D3" s="109">
        <f>C3</f>
        <v>53475</v>
      </c>
      <c r="F3" t="s">
        <v>278</v>
      </c>
      <c r="G3">
        <v>5</v>
      </c>
      <c r="H3">
        <v>40</v>
      </c>
      <c r="I3">
        <v>70</v>
      </c>
      <c r="J3" s="109">
        <f t="shared" ref="J3:J8" si="0">IF(G3=3,INDEX($D$3:$D$9,MATCH(I3,$B$3:$B$9,0))-IFERROR(INDEX($D$3:$D$9,MATCH(H3,$B$3:$B$9,0)),0),IF(G3=4,INDEX($D$12:$D$18,MATCH(I3,$B$12:$B$18,0))-IFERROR(INDEX($D$12:$D$18,MATCH(H3,$B$12:$B$18,0)),0),IF(G3=5,INDEX($D$21:$D$27,MATCH(I3,$B$21:$B$27,0))-IFERROR(INDEX($D$21:$D$27,MATCH(H3,$B$21:$B$27,0)),0),"Unsupported")))</f>
        <v>2854950</v>
      </c>
      <c r="K3" s="109"/>
      <c r="N3" t="s">
        <v>403</v>
      </c>
      <c r="O3" s="109">
        <v>2000</v>
      </c>
      <c r="P3" s="109">
        <v>636</v>
      </c>
      <c r="Q3" s="109">
        <f t="shared" ref="Q3:Q4" si="1">P3*O3</f>
        <v>1272000</v>
      </c>
    </row>
    <row r="4" spans="1:17" x14ac:dyDescent="0.35">
      <c r="A4">
        <v>20</v>
      </c>
      <c r="B4">
        <v>40</v>
      </c>
      <c r="C4" s="109">
        <v>274000</v>
      </c>
      <c r="D4" s="109">
        <f>SUM(C$3:C4)</f>
        <v>327475</v>
      </c>
      <c r="F4" t="s">
        <v>388</v>
      </c>
      <c r="G4">
        <v>4</v>
      </c>
      <c r="H4">
        <v>20</v>
      </c>
      <c r="I4">
        <v>70</v>
      </c>
      <c r="J4" s="109">
        <f t="shared" si="0"/>
        <v>2318300</v>
      </c>
      <c r="N4" t="s">
        <v>404</v>
      </c>
      <c r="O4" s="109">
        <v>400</v>
      </c>
      <c r="P4" s="109">
        <v>643</v>
      </c>
      <c r="Q4" s="109">
        <f t="shared" si="1"/>
        <v>257200</v>
      </c>
    </row>
    <row r="5" spans="1:17" x14ac:dyDescent="0.35">
      <c r="A5">
        <v>40</v>
      </c>
      <c r="B5">
        <v>50</v>
      </c>
      <c r="C5" s="109">
        <v>276350</v>
      </c>
      <c r="D5" s="109">
        <f>SUM(C$3:C5)</f>
        <v>603825</v>
      </c>
      <c r="F5" t="s">
        <v>393</v>
      </c>
      <c r="G5">
        <v>4</v>
      </c>
      <c r="H5">
        <v>20</v>
      </c>
      <c r="I5">
        <v>50</v>
      </c>
      <c r="J5" s="109">
        <f t="shared" si="0"/>
        <v>833850</v>
      </c>
      <c r="P5" s="109" t="s">
        <v>397</v>
      </c>
      <c r="Q5" s="109">
        <f>SUM(Q2:Q4)</f>
        <v>7359200</v>
      </c>
    </row>
    <row r="6" spans="1:17" x14ac:dyDescent="0.35">
      <c r="A6">
        <v>50</v>
      </c>
      <c r="B6">
        <v>60</v>
      </c>
      <c r="C6" s="109">
        <v>408150</v>
      </c>
      <c r="D6" s="109">
        <f>SUM(C$3:C6)</f>
        <v>1011975</v>
      </c>
      <c r="F6" t="s">
        <v>389</v>
      </c>
      <c r="G6">
        <v>3</v>
      </c>
      <c r="H6">
        <v>50</v>
      </c>
      <c r="I6">
        <v>50</v>
      </c>
      <c r="J6" s="109">
        <f t="shared" si="0"/>
        <v>0</v>
      </c>
    </row>
    <row r="7" spans="1:17" x14ac:dyDescent="0.35">
      <c r="A7">
        <v>60</v>
      </c>
      <c r="B7">
        <v>70</v>
      </c>
      <c r="C7" s="109">
        <v>571625</v>
      </c>
      <c r="D7" s="109">
        <f>SUM(C$3:C7)</f>
        <v>1583600</v>
      </c>
      <c r="E7" s="109"/>
      <c r="F7" t="s">
        <v>389</v>
      </c>
      <c r="G7">
        <v>3</v>
      </c>
      <c r="H7">
        <v>40</v>
      </c>
      <c r="I7">
        <v>50</v>
      </c>
      <c r="J7" s="109">
        <f t="shared" si="0"/>
        <v>276350</v>
      </c>
      <c r="N7" s="109" t="s">
        <v>407</v>
      </c>
      <c r="O7" s="109" t="s">
        <v>380</v>
      </c>
      <c r="P7" s="125" t="s">
        <v>408</v>
      </c>
      <c r="Q7" s="125"/>
    </row>
    <row r="8" spans="1:17" x14ac:dyDescent="0.35">
      <c r="A8">
        <v>70</v>
      </c>
      <c r="B8">
        <v>80</v>
      </c>
      <c r="C8" s="109">
        <v>770125</v>
      </c>
      <c r="D8" s="109">
        <f>SUM(C$3:C8)</f>
        <v>2353725</v>
      </c>
      <c r="F8" t="s">
        <v>225</v>
      </c>
      <c r="G8">
        <v>4</v>
      </c>
      <c r="H8">
        <v>50</v>
      </c>
      <c r="I8">
        <v>50</v>
      </c>
      <c r="J8" s="109">
        <f t="shared" si="0"/>
        <v>0</v>
      </c>
      <c r="N8">
        <v>1</v>
      </c>
      <c r="O8" s="109">
        <f>J9</f>
        <v>6283450</v>
      </c>
      <c r="P8" s="126">
        <f>O8</f>
        <v>6283450</v>
      </c>
      <c r="Q8" s="126"/>
    </row>
    <row r="9" spans="1:17" x14ac:dyDescent="0.35">
      <c r="A9">
        <v>80</v>
      </c>
      <c r="B9">
        <v>90</v>
      </c>
      <c r="C9" s="109">
        <v>1634475</v>
      </c>
      <c r="D9" s="109">
        <f>SUM(C$3:C9)</f>
        <v>3988200</v>
      </c>
      <c r="I9" t="s">
        <v>397</v>
      </c>
      <c r="J9" s="109">
        <f>SUM(J3:J8)</f>
        <v>6283450</v>
      </c>
      <c r="K9">
        <f>ROUNDUP(J9/10000,0)</f>
        <v>629</v>
      </c>
      <c r="L9" s="109">
        <f>J9/10</f>
        <v>628345</v>
      </c>
      <c r="N9">
        <v>2</v>
      </c>
      <c r="O9" s="109">
        <f>J18</f>
        <v>7897350</v>
      </c>
      <c r="P9" s="126">
        <f>SUM(O$8:O9)</f>
        <v>14180800</v>
      </c>
      <c r="Q9" s="126"/>
    </row>
    <row r="10" spans="1:17" x14ac:dyDescent="0.35">
      <c r="A10" t="s">
        <v>390</v>
      </c>
      <c r="F10" t="s">
        <v>395</v>
      </c>
      <c r="N10">
        <v>3</v>
      </c>
      <c r="O10" s="109">
        <f>J29</f>
        <v>9335125</v>
      </c>
      <c r="P10" s="126">
        <f>SUM(O$8:O10)</f>
        <v>23515925</v>
      </c>
      <c r="Q10" s="126"/>
    </row>
    <row r="11" spans="1:17" x14ac:dyDescent="0.35">
      <c r="A11" t="s">
        <v>385</v>
      </c>
      <c r="B11" t="s">
        <v>386</v>
      </c>
      <c r="C11" s="109" t="s">
        <v>380</v>
      </c>
      <c r="D11" t="s">
        <v>381</v>
      </c>
      <c r="F11" t="s">
        <v>3</v>
      </c>
      <c r="G11" t="s">
        <v>387</v>
      </c>
      <c r="H11" t="s">
        <v>382</v>
      </c>
      <c r="I11" t="s">
        <v>383</v>
      </c>
      <c r="J11" t="s">
        <v>384</v>
      </c>
      <c r="K11" s="109" t="s">
        <v>396</v>
      </c>
      <c r="L11" s="109" t="s">
        <v>398</v>
      </c>
      <c r="N11">
        <v>4</v>
      </c>
      <c r="O11" s="109">
        <f>J37</f>
        <v>5040875</v>
      </c>
      <c r="P11" s="126">
        <f>SUM(O$8:O11)</f>
        <v>28556800</v>
      </c>
      <c r="Q11" s="126"/>
    </row>
    <row r="12" spans="1:17" x14ac:dyDescent="0.35">
      <c r="A12">
        <v>1</v>
      </c>
      <c r="B12">
        <v>20</v>
      </c>
      <c r="C12" s="109">
        <v>81000</v>
      </c>
      <c r="D12" s="109">
        <f>C12</f>
        <v>81000</v>
      </c>
      <c r="F12" t="s">
        <v>288</v>
      </c>
      <c r="G12">
        <v>4</v>
      </c>
      <c r="H12">
        <v>50</v>
      </c>
      <c r="I12">
        <v>70</v>
      </c>
      <c r="J12" s="109">
        <f t="shared" ref="J12:J17" si="2">IF(G12=3,INDEX($D$3:$D$9,MATCH(I12,$B$3:$B$9,0))-IFERROR(INDEX($D$3:$D$9,MATCH(H12,$B$3:$B$9,0)),0),IF(G12=4,INDEX($D$12:$D$18,MATCH(I12,$B$12:$B$18,0))-IFERROR(INDEX($D$12:$D$18,MATCH(H12,$B$12:$B$18,0)),0),IF(G12=5,INDEX($D$21:$D$27,MATCH(I12,$B$21:$B$27,0))-IFERROR(INDEX($D$21:$D$27,MATCH(H12,$B$21:$B$27,0)),0),"Unsupported")))</f>
        <v>1484450</v>
      </c>
      <c r="K12" s="109"/>
    </row>
    <row r="13" spans="1:17" x14ac:dyDescent="0.35">
      <c r="A13">
        <v>20</v>
      </c>
      <c r="B13">
        <v>40</v>
      </c>
      <c r="C13" s="109">
        <v>415125</v>
      </c>
      <c r="D13" s="109">
        <f>SUM(C$12:C13)</f>
        <v>496125</v>
      </c>
      <c r="F13" t="s">
        <v>393</v>
      </c>
      <c r="G13">
        <v>4</v>
      </c>
      <c r="H13">
        <v>50</v>
      </c>
      <c r="I13">
        <v>70</v>
      </c>
      <c r="J13" s="109">
        <f t="shared" si="2"/>
        <v>1484450</v>
      </c>
    </row>
    <row r="14" spans="1:17" x14ac:dyDescent="0.35">
      <c r="A14">
        <v>40</v>
      </c>
      <c r="B14">
        <v>50</v>
      </c>
      <c r="C14" s="109">
        <v>418725</v>
      </c>
      <c r="D14" s="109">
        <f>SUM(C$12:C14)</f>
        <v>914850</v>
      </c>
      <c r="F14" t="s">
        <v>389</v>
      </c>
      <c r="G14">
        <v>3</v>
      </c>
      <c r="H14">
        <v>50</v>
      </c>
      <c r="I14">
        <v>70</v>
      </c>
      <c r="J14" s="109">
        <f t="shared" si="2"/>
        <v>979775</v>
      </c>
    </row>
    <row r="15" spans="1:17" x14ac:dyDescent="0.35">
      <c r="A15">
        <v>50</v>
      </c>
      <c r="B15">
        <v>60</v>
      </c>
      <c r="C15" s="109">
        <v>618400</v>
      </c>
      <c r="D15" s="109">
        <f>SUM(C$12:C15)</f>
        <v>1533250</v>
      </c>
      <c r="F15" t="s">
        <v>389</v>
      </c>
      <c r="G15">
        <v>3</v>
      </c>
      <c r="H15">
        <v>50</v>
      </c>
      <c r="I15">
        <v>70</v>
      </c>
      <c r="J15" s="109">
        <f t="shared" si="2"/>
        <v>979775</v>
      </c>
    </row>
    <row r="16" spans="1:17" x14ac:dyDescent="0.35">
      <c r="A16">
        <v>60</v>
      </c>
      <c r="B16">
        <v>70</v>
      </c>
      <c r="C16" s="109">
        <v>866050</v>
      </c>
      <c r="D16" s="109">
        <f>SUM(C$12:C16)</f>
        <v>2399300</v>
      </c>
      <c r="E16" s="109"/>
      <c r="F16" t="s">
        <v>225</v>
      </c>
      <c r="G16">
        <v>4</v>
      </c>
      <c r="H16">
        <v>50</v>
      </c>
      <c r="I16">
        <v>70</v>
      </c>
      <c r="J16" s="109">
        <f t="shared" si="2"/>
        <v>1484450</v>
      </c>
    </row>
    <row r="17" spans="1:12" x14ac:dyDescent="0.35">
      <c r="A17">
        <v>70</v>
      </c>
      <c r="B17">
        <v>80</v>
      </c>
      <c r="C17" s="109">
        <v>1166875</v>
      </c>
      <c r="D17" s="109">
        <f>SUM(C$12:C17)</f>
        <v>3566175</v>
      </c>
      <c r="F17" t="s">
        <v>279</v>
      </c>
      <c r="G17">
        <v>4</v>
      </c>
      <c r="H17">
        <v>50</v>
      </c>
      <c r="I17">
        <v>70</v>
      </c>
      <c r="J17" s="109">
        <f t="shared" si="2"/>
        <v>1484450</v>
      </c>
    </row>
    <row r="18" spans="1:12" x14ac:dyDescent="0.35">
      <c r="A18">
        <v>80</v>
      </c>
      <c r="B18">
        <v>90</v>
      </c>
      <c r="C18" s="109">
        <v>2476475</v>
      </c>
      <c r="D18" s="109">
        <f>SUM(C$12:C18)</f>
        <v>6042650</v>
      </c>
      <c r="I18" t="s">
        <v>397</v>
      </c>
      <c r="J18" s="109">
        <f>SUM(J12:J17)</f>
        <v>7897350</v>
      </c>
      <c r="K18">
        <f>ROUNDUP(J18/10000,0)</f>
        <v>790</v>
      </c>
      <c r="L18" s="109">
        <f>J18/10</f>
        <v>789735</v>
      </c>
    </row>
    <row r="19" spans="1:12" x14ac:dyDescent="0.35">
      <c r="A19" t="s">
        <v>391</v>
      </c>
      <c r="F19" t="s">
        <v>399</v>
      </c>
    </row>
    <row r="20" spans="1:12" x14ac:dyDescent="0.35">
      <c r="A20" t="s">
        <v>385</v>
      </c>
      <c r="B20" t="s">
        <v>386</v>
      </c>
      <c r="C20" s="109" t="s">
        <v>380</v>
      </c>
      <c r="D20" t="s">
        <v>381</v>
      </c>
      <c r="F20" t="s">
        <v>3</v>
      </c>
      <c r="G20" t="s">
        <v>387</v>
      </c>
      <c r="H20" t="s">
        <v>382</v>
      </c>
      <c r="I20" t="s">
        <v>383</v>
      </c>
      <c r="J20" t="s">
        <v>384</v>
      </c>
      <c r="K20" s="109" t="s">
        <v>396</v>
      </c>
      <c r="L20" s="109" t="s">
        <v>398</v>
      </c>
    </row>
    <row r="21" spans="1:12" x14ac:dyDescent="0.35">
      <c r="A21">
        <v>1</v>
      </c>
      <c r="B21">
        <v>20</v>
      </c>
      <c r="C21" s="109">
        <v>121550</v>
      </c>
      <c r="D21" s="109">
        <f>C21</f>
        <v>121550</v>
      </c>
      <c r="F21" t="s">
        <v>32</v>
      </c>
      <c r="G21">
        <v>4</v>
      </c>
      <c r="H21">
        <v>80</v>
      </c>
      <c r="I21">
        <v>80</v>
      </c>
      <c r="J21" s="109">
        <f t="shared" ref="J21:J28" si="3">IF(G21=3,INDEX($D$3:$D$9,MATCH(I21,$B$3:$B$9,0))-IFERROR(INDEX($D$3:$D$9,MATCH(H21,$B$3:$B$9,0)),0),IF(G21=4,INDEX($D$12:$D$18,MATCH(I21,$B$12:$B$18,0))-IFERROR(INDEX($D$12:$D$18,MATCH(H21,$B$12:$B$18,0)),0),IF(G21=5,INDEX($D$21:$D$27,MATCH(I21,$B$21:$B$27,0))-IFERROR(INDEX($D$21:$D$27,MATCH(H21,$B$21:$B$27,0)),0),"Unsupported")))</f>
        <v>0</v>
      </c>
    </row>
    <row r="22" spans="1:12" x14ac:dyDescent="0.35">
      <c r="A22">
        <v>20</v>
      </c>
      <c r="B22">
        <v>40</v>
      </c>
      <c r="C22" s="109">
        <v>622800</v>
      </c>
      <c r="D22" s="109">
        <f>SUM(C$21:C22)</f>
        <v>744350</v>
      </c>
      <c r="F22" t="s">
        <v>11</v>
      </c>
      <c r="G22">
        <v>4</v>
      </c>
      <c r="H22">
        <v>70</v>
      </c>
      <c r="I22">
        <v>80</v>
      </c>
      <c r="J22" s="109">
        <f t="shared" si="3"/>
        <v>1166875</v>
      </c>
    </row>
    <row r="23" spans="1:12" x14ac:dyDescent="0.35">
      <c r="A23">
        <v>40</v>
      </c>
      <c r="B23">
        <v>50</v>
      </c>
      <c r="C23" s="109">
        <v>628150</v>
      </c>
      <c r="D23" s="109">
        <f>SUM(C$21:C23)</f>
        <v>1372500</v>
      </c>
      <c r="F23" t="s">
        <v>98</v>
      </c>
      <c r="G23">
        <v>4</v>
      </c>
      <c r="H23">
        <v>70</v>
      </c>
      <c r="I23">
        <v>80</v>
      </c>
      <c r="J23" s="109">
        <f t="shared" si="3"/>
        <v>1166875</v>
      </c>
    </row>
    <row r="24" spans="1:12" x14ac:dyDescent="0.35">
      <c r="A24">
        <v>50</v>
      </c>
      <c r="B24">
        <v>60</v>
      </c>
      <c r="C24" s="109">
        <v>927675</v>
      </c>
      <c r="D24" s="109">
        <f>SUM(C$21:C24)</f>
        <v>2300175</v>
      </c>
      <c r="F24" t="s">
        <v>53</v>
      </c>
      <c r="G24">
        <v>4</v>
      </c>
      <c r="H24">
        <v>70</v>
      </c>
      <c r="I24">
        <v>80</v>
      </c>
      <c r="J24" s="109">
        <f t="shared" si="3"/>
        <v>1166875</v>
      </c>
    </row>
    <row r="25" spans="1:12" x14ac:dyDescent="0.35">
      <c r="A25">
        <v>60</v>
      </c>
      <c r="B25">
        <v>70</v>
      </c>
      <c r="C25" s="109">
        <v>1299125</v>
      </c>
      <c r="D25" s="109">
        <f>SUM(C$21:C25)</f>
        <v>3599300</v>
      </c>
      <c r="F25" t="s">
        <v>101</v>
      </c>
      <c r="G25">
        <v>5</v>
      </c>
      <c r="H25">
        <v>70</v>
      </c>
      <c r="I25">
        <v>80</v>
      </c>
      <c r="J25" s="109">
        <f t="shared" si="3"/>
        <v>1750375</v>
      </c>
    </row>
    <row r="26" spans="1:12" x14ac:dyDescent="0.35">
      <c r="A26">
        <v>70</v>
      </c>
      <c r="B26">
        <v>80</v>
      </c>
      <c r="C26" s="109">
        <v>1750375</v>
      </c>
      <c r="D26" s="109">
        <f>SUM(C$21:C26)</f>
        <v>5349675</v>
      </c>
      <c r="F26" t="s">
        <v>288</v>
      </c>
      <c r="G26">
        <v>4</v>
      </c>
      <c r="H26">
        <v>70</v>
      </c>
      <c r="I26">
        <v>80</v>
      </c>
      <c r="J26" s="109">
        <f t="shared" si="3"/>
        <v>1166875</v>
      </c>
    </row>
    <row r="27" spans="1:12" x14ac:dyDescent="0.35">
      <c r="A27">
        <v>80</v>
      </c>
      <c r="B27">
        <v>90</v>
      </c>
      <c r="C27" s="109">
        <v>3714775</v>
      </c>
      <c r="D27" s="109">
        <f>SUM(C$21:C27)</f>
        <v>9064450</v>
      </c>
      <c r="F27" t="s">
        <v>388</v>
      </c>
      <c r="G27">
        <v>4</v>
      </c>
      <c r="H27">
        <v>70</v>
      </c>
      <c r="I27">
        <v>80</v>
      </c>
      <c r="J27" s="109">
        <f t="shared" si="3"/>
        <v>1166875</v>
      </c>
    </row>
    <row r="28" spans="1:12" x14ac:dyDescent="0.35">
      <c r="F28" t="s">
        <v>278</v>
      </c>
      <c r="G28">
        <v>5</v>
      </c>
      <c r="H28">
        <v>70</v>
      </c>
      <c r="I28">
        <v>80</v>
      </c>
      <c r="J28" s="109">
        <f t="shared" si="3"/>
        <v>1750375</v>
      </c>
    </row>
    <row r="29" spans="1:12" x14ac:dyDescent="0.35">
      <c r="I29" t="s">
        <v>397</v>
      </c>
      <c r="J29" s="109">
        <f>SUM(J21:J28)</f>
        <v>9335125</v>
      </c>
      <c r="K29">
        <f>ROUNDUP(J29/10000,0)</f>
        <v>934</v>
      </c>
      <c r="L29" s="109">
        <f>J29/10</f>
        <v>933512.5</v>
      </c>
    </row>
    <row r="30" spans="1:12" x14ac:dyDescent="0.35">
      <c r="F30" t="s">
        <v>400</v>
      </c>
    </row>
    <row r="31" spans="1:12" x14ac:dyDescent="0.35">
      <c r="F31" t="s">
        <v>3</v>
      </c>
      <c r="G31" t="s">
        <v>387</v>
      </c>
      <c r="H31" t="s">
        <v>382</v>
      </c>
      <c r="I31" t="s">
        <v>383</v>
      </c>
      <c r="J31" t="s">
        <v>384</v>
      </c>
      <c r="K31" s="109" t="s">
        <v>396</v>
      </c>
      <c r="L31" s="109" t="s">
        <v>398</v>
      </c>
    </row>
    <row r="32" spans="1:12" x14ac:dyDescent="0.35">
      <c r="F32" t="s">
        <v>393</v>
      </c>
      <c r="G32">
        <v>4</v>
      </c>
      <c r="H32">
        <v>70</v>
      </c>
      <c r="I32">
        <v>80</v>
      </c>
      <c r="J32" s="109">
        <f>IF(G32=3,INDEX($D$3:$D$9,MATCH(I32,$B$3:$B$9,0))-IFERROR(INDEX($D$3:$D$9,MATCH(H32,$B$3:$B$9,0)),0),IF(G32=4,INDEX($D$12:$D$18,MATCH(I32,$B$12:$B$18,0))-IFERROR(INDEX($D$12:$D$18,MATCH(H32,$B$12:$B$18,0)),0),IF(G32=5,INDEX($D$21:$D$27,MATCH(I32,$B$21:$B$27,0))-IFERROR(INDEX($D$21:$D$27,MATCH(H32,$B$21:$B$27,0)),0),"Unsupported")))</f>
        <v>1166875</v>
      </c>
    </row>
    <row r="33" spans="6:12" x14ac:dyDescent="0.35">
      <c r="F33" t="s">
        <v>389</v>
      </c>
      <c r="G33">
        <v>3</v>
      </c>
      <c r="H33">
        <v>70</v>
      </c>
      <c r="I33">
        <v>80</v>
      </c>
      <c r="J33" s="109">
        <f>IF(G33=3,INDEX($D$3:$D$9,MATCH(I33,$B$3:$B$9,0))-IFERROR(INDEX($D$3:$D$9,MATCH(H33,$B$3:$B$9,0)),0),IF(G33=4,INDEX($D$12:$D$18,MATCH(I33,$B$12:$B$18,0))-IFERROR(INDEX($D$12:$D$18,MATCH(H33,$B$12:$B$18,0)),0),IF(G33=5,INDEX($D$21:$D$27,MATCH(I33,$B$21:$B$27,0))-IFERROR(INDEX($D$21:$D$27,MATCH(H33,$B$21:$B$27,0)),0),"Unsupported")))</f>
        <v>770125</v>
      </c>
    </row>
    <row r="34" spans="6:12" x14ac:dyDescent="0.35">
      <c r="F34" t="s">
        <v>389</v>
      </c>
      <c r="G34">
        <v>3</v>
      </c>
      <c r="H34">
        <v>70</v>
      </c>
      <c r="I34">
        <v>80</v>
      </c>
      <c r="J34" s="109">
        <f>IF(G34=3,INDEX($D$3:$D$9,MATCH(I34,$B$3:$B$9,0))-IFERROR(INDEX($D$3:$D$9,MATCH(H34,$B$3:$B$9,0)),0),IF(G34=4,INDEX($D$12:$D$18,MATCH(I34,$B$12:$B$18,0))-IFERROR(INDEX($D$12:$D$18,MATCH(H34,$B$12:$B$18,0)),0),IF(G34=5,INDEX($D$21:$D$27,MATCH(I34,$B$21:$B$27,0))-IFERROR(INDEX($D$21:$D$27,MATCH(H34,$B$21:$B$27,0)),0),"Unsupported")))</f>
        <v>770125</v>
      </c>
    </row>
    <row r="35" spans="6:12" x14ac:dyDescent="0.35">
      <c r="F35" t="s">
        <v>225</v>
      </c>
      <c r="G35">
        <v>4</v>
      </c>
      <c r="H35">
        <v>70</v>
      </c>
      <c r="I35">
        <v>80</v>
      </c>
      <c r="J35" s="109">
        <f>IF(G35=3,INDEX($D$3:$D$9,MATCH(I35,$B$3:$B$9,0))-IFERROR(INDEX($D$3:$D$9,MATCH(H35,$B$3:$B$9,0)),0),IF(G35=4,INDEX($D$12:$D$18,MATCH(I35,$B$12:$B$18,0))-IFERROR(INDEX($D$12:$D$18,MATCH(H35,$B$12:$B$18,0)),0),IF(G35=5,INDEX($D$21:$D$27,MATCH(I35,$B$21:$B$27,0))-IFERROR(INDEX($D$21:$D$27,MATCH(H35,$B$21:$B$27,0)),0),"Unsupported")))</f>
        <v>1166875</v>
      </c>
    </row>
    <row r="36" spans="6:12" x14ac:dyDescent="0.35">
      <c r="F36" t="s">
        <v>279</v>
      </c>
      <c r="G36">
        <v>4</v>
      </c>
      <c r="H36">
        <v>70</v>
      </c>
      <c r="I36">
        <v>80</v>
      </c>
      <c r="J36" s="109">
        <f>IF(G36=3,INDEX($D$3:$D$9,MATCH(I36,$B$3:$B$9,0))-IFERROR(INDEX($D$3:$D$9,MATCH(H36,$B$3:$B$9,0)),0),IF(G36=4,INDEX($D$12:$D$18,MATCH(I36,$B$12:$B$18,0))-IFERROR(INDEX($D$12:$D$18,MATCH(H36,$B$12:$B$18,0)),0),IF(G36=5,INDEX($D$21:$D$27,MATCH(I36,$B$21:$B$27,0))-IFERROR(INDEX($D$21:$D$27,MATCH(H36,$B$21:$B$27,0)),0),"Unsupported")))</f>
        <v>1166875</v>
      </c>
    </row>
    <row r="37" spans="6:12" x14ac:dyDescent="0.35">
      <c r="I37" t="s">
        <v>397</v>
      </c>
      <c r="J37" s="109">
        <f>SUM(J32:J36)</f>
        <v>5040875</v>
      </c>
      <c r="K37">
        <f>ROUNDUP(J37/10000,0)</f>
        <v>505</v>
      </c>
      <c r="L37" s="109">
        <f>J37/10</f>
        <v>504087.5</v>
      </c>
    </row>
  </sheetData>
  <mergeCells count="5">
    <mergeCell ref="P7:Q7"/>
    <mergeCell ref="P8:Q8"/>
    <mergeCell ref="P9:Q9"/>
    <mergeCell ref="P10:Q10"/>
    <mergeCell ref="P11:Q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Razor Main</vt:lpstr>
      <vt:lpstr>Fischl Main</vt:lpstr>
      <vt:lpstr>Xiangling Main</vt:lpstr>
      <vt:lpstr>Bennett Main</vt:lpstr>
      <vt:lpstr>Hu Tao Main</vt:lpstr>
      <vt:lpstr>Kaeya Main</vt:lpstr>
      <vt:lpstr>Rosaria Main</vt:lpstr>
      <vt:lpstr>Ganyu Main</vt:lpstr>
      <vt:lpstr>Ganyu Andre</vt:lpstr>
      <vt:lpstr>Barbara Main</vt:lpstr>
      <vt:lpstr>Lisa Main</vt:lpstr>
      <vt:lpstr>Beidou Main</vt:lpstr>
      <vt:lpstr>Fischl Sub</vt:lpstr>
      <vt:lpstr>Xiangling Sub</vt:lpstr>
      <vt:lpstr>Xingqiu Sub</vt:lpstr>
      <vt:lpstr>Kaeya Sub</vt:lpstr>
      <vt:lpstr>Weapon 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LENOVOX230i</dc:creator>
  <cp:lastModifiedBy>rizqi</cp:lastModifiedBy>
  <dcterms:created xsi:type="dcterms:W3CDTF">2021-01-05T07:51:49Z</dcterms:created>
  <dcterms:modified xsi:type="dcterms:W3CDTF">2022-03-12T14:14:19Z</dcterms:modified>
</cp:coreProperties>
</file>