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qbal\Desktop\"/>
    </mc:Choice>
  </mc:AlternateContent>
  <xr:revisionPtr revIDLastSave="0" documentId="13_ncr:1_{35A2D413-0A0C-4F56-A7E3-67D5193AD333}" xr6:coauthVersionLast="45" xr6:coauthVersionMax="45" xr10:uidLastSave="{00000000-0000-0000-0000-000000000000}"/>
  <bookViews>
    <workbookView xWindow="-120" yWindow="-120" windowWidth="20730" windowHeight="11160" firstSheet="9" activeTab="10" xr2:uid="{FA98339D-23B0-4E76-A29F-A97E12E723B3}"/>
  </bookViews>
  <sheets>
    <sheet name="Documentation" sheetId="2" r:id="rId1"/>
    <sheet name="Components " sheetId="14" r:id="rId2"/>
    <sheet name="As-Is Assembly " sheetId="6" r:id="rId3"/>
    <sheet name="Component Price" sheetId="7" r:id="rId4"/>
    <sheet name="As-Is Picking" sheetId="16" r:id="rId5"/>
    <sheet name="To-Be Picking" sheetId="3" r:id="rId6"/>
    <sheet name="shelving list" sheetId="8" r:id="rId7"/>
    <sheet name="As-Is Staffing" sheetId="17" r:id="rId8"/>
    <sheet name="To-Be Staffing" sheetId="15" r:id="rId9"/>
    <sheet name="As-Is P&amp;L" sheetId="18" r:id="rId10"/>
    <sheet name="T-P&amp;L Sunny day" sheetId="10" r:id="rId11"/>
    <sheet name="T-P&amp;L Rainy day" sheetId="11" r:id="rId12"/>
    <sheet name="TrackR Income" sheetId="12" r:id="rId13"/>
    <sheet name="Component cost" sheetId="13" r:id="rId14"/>
  </sheets>
  <externalReferences>
    <externalReference r:id="rId15"/>
  </externalReferences>
  <definedNames>
    <definedName name="_xlnm._FilterDatabase" localSheetId="9" hidden="1">'[1]As-Is Component List'!#REF!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0" l="1"/>
  <c r="E27" i="10" s="1"/>
  <c r="E11" i="10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E9" i="16"/>
  <c r="D9" i="16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G9" i="3"/>
  <c r="F9" i="3"/>
  <c r="B24" i="16" l="1"/>
  <c r="B23" i="16"/>
  <c r="B22" i="16"/>
  <c r="B21" i="16"/>
  <c r="B20" i="16"/>
  <c r="B19" i="16"/>
  <c r="B18" i="16"/>
  <c r="B17" i="16"/>
  <c r="B16" i="16"/>
  <c r="B15" i="16"/>
  <c r="B14" i="16"/>
  <c r="B9" i="16"/>
  <c r="B12" i="16"/>
  <c r="B11" i="16"/>
  <c r="B10" i="16"/>
  <c r="E18" i="18" a="1"/>
  <c r="E18" i="18" s="1"/>
  <c r="E18" i="10" a="1"/>
  <c r="E18" i="10" s="1"/>
  <c r="E16" i="18"/>
  <c r="E28" i="18"/>
  <c r="E45" i="18" s="1"/>
  <c r="E25" i="18"/>
  <c r="E30" i="18" s="1"/>
  <c r="E11" i="18"/>
  <c r="E14" i="18" s="1"/>
  <c r="Q119" i="17"/>
  <c r="P119" i="17"/>
  <c r="O119" i="17"/>
  <c r="L119" i="17"/>
  <c r="K119" i="17"/>
  <c r="J119" i="17"/>
  <c r="F119" i="17"/>
  <c r="E119" i="17"/>
  <c r="D119" i="17"/>
  <c r="Q118" i="17"/>
  <c r="P118" i="17"/>
  <c r="O118" i="17"/>
  <c r="L118" i="17"/>
  <c r="K118" i="17"/>
  <c r="J118" i="17"/>
  <c r="F118" i="17"/>
  <c r="E118" i="17"/>
  <c r="D118" i="17"/>
  <c r="Q117" i="17"/>
  <c r="P117" i="17"/>
  <c r="O117" i="17"/>
  <c r="L117" i="17"/>
  <c r="K117" i="17"/>
  <c r="J117" i="17"/>
  <c r="F117" i="17"/>
  <c r="E117" i="17"/>
  <c r="D117" i="17"/>
  <c r="E26" i="16"/>
  <c r="C26" i="16"/>
  <c r="D26" i="16"/>
  <c r="E21" i="18" l="1"/>
  <c r="E32" i="18" s="1"/>
  <c r="E36" i="18" s="1"/>
  <c r="E40" i="18" s="1"/>
  <c r="E47" i="18" s="1"/>
  <c r="Q116" i="15" l="1"/>
  <c r="P116" i="15"/>
  <c r="O116" i="15"/>
  <c r="L116" i="15"/>
  <c r="K116" i="15"/>
  <c r="J116" i="15"/>
  <c r="G116" i="15"/>
  <c r="F116" i="15"/>
  <c r="E116" i="15"/>
  <c r="Q115" i="15"/>
  <c r="P115" i="15"/>
  <c r="O115" i="15"/>
  <c r="L115" i="15"/>
  <c r="K115" i="15"/>
  <c r="J115" i="15"/>
  <c r="G115" i="15"/>
  <c r="F115" i="15"/>
  <c r="E115" i="15"/>
  <c r="Q114" i="15"/>
  <c r="P114" i="15"/>
  <c r="O114" i="15"/>
  <c r="L114" i="15"/>
  <c r="K114" i="15"/>
  <c r="J114" i="15"/>
  <c r="G114" i="15"/>
  <c r="F114" i="15"/>
  <c r="E114" i="15"/>
  <c r="B17" i="13" l="1"/>
  <c r="D17" i="13"/>
  <c r="F17" i="13"/>
  <c r="B36" i="13"/>
  <c r="E18" i="11" s="1" a="1"/>
  <c r="E18" i="11" s="1"/>
  <c r="D36" i="13"/>
  <c r="F36" i="13"/>
  <c r="E11" i="11"/>
  <c r="E14" i="11" s="1"/>
  <c r="E16" i="11"/>
  <c r="E25" i="11"/>
  <c r="E27" i="11"/>
  <c r="A42" i="11"/>
  <c r="E42" i="11"/>
  <c r="E14" i="10"/>
  <c r="E16" i="10"/>
  <c r="E21" i="10" s="1"/>
  <c r="E29" i="10" s="1"/>
  <c r="A42" i="10"/>
  <c r="E42" i="10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E21" i="11" l="1"/>
  <c r="E29" i="11" s="1"/>
  <c r="E33" i="11" s="1"/>
  <c r="E37" i="11" s="1"/>
  <c r="E44" i="11" s="1"/>
  <c r="E45" i="11" s="1"/>
  <c r="E33" i="10"/>
  <c r="E37" i="10" s="1"/>
  <c r="C7" i="6"/>
  <c r="E11" i="6" s="1"/>
  <c r="K7" i="6"/>
  <c r="F11" i="6" s="1"/>
  <c r="D11" i="6"/>
  <c r="J11" i="6"/>
  <c r="K11" i="6"/>
  <c r="L11" i="6" s="1"/>
  <c r="L12" i="6" s="1"/>
  <c r="L13" i="6" s="1"/>
  <c r="T11" i="6"/>
  <c r="W11" i="6"/>
  <c r="X11" i="6"/>
  <c r="D12" i="6"/>
  <c r="E12" i="6"/>
  <c r="F12" i="6"/>
  <c r="W12" i="6"/>
  <c r="X12" i="6"/>
  <c r="D13" i="6"/>
  <c r="E13" i="6"/>
  <c r="F13" i="6"/>
  <c r="J13" i="6"/>
  <c r="K13" i="6"/>
  <c r="W13" i="6"/>
  <c r="D14" i="6"/>
  <c r="D15" i="6" s="1"/>
  <c r="D16" i="6" s="1"/>
  <c r="D17" i="6" s="1"/>
  <c r="D18" i="6" s="1"/>
  <c r="D19" i="6" s="1"/>
  <c r="E14" i="6"/>
  <c r="F14" i="6"/>
  <c r="J14" i="6"/>
  <c r="K14" i="6"/>
  <c r="W14" i="6"/>
  <c r="E15" i="6"/>
  <c r="F15" i="6"/>
  <c r="W15" i="6"/>
  <c r="E16" i="6"/>
  <c r="F16" i="6"/>
  <c r="J16" i="6"/>
  <c r="K16" i="6"/>
  <c r="W16" i="6"/>
  <c r="E17" i="6"/>
  <c r="F17" i="6"/>
  <c r="J17" i="6"/>
  <c r="K17" i="6"/>
  <c r="W17" i="6"/>
  <c r="E18" i="6"/>
  <c r="F18" i="6"/>
  <c r="W18" i="6"/>
  <c r="E19" i="6"/>
  <c r="F19" i="6"/>
  <c r="J19" i="6"/>
  <c r="K19" i="6"/>
  <c r="W19" i="6"/>
  <c r="D20" i="6"/>
  <c r="D21" i="6" s="1"/>
  <c r="D22" i="6" s="1"/>
  <c r="E20" i="6"/>
  <c r="F20" i="6"/>
  <c r="J20" i="6"/>
  <c r="K20" i="6"/>
  <c r="W20" i="6"/>
  <c r="E21" i="6"/>
  <c r="F21" i="6"/>
  <c r="W21" i="6"/>
  <c r="E22" i="6"/>
  <c r="F22" i="6"/>
  <c r="J22" i="6"/>
  <c r="K22" i="6"/>
  <c r="W22" i="6"/>
  <c r="D23" i="6"/>
  <c r="D24" i="6" s="1"/>
  <c r="D25" i="6" s="1"/>
  <c r="D26" i="6" s="1"/>
  <c r="D27" i="6" s="1"/>
  <c r="D28" i="6" s="1"/>
  <c r="D29" i="6" s="1"/>
  <c r="D30" i="6" s="1"/>
  <c r="D31" i="6" s="1"/>
  <c r="D32" i="6" s="1"/>
  <c r="E23" i="6"/>
  <c r="F23" i="6"/>
  <c r="J23" i="6"/>
  <c r="K23" i="6"/>
  <c r="W23" i="6"/>
  <c r="E24" i="6"/>
  <c r="F24" i="6"/>
  <c r="W24" i="6"/>
  <c r="E25" i="6"/>
  <c r="F25" i="6"/>
  <c r="J25" i="6"/>
  <c r="K25" i="6"/>
  <c r="W25" i="6"/>
  <c r="E26" i="6"/>
  <c r="F26" i="6"/>
  <c r="J26" i="6"/>
  <c r="K26" i="6"/>
  <c r="W26" i="6"/>
  <c r="E27" i="6"/>
  <c r="F27" i="6"/>
  <c r="J27" i="6"/>
  <c r="K27" i="6"/>
  <c r="W27" i="6"/>
  <c r="E28" i="6"/>
  <c r="F28" i="6"/>
  <c r="J28" i="6"/>
  <c r="K28" i="6"/>
  <c r="P28" i="6"/>
  <c r="S28" i="6"/>
  <c r="W28" i="6"/>
  <c r="E29" i="6"/>
  <c r="F29" i="6"/>
  <c r="W29" i="6"/>
  <c r="E30" i="6"/>
  <c r="F30" i="6"/>
  <c r="P30" i="6"/>
  <c r="W30" i="6"/>
  <c r="E31" i="6"/>
  <c r="F31" i="6"/>
  <c r="W31" i="6"/>
  <c r="E32" i="6"/>
  <c r="F32" i="6"/>
  <c r="W32" i="6"/>
  <c r="D37" i="6"/>
  <c r="E37" i="6"/>
  <c r="F37" i="6"/>
  <c r="H37" i="6" s="1"/>
  <c r="G37" i="6"/>
  <c r="L37" i="6"/>
  <c r="M37" i="6"/>
  <c r="D38" i="6"/>
  <c r="E38" i="6"/>
  <c r="F38" i="6"/>
  <c r="G38" i="6"/>
  <c r="K38" i="6"/>
  <c r="L38" i="6" s="1"/>
  <c r="L39" i="6" s="1"/>
  <c r="L40" i="6" s="1"/>
  <c r="D39" i="6"/>
  <c r="E39" i="6"/>
  <c r="F39" i="6"/>
  <c r="G39" i="6"/>
  <c r="G40" i="6" s="1"/>
  <c r="D40" i="6"/>
  <c r="E40" i="6"/>
  <c r="F40" i="6"/>
  <c r="D41" i="6"/>
  <c r="D42" i="6" s="1"/>
  <c r="D43" i="6" s="1"/>
  <c r="P12" i="6" s="1"/>
  <c r="T12" i="6" s="1"/>
  <c r="T13" i="6" s="1"/>
  <c r="T14" i="6" s="1"/>
  <c r="E41" i="6"/>
  <c r="F41" i="6"/>
  <c r="E42" i="6"/>
  <c r="F42" i="6"/>
  <c r="E43" i="6"/>
  <c r="F43" i="6"/>
  <c r="D47" i="6"/>
  <c r="D48" i="6" s="1"/>
  <c r="D49" i="6" s="1"/>
  <c r="P15" i="6" s="1"/>
  <c r="E47" i="6"/>
  <c r="F47" i="6"/>
  <c r="G47" i="6"/>
  <c r="H47" i="6"/>
  <c r="H48" i="6" s="1"/>
  <c r="K47" i="6"/>
  <c r="L47" i="6" s="1"/>
  <c r="M47" i="6"/>
  <c r="M48" i="6" s="1"/>
  <c r="R15" i="6" s="1"/>
  <c r="E48" i="6"/>
  <c r="F48" i="6"/>
  <c r="G48" i="6"/>
  <c r="K48" i="6"/>
  <c r="N47" i="6" s="1"/>
  <c r="S15" i="6" s="1"/>
  <c r="E49" i="6"/>
  <c r="F49" i="6"/>
  <c r="G49" i="6"/>
  <c r="D53" i="6"/>
  <c r="E53" i="6"/>
  <c r="G53" i="6" s="1"/>
  <c r="F53" i="6"/>
  <c r="H53" i="6" s="1"/>
  <c r="H54" i="6" s="1"/>
  <c r="H55" i="6" s="1"/>
  <c r="K53" i="6"/>
  <c r="L53" i="6" s="1"/>
  <c r="D54" i="6"/>
  <c r="E54" i="6"/>
  <c r="F54" i="6"/>
  <c r="K54" i="6"/>
  <c r="D55" i="6"/>
  <c r="P18" i="6" s="1"/>
  <c r="E55" i="6"/>
  <c r="F55" i="6"/>
  <c r="D59" i="6"/>
  <c r="E59" i="6"/>
  <c r="G59" i="6" s="1"/>
  <c r="F59" i="6"/>
  <c r="H59" i="6" s="1"/>
  <c r="K59" i="6"/>
  <c r="D60" i="6"/>
  <c r="E60" i="6"/>
  <c r="F60" i="6"/>
  <c r="H60" i="6"/>
  <c r="H61" i="6" s="1"/>
  <c r="K60" i="6"/>
  <c r="D61" i="6"/>
  <c r="P21" i="6" s="1"/>
  <c r="E61" i="6"/>
  <c r="F61" i="6"/>
  <c r="D65" i="6"/>
  <c r="E65" i="6"/>
  <c r="G65" i="6" s="1"/>
  <c r="F65" i="6"/>
  <c r="H65" i="6" s="1"/>
  <c r="M65" i="6"/>
  <c r="M66" i="6" s="1"/>
  <c r="R28" i="6" s="1"/>
  <c r="N65" i="6"/>
  <c r="D66" i="6"/>
  <c r="E66" i="6"/>
  <c r="F66" i="6"/>
  <c r="E70" i="6"/>
  <c r="F70" i="6"/>
  <c r="M70" i="6" s="1"/>
  <c r="M71" i="6" s="1"/>
  <c r="R30" i="6" s="1"/>
  <c r="G70" i="6"/>
  <c r="H70" i="6"/>
  <c r="L70" i="6"/>
  <c r="N70" i="6"/>
  <c r="S30" i="6" s="1"/>
  <c r="D71" i="6"/>
  <c r="E71" i="6"/>
  <c r="F71" i="6"/>
  <c r="G71" i="6"/>
  <c r="H71" i="6"/>
  <c r="L71" i="6"/>
  <c r="Q30" i="6" s="1"/>
  <c r="E44" i="10" l="1"/>
  <c r="E45" i="10" s="1"/>
  <c r="E46" i="11"/>
  <c r="L41" i="6"/>
  <c r="L42" i="6" s="1"/>
  <c r="L43" i="6" s="1"/>
  <c r="Q12" i="6" s="1"/>
  <c r="N37" i="6"/>
  <c r="S12" i="6" s="1"/>
  <c r="L48" i="6"/>
  <c r="Q15" i="6" s="1"/>
  <c r="M38" i="6"/>
  <c r="M39" i="6" s="1"/>
  <c r="M40" i="6" s="1"/>
  <c r="M41" i="6" s="1"/>
  <c r="M42" i="6" s="1"/>
  <c r="M43" i="6" s="1"/>
  <c r="R12" i="6" s="1"/>
  <c r="L14" i="6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T18" i="6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15" i="6"/>
  <c r="T16" i="6" s="1"/>
  <c r="T17" i="6" s="1"/>
  <c r="M59" i="6"/>
  <c r="M60" i="6" s="1"/>
  <c r="M61" i="6" s="1"/>
  <c r="R21" i="6" s="1"/>
  <c r="N59" i="6"/>
  <c r="S21" i="6" s="1"/>
  <c r="X16" i="6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L54" i="6"/>
  <c r="L55" i="6" s="1"/>
  <c r="Q18" i="6" s="1"/>
  <c r="G54" i="6"/>
  <c r="G55" i="6" s="1"/>
  <c r="G42" i="6"/>
  <c r="G43" i="6" s="1"/>
  <c r="L65" i="6"/>
  <c r="L66" i="6" s="1"/>
  <c r="Q28" i="6" s="1"/>
  <c r="H66" i="6"/>
  <c r="V11" i="6"/>
  <c r="V12" i="6" s="1"/>
  <c r="V13" i="6" s="1"/>
  <c r="V14" i="6" s="1"/>
  <c r="V15" i="6" s="1"/>
  <c r="V16" i="6" s="1"/>
  <c r="V17" i="6" s="1"/>
  <c r="H11" i="6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49" i="6"/>
  <c r="G41" i="6"/>
  <c r="G66" i="6"/>
  <c r="G60" i="6"/>
  <c r="G61" i="6" s="1"/>
  <c r="L59" i="6"/>
  <c r="L60" i="6" s="1"/>
  <c r="L61" i="6" s="1"/>
  <c r="Q21" i="6" s="1"/>
  <c r="M53" i="6"/>
  <c r="M54" i="6" s="1"/>
  <c r="M55" i="6" s="1"/>
  <c r="R18" i="6" s="1"/>
  <c r="N53" i="6"/>
  <c r="S18" i="6" s="1"/>
  <c r="H38" i="6"/>
  <c r="H39" i="6" s="1"/>
  <c r="H40" i="6" s="1"/>
  <c r="H41" i="6" s="1"/>
  <c r="H42" i="6" s="1"/>
  <c r="H43" i="6" s="1"/>
  <c r="X13" i="6"/>
  <c r="X14" i="6" s="1"/>
  <c r="X15" i="6" s="1"/>
  <c r="U11" i="6"/>
  <c r="U12" i="6" s="1"/>
  <c r="U13" i="6" s="1"/>
  <c r="U14" i="6" s="1"/>
  <c r="U15" i="6" s="1"/>
  <c r="U16" i="6" s="1"/>
  <c r="U17" i="6" s="1"/>
  <c r="G11" i="6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M11" i="6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E46" i="10" l="1"/>
  <c r="V18" i="6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U18" i="6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E26" i="3"/>
  <c r="G26" i="3" l="1"/>
  <c r="F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<sst xmlns="http://schemas.openxmlformats.org/spreadsheetml/2006/main" count="2470" uniqueCount="396">
  <si>
    <t>Each component's price is included in this sheet</t>
  </si>
  <si>
    <t>Component Price</t>
  </si>
  <si>
    <t>This sheet includes calculations of assembly tasks, time and cost required in assembly process</t>
  </si>
  <si>
    <t>This sheet gives an overview of list of components available in CDL facility form TrackR manufacturing</t>
  </si>
  <si>
    <t>Components</t>
  </si>
  <si>
    <t>This sheet.  Gives an overview of the entire workbook</t>
  </si>
  <si>
    <t>ReadMeFirst</t>
  </si>
  <si>
    <t>Sheets</t>
  </si>
  <si>
    <t>Created and published</t>
  </si>
  <si>
    <t>Comments</t>
  </si>
  <si>
    <t>Version</t>
  </si>
  <si>
    <t>Date</t>
  </si>
  <si>
    <t>History Table:</t>
  </si>
  <si>
    <t>Team H</t>
  </si>
  <si>
    <t>Created by:</t>
  </si>
  <si>
    <t>Total</t>
  </si>
  <si>
    <t>ILV42BNA8CO</t>
  </si>
  <si>
    <t>TJT88COB2WC</t>
  </si>
  <si>
    <t>QTB96PHQ5WB</t>
  </si>
  <si>
    <t>VEA77BAF2MB</t>
  </si>
  <si>
    <t>UEG47LXG1RJ</t>
  </si>
  <si>
    <t>EAE72FYU2PL</t>
  </si>
  <si>
    <t>VKN98WXE8YV</t>
  </si>
  <si>
    <t>KNR35NZD6GR</t>
  </si>
  <si>
    <t>VDH12RUL7JT</t>
  </si>
  <si>
    <t>9 to 10</t>
  </si>
  <si>
    <t>GPR42GXJ2TZ</t>
  </si>
  <si>
    <t>8 to 9</t>
  </si>
  <si>
    <t>PSI14ZUG7YP</t>
  </si>
  <si>
    <t>SKM76JEA5VJ</t>
  </si>
  <si>
    <t>15 to 16</t>
  </si>
  <si>
    <t>SNC13ELZ5LU</t>
  </si>
  <si>
    <t>14 to 15</t>
  </si>
  <si>
    <t>LS1121</t>
  </si>
  <si>
    <t>13 to 14</t>
  </si>
  <si>
    <t>OYX53IEQ4SX</t>
  </si>
  <si>
    <t>12 to 13</t>
  </si>
  <si>
    <t>Maximum Speed (m/s)</t>
  </si>
  <si>
    <t>Minimum Speed (m/s)</t>
  </si>
  <si>
    <t>VHN44PGP3FT</t>
  </si>
  <si>
    <t>Maximum Time (s)</t>
  </si>
  <si>
    <t>Minimum Time (s)</t>
  </si>
  <si>
    <t>Distance (meters)</t>
  </si>
  <si>
    <t>Part Number</t>
  </si>
  <si>
    <t>Path</t>
  </si>
  <si>
    <t>Pickup time in seconds</t>
  </si>
  <si>
    <t>Starting Point</t>
  </si>
  <si>
    <t>SP</t>
  </si>
  <si>
    <t>I</t>
  </si>
  <si>
    <t>F</t>
  </si>
  <si>
    <t>C</t>
  </si>
  <si>
    <t>H</t>
  </si>
  <si>
    <t>E</t>
  </si>
  <si>
    <t>B</t>
  </si>
  <si>
    <t>G</t>
  </si>
  <si>
    <t>D</t>
  </si>
  <si>
    <t>A</t>
  </si>
  <si>
    <t>Time</t>
  </si>
  <si>
    <t>J,D,L,J,E,H,K,F,C,I</t>
  </si>
  <si>
    <t>Repeat task 6 to 22</t>
  </si>
  <si>
    <t>Extract Electronic components inside</t>
  </si>
  <si>
    <t>Total Component Cost</t>
  </si>
  <si>
    <t>Maximum All Total to Task</t>
  </si>
  <si>
    <t>Minimum All Total to Task</t>
  </si>
  <si>
    <t>Component Cost</t>
  </si>
  <si>
    <t>Component</t>
  </si>
  <si>
    <t>Maximum  Labour  Total To Task</t>
  </si>
  <si>
    <t>Minimum Labour Total To Task</t>
  </si>
  <si>
    <t>Maximum Labour Task Value</t>
  </si>
  <si>
    <t>Minimum Labour Task Value</t>
  </si>
  <si>
    <t>Total Time to Task</t>
  </si>
  <si>
    <t>Duration (seconds)</t>
  </si>
  <si>
    <t>Task</t>
  </si>
  <si>
    <t>On Fail - Process 6</t>
  </si>
  <si>
    <t>Repeat task 6 to 17</t>
  </si>
  <si>
    <t>Disposal Internal components</t>
  </si>
  <si>
    <t>On Fail - Process 5</t>
  </si>
  <si>
    <t>Tug test</t>
  </si>
  <si>
    <t>Recording loss in system</t>
  </si>
  <si>
    <t>L</t>
  </si>
  <si>
    <t>Disposal</t>
  </si>
  <si>
    <t>On Fail - Process 4</t>
  </si>
  <si>
    <t>Optical inspection</t>
  </si>
  <si>
    <t>soldering</t>
  </si>
  <si>
    <t>J</t>
  </si>
  <si>
    <t>Clean old solder</t>
  </si>
  <si>
    <t>On Fail - Process 3</t>
  </si>
  <si>
    <t>Tug Test</t>
  </si>
  <si>
    <t>Depress and insert LS1121 into MPC432119-2</t>
  </si>
  <si>
    <t>Slid MPC44422 into holes through LS1121</t>
  </si>
  <si>
    <t>On Fail - Process 2</t>
  </si>
  <si>
    <t>Inspect</t>
  </si>
  <si>
    <t>Unpack</t>
  </si>
  <si>
    <t>Walk</t>
  </si>
  <si>
    <t>Pickup replacment component</t>
  </si>
  <si>
    <t>Drop damaged component</t>
  </si>
  <si>
    <t>On Fail - Process 1</t>
  </si>
  <si>
    <t>Synchronization test</t>
  </si>
  <si>
    <t>Discarding</t>
  </si>
  <si>
    <t>Process 6</t>
  </si>
  <si>
    <t>Heat Test</t>
  </si>
  <si>
    <t xml:space="preserve"> Remove Clamp</t>
  </si>
  <si>
    <t>Process 5</t>
  </si>
  <si>
    <t>Connect</t>
  </si>
  <si>
    <t>K</t>
  </si>
  <si>
    <t>Test</t>
  </si>
  <si>
    <t>Solder</t>
  </si>
  <si>
    <t>Process 4</t>
  </si>
  <si>
    <t>Clamping</t>
  </si>
  <si>
    <t>Process 3</t>
  </si>
  <si>
    <t>Soldering</t>
  </si>
  <si>
    <t>Process 2</t>
  </si>
  <si>
    <t>Process 1</t>
  </si>
  <si>
    <t>Reliability to task</t>
  </si>
  <si>
    <t>Reliability</t>
  </si>
  <si>
    <t>Maximum All total to task</t>
  </si>
  <si>
    <t>Minimum All total to task</t>
  </si>
  <si>
    <t>Total Time to task with 1 fail and good repeat</t>
  </si>
  <si>
    <t>Maximum Labour Cost</t>
  </si>
  <si>
    <t>Minimum Labor Cost</t>
  </si>
  <si>
    <t>Action</t>
  </si>
  <si>
    <t>Fail%</t>
  </si>
  <si>
    <t>Maximum Component Cost</t>
  </si>
  <si>
    <t>Minimum Component Cost</t>
  </si>
  <si>
    <t>Total Time To Task</t>
  </si>
  <si>
    <t>Duration(seconds)</t>
  </si>
  <si>
    <t>On Fail</t>
  </si>
  <si>
    <t>Main Assembly Process</t>
  </si>
  <si>
    <t>per second</t>
  </si>
  <si>
    <t>per hour</t>
  </si>
  <si>
    <t>Minimum Labour Cost</t>
  </si>
  <si>
    <t xml:space="preserve"> Calculation </t>
  </si>
  <si>
    <t>Assembling Components</t>
  </si>
  <si>
    <t>P</t>
  </si>
  <si>
    <t>Packaging - KK4238</t>
  </si>
  <si>
    <t>O</t>
  </si>
  <si>
    <t>Packaging - KK433</t>
  </si>
  <si>
    <t>N</t>
  </si>
  <si>
    <t>Packaging - KK425</t>
  </si>
  <si>
    <t>M</t>
  </si>
  <si>
    <t>Banda Bracelets (HK) Ltd. - LS1128</t>
  </si>
  <si>
    <t>Banda Bracelets (HK) Ltd. - LS1124</t>
  </si>
  <si>
    <t>Banda Bracelets (HK) Ltd. - LS1121</t>
  </si>
  <si>
    <t>BlueGiga - BLE112</t>
  </si>
  <si>
    <t>Sandisk - SDMALBB3033G</t>
  </si>
  <si>
    <t>Samsung - SS98AAIS</t>
  </si>
  <si>
    <t>ST Microelectronics - STMA11233</t>
  </si>
  <si>
    <t>ST Microelectronics - HG213123-221</t>
  </si>
  <si>
    <t>Qualcomm - BD20911131BB</t>
  </si>
  <si>
    <t>Qualcomm - BD2098733AAB</t>
  </si>
  <si>
    <t>Foxconn - FnOFI-GN1212</t>
  </si>
  <si>
    <t>American Vanadium - SFLV25</t>
  </si>
  <si>
    <t>Mitchell’s Plastics - MPC44422</t>
  </si>
  <si>
    <t>Mitchell’s Plastics - MPC432119-2</t>
  </si>
  <si>
    <t>Cost Per Each</t>
  </si>
  <si>
    <t>Manufacture &amp; Number</t>
  </si>
  <si>
    <t>SP to 1</t>
  </si>
  <si>
    <t>1 to 2</t>
  </si>
  <si>
    <t>2 to 3</t>
  </si>
  <si>
    <t>3 to 4</t>
  </si>
  <si>
    <t>4 to 5</t>
  </si>
  <si>
    <t>5 to 6</t>
  </si>
  <si>
    <t>6 to 7</t>
  </si>
  <si>
    <t>7 to 12</t>
  </si>
  <si>
    <t>16 to 11</t>
  </si>
  <si>
    <t>11 to 8</t>
  </si>
  <si>
    <t>10 to SP</t>
  </si>
  <si>
    <t>No</t>
  </si>
  <si>
    <t>LFR43NBR8HV</t>
  </si>
  <si>
    <t>EGI91LPQ4OS</t>
  </si>
  <si>
    <t>BDE91XMS5AB</t>
  </si>
  <si>
    <t>WAA72WHV9DB</t>
  </si>
  <si>
    <t>HQO23PLY1SX</t>
  </si>
  <si>
    <t>YAU44NWF2PW</t>
  </si>
  <si>
    <t>RNN73OKP9XR</t>
  </si>
  <si>
    <t>TBE46HWQ8VP</t>
  </si>
  <si>
    <t>PUQ55DVU2YT</t>
  </si>
  <si>
    <t>XKU43PZH8ZY</t>
  </si>
  <si>
    <t>HCC81GBV6CA</t>
  </si>
  <si>
    <t>CBQ56OEO7AQ</t>
  </si>
  <si>
    <t>WNC89MPT8OR</t>
  </si>
  <si>
    <t>MPC44422</t>
  </si>
  <si>
    <t>MPC432119-2</t>
  </si>
  <si>
    <t>NMX53TOK5UB</t>
  </si>
  <si>
    <t>ZEU24SQG6UA</t>
  </si>
  <si>
    <t>MDP63HQH1YP</t>
  </si>
  <si>
    <t>OZC72CMZ8WX</t>
  </si>
  <si>
    <t>JHO44ISY9ED</t>
  </si>
  <si>
    <t>DCL19DMK4GX</t>
  </si>
  <si>
    <t>STMA11233</t>
  </si>
  <si>
    <t>IOI59NOE3RF</t>
  </si>
  <si>
    <t>WTV61KZX1HD</t>
  </si>
  <si>
    <t>IFH94FFH1AW</t>
  </si>
  <si>
    <t>SS98AAIS</t>
  </si>
  <si>
    <t>SYS66SEN5OX</t>
  </si>
  <si>
    <t>HG213123-221</t>
  </si>
  <si>
    <t>CBP81TTJ9ZZ</t>
  </si>
  <si>
    <t>ZDV52XYP7TO</t>
  </si>
  <si>
    <t>UDB14FSH6CA</t>
  </si>
  <si>
    <t>BD20911131BB</t>
  </si>
  <si>
    <t>KXK73IRZ2HX</t>
  </si>
  <si>
    <t>BD2098733AAB</t>
  </si>
  <si>
    <t>EWX53SED9NM</t>
  </si>
  <si>
    <t>IBY12CDH4SL</t>
  </si>
  <si>
    <t>YZX22KZL2HF</t>
  </si>
  <si>
    <t>XKX62IWL3WU</t>
  </si>
  <si>
    <t>FnOFI-GN1212</t>
  </si>
  <si>
    <t>UNB33PKP7LX</t>
  </si>
  <si>
    <t>BXB97BSC1XM</t>
  </si>
  <si>
    <t>GBN66GUJ8EZ</t>
  </si>
  <si>
    <t>SDMALBB3033G</t>
  </si>
  <si>
    <t>AVG29VUB7SL</t>
  </si>
  <si>
    <t>NMI74BKG4GE</t>
  </si>
  <si>
    <t>XWC78UDC5SC</t>
  </si>
  <si>
    <t>SFLV25</t>
  </si>
  <si>
    <t>UIH36QWQ4HW</t>
  </si>
  <si>
    <t>KXQ91CZD9HD</t>
  </si>
  <si>
    <t>BLE112</t>
  </si>
  <si>
    <t>Fixed Location</t>
  </si>
  <si>
    <t>Bay</t>
  </si>
  <si>
    <t>Row</t>
  </si>
  <si>
    <t>Part Number 3</t>
  </si>
  <si>
    <t>Part Number 2</t>
  </si>
  <si>
    <t>Part Number 1</t>
  </si>
  <si>
    <t>Monthly (20 days) Profit after components, marketing and labour cost and indirect labour</t>
  </si>
  <si>
    <t>Weekly (5 days) Profit after components, marketing and labour cost and indirect labour</t>
  </si>
  <si>
    <t>Daily Profit after components, marketing and labour cost and indirect labour</t>
  </si>
  <si>
    <t>Indirect labour expense for 1 day</t>
  </si>
  <si>
    <t>Total Working</t>
  </si>
  <si>
    <t>hrs per day</t>
  </si>
  <si>
    <t>Percentage of employees</t>
  </si>
  <si>
    <t>Per hour for indirect labour</t>
  </si>
  <si>
    <t>employees</t>
  </si>
  <si>
    <t>for 2 shifts for 3 tables</t>
  </si>
  <si>
    <t>Profit after components, marketing and labour cost</t>
  </si>
  <si>
    <t>Total Shifts</t>
  </si>
  <si>
    <t>for 1 shift 3 tables</t>
  </si>
  <si>
    <t>Tables</t>
  </si>
  <si>
    <t>for 1 shift 1 table</t>
  </si>
  <si>
    <t>Shift labour cost 1 table</t>
  </si>
  <si>
    <t>shippers/recievers</t>
  </si>
  <si>
    <t>Manufacturing Employees</t>
  </si>
  <si>
    <t>product and process designers</t>
  </si>
  <si>
    <t>Per hour for labour</t>
  </si>
  <si>
    <t>plant manager</t>
  </si>
  <si>
    <t>Payroll Burden</t>
  </si>
  <si>
    <t>hr</t>
  </si>
  <si>
    <t>qc staff</t>
  </si>
  <si>
    <t>shift managers</t>
  </si>
  <si>
    <t>Gross Profit for 1 table per shift</t>
  </si>
  <si>
    <t>team maintanence</t>
  </si>
  <si>
    <t>Utilities bill for 24 hr</t>
  </si>
  <si>
    <t>team member</t>
  </si>
  <si>
    <t>Marketing Costs</t>
  </si>
  <si>
    <t>team lead</t>
  </si>
  <si>
    <t>Component cost</t>
  </si>
  <si>
    <t>mngt/support</t>
  </si>
  <si>
    <t>Income per TrackR</t>
  </si>
  <si>
    <t>Trackr A</t>
  </si>
  <si>
    <t>Total prod</t>
  </si>
  <si>
    <t>Track R's per table per shift</t>
  </si>
  <si>
    <t>Maintanence</t>
  </si>
  <si>
    <t>Line workers</t>
  </si>
  <si>
    <t>( Two persons working)</t>
  </si>
  <si>
    <t>6 Teams</t>
  </si>
  <si>
    <t>Track R 's per table per hour</t>
  </si>
  <si>
    <t>Employees</t>
  </si>
  <si>
    <t>Assembled TrackR's Failure Rate</t>
  </si>
  <si>
    <t>Per shift work Hours</t>
  </si>
  <si>
    <t>Total Minutes</t>
  </si>
  <si>
    <t>Minutes</t>
  </si>
  <si>
    <t>to pick</t>
  </si>
  <si>
    <t>to make</t>
  </si>
  <si>
    <t>Profit/Loss</t>
  </si>
  <si>
    <t>Trackr C Wholesale Price</t>
  </si>
  <si>
    <t>Trackr B Wholesale Price</t>
  </si>
  <si>
    <t>Trackr A Wholesale Price</t>
  </si>
  <si>
    <t>Trackr C</t>
  </si>
  <si>
    <t>Trackr B</t>
  </si>
  <si>
    <t>Income</t>
  </si>
  <si>
    <t>Subtotal C</t>
  </si>
  <si>
    <t>SubtotalB</t>
  </si>
  <si>
    <t>Subtotal A</t>
  </si>
  <si>
    <t>KK438</t>
  </si>
  <si>
    <t>KK433</t>
  </si>
  <si>
    <t>KK425</t>
  </si>
  <si>
    <t>LS1128</t>
  </si>
  <si>
    <t>LS1124</t>
  </si>
  <si>
    <t>Unit Price</t>
  </si>
  <si>
    <t>Rainy day component cost</t>
  </si>
  <si>
    <t>Sunny day component cost</t>
  </si>
  <si>
    <t>Deluxe TrackR Packaging</t>
  </si>
  <si>
    <t>Packaging</t>
  </si>
  <si>
    <t>Standard TrackR Packaging</t>
  </si>
  <si>
    <t>Economy TrackR Packaging</t>
  </si>
  <si>
    <t>Gold expansion strap</t>
  </si>
  <si>
    <t>Banda Bracelets (HK) Ltd.</t>
  </si>
  <si>
    <t>Leather wrist strap</t>
  </si>
  <si>
    <t>YES</t>
  </si>
  <si>
    <t>Plastic wrist strap</t>
  </si>
  <si>
    <t>Wireless connectivity using Bluetooth 4.0 LTE</t>
  </si>
  <si>
    <t>Bluetooth 4.0 low energy chipset</t>
  </si>
  <si>
    <t>BlueGiga</t>
  </si>
  <si>
    <t>Small flash chip for data storage.</t>
  </si>
  <si>
    <t>2GB FLASH NAND</t>
  </si>
  <si>
    <t>Sandisk</t>
  </si>
  <si>
    <t>NO</t>
  </si>
  <si>
    <t>18mm x 29mm OLED screen</t>
  </si>
  <si>
    <t>Samsung</t>
  </si>
  <si>
    <t>2-axis analogue accelerometer</t>
  </si>
  <si>
    <t>ST Microelectronics</t>
  </si>
  <si>
    <t>3-axis digital gyroscope</t>
  </si>
  <si>
    <t>Micro-transmitter for LTE communication</t>
  </si>
  <si>
    <t>Qualcomm</t>
  </si>
  <si>
    <t>Rigid plastic frame</t>
  </si>
  <si>
    <t>Secure housing for orientation equipment</t>
  </si>
  <si>
    <t>Main printed circuit board (PCB)</t>
  </si>
  <si>
    <t>Foxconn</t>
  </si>
  <si>
    <t>A paper thin battery operating using vanadium dipped alloys to reduce heat production and power waste.</t>
  </si>
  <si>
    <t>Slimflex Lithium-Vanadium printed battery</t>
  </si>
  <si>
    <t>American Vanadium</t>
  </si>
  <si>
    <t>Connects MPC432119-2 to LS1121</t>
  </si>
  <si>
    <t>Rigid plastic pins</t>
  </si>
  <si>
    <t>Mitchell’s Plastics</t>
  </si>
  <si>
    <t>Outer housing for TRACKR</t>
  </si>
  <si>
    <t>Vulcanized Rubber casing</t>
  </si>
  <si>
    <t>Shelf Location (BAY)</t>
  </si>
  <si>
    <t>Shelf Location (ROW)</t>
  </si>
  <si>
    <t>Quantity</t>
  </si>
  <si>
    <t>Maximum Price</t>
  </si>
  <si>
    <t>Comment</t>
  </si>
  <si>
    <t>Description</t>
  </si>
  <si>
    <t>Manufacturer</t>
  </si>
  <si>
    <t>Table of Components</t>
  </si>
  <si>
    <t xml:space="preserve">As-Is Assembly </t>
  </si>
  <si>
    <t>To-Be Picking</t>
  </si>
  <si>
    <t>To-Be Staffing</t>
  </si>
  <si>
    <t>T-P&amp;L Sunny day</t>
  </si>
  <si>
    <t>TrackR Income</t>
  </si>
  <si>
    <t>Assembly 1</t>
  </si>
  <si>
    <t>Pick 1</t>
  </si>
  <si>
    <t>standby 1</t>
  </si>
  <si>
    <t>Assembly 2</t>
  </si>
  <si>
    <t>Pick 2</t>
  </si>
  <si>
    <t>standby 2</t>
  </si>
  <si>
    <t>Assembly 3</t>
  </si>
  <si>
    <t>Test3</t>
  </si>
  <si>
    <t>standby 3</t>
  </si>
  <si>
    <t>TrackR A</t>
  </si>
  <si>
    <t>Maximum Time (min)</t>
  </si>
  <si>
    <t>SP to 12</t>
  </si>
  <si>
    <t>16 to 8</t>
  </si>
  <si>
    <t>10 to 7</t>
  </si>
  <si>
    <t>7 to 6</t>
  </si>
  <si>
    <t>6 to 5</t>
  </si>
  <si>
    <t>5 to 4</t>
  </si>
  <si>
    <t>4 to 3</t>
  </si>
  <si>
    <t>3 to 2</t>
  </si>
  <si>
    <t>2 to 1</t>
  </si>
  <si>
    <t>1 to 11</t>
  </si>
  <si>
    <t>11 to SP</t>
  </si>
  <si>
    <t>Assembling 1</t>
  </si>
  <si>
    <t>Pick up 1</t>
  </si>
  <si>
    <t>Standby 1</t>
  </si>
  <si>
    <t>Assembling 2</t>
  </si>
  <si>
    <t>Pick up 2</t>
  </si>
  <si>
    <t>Standby 2</t>
  </si>
  <si>
    <t>Assembling 3</t>
  </si>
  <si>
    <t>Pick up 3</t>
  </si>
  <si>
    <t>Standby 3</t>
  </si>
  <si>
    <t xml:space="preserve">D  </t>
  </si>
  <si>
    <t xml:space="preserve">H </t>
  </si>
  <si>
    <t>Incomer per TrackR</t>
  </si>
  <si>
    <t>purchasing agents</t>
  </si>
  <si>
    <t>Profit after components, marketing and labour cost and indirect labour</t>
  </si>
  <si>
    <t>As-Is Picking</t>
  </si>
  <si>
    <t>As-Is Staffing</t>
  </si>
  <si>
    <t>As-Is P&amp;L</t>
  </si>
  <si>
    <t>Shelving List</t>
  </si>
  <si>
    <t>This sheet gives an overview of distance and time spent on picking components from different shelves in As-Is process</t>
  </si>
  <si>
    <t>This sheet gives an overview of distance and time spent on picking components from different shelves in To-Be process</t>
  </si>
  <si>
    <t>This sheet includes information about location of components on each shelve</t>
  </si>
  <si>
    <t>This sheet includes information on who is doing what on each assembly table in As-Is process</t>
  </si>
  <si>
    <t>This sheet includes information on who is doing what on each assembly table in To-Be process</t>
  </si>
  <si>
    <t>This sheet include calculations on manufacturing profit /loss faced by CDL before implementing any change or improvement in the CDL layout or labouring</t>
  </si>
  <si>
    <t>This sheet include favourable conditions for CDL in terms of profit-making</t>
  </si>
  <si>
    <t>This sheet include non-favourable conditions for CDL in terms of profit-making</t>
  </si>
  <si>
    <t>This sheet include the income come from selling different TrackRs</t>
  </si>
  <si>
    <t>This sheet include unit price of each component used in assembling TrackR</t>
  </si>
  <si>
    <t xml:space="preserve">   T-P&amp;L Rainy day</t>
  </si>
  <si>
    <t>INFO 8440  TrackR Production To-Be Workbook</t>
  </si>
  <si>
    <t>To -Be Staffing</t>
  </si>
  <si>
    <t>Profit/Loss (Sunny Day)</t>
  </si>
  <si>
    <t>Profit/Loss (Rainy Day)</t>
  </si>
  <si>
    <t>To- Be Component picking</t>
  </si>
  <si>
    <t>As- Is Component picking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</si>
</sst>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0.0"/>
    <numFmt numFmtId="165" formatCode="_-&quot;$&quot;* #,##0.0000_-;\-&quot;$&quot;* #,##0.0000_-;_-&quot;$&quot;* &quot;-&quot;??_-;_-@_-"/>
    <numFmt numFmtId="166" formatCode="&quot;$&quot;#,##0.00"/>
    <numFmt numFmtId="167" formatCode="&quot;$&quot;#,##0.00;\(&quot;$&quot;#,##0.0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5B9BD5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5B9BD5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Fill="0" applyProtection="0"/>
    <xf numFmtId="0" fontId="8" fillId="0" borderId="0"/>
  </cellStyleXfs>
  <cellXfs count="5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17" fontId="0" fillId="0" borderId="0" xfId="0" applyNumberFormat="1"/>
    <xf numFmtId="16" fontId="0" fillId="0" borderId="0" xfId="0" applyNumberFormat="1"/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wrapText="1"/>
    </xf>
    <xf numFmtId="10" fontId="0" fillId="0" borderId="0" xfId="0" applyNumberFormat="1"/>
    <xf numFmtId="9" fontId="0" fillId="0" borderId="0" xfId="0" applyNumberFormat="1"/>
    <xf numFmtId="9" fontId="0" fillId="0" borderId="0" xfId="2" applyFont="1"/>
    <xf numFmtId="165" fontId="0" fillId="0" borderId="0" xfId="0" applyNumberFormat="1"/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justify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3" fillId="0" borderId="0" xfId="3" applyFill="1" applyProtection="1"/>
    <xf numFmtId="8" fontId="0" fillId="0" borderId="0" xfId="0" applyNumberFormat="1"/>
    <xf numFmtId="6" fontId="0" fillId="0" borderId="0" xfId="0" applyNumberFormat="1"/>
    <xf numFmtId="0" fontId="0" fillId="3" borderId="0" xfId="0" applyFill="1"/>
    <xf numFmtId="0" fontId="0" fillId="4" borderId="0" xfId="0" applyFill="1"/>
    <xf numFmtId="166" fontId="0" fillId="0" borderId="0" xfId="1" applyNumberFormat="1" applyFont="1"/>
    <xf numFmtId="166" fontId="0" fillId="0" borderId="0" xfId="0" applyNumberFormat="1"/>
    <xf numFmtId="0" fontId="3" fillId="0" borderId="4" xfId="4" applyFont="1" applyBorder="1" applyAlignment="1">
      <alignment wrapText="1"/>
    </xf>
    <xf numFmtId="0" fontId="3" fillId="0" borderId="4" xfId="4" applyFont="1" applyBorder="1"/>
    <xf numFmtId="167" fontId="3" fillId="0" borderId="4" xfId="4" applyNumberFormat="1" applyFont="1" applyBorder="1" applyAlignment="1">
      <alignment horizontal="right" wrapText="1"/>
    </xf>
    <xf numFmtId="0" fontId="0" fillId="0" borderId="5" xfId="0" applyBorder="1"/>
    <xf numFmtId="0" fontId="0" fillId="0" borderId="6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9" fillId="2" borderId="2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justify" vertical="center" wrapText="1"/>
    </xf>
    <xf numFmtId="0" fontId="0" fillId="0" borderId="7" xfId="0" applyBorder="1" applyAlignment="1">
      <alignment horizontal="justify" vertical="center"/>
    </xf>
    <xf numFmtId="0" fontId="10" fillId="5" borderId="8" xfId="0" applyFont="1" applyFill="1" applyBorder="1" applyAlignment="1">
      <alignment horizontal="justify" vertical="center" wrapText="1"/>
    </xf>
    <xf numFmtId="166" fontId="10" fillId="5" borderId="8" xfId="0" applyNumberFormat="1" applyFont="1" applyFill="1" applyBorder="1" applyAlignment="1">
      <alignment horizontal="justify" vertical="center" wrapText="1"/>
    </xf>
    <xf numFmtId="0" fontId="10" fillId="5" borderId="9" xfId="0" applyFont="1" applyFill="1" applyBorder="1" applyAlignment="1">
      <alignment horizontal="justify" vertical="center" wrapText="1"/>
    </xf>
    <xf numFmtId="0" fontId="10" fillId="5" borderId="10" xfId="0" applyFont="1" applyFill="1" applyBorder="1" applyAlignment="1">
      <alignment horizontal="justify" vertical="center" wrapText="1"/>
    </xf>
    <xf numFmtId="0" fontId="3" fillId="0" borderId="0" xfId="0" applyFont="1"/>
    <xf numFmtId="0" fontId="0" fillId="0" borderId="0" xfId="0" applyAlignment="1">
      <alignment horizontal="center"/>
    </xf>
  </cellXfs>
  <cellStyles count="5">
    <cellStyle name="Currency" xfId="1" builtinId="4"/>
    <cellStyle name="Normal" xfId="0" builtinId="0"/>
    <cellStyle name="Normal 2" xfId="3" xr:uid="{44D9351A-9869-4984-B447-A0A25ADA3B62}"/>
    <cellStyle name="Normal_Sheet4" xfId="4" xr:uid="{AB0CF5B5-50D6-4711-AABE-7398B4B0D85F}"/>
    <cellStyle name="Percent" xfId="2" builtinId="5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79</xdr:row>
      <xdr:rowOff>0</xdr:rowOff>
    </xdr:from>
    <xdr:ext cx="13190476" cy="6638095"/>
    <xdr:pic>
      <xdr:nvPicPr>
        <xdr:cNvPr id="2" name="Picture 3">
          <a:extLst>
            <a:ext uri="{FF2B5EF4-FFF2-40B4-BE49-F238E27FC236}">
              <a16:creationId xmlns:a16="http://schemas.microsoft.com/office/drawing/2014/main" id="{EA5D0DE8-28AC-44CD-A670-FD07DCB4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287500"/>
          <a:ext cx="13190476" cy="663809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qbal/Downloads/F20-Team%20H-INFO8440-Project-3%20As-Is%20workbook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As-Is Assembly Tasks"/>
      <sheetName val="As-Is Components "/>
      <sheetName val="As-Is Component Price"/>
      <sheetName val="As-Is Component Picking"/>
      <sheetName val="As-Is Staffing"/>
      <sheetName val="As-Is P&amp;L"/>
      <sheetName val="As-Is TrackR Income"/>
      <sheetName val="As-Is Component List"/>
      <sheetName val="As-Is Income pivot"/>
      <sheetName val="As-Is Wholesale Price Data"/>
      <sheetName val="As-Is Wholesale Price"/>
      <sheetName val="As-Is Oct-Mar Data"/>
      <sheetName val="As-Is Wholesale piv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F6585-6127-4EC8-A3F8-68F0FDE0A5A1}" name="Table153" displayName="Table153" ref="I9:J10" totalsRowShown="0">
  <autoFilter ref="I9:J10" xr:uid="{27DDC5A4-D473-41A9-9B72-A57F01B69CAB}">
    <filterColumn colId="0" hiddenButton="1"/>
    <filterColumn colId="1" hiddenButton="1"/>
  </autoFilter>
  <tableColumns count="2">
    <tableColumn id="1" xr3:uid="{3E45DD8F-BC99-425C-8D0C-513A64443484}" name="Minimum Speed (m/s)"/>
    <tableColumn id="2" xr3:uid="{6E35C1A4-086F-44B7-AFDE-B0D9814DAD92}" name="Maximum Speed (m/s)" dataDxfId="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180387-B6C3-408D-99AA-7C7134F74441}" name="Table15" displayName="Table15" ref="K9:L10" totalsRowShown="0">
  <autoFilter ref="K9:L10" xr:uid="{27DDC5A4-D473-41A9-9B72-A57F01B69CAB}">
    <filterColumn colId="0" hiddenButton="1"/>
    <filterColumn colId="1" hiddenButton="1"/>
  </autoFilter>
  <tableColumns count="2">
    <tableColumn id="1" xr3:uid="{42E27B5F-814B-489B-B09C-247EAA0405FF}" name="Minimum Speed (m/s)"/>
    <tableColumn id="2" xr3:uid="{1D76E164-A363-4A75-9316-358805CB528F}" name="Maximum Speed (m/s)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AEF-06A2-44FE-8A61-A4A5B49E8F4C}">
  <sheetPr codeName="Sheet1"/>
  <dimension ref="A1:D74"/>
  <sheetViews>
    <sheetView workbookViewId="0">
      <selection activeCell="D5" sqref="D5"/>
    </sheetView>
  </sheetViews>
  <sheetFormatPr defaultRowHeight="15" x14ac:dyDescent="0.25"/>
  <cols>
    <col min="1" max="1" width="18" customWidth="1"/>
  </cols>
  <sheetData>
    <row r="1" spans="1:4" x14ac:dyDescent="0.25">
      <c r="A1" s="6" t="s">
        <v>390</v>
      </c>
    </row>
    <row r="4" spans="1:4" x14ac:dyDescent="0.25">
      <c r="A4" s="6" t="s">
        <v>14</v>
      </c>
      <c r="B4" t="s">
        <v>13</v>
      </c>
    </row>
    <row r="6" spans="1:4" x14ac:dyDescent="0.25">
      <c r="A6" s="6" t="s">
        <v>12</v>
      </c>
      <c r="B6" s="3"/>
    </row>
    <row r="7" spans="1:4" x14ac:dyDescent="0.25">
      <c r="B7" t="s">
        <v>11</v>
      </c>
      <c r="C7" t="s">
        <v>10</v>
      </c>
      <c r="D7" t="s">
        <v>9</v>
      </c>
    </row>
    <row r="8" spans="1:4" x14ac:dyDescent="0.25">
      <c r="B8" s="3">
        <v>44167</v>
      </c>
      <c r="C8">
        <v>1</v>
      </c>
      <c r="D8" t="s">
        <v>8</v>
      </c>
    </row>
    <row r="9" spans="1:4" x14ac:dyDescent="0.25">
      <c r="B9" s="4">
        <v>44176</v>
      </c>
      <c r="C9">
        <v>1.1000000000000001</v>
      </c>
      <c r="D9" t="s">
        <v>8</v>
      </c>
    </row>
    <row r="10" spans="1:4" x14ac:dyDescent="0.25">
      <c r="B10" s="3"/>
    </row>
    <row r="12" spans="1:4" x14ac:dyDescent="0.25">
      <c r="A12" s="6" t="s">
        <v>7</v>
      </c>
    </row>
    <row r="13" spans="1:4" x14ac:dyDescent="0.25">
      <c r="A13" s="2" t="s">
        <v>6</v>
      </c>
      <c r="B13" t="s">
        <v>5</v>
      </c>
    </row>
    <row r="14" spans="1:4" x14ac:dyDescent="0.25">
      <c r="A14" s="2" t="s">
        <v>4</v>
      </c>
      <c r="B14" t="s">
        <v>3</v>
      </c>
    </row>
    <row r="15" spans="1:4" x14ac:dyDescent="0.25">
      <c r="A15" s="2" t="s">
        <v>334</v>
      </c>
      <c r="B15" t="s">
        <v>2</v>
      </c>
    </row>
    <row r="16" spans="1:4" x14ac:dyDescent="0.25">
      <c r="A16" s="2" t="s">
        <v>1</v>
      </c>
      <c r="B16" t="s">
        <v>0</v>
      </c>
    </row>
    <row r="17" spans="1:2" x14ac:dyDescent="0.25">
      <c r="A17" s="2" t="s">
        <v>375</v>
      </c>
      <c r="B17" t="s">
        <v>379</v>
      </c>
    </row>
    <row r="18" spans="1:2" x14ac:dyDescent="0.25">
      <c r="A18" s="2" t="s">
        <v>335</v>
      </c>
      <c r="B18" t="s">
        <v>380</v>
      </c>
    </row>
    <row r="19" spans="1:2" x14ac:dyDescent="0.25">
      <c r="A19" s="2" t="s">
        <v>378</v>
      </c>
      <c r="B19" t="s">
        <v>381</v>
      </c>
    </row>
    <row r="20" spans="1:2" x14ac:dyDescent="0.25">
      <c r="A20" s="2" t="s">
        <v>376</v>
      </c>
      <c r="B20" t="s">
        <v>382</v>
      </c>
    </row>
    <row r="21" spans="1:2" x14ac:dyDescent="0.25">
      <c r="A21" s="2" t="s">
        <v>336</v>
      </c>
      <c r="B21" t="s">
        <v>383</v>
      </c>
    </row>
    <row r="22" spans="1:2" x14ac:dyDescent="0.25">
      <c r="A22" s="2" t="s">
        <v>377</v>
      </c>
      <c r="B22" t="s">
        <v>384</v>
      </c>
    </row>
    <row r="23" spans="1:2" x14ac:dyDescent="0.25">
      <c r="A23" s="2" t="s">
        <v>337</v>
      </c>
      <c r="B23" t="s">
        <v>385</v>
      </c>
    </row>
    <row r="24" spans="1:2" x14ac:dyDescent="0.25">
      <c r="A24" t="s">
        <v>389</v>
      </c>
      <c r="B24" t="s">
        <v>386</v>
      </c>
    </row>
    <row r="25" spans="1:2" x14ac:dyDescent="0.25">
      <c r="A25" s="2" t="s">
        <v>338</v>
      </c>
      <c r="B25" t="s">
        <v>387</v>
      </c>
    </row>
    <row r="26" spans="1:2" x14ac:dyDescent="0.25">
      <c r="A26" s="2" t="s">
        <v>64</v>
      </c>
      <c r="B26" t="s">
        <v>388</v>
      </c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3" x14ac:dyDescent="0.25">
      <c r="A33" s="2"/>
    </row>
    <row r="35" spans="1:3" x14ac:dyDescent="0.25">
      <c r="A35" s="2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B237-10E0-4DCC-AFCE-EA0C85D17582}">
  <sheetPr codeName="Sheet2"/>
  <dimension ref="A1:J21"/>
  <sheetViews>
    <sheetView workbookViewId="0">
      <pane ySplit="4" topLeftCell="A5" activePane="bottomLeft" state="frozen"/>
      <selection activeCell="D18" sqref="D18"/>
      <selection pane="bottomLeft" activeCell="C8" sqref="C8"/>
    </sheetView>
  </sheetViews>
  <sheetFormatPr defaultRowHeight="15" x14ac:dyDescent="0.25"/>
  <cols>
    <col min="1" max="1" width="27.5703125" customWidth="1"/>
    <col min="2" max="2" width="25.5703125" customWidth="1"/>
    <col min="3" max="3" width="42.140625" customWidth="1"/>
    <col min="4" max="4" width="31.5703125" customWidth="1"/>
    <col min="5" max="5" width="12.140625" style="33" customWidth="1"/>
    <col min="6" max="6" width="14.85546875" customWidth="1"/>
    <col min="7" max="7" width="10.5703125" customWidth="1"/>
    <col min="8" max="8" width="20.28515625" customWidth="1"/>
    <col min="9" max="9" width="20.140625" customWidth="1"/>
    <col min="10" max="10" width="14.42578125" customWidth="1"/>
  </cols>
  <sheetData>
    <row r="1" spans="1:10" ht="23.25" x14ac:dyDescent="0.35">
      <c r="A1" s="13" t="s">
        <v>333</v>
      </c>
    </row>
    <row r="3" spans="1:10" ht="15.75" thickBot="1" x14ac:dyDescent="0.3"/>
    <row r="4" spans="1:10" ht="30.75" thickBot="1" x14ac:dyDescent="0.3">
      <c r="A4" s="48" t="s">
        <v>332</v>
      </c>
      <c r="B4" s="47" t="s">
        <v>43</v>
      </c>
      <c r="C4" s="47" t="s">
        <v>331</v>
      </c>
      <c r="D4" s="47" t="s">
        <v>330</v>
      </c>
      <c r="E4" s="46" t="s">
        <v>288</v>
      </c>
      <c r="F4" s="45" t="s">
        <v>329</v>
      </c>
      <c r="G4" s="45" t="s">
        <v>328</v>
      </c>
      <c r="H4" s="45" t="s">
        <v>327</v>
      </c>
      <c r="I4" s="45" t="s">
        <v>326</v>
      </c>
      <c r="J4" s="45" t="s">
        <v>218</v>
      </c>
    </row>
    <row r="5" spans="1:10" ht="39" customHeight="1" thickBot="1" x14ac:dyDescent="0.3">
      <c r="A5" s="43" t="s">
        <v>323</v>
      </c>
      <c r="B5" s="38" t="s">
        <v>182</v>
      </c>
      <c r="C5" s="38" t="s">
        <v>325</v>
      </c>
      <c r="D5" s="38" t="s">
        <v>324</v>
      </c>
      <c r="E5" s="33">
        <v>6.61</v>
      </c>
      <c r="F5" s="33">
        <v>6.61</v>
      </c>
      <c r="G5">
        <v>15423</v>
      </c>
      <c r="H5">
        <v>10</v>
      </c>
      <c r="I5" t="s">
        <v>50</v>
      </c>
      <c r="J5" t="s">
        <v>298</v>
      </c>
    </row>
    <row r="6" spans="1:10" ht="26.25" customHeight="1" thickBot="1" x14ac:dyDescent="0.3">
      <c r="A6" s="40" t="s">
        <v>323</v>
      </c>
      <c r="B6" s="39" t="s">
        <v>181</v>
      </c>
      <c r="C6" s="38" t="s">
        <v>322</v>
      </c>
      <c r="D6" s="38" t="s">
        <v>321</v>
      </c>
      <c r="E6" s="33">
        <v>0.08</v>
      </c>
      <c r="F6" s="33">
        <v>0.08</v>
      </c>
      <c r="G6">
        <v>30846</v>
      </c>
      <c r="H6">
        <v>10</v>
      </c>
      <c r="I6" t="s">
        <v>52</v>
      </c>
      <c r="J6" t="s">
        <v>298</v>
      </c>
    </row>
    <row r="7" spans="1:10" ht="61.5" customHeight="1" thickBot="1" x14ac:dyDescent="0.3">
      <c r="A7" s="42" t="s">
        <v>320</v>
      </c>
      <c r="B7" s="41" t="s">
        <v>214</v>
      </c>
      <c r="C7" s="41" t="s">
        <v>319</v>
      </c>
      <c r="D7" s="44" t="s">
        <v>318</v>
      </c>
      <c r="E7" s="33">
        <v>17.420000000000002</v>
      </c>
      <c r="F7" s="33">
        <v>17.420000000000002</v>
      </c>
      <c r="G7">
        <v>27220</v>
      </c>
      <c r="H7">
        <v>2</v>
      </c>
      <c r="I7" t="s">
        <v>56</v>
      </c>
      <c r="J7" t="s">
        <v>298</v>
      </c>
    </row>
    <row r="8" spans="1:10" ht="31.5" customHeight="1" thickBot="1" x14ac:dyDescent="0.3">
      <c r="A8" s="43" t="s">
        <v>317</v>
      </c>
      <c r="B8" s="38" t="s">
        <v>206</v>
      </c>
      <c r="C8" s="38" t="s">
        <v>316</v>
      </c>
      <c r="D8" s="38"/>
      <c r="E8" s="33">
        <v>14.99</v>
      </c>
      <c r="F8" s="33">
        <v>14.99</v>
      </c>
      <c r="G8">
        <v>1455</v>
      </c>
      <c r="H8">
        <v>4</v>
      </c>
      <c r="I8" t="s">
        <v>55</v>
      </c>
      <c r="J8" t="s">
        <v>306</v>
      </c>
    </row>
    <row r="9" spans="1:10" ht="30" customHeight="1" thickBot="1" x14ac:dyDescent="0.3">
      <c r="A9" s="42" t="s">
        <v>313</v>
      </c>
      <c r="B9" s="41" t="s">
        <v>201</v>
      </c>
      <c r="C9" s="41" t="s">
        <v>315</v>
      </c>
      <c r="D9" s="41" t="s">
        <v>314</v>
      </c>
      <c r="E9" s="33">
        <v>4.1500000000000004</v>
      </c>
      <c r="F9" s="33">
        <v>4.1500000000000004</v>
      </c>
      <c r="G9">
        <v>62197</v>
      </c>
      <c r="H9">
        <v>5</v>
      </c>
      <c r="I9" t="s">
        <v>52</v>
      </c>
      <c r="J9" t="s">
        <v>306</v>
      </c>
    </row>
    <row r="10" spans="1:10" ht="30.75" customHeight="1" thickBot="1" x14ac:dyDescent="0.3">
      <c r="A10" s="43" t="s">
        <v>313</v>
      </c>
      <c r="B10" s="38" t="s">
        <v>199</v>
      </c>
      <c r="C10" s="38" t="s">
        <v>312</v>
      </c>
      <c r="D10" s="38"/>
      <c r="E10" s="33">
        <v>1.88</v>
      </c>
      <c r="F10" s="33">
        <v>1.88</v>
      </c>
      <c r="G10">
        <v>43795</v>
      </c>
      <c r="H10">
        <v>6</v>
      </c>
      <c r="I10" t="s">
        <v>53</v>
      </c>
      <c r="J10" t="s">
        <v>298</v>
      </c>
    </row>
    <row r="11" spans="1:10" ht="23.25" customHeight="1" thickBot="1" x14ac:dyDescent="0.3">
      <c r="A11" s="42" t="s">
        <v>310</v>
      </c>
      <c r="B11" s="41" t="s">
        <v>195</v>
      </c>
      <c r="C11" s="41" t="s">
        <v>311</v>
      </c>
      <c r="D11" s="41"/>
      <c r="E11" s="33">
        <v>0.56999999999999995</v>
      </c>
      <c r="F11" s="33">
        <v>0.56999999999999995</v>
      </c>
      <c r="G11">
        <v>32798</v>
      </c>
      <c r="H11">
        <v>7</v>
      </c>
      <c r="I11" t="s">
        <v>53</v>
      </c>
      <c r="J11" t="s">
        <v>298</v>
      </c>
    </row>
    <row r="12" spans="1:10" ht="22.5" customHeight="1" thickBot="1" x14ac:dyDescent="0.3">
      <c r="A12" s="43" t="s">
        <v>310</v>
      </c>
      <c r="B12" s="38" t="s">
        <v>189</v>
      </c>
      <c r="C12" s="38" t="s">
        <v>309</v>
      </c>
      <c r="D12" s="38"/>
      <c r="E12" s="33">
        <v>0.31</v>
      </c>
      <c r="F12" s="33">
        <v>0.31</v>
      </c>
      <c r="G12">
        <v>46795</v>
      </c>
      <c r="H12">
        <v>8</v>
      </c>
      <c r="I12" t="s">
        <v>52</v>
      </c>
      <c r="J12" t="s">
        <v>306</v>
      </c>
    </row>
    <row r="13" spans="1:10" ht="28.5" customHeight="1" thickBot="1" x14ac:dyDescent="0.3">
      <c r="A13" s="42" t="s">
        <v>308</v>
      </c>
      <c r="B13" s="41" t="s">
        <v>193</v>
      </c>
      <c r="C13" s="41" t="s">
        <v>307</v>
      </c>
      <c r="D13" s="41"/>
      <c r="E13" s="33">
        <v>38.15</v>
      </c>
      <c r="F13" s="33">
        <v>38.15</v>
      </c>
      <c r="G13">
        <v>43647</v>
      </c>
      <c r="H13">
        <v>7</v>
      </c>
      <c r="I13" t="s">
        <v>52</v>
      </c>
      <c r="J13" t="s">
        <v>306</v>
      </c>
    </row>
    <row r="14" spans="1:10" ht="28.5" customHeight="1" thickBot="1" x14ac:dyDescent="0.3">
      <c r="A14" s="43" t="s">
        <v>305</v>
      </c>
      <c r="B14" s="38" t="s">
        <v>210</v>
      </c>
      <c r="C14" s="38" t="s">
        <v>304</v>
      </c>
      <c r="D14" s="38" t="s">
        <v>303</v>
      </c>
      <c r="E14" s="33">
        <v>4</v>
      </c>
      <c r="F14" s="33">
        <v>4</v>
      </c>
      <c r="G14">
        <v>43121</v>
      </c>
      <c r="H14">
        <v>3</v>
      </c>
      <c r="I14" t="s">
        <v>50</v>
      </c>
      <c r="J14" t="s">
        <v>298</v>
      </c>
    </row>
    <row r="15" spans="1:10" ht="33.75" customHeight="1" thickBot="1" x14ac:dyDescent="0.3">
      <c r="A15" s="42" t="s">
        <v>302</v>
      </c>
      <c r="B15" s="41" t="s">
        <v>217</v>
      </c>
      <c r="C15" s="41" t="s">
        <v>301</v>
      </c>
      <c r="D15" s="41" t="s">
        <v>300</v>
      </c>
      <c r="E15" s="33">
        <v>2</v>
      </c>
      <c r="F15" s="33">
        <v>2</v>
      </c>
      <c r="G15">
        <v>32146</v>
      </c>
      <c r="H15">
        <v>1</v>
      </c>
      <c r="I15" t="s">
        <v>56</v>
      </c>
      <c r="J15" t="s">
        <v>298</v>
      </c>
    </row>
    <row r="16" spans="1:10" ht="25.5" customHeight="1" thickBot="1" x14ac:dyDescent="0.3">
      <c r="A16" s="40" t="s">
        <v>296</v>
      </c>
      <c r="B16" s="39" t="s">
        <v>33</v>
      </c>
      <c r="C16" s="38" t="s">
        <v>299</v>
      </c>
      <c r="D16" s="38"/>
      <c r="E16" s="33">
        <v>3</v>
      </c>
      <c r="F16" s="33">
        <v>3</v>
      </c>
      <c r="G16">
        <v>20400</v>
      </c>
      <c r="H16">
        <v>14</v>
      </c>
      <c r="I16" t="s">
        <v>56</v>
      </c>
      <c r="J16" t="s">
        <v>298</v>
      </c>
    </row>
    <row r="17" spans="1:7" ht="23.25" customHeight="1" thickBot="1" x14ac:dyDescent="0.3">
      <c r="A17" s="40" t="s">
        <v>296</v>
      </c>
      <c r="B17" s="39" t="s">
        <v>287</v>
      </c>
      <c r="C17" s="38" t="s">
        <v>297</v>
      </c>
      <c r="D17" s="38"/>
      <c r="E17" s="33">
        <v>6</v>
      </c>
      <c r="F17" s="33">
        <v>6</v>
      </c>
      <c r="G17">
        <v>19800</v>
      </c>
    </row>
    <row r="18" spans="1:7" ht="26.25" customHeight="1" thickBot="1" x14ac:dyDescent="0.3">
      <c r="A18" s="40" t="s">
        <v>296</v>
      </c>
      <c r="B18" s="39" t="s">
        <v>286</v>
      </c>
      <c r="C18" s="38" t="s">
        <v>295</v>
      </c>
      <c r="D18" s="38"/>
      <c r="E18" s="33">
        <v>10</v>
      </c>
      <c r="F18" s="33">
        <v>10</v>
      </c>
      <c r="G18">
        <v>14990</v>
      </c>
    </row>
    <row r="19" spans="1:7" ht="26.25" customHeight="1" thickBot="1" x14ac:dyDescent="0.3">
      <c r="A19" s="40" t="s">
        <v>292</v>
      </c>
      <c r="B19" s="39" t="s">
        <v>285</v>
      </c>
      <c r="C19" s="38" t="s">
        <v>294</v>
      </c>
      <c r="D19" s="38"/>
      <c r="E19" s="33">
        <v>2</v>
      </c>
      <c r="F19" s="33">
        <v>2</v>
      </c>
      <c r="G19">
        <v>23560</v>
      </c>
    </row>
    <row r="20" spans="1:7" ht="28.5" customHeight="1" thickBot="1" x14ac:dyDescent="0.3">
      <c r="A20" s="40" t="s">
        <v>292</v>
      </c>
      <c r="B20" s="39" t="s">
        <v>284</v>
      </c>
      <c r="C20" s="38" t="s">
        <v>293</v>
      </c>
      <c r="D20" s="38"/>
      <c r="E20" s="33">
        <v>3</v>
      </c>
      <c r="F20" s="33">
        <v>3</v>
      </c>
      <c r="G20">
        <v>26660</v>
      </c>
    </row>
    <row r="21" spans="1:7" ht="28.5" customHeight="1" thickBot="1" x14ac:dyDescent="0.3">
      <c r="A21" s="40" t="s">
        <v>292</v>
      </c>
      <c r="B21" s="39" t="s">
        <v>283</v>
      </c>
      <c r="C21" s="38" t="s">
        <v>291</v>
      </c>
      <c r="D21" s="38"/>
      <c r="E21" s="33">
        <v>4</v>
      </c>
      <c r="F21" s="33">
        <v>4</v>
      </c>
      <c r="G21">
        <v>19820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4129-B891-4273-B880-E4AEA794127E}">
  <sheetPr codeName="Sheet3"/>
  <dimension ref="A1:X72"/>
  <sheetViews>
    <sheetView zoomScaleNormal="85" workbookViewId="0">
      <selection activeCell="H13" sqref="H13"/>
    </sheetView>
  </sheetViews>
  <sheetFormatPr defaultRowHeight="15" x14ac:dyDescent="0.25"/>
  <cols>
    <col min="1" max="1" width="13" customWidth="1"/>
    <col min="2" max="2" width="15.42578125" customWidth="1"/>
    <col min="3" max="3" width="10" customWidth="1"/>
    <col min="4" max="4" width="13" customWidth="1"/>
    <col min="5" max="5" width="13.5703125" customWidth="1"/>
    <col min="6" max="6" width="11.140625" customWidth="1"/>
    <col min="7" max="8" width="12" customWidth="1"/>
    <col min="9" max="10" width="20.5703125" customWidth="1"/>
    <col min="11" max="11" width="12.42578125" customWidth="1"/>
    <col min="12" max="13" width="10.140625" customWidth="1"/>
    <col min="14" max="14" width="12" customWidth="1"/>
    <col min="15" max="15" width="10" customWidth="1"/>
    <col min="17" max="18" width="10.28515625" customWidth="1"/>
    <col min="19" max="19" width="12.28515625" customWidth="1"/>
    <col min="20" max="20" width="13.7109375" customWidth="1"/>
    <col min="21" max="22" width="11" customWidth="1"/>
    <col min="23" max="23" width="11.85546875" customWidth="1"/>
    <col min="24" max="24" width="11.28515625" customWidth="1"/>
  </cols>
  <sheetData>
    <row r="1" spans="1:24" ht="23.25" x14ac:dyDescent="0.35">
      <c r="A1" s="13" t="s">
        <v>132</v>
      </c>
    </row>
    <row r="4" spans="1:24" x14ac:dyDescent="0.25">
      <c r="A4" t="s">
        <v>131</v>
      </c>
    </row>
    <row r="6" spans="1:24" x14ac:dyDescent="0.25">
      <c r="A6" t="s">
        <v>130</v>
      </c>
      <c r="C6" s="14">
        <v>22</v>
      </c>
      <c r="D6" t="s">
        <v>129</v>
      </c>
      <c r="H6" s="50" t="s">
        <v>118</v>
      </c>
      <c r="I6" s="50"/>
      <c r="J6" s="23"/>
      <c r="K6" s="14">
        <v>26</v>
      </c>
      <c r="L6" t="s">
        <v>129</v>
      </c>
    </row>
    <row r="7" spans="1:24" x14ac:dyDescent="0.25">
      <c r="C7" s="22">
        <f>C6/60/60</f>
        <v>6.1111111111111106E-3</v>
      </c>
      <c r="D7" t="s">
        <v>128</v>
      </c>
      <c r="K7" s="22">
        <f>K6/60/60</f>
        <v>7.2222222222222228E-3</v>
      </c>
      <c r="L7" t="s">
        <v>128</v>
      </c>
    </row>
    <row r="9" spans="1:24" x14ac:dyDescent="0.25">
      <c r="A9" t="s">
        <v>127</v>
      </c>
      <c r="O9" t="s">
        <v>126</v>
      </c>
    </row>
    <row r="10" spans="1:24" ht="57.75" customHeight="1" x14ac:dyDescent="0.25">
      <c r="A10" t="s">
        <v>72</v>
      </c>
      <c r="B10" t="s">
        <v>120</v>
      </c>
      <c r="C10" s="16" t="s">
        <v>125</v>
      </c>
      <c r="D10" s="18" t="s">
        <v>124</v>
      </c>
      <c r="E10" s="16" t="s">
        <v>69</v>
      </c>
      <c r="F10" s="16" t="s">
        <v>68</v>
      </c>
      <c r="G10" s="18" t="s">
        <v>67</v>
      </c>
      <c r="H10" s="18" t="s">
        <v>66</v>
      </c>
      <c r="I10" s="17" t="s">
        <v>65</v>
      </c>
      <c r="J10" s="16" t="s">
        <v>123</v>
      </c>
      <c r="K10" s="16" t="s">
        <v>122</v>
      </c>
      <c r="L10" s="9" t="s">
        <v>63</v>
      </c>
      <c r="M10" s="9" t="s">
        <v>62</v>
      </c>
      <c r="N10" t="s">
        <v>121</v>
      </c>
      <c r="O10" t="s">
        <v>120</v>
      </c>
      <c r="P10" t="s">
        <v>57</v>
      </c>
      <c r="Q10" s="9" t="s">
        <v>119</v>
      </c>
      <c r="R10" s="9" t="s">
        <v>118</v>
      </c>
      <c r="S10" s="9" t="s">
        <v>64</v>
      </c>
      <c r="T10" s="9" t="s">
        <v>117</v>
      </c>
      <c r="U10" s="9" t="s">
        <v>116</v>
      </c>
      <c r="V10" s="9" t="s">
        <v>115</v>
      </c>
      <c r="W10" s="9" t="s">
        <v>114</v>
      </c>
      <c r="X10" s="9" t="s">
        <v>113</v>
      </c>
    </row>
    <row r="11" spans="1:24" x14ac:dyDescent="0.25">
      <c r="A11">
        <v>1</v>
      </c>
      <c r="B11" t="s">
        <v>92</v>
      </c>
      <c r="C11">
        <v>14</v>
      </c>
      <c r="D11">
        <f>C11</f>
        <v>14</v>
      </c>
      <c r="E11" s="15">
        <f t="shared" ref="E11:E32" si="0">C11*$C$7</f>
        <v>8.5555555555555551E-2</v>
      </c>
      <c r="F11" s="15">
        <f t="shared" ref="F11:F32" si="1">C11*$K$7</f>
        <v>0.10111111111111112</v>
      </c>
      <c r="G11" s="15">
        <f>E11</f>
        <v>8.5555555555555551E-2</v>
      </c>
      <c r="H11" s="15">
        <f>F11</f>
        <v>0.10111111111111112</v>
      </c>
      <c r="I11" t="s">
        <v>56</v>
      </c>
      <c r="J11" s="14">
        <f>VLOOKUP(I11,'Component Price'!$B$4:$C$20,2,FALSE)</f>
        <v>6.61</v>
      </c>
      <c r="K11" s="14">
        <f>VLOOKUP(I11,'Component Price'!$B$4:$C$20,2,FALSE)</f>
        <v>6.61</v>
      </c>
      <c r="L11" s="15">
        <f>K11+E11</f>
        <v>6.6955555555555559</v>
      </c>
      <c r="M11" s="15">
        <f>K11+F11</f>
        <v>6.7111111111111112</v>
      </c>
      <c r="N11" s="21">
        <v>0</v>
      </c>
      <c r="T11">
        <f>C11+P11</f>
        <v>14</v>
      </c>
      <c r="U11" s="15">
        <f>E11+K11+Q11+S11</f>
        <v>6.6955555555555559</v>
      </c>
      <c r="V11" s="15">
        <f>F11+K11+R11+S11</f>
        <v>6.7111111111111112</v>
      </c>
      <c r="W11" s="20">
        <f t="shared" ref="W11:W32" si="2">1-N11</f>
        <v>1</v>
      </c>
      <c r="X11" s="20">
        <f>W11</f>
        <v>1</v>
      </c>
    </row>
    <row r="12" spans="1:24" x14ac:dyDescent="0.25">
      <c r="A12">
        <v>2</v>
      </c>
      <c r="B12" t="s">
        <v>91</v>
      </c>
      <c r="C12">
        <v>5</v>
      </c>
      <c r="D12">
        <f t="shared" ref="D12:D32" si="3">D11+C12</f>
        <v>19</v>
      </c>
      <c r="E12" s="15">
        <f t="shared" si="0"/>
        <v>3.0555555555555551E-2</v>
      </c>
      <c r="F12" s="15">
        <f t="shared" si="1"/>
        <v>3.6111111111111115E-2</v>
      </c>
      <c r="G12" s="15">
        <f t="shared" ref="G12:G32" si="4">G11+E12</f>
        <v>0.11611111111111111</v>
      </c>
      <c r="H12" s="15">
        <f t="shared" ref="H12:H32" si="5">H11+F12</f>
        <v>0.13722222222222225</v>
      </c>
      <c r="I12" t="s">
        <v>56</v>
      </c>
      <c r="J12" s="14"/>
      <c r="L12" s="15">
        <f t="shared" ref="L12:L32" si="6">L11+K12+E12</f>
        <v>6.7261111111111118</v>
      </c>
      <c r="M12" s="15">
        <f t="shared" ref="M12:M32" si="7">M11+K12+F12</f>
        <v>6.7472222222222227</v>
      </c>
      <c r="N12" s="20">
        <v>0.02</v>
      </c>
      <c r="O12" t="s">
        <v>112</v>
      </c>
      <c r="P12">
        <f>D43</f>
        <v>36</v>
      </c>
      <c r="Q12" s="15">
        <f>L43</f>
        <v>6.8300000000000018</v>
      </c>
      <c r="R12" s="15">
        <f>M43</f>
        <v>6.87</v>
      </c>
      <c r="S12">
        <f>N37</f>
        <v>6.61</v>
      </c>
      <c r="T12">
        <f t="shared" ref="T12:T32" si="8">C12+P12+T11</f>
        <v>55</v>
      </c>
      <c r="U12" s="15">
        <f t="shared" ref="U12:U32" si="9">E12+K12+Q12+S12+U11</f>
        <v>20.166111111111114</v>
      </c>
      <c r="V12" s="15">
        <f t="shared" ref="V12:V32" si="10">F12+K12+R12+S12+V11</f>
        <v>20.227222222222224</v>
      </c>
      <c r="W12" s="20">
        <f t="shared" si="2"/>
        <v>0.98</v>
      </c>
      <c r="X12" s="19">
        <f t="shared" ref="X12:X32" si="11">W12*X11</f>
        <v>0.98</v>
      </c>
    </row>
    <row r="13" spans="1:24" x14ac:dyDescent="0.25">
      <c r="A13">
        <v>3</v>
      </c>
      <c r="B13" t="s">
        <v>103</v>
      </c>
      <c r="C13">
        <v>3</v>
      </c>
      <c r="D13">
        <f t="shared" si="3"/>
        <v>22</v>
      </c>
      <c r="E13" s="15">
        <f t="shared" si="0"/>
        <v>1.8333333333333333E-2</v>
      </c>
      <c r="F13" s="15">
        <f t="shared" si="1"/>
        <v>2.1666666666666667E-2</v>
      </c>
      <c r="G13" s="15">
        <f t="shared" si="4"/>
        <v>0.13444444444444445</v>
      </c>
      <c r="H13" s="15">
        <f t="shared" si="5"/>
        <v>0.15888888888888891</v>
      </c>
      <c r="I13" t="s">
        <v>53</v>
      </c>
      <c r="J13" s="14">
        <f>VLOOKUP(I13,'Component Price'!$B$4:$C$20,2,FALSE)</f>
        <v>0.08</v>
      </c>
      <c r="K13" s="14">
        <f>VLOOKUP(I13,'Component Price'!$B$4:$C$20,2,FALSE)</f>
        <v>0.08</v>
      </c>
      <c r="L13" s="15">
        <f t="shared" si="6"/>
        <v>6.8244444444444454</v>
      </c>
      <c r="M13" s="15">
        <f t="shared" si="7"/>
        <v>6.8488888888888892</v>
      </c>
      <c r="N13" s="21">
        <v>0</v>
      </c>
      <c r="T13">
        <f t="shared" si="8"/>
        <v>58</v>
      </c>
      <c r="U13" s="15">
        <f t="shared" si="9"/>
        <v>20.264444444444447</v>
      </c>
      <c r="V13" s="15">
        <f t="shared" si="10"/>
        <v>20.328888888888891</v>
      </c>
      <c r="W13" s="20">
        <f t="shared" si="2"/>
        <v>1</v>
      </c>
      <c r="X13" s="19">
        <f t="shared" si="11"/>
        <v>0.98</v>
      </c>
    </row>
    <row r="14" spans="1:24" x14ac:dyDescent="0.25">
      <c r="A14">
        <v>4</v>
      </c>
      <c r="B14" t="s">
        <v>103</v>
      </c>
      <c r="C14">
        <v>7</v>
      </c>
      <c r="D14">
        <f t="shared" si="3"/>
        <v>29</v>
      </c>
      <c r="E14" s="15">
        <f t="shared" si="0"/>
        <v>4.2777777777777776E-2</v>
      </c>
      <c r="F14" s="15">
        <f t="shared" si="1"/>
        <v>5.0555555555555562E-2</v>
      </c>
      <c r="G14" s="15">
        <f t="shared" si="4"/>
        <v>0.17722222222222223</v>
      </c>
      <c r="H14" s="15">
        <f t="shared" si="5"/>
        <v>0.20944444444444449</v>
      </c>
      <c r="I14" t="s">
        <v>79</v>
      </c>
      <c r="J14" s="14">
        <f>VLOOKUP(I14,'Component Price'!$B$4:$C$20,2,FALSE)</f>
        <v>6</v>
      </c>
      <c r="K14" s="14">
        <f>VLOOKUP(I14,'Component Price'!$B$4:$C$20,2,FALSE)</f>
        <v>6</v>
      </c>
      <c r="L14" s="15">
        <f t="shared" si="6"/>
        <v>12.867222222222223</v>
      </c>
      <c r="M14" s="15">
        <f t="shared" si="7"/>
        <v>12.899444444444446</v>
      </c>
      <c r="N14" s="21">
        <v>0</v>
      </c>
      <c r="T14">
        <f t="shared" si="8"/>
        <v>65</v>
      </c>
      <c r="U14" s="15">
        <f t="shared" si="9"/>
        <v>26.307222222222222</v>
      </c>
      <c r="V14" s="15">
        <f t="shared" si="10"/>
        <v>26.379444444444445</v>
      </c>
      <c r="W14" s="20">
        <f t="shared" si="2"/>
        <v>1</v>
      </c>
      <c r="X14" s="19">
        <f t="shared" si="11"/>
        <v>0.98</v>
      </c>
    </row>
    <row r="15" spans="1:24" x14ac:dyDescent="0.25">
      <c r="A15">
        <v>5</v>
      </c>
      <c r="B15" t="s">
        <v>105</v>
      </c>
      <c r="C15">
        <v>2</v>
      </c>
      <c r="D15">
        <f t="shared" si="3"/>
        <v>31</v>
      </c>
      <c r="E15" s="15">
        <f t="shared" si="0"/>
        <v>1.2222222222222221E-2</v>
      </c>
      <c r="F15" s="15">
        <f t="shared" si="1"/>
        <v>1.4444444444444446E-2</v>
      </c>
      <c r="G15" s="15">
        <f t="shared" si="4"/>
        <v>0.18944444444444444</v>
      </c>
      <c r="H15" s="15">
        <f t="shared" si="5"/>
        <v>0.22388888888888894</v>
      </c>
      <c r="J15" s="14"/>
      <c r="L15" s="15">
        <f t="shared" si="6"/>
        <v>12.879444444444445</v>
      </c>
      <c r="M15" s="15">
        <f t="shared" si="7"/>
        <v>12.913888888888891</v>
      </c>
      <c r="N15" s="19">
        <v>5.1999999999999998E-2</v>
      </c>
      <c r="O15" t="s">
        <v>111</v>
      </c>
      <c r="P15">
        <f>D49</f>
        <v>12</v>
      </c>
      <c r="Q15" s="15">
        <f>L48</f>
        <v>6.141111111111111</v>
      </c>
      <c r="R15" s="15">
        <f>M48</f>
        <v>6.152222222222222</v>
      </c>
      <c r="S15" s="15">
        <f>N47</f>
        <v>6.08</v>
      </c>
      <c r="T15">
        <f t="shared" si="8"/>
        <v>79</v>
      </c>
      <c r="U15" s="15">
        <f t="shared" si="9"/>
        <v>38.540555555555557</v>
      </c>
      <c r="V15" s="15">
        <f t="shared" si="10"/>
        <v>38.626111111111115</v>
      </c>
      <c r="W15" s="20">
        <f t="shared" si="2"/>
        <v>0.94799999999999995</v>
      </c>
      <c r="X15" s="19">
        <f t="shared" si="11"/>
        <v>0.92903999999999998</v>
      </c>
    </row>
    <row r="16" spans="1:24" x14ac:dyDescent="0.25">
      <c r="A16">
        <v>6</v>
      </c>
      <c r="B16" t="s">
        <v>103</v>
      </c>
      <c r="C16">
        <v>6.6</v>
      </c>
      <c r="D16">
        <f t="shared" si="3"/>
        <v>37.6</v>
      </c>
      <c r="E16" s="15">
        <f t="shared" si="0"/>
        <v>4.0333333333333325E-2</v>
      </c>
      <c r="F16" s="15">
        <f t="shared" si="1"/>
        <v>4.766666666666667E-2</v>
      </c>
      <c r="G16" s="15">
        <f t="shared" si="4"/>
        <v>0.22977777777777778</v>
      </c>
      <c r="H16" s="15">
        <f t="shared" si="5"/>
        <v>0.27155555555555561</v>
      </c>
      <c r="I16" t="s">
        <v>84</v>
      </c>
      <c r="J16" s="14">
        <f>VLOOKUP(I16,'Component Price'!$B$4:$C$20,2,FALSE)</f>
        <v>4</v>
      </c>
      <c r="K16" s="14">
        <f>VLOOKUP(I16,'Component Price'!$B$4:$C$20,2,FALSE)</f>
        <v>4</v>
      </c>
      <c r="L16" s="15">
        <f t="shared" si="6"/>
        <v>16.919777777777778</v>
      </c>
      <c r="M16" s="15">
        <f t="shared" si="7"/>
        <v>16.961555555555559</v>
      </c>
      <c r="N16" s="21">
        <v>0</v>
      </c>
      <c r="T16">
        <f t="shared" si="8"/>
        <v>85.6</v>
      </c>
      <c r="U16" s="15">
        <f t="shared" si="9"/>
        <v>42.580888888888893</v>
      </c>
      <c r="V16" s="15">
        <f t="shared" si="10"/>
        <v>42.673777777777779</v>
      </c>
      <c r="W16" s="20">
        <f t="shared" si="2"/>
        <v>1</v>
      </c>
      <c r="X16" s="19">
        <f t="shared" si="11"/>
        <v>0.92903999999999998</v>
      </c>
    </row>
    <row r="17" spans="1:24" x14ac:dyDescent="0.25">
      <c r="A17">
        <v>7</v>
      </c>
      <c r="B17" t="s">
        <v>110</v>
      </c>
      <c r="C17">
        <v>20</v>
      </c>
      <c r="D17">
        <f t="shared" si="3"/>
        <v>57.6</v>
      </c>
      <c r="E17" s="15">
        <f t="shared" si="0"/>
        <v>0.1222222222222222</v>
      </c>
      <c r="F17" s="15">
        <f t="shared" si="1"/>
        <v>0.14444444444444446</v>
      </c>
      <c r="G17" s="15">
        <f t="shared" si="4"/>
        <v>0.35199999999999998</v>
      </c>
      <c r="H17" s="15">
        <f t="shared" si="5"/>
        <v>0.41600000000000004</v>
      </c>
      <c r="I17" t="s">
        <v>55</v>
      </c>
      <c r="J17" s="14">
        <f>VLOOKUP(I17,'Component Price'!$B$4:$C$20,2,FALSE)</f>
        <v>14.99</v>
      </c>
      <c r="K17" s="14">
        <f>VLOOKUP(I17,'Component Price'!$B$4:$C$20,2,FALSE)</f>
        <v>14.99</v>
      </c>
      <c r="L17" s="15">
        <f t="shared" si="6"/>
        <v>32.031999999999996</v>
      </c>
      <c r="M17" s="15">
        <f t="shared" si="7"/>
        <v>32.096000000000004</v>
      </c>
      <c r="N17" s="21">
        <v>0</v>
      </c>
      <c r="T17">
        <f t="shared" si="8"/>
        <v>105.6</v>
      </c>
      <c r="U17" s="15">
        <f t="shared" si="9"/>
        <v>57.693111111111115</v>
      </c>
      <c r="V17" s="15">
        <f t="shared" si="10"/>
        <v>57.808222222222227</v>
      </c>
      <c r="W17" s="20">
        <f t="shared" si="2"/>
        <v>1</v>
      </c>
      <c r="X17" s="19">
        <f t="shared" si="11"/>
        <v>0.92903999999999998</v>
      </c>
    </row>
    <row r="18" spans="1:24" x14ac:dyDescent="0.25">
      <c r="A18">
        <v>8</v>
      </c>
      <c r="B18" t="s">
        <v>105</v>
      </c>
      <c r="C18">
        <v>30</v>
      </c>
      <c r="D18">
        <f t="shared" si="3"/>
        <v>87.6</v>
      </c>
      <c r="E18" s="15">
        <f t="shared" si="0"/>
        <v>0.18333333333333332</v>
      </c>
      <c r="F18" s="15">
        <f t="shared" si="1"/>
        <v>0.21666666666666667</v>
      </c>
      <c r="G18" s="15">
        <f t="shared" si="4"/>
        <v>0.53533333333333333</v>
      </c>
      <c r="H18" s="15">
        <f t="shared" si="5"/>
        <v>0.63266666666666671</v>
      </c>
      <c r="J18" s="14"/>
      <c r="L18" s="15">
        <f t="shared" si="6"/>
        <v>32.215333333333326</v>
      </c>
      <c r="M18" s="15">
        <f t="shared" si="7"/>
        <v>32.312666666666672</v>
      </c>
      <c r="N18" s="20">
        <v>0.02</v>
      </c>
      <c r="O18" t="s">
        <v>109</v>
      </c>
      <c r="P18">
        <f>D55</f>
        <v>61</v>
      </c>
      <c r="Q18" s="15">
        <f>L55</f>
        <v>19.362777777777776</v>
      </c>
      <c r="R18" s="15">
        <f>M55</f>
        <v>19.430555555555554</v>
      </c>
      <c r="S18" s="15">
        <f>N53</f>
        <v>18.990000000000002</v>
      </c>
      <c r="T18">
        <f t="shared" si="8"/>
        <v>196.6</v>
      </c>
      <c r="U18" s="15">
        <f t="shared" si="9"/>
        <v>96.229222222222234</v>
      </c>
      <c r="V18" s="15">
        <f t="shared" si="10"/>
        <v>96.445444444444448</v>
      </c>
      <c r="W18" s="20">
        <f t="shared" si="2"/>
        <v>0.98</v>
      </c>
      <c r="X18" s="19">
        <f t="shared" si="11"/>
        <v>0.91045919999999991</v>
      </c>
    </row>
    <row r="19" spans="1:24" x14ac:dyDescent="0.25">
      <c r="A19">
        <v>9</v>
      </c>
      <c r="B19" t="s">
        <v>108</v>
      </c>
      <c r="C19">
        <v>24</v>
      </c>
      <c r="D19">
        <f t="shared" si="3"/>
        <v>111.6</v>
      </c>
      <c r="E19" s="15">
        <f t="shared" si="0"/>
        <v>0.14666666666666667</v>
      </c>
      <c r="F19" s="15">
        <f t="shared" si="1"/>
        <v>0.17333333333333334</v>
      </c>
      <c r="G19" s="15">
        <f t="shared" si="4"/>
        <v>0.68199999999999994</v>
      </c>
      <c r="H19" s="15">
        <f t="shared" si="5"/>
        <v>0.80600000000000005</v>
      </c>
      <c r="I19" t="s">
        <v>79</v>
      </c>
      <c r="J19" s="14">
        <f>VLOOKUP(I19,'Component Price'!$B$4:$C$20,2,FALSE)</f>
        <v>6</v>
      </c>
      <c r="K19" s="14">
        <f>VLOOKUP(I19,'Component Price'!$B$4:$C$20,2,FALSE)</f>
        <v>6</v>
      </c>
      <c r="L19" s="15">
        <f t="shared" si="6"/>
        <v>38.361999999999995</v>
      </c>
      <c r="M19" s="15">
        <f t="shared" si="7"/>
        <v>38.486000000000004</v>
      </c>
      <c r="N19" s="20">
        <v>0</v>
      </c>
      <c r="T19">
        <f t="shared" si="8"/>
        <v>220.6</v>
      </c>
      <c r="U19" s="15">
        <f t="shared" si="9"/>
        <v>102.37588888888889</v>
      </c>
      <c r="V19" s="15">
        <f t="shared" si="10"/>
        <v>102.61877777777778</v>
      </c>
      <c r="W19" s="20">
        <f t="shared" si="2"/>
        <v>1</v>
      </c>
      <c r="X19" s="19">
        <f t="shared" si="11"/>
        <v>0.91045919999999991</v>
      </c>
    </row>
    <row r="20" spans="1:24" x14ac:dyDescent="0.25">
      <c r="A20">
        <v>10</v>
      </c>
      <c r="B20" t="s">
        <v>103</v>
      </c>
      <c r="C20">
        <v>18</v>
      </c>
      <c r="D20">
        <f t="shared" si="3"/>
        <v>129.6</v>
      </c>
      <c r="E20" s="15">
        <f t="shared" si="0"/>
        <v>0.10999999999999999</v>
      </c>
      <c r="F20" s="15">
        <f t="shared" si="1"/>
        <v>0.13</v>
      </c>
      <c r="G20" s="15">
        <f t="shared" si="4"/>
        <v>0.79199999999999993</v>
      </c>
      <c r="H20" s="15">
        <f t="shared" si="5"/>
        <v>0.93600000000000005</v>
      </c>
      <c r="I20" t="s">
        <v>54</v>
      </c>
      <c r="J20" s="14">
        <f>VLOOKUP(I20,'Component Price'!$B$4:$C$20,2,FALSE)</f>
        <v>0.56999999999999995</v>
      </c>
      <c r="K20" s="14">
        <f>VLOOKUP(I20,'Component Price'!$B$4:$C$20,2,FALSE)</f>
        <v>0.56999999999999995</v>
      </c>
      <c r="L20" s="15">
        <f t="shared" si="6"/>
        <v>39.041999999999994</v>
      </c>
      <c r="M20" s="15">
        <f t="shared" si="7"/>
        <v>39.186000000000007</v>
      </c>
      <c r="N20" s="20">
        <v>0</v>
      </c>
      <c r="T20">
        <f t="shared" si="8"/>
        <v>238.6</v>
      </c>
      <c r="U20" s="15">
        <f t="shared" si="9"/>
        <v>103.0558888888889</v>
      </c>
      <c r="V20" s="15">
        <f t="shared" si="10"/>
        <v>103.31877777777778</v>
      </c>
      <c r="W20" s="20">
        <f t="shared" si="2"/>
        <v>1</v>
      </c>
      <c r="X20" s="19">
        <f t="shared" si="11"/>
        <v>0.91045919999999991</v>
      </c>
    </row>
    <row r="21" spans="1:24" x14ac:dyDescent="0.25">
      <c r="A21">
        <v>11</v>
      </c>
      <c r="B21" t="s">
        <v>105</v>
      </c>
      <c r="C21">
        <v>2</v>
      </c>
      <c r="D21">
        <f t="shared" si="3"/>
        <v>131.6</v>
      </c>
      <c r="E21" s="15">
        <f t="shared" si="0"/>
        <v>1.2222222222222221E-2</v>
      </c>
      <c r="F21" s="15">
        <f t="shared" si="1"/>
        <v>1.4444444444444446E-2</v>
      </c>
      <c r="G21" s="15">
        <f t="shared" si="4"/>
        <v>0.80422222222222217</v>
      </c>
      <c r="H21" s="15">
        <f t="shared" si="5"/>
        <v>0.95044444444444454</v>
      </c>
      <c r="J21" s="14"/>
      <c r="L21" s="15">
        <f t="shared" si="6"/>
        <v>39.054222222222215</v>
      </c>
      <c r="M21" s="15">
        <f t="shared" si="7"/>
        <v>39.20044444444445</v>
      </c>
      <c r="N21" s="19">
        <v>7.4999999999999997E-2</v>
      </c>
      <c r="O21" t="s">
        <v>107</v>
      </c>
      <c r="P21">
        <f>D61</f>
        <v>24</v>
      </c>
      <c r="Q21" s="15">
        <f>L61</f>
        <v>6.7166666666666668</v>
      </c>
      <c r="R21" s="15">
        <f>M61</f>
        <v>6.7433333333333332</v>
      </c>
      <c r="S21" s="15">
        <f>N59</f>
        <v>6.57</v>
      </c>
      <c r="T21">
        <f t="shared" si="8"/>
        <v>264.60000000000002</v>
      </c>
      <c r="U21" s="15">
        <f t="shared" si="9"/>
        <v>116.3547777777778</v>
      </c>
      <c r="V21" s="15">
        <f t="shared" si="10"/>
        <v>116.64655555555557</v>
      </c>
      <c r="W21" s="20">
        <f t="shared" si="2"/>
        <v>0.92500000000000004</v>
      </c>
      <c r="X21" s="19">
        <f t="shared" si="11"/>
        <v>0.84217475999999991</v>
      </c>
    </row>
    <row r="22" spans="1:24" x14ac:dyDescent="0.25">
      <c r="A22">
        <v>12</v>
      </c>
      <c r="B22" t="s">
        <v>103</v>
      </c>
      <c r="C22">
        <v>4.4000000000000004</v>
      </c>
      <c r="D22">
        <f t="shared" si="3"/>
        <v>136</v>
      </c>
      <c r="E22" s="15">
        <f t="shared" si="0"/>
        <v>2.6888888888888889E-2</v>
      </c>
      <c r="F22" s="15">
        <f t="shared" si="1"/>
        <v>3.177777777777778E-2</v>
      </c>
      <c r="G22" s="15">
        <f t="shared" si="4"/>
        <v>0.83111111111111102</v>
      </c>
      <c r="H22" s="15">
        <f t="shared" si="5"/>
        <v>0.98222222222222233</v>
      </c>
      <c r="I22" t="s">
        <v>52</v>
      </c>
      <c r="J22" s="14">
        <f>VLOOKUP(I22,'Component Price'!$B$4:$C$20,2,FALSE)</f>
        <v>4.1500000000000004</v>
      </c>
      <c r="K22" s="14">
        <f>VLOOKUP(I22,'Component Price'!$B$4:$C$20,2,FALSE)</f>
        <v>4.1500000000000004</v>
      </c>
      <c r="L22" s="15">
        <f t="shared" si="6"/>
        <v>43.231111111111105</v>
      </c>
      <c r="M22" s="15">
        <f t="shared" si="7"/>
        <v>43.382222222222225</v>
      </c>
      <c r="N22" s="20">
        <v>0</v>
      </c>
      <c r="T22">
        <f t="shared" si="8"/>
        <v>269</v>
      </c>
      <c r="U22" s="15">
        <f t="shared" si="9"/>
        <v>120.53166666666669</v>
      </c>
      <c r="V22" s="15">
        <f t="shared" si="10"/>
        <v>120.82833333333335</v>
      </c>
      <c r="W22" s="20">
        <f t="shared" si="2"/>
        <v>1</v>
      </c>
      <c r="X22" s="19">
        <f t="shared" si="11"/>
        <v>0.84217475999999991</v>
      </c>
    </row>
    <row r="23" spans="1:24" x14ac:dyDescent="0.25">
      <c r="A23">
        <v>13</v>
      </c>
      <c r="B23" t="s">
        <v>106</v>
      </c>
      <c r="C23">
        <v>14.8</v>
      </c>
      <c r="D23">
        <f t="shared" si="3"/>
        <v>150.80000000000001</v>
      </c>
      <c r="E23" s="15">
        <f t="shared" si="0"/>
        <v>9.0444444444444438E-2</v>
      </c>
      <c r="F23" s="15">
        <f t="shared" si="1"/>
        <v>0.10688888888888891</v>
      </c>
      <c r="G23" s="15">
        <f t="shared" si="4"/>
        <v>0.92155555555555546</v>
      </c>
      <c r="H23" s="15">
        <f t="shared" si="5"/>
        <v>1.0891111111111111</v>
      </c>
      <c r="I23" t="s">
        <v>51</v>
      </c>
      <c r="J23" s="14">
        <f>VLOOKUP(I23,'Component Price'!$B$4:$C$20,2,FALSE)</f>
        <v>0.31</v>
      </c>
      <c r="K23" s="14">
        <f>VLOOKUP(I23,'Component Price'!$B$4:$C$20,2,FALSE)</f>
        <v>0.31</v>
      </c>
      <c r="L23" s="15">
        <f t="shared" si="6"/>
        <v>43.631555555555551</v>
      </c>
      <c r="M23" s="15">
        <f t="shared" si="7"/>
        <v>43.799111111111117</v>
      </c>
      <c r="N23" s="20">
        <v>0</v>
      </c>
      <c r="T23">
        <f t="shared" si="8"/>
        <v>283.8</v>
      </c>
      <c r="U23" s="15">
        <f t="shared" si="9"/>
        <v>120.93211111111114</v>
      </c>
      <c r="V23" s="15">
        <f t="shared" si="10"/>
        <v>121.24522222222224</v>
      </c>
      <c r="W23" s="20">
        <f t="shared" si="2"/>
        <v>1</v>
      </c>
      <c r="X23" s="19">
        <f t="shared" si="11"/>
        <v>0.84217475999999991</v>
      </c>
    </row>
    <row r="24" spans="1:24" x14ac:dyDescent="0.25">
      <c r="A24">
        <v>14</v>
      </c>
      <c r="B24" t="s">
        <v>105</v>
      </c>
      <c r="C24">
        <v>2</v>
      </c>
      <c r="D24">
        <f t="shared" si="3"/>
        <v>152.80000000000001</v>
      </c>
      <c r="E24" s="15">
        <f t="shared" si="0"/>
        <v>1.2222222222222221E-2</v>
      </c>
      <c r="F24" s="15">
        <f t="shared" si="1"/>
        <v>1.4444444444444446E-2</v>
      </c>
      <c r="G24" s="15">
        <f t="shared" si="4"/>
        <v>0.93377777777777771</v>
      </c>
      <c r="H24" s="15">
        <f t="shared" si="5"/>
        <v>1.1035555555555556</v>
      </c>
      <c r="J24" s="14"/>
      <c r="L24" s="15">
        <f t="shared" si="6"/>
        <v>43.643777777777771</v>
      </c>
      <c r="M24" s="15">
        <f t="shared" si="7"/>
        <v>43.81355555555556</v>
      </c>
      <c r="N24" s="20">
        <v>0</v>
      </c>
      <c r="T24">
        <f t="shared" si="8"/>
        <v>285.8</v>
      </c>
      <c r="U24" s="15">
        <f t="shared" si="9"/>
        <v>120.94433333333336</v>
      </c>
      <c r="V24" s="15">
        <f t="shared" si="10"/>
        <v>121.25966666666669</v>
      </c>
      <c r="W24" s="20">
        <f t="shared" si="2"/>
        <v>1</v>
      </c>
      <c r="X24" s="19">
        <f t="shared" si="11"/>
        <v>0.84217475999999991</v>
      </c>
    </row>
    <row r="25" spans="1:24" x14ac:dyDescent="0.25">
      <c r="A25">
        <v>15</v>
      </c>
      <c r="B25" t="s">
        <v>103</v>
      </c>
      <c r="C25">
        <v>1.2</v>
      </c>
      <c r="D25">
        <f t="shared" si="3"/>
        <v>154</v>
      </c>
      <c r="E25" s="15">
        <f t="shared" si="0"/>
        <v>7.3333333333333323E-3</v>
      </c>
      <c r="F25" s="15">
        <f t="shared" si="1"/>
        <v>8.6666666666666663E-3</v>
      </c>
      <c r="G25" s="15">
        <f t="shared" si="4"/>
        <v>0.94111111111111101</v>
      </c>
      <c r="H25" s="15">
        <f t="shared" si="5"/>
        <v>1.1122222222222222</v>
      </c>
      <c r="I25" t="s">
        <v>104</v>
      </c>
      <c r="J25" s="14">
        <f>VLOOKUP(I25,'Component Price'!$B$4:$C$20,2,FALSE)</f>
        <v>3</v>
      </c>
      <c r="K25" s="14">
        <f>VLOOKUP(I25,'Component Price'!$B$4:$C$20,2,FALSE)</f>
        <v>3</v>
      </c>
      <c r="L25" s="15">
        <f t="shared" si="6"/>
        <v>46.651111111111106</v>
      </c>
      <c r="M25" s="15">
        <f t="shared" si="7"/>
        <v>46.82222222222223</v>
      </c>
      <c r="N25" s="20">
        <v>0</v>
      </c>
      <c r="T25">
        <f t="shared" si="8"/>
        <v>287</v>
      </c>
      <c r="U25" s="15">
        <f t="shared" si="9"/>
        <v>123.9516666666667</v>
      </c>
      <c r="V25" s="15">
        <f t="shared" si="10"/>
        <v>124.26833333333336</v>
      </c>
      <c r="W25" s="20">
        <f t="shared" si="2"/>
        <v>1</v>
      </c>
      <c r="X25" s="19">
        <f t="shared" si="11"/>
        <v>0.84217475999999991</v>
      </c>
    </row>
    <row r="26" spans="1:24" x14ac:dyDescent="0.25">
      <c r="A26">
        <v>16</v>
      </c>
      <c r="B26" t="s">
        <v>103</v>
      </c>
      <c r="C26">
        <v>1.2</v>
      </c>
      <c r="D26">
        <f t="shared" si="3"/>
        <v>155.19999999999999</v>
      </c>
      <c r="E26" s="15">
        <f t="shared" si="0"/>
        <v>7.3333333333333323E-3</v>
      </c>
      <c r="F26" s="15">
        <f t="shared" si="1"/>
        <v>8.6666666666666663E-3</v>
      </c>
      <c r="G26" s="15">
        <f t="shared" si="4"/>
        <v>0.94844444444444431</v>
      </c>
      <c r="H26" s="15">
        <f t="shared" si="5"/>
        <v>1.1208888888888888</v>
      </c>
      <c r="I26" t="s">
        <v>49</v>
      </c>
      <c r="J26" s="14">
        <f>VLOOKUP(I26,'Component Price'!$B$4:$C$20,2,FALSE)</f>
        <v>1.88</v>
      </c>
      <c r="K26" s="14">
        <f>VLOOKUP(I26,'Component Price'!$B$4:$C$20,2,FALSE)</f>
        <v>1.88</v>
      </c>
      <c r="L26" s="15">
        <f t="shared" si="6"/>
        <v>48.538444444444444</v>
      </c>
      <c r="M26" s="15">
        <f t="shared" si="7"/>
        <v>48.710888888888903</v>
      </c>
      <c r="N26" s="20">
        <v>0</v>
      </c>
      <c r="T26">
        <f t="shared" si="8"/>
        <v>288.2</v>
      </c>
      <c r="U26" s="15">
        <f t="shared" si="9"/>
        <v>125.83900000000003</v>
      </c>
      <c r="V26" s="15">
        <f t="shared" si="10"/>
        <v>126.15700000000002</v>
      </c>
      <c r="W26" s="20">
        <f t="shared" si="2"/>
        <v>1</v>
      </c>
      <c r="X26" s="19">
        <f t="shared" si="11"/>
        <v>0.84217475999999991</v>
      </c>
    </row>
    <row r="27" spans="1:24" x14ac:dyDescent="0.25">
      <c r="A27">
        <v>17</v>
      </c>
      <c r="B27" t="s">
        <v>103</v>
      </c>
      <c r="C27">
        <v>12</v>
      </c>
      <c r="D27">
        <f t="shared" si="3"/>
        <v>167.2</v>
      </c>
      <c r="E27" s="15">
        <f t="shared" si="0"/>
        <v>7.3333333333333334E-2</v>
      </c>
      <c r="F27" s="15">
        <f t="shared" si="1"/>
        <v>8.666666666666667E-2</v>
      </c>
      <c r="G27" s="15">
        <f t="shared" si="4"/>
        <v>1.0217777777777777</v>
      </c>
      <c r="H27" s="15">
        <f t="shared" si="5"/>
        <v>1.2075555555555555</v>
      </c>
      <c r="I27" t="s">
        <v>50</v>
      </c>
      <c r="J27" s="14">
        <f>VLOOKUP(I27,'Component Price'!$B$4:$C$20,2,FALSE)</f>
        <v>17.420000000000002</v>
      </c>
      <c r="K27" s="14">
        <f>VLOOKUP(I27,'Component Price'!$B$4:$C$20,2,FALSE)</f>
        <v>17.420000000000002</v>
      </c>
      <c r="L27" s="15">
        <f t="shared" si="6"/>
        <v>66.031777777777776</v>
      </c>
      <c r="M27" s="15">
        <f t="shared" si="7"/>
        <v>66.217555555555577</v>
      </c>
      <c r="N27" s="20">
        <v>0</v>
      </c>
      <c r="T27">
        <f t="shared" si="8"/>
        <v>300.2</v>
      </c>
      <c r="U27" s="15">
        <f t="shared" si="9"/>
        <v>143.33233333333337</v>
      </c>
      <c r="V27" s="15">
        <f t="shared" si="10"/>
        <v>143.6636666666667</v>
      </c>
      <c r="W27" s="20">
        <f t="shared" si="2"/>
        <v>1</v>
      </c>
      <c r="X27" s="19">
        <f t="shared" si="11"/>
        <v>0.84217475999999991</v>
      </c>
    </row>
    <row r="28" spans="1:24" x14ac:dyDescent="0.25">
      <c r="A28">
        <v>18</v>
      </c>
      <c r="B28" t="s">
        <v>103</v>
      </c>
      <c r="C28">
        <v>8</v>
      </c>
      <c r="D28">
        <f t="shared" si="3"/>
        <v>175.2</v>
      </c>
      <c r="E28" s="15">
        <f t="shared" si="0"/>
        <v>4.8888888888888885E-2</v>
      </c>
      <c r="F28" s="15">
        <f t="shared" si="1"/>
        <v>5.7777777777777782E-2</v>
      </c>
      <c r="G28" s="15">
        <f t="shared" si="4"/>
        <v>1.0706666666666667</v>
      </c>
      <c r="H28" s="15">
        <f t="shared" si="5"/>
        <v>1.2653333333333332</v>
      </c>
      <c r="I28" t="s">
        <v>48</v>
      </c>
      <c r="J28" s="14">
        <f>VLOOKUP(I28,'Component Price'!$B$4:$C$20,2,FALSE)</f>
        <v>38.15</v>
      </c>
      <c r="K28" s="14">
        <f>VLOOKUP(I28,'Component Price'!$B$4:$C$20,2,FALSE)</f>
        <v>38.15</v>
      </c>
      <c r="L28" s="15">
        <f t="shared" si="6"/>
        <v>104.23066666666665</v>
      </c>
      <c r="M28" s="15">
        <f t="shared" si="7"/>
        <v>104.42533333333336</v>
      </c>
      <c r="N28" s="20">
        <v>0.03</v>
      </c>
      <c r="O28" t="s">
        <v>102</v>
      </c>
      <c r="P28">
        <f>D66</f>
        <v>148.19999999999999</v>
      </c>
      <c r="Q28" s="15">
        <f>L66</f>
        <v>181.84566666666666</v>
      </c>
      <c r="R28" s="15">
        <f>M66</f>
        <v>182.01033333333334</v>
      </c>
      <c r="S28" s="15">
        <f>N65</f>
        <v>180.94</v>
      </c>
      <c r="T28">
        <f t="shared" si="8"/>
        <v>456.4</v>
      </c>
      <c r="U28" s="15">
        <f t="shared" si="9"/>
        <v>544.31688888888891</v>
      </c>
      <c r="V28" s="15">
        <f t="shared" si="10"/>
        <v>544.82177777777781</v>
      </c>
      <c r="W28" s="20">
        <f t="shared" si="2"/>
        <v>0.97</v>
      </c>
      <c r="X28" s="19">
        <f t="shared" si="11"/>
        <v>0.81690951719999993</v>
      </c>
    </row>
    <row r="29" spans="1:24" x14ac:dyDescent="0.25">
      <c r="A29">
        <v>19</v>
      </c>
      <c r="B29" t="s">
        <v>101</v>
      </c>
      <c r="C29">
        <v>13.3</v>
      </c>
      <c r="D29">
        <f t="shared" si="3"/>
        <v>188.5</v>
      </c>
      <c r="E29" s="15">
        <f t="shared" si="0"/>
        <v>8.1277777777777768E-2</v>
      </c>
      <c r="F29" s="15">
        <f t="shared" si="1"/>
        <v>9.6055555555555575E-2</v>
      </c>
      <c r="G29" s="15">
        <f t="shared" si="4"/>
        <v>1.1519444444444444</v>
      </c>
      <c r="H29" s="15">
        <f t="shared" si="5"/>
        <v>1.3613888888888888</v>
      </c>
      <c r="J29" s="14"/>
      <c r="L29" s="15">
        <f t="shared" si="6"/>
        <v>104.31194444444442</v>
      </c>
      <c r="M29" s="15">
        <f t="shared" si="7"/>
        <v>104.52138888888891</v>
      </c>
      <c r="N29" s="20">
        <v>0</v>
      </c>
      <c r="T29">
        <f t="shared" si="8"/>
        <v>469.7</v>
      </c>
      <c r="U29" s="15">
        <f t="shared" si="9"/>
        <v>544.39816666666673</v>
      </c>
      <c r="V29" s="15">
        <f t="shared" si="10"/>
        <v>544.91783333333342</v>
      </c>
      <c r="W29" s="20">
        <f t="shared" si="2"/>
        <v>1</v>
      </c>
      <c r="X29" s="19">
        <f t="shared" si="11"/>
        <v>0.81690951719999993</v>
      </c>
    </row>
    <row r="30" spans="1:24" x14ac:dyDescent="0.25">
      <c r="A30">
        <v>20</v>
      </c>
      <c r="B30" t="s">
        <v>100</v>
      </c>
      <c r="C30">
        <v>10</v>
      </c>
      <c r="D30">
        <f t="shared" si="3"/>
        <v>198.5</v>
      </c>
      <c r="E30" s="15">
        <f t="shared" si="0"/>
        <v>6.1111111111111102E-2</v>
      </c>
      <c r="F30" s="15">
        <f t="shared" si="1"/>
        <v>7.2222222222222229E-2</v>
      </c>
      <c r="G30" s="15">
        <f t="shared" si="4"/>
        <v>1.2130555555555556</v>
      </c>
      <c r="H30" s="15">
        <f t="shared" si="5"/>
        <v>1.4336111111111109</v>
      </c>
      <c r="J30" s="14"/>
      <c r="L30" s="15">
        <f t="shared" si="6"/>
        <v>104.37305555555554</v>
      </c>
      <c r="M30" s="15">
        <f t="shared" si="7"/>
        <v>104.59361111111113</v>
      </c>
      <c r="N30" s="19">
        <v>9.5000000000000001E-2</v>
      </c>
      <c r="O30" t="s">
        <v>99</v>
      </c>
      <c r="P30">
        <f>D71</f>
        <v>255.5</v>
      </c>
      <c r="Q30" s="15">
        <f>L71</f>
        <v>182.50138888888887</v>
      </c>
      <c r="R30" s="15">
        <f>M71</f>
        <v>182.78527777777776</v>
      </c>
      <c r="S30" s="15">
        <f>N70</f>
        <v>180.94</v>
      </c>
      <c r="T30">
        <f t="shared" si="8"/>
        <v>735.2</v>
      </c>
      <c r="U30" s="15">
        <f t="shared" si="9"/>
        <v>907.90066666666667</v>
      </c>
      <c r="V30" s="15">
        <f t="shared" si="10"/>
        <v>908.71533333333343</v>
      </c>
      <c r="W30" s="20">
        <f t="shared" si="2"/>
        <v>0.90500000000000003</v>
      </c>
      <c r="X30" s="19">
        <f t="shared" si="11"/>
        <v>0.73930311306599994</v>
      </c>
    </row>
    <row r="31" spans="1:24" x14ac:dyDescent="0.25">
      <c r="A31">
        <v>21</v>
      </c>
      <c r="B31" t="s">
        <v>98</v>
      </c>
      <c r="C31">
        <v>18</v>
      </c>
      <c r="D31">
        <f t="shared" si="3"/>
        <v>216.5</v>
      </c>
      <c r="E31" s="15">
        <f t="shared" si="0"/>
        <v>0.10999999999999999</v>
      </c>
      <c r="F31" s="15">
        <f t="shared" si="1"/>
        <v>0.13</v>
      </c>
      <c r="G31" s="15">
        <f t="shared" si="4"/>
        <v>1.3230555555555554</v>
      </c>
      <c r="H31" s="15">
        <f t="shared" si="5"/>
        <v>1.5636111111111108</v>
      </c>
      <c r="J31" s="14"/>
      <c r="L31" s="15">
        <f t="shared" si="6"/>
        <v>104.48305555555554</v>
      </c>
      <c r="M31" s="15">
        <f t="shared" si="7"/>
        <v>104.72361111111113</v>
      </c>
      <c r="N31" s="20">
        <v>0</v>
      </c>
      <c r="T31">
        <f t="shared" si="8"/>
        <v>753.2</v>
      </c>
      <c r="U31" s="15">
        <f t="shared" si="9"/>
        <v>908.01066666666668</v>
      </c>
      <c r="V31" s="15">
        <f t="shared" si="10"/>
        <v>908.84533333333343</v>
      </c>
      <c r="W31" s="20">
        <f t="shared" si="2"/>
        <v>1</v>
      </c>
      <c r="X31" s="19">
        <f t="shared" si="11"/>
        <v>0.73930311306599994</v>
      </c>
    </row>
    <row r="32" spans="1:24" ht="30" x14ac:dyDescent="0.25">
      <c r="A32">
        <v>22</v>
      </c>
      <c r="B32" s="9" t="s">
        <v>97</v>
      </c>
      <c r="C32">
        <v>40</v>
      </c>
      <c r="D32">
        <f t="shared" si="3"/>
        <v>256.5</v>
      </c>
      <c r="E32" s="15">
        <f t="shared" si="0"/>
        <v>0.24444444444444441</v>
      </c>
      <c r="F32" s="15">
        <f t="shared" si="1"/>
        <v>0.28888888888888892</v>
      </c>
      <c r="G32" s="15">
        <f t="shared" si="4"/>
        <v>1.5674999999999999</v>
      </c>
      <c r="H32" s="15">
        <f t="shared" si="5"/>
        <v>1.8524999999999998</v>
      </c>
      <c r="J32" s="14"/>
      <c r="L32" s="15">
        <f t="shared" si="6"/>
        <v>104.72749999999998</v>
      </c>
      <c r="M32" s="15">
        <f t="shared" si="7"/>
        <v>105.01250000000002</v>
      </c>
      <c r="N32" s="20">
        <v>0</v>
      </c>
      <c r="T32">
        <f t="shared" si="8"/>
        <v>793.2</v>
      </c>
      <c r="U32" s="15">
        <f t="shared" si="9"/>
        <v>908.25511111111109</v>
      </c>
      <c r="V32" s="15">
        <f t="shared" si="10"/>
        <v>909.13422222222232</v>
      </c>
      <c r="W32" s="20">
        <f t="shared" si="2"/>
        <v>1</v>
      </c>
      <c r="X32" s="19">
        <f t="shared" si="11"/>
        <v>0.73930311306599994</v>
      </c>
    </row>
    <row r="33" spans="1:19" x14ac:dyDescent="0.25">
      <c r="E33" s="15"/>
      <c r="F33" s="15"/>
    </row>
    <row r="35" spans="1:19" x14ac:dyDescent="0.25">
      <c r="A35" t="s">
        <v>96</v>
      </c>
    </row>
    <row r="36" spans="1:19" ht="57.75" customHeight="1" x14ac:dyDescent="0.25">
      <c r="A36" t="s">
        <v>72</v>
      </c>
      <c r="C36" s="16" t="s">
        <v>71</v>
      </c>
      <c r="D36" s="18" t="s">
        <v>70</v>
      </c>
      <c r="E36" s="16" t="s">
        <v>69</v>
      </c>
      <c r="F36" s="16" t="s">
        <v>68</v>
      </c>
      <c r="G36" s="18" t="s">
        <v>67</v>
      </c>
      <c r="H36" s="18" t="s">
        <v>66</v>
      </c>
      <c r="I36" s="17" t="s">
        <v>65</v>
      </c>
      <c r="J36" s="17"/>
      <c r="K36" s="16" t="s">
        <v>64</v>
      </c>
      <c r="L36" s="9" t="s">
        <v>63</v>
      </c>
      <c r="M36" s="9" t="s">
        <v>62</v>
      </c>
      <c r="N36" s="16" t="s">
        <v>61</v>
      </c>
      <c r="Q36" s="9"/>
      <c r="R36" s="9"/>
      <c r="S36" s="9"/>
    </row>
    <row r="37" spans="1:19" x14ac:dyDescent="0.25">
      <c r="A37">
        <v>1</v>
      </c>
      <c r="B37" t="s">
        <v>93</v>
      </c>
      <c r="C37">
        <v>5</v>
      </c>
      <c r="D37">
        <f>C37</f>
        <v>5</v>
      </c>
      <c r="E37" s="15">
        <f t="shared" ref="E37:E43" si="12">C37*$C$7</f>
        <v>3.0555555555555551E-2</v>
      </c>
      <c r="F37" s="15">
        <f t="shared" ref="F37:F43" si="13">C37*$K$7</f>
        <v>3.6111111111111115E-2</v>
      </c>
      <c r="G37" s="15">
        <f>E37</f>
        <v>3.0555555555555551E-2</v>
      </c>
      <c r="H37" s="15">
        <f>F37</f>
        <v>3.6111111111111115E-2</v>
      </c>
      <c r="L37" s="15">
        <f>K37+E37</f>
        <v>3.0555555555555551E-2</v>
      </c>
      <c r="M37" s="15">
        <f>K37+F37</f>
        <v>3.6111111111111115E-2</v>
      </c>
      <c r="N37">
        <f>K38</f>
        <v>6.61</v>
      </c>
    </row>
    <row r="38" spans="1:19" ht="30" x14ac:dyDescent="0.25">
      <c r="A38">
        <v>2</v>
      </c>
      <c r="B38" s="9" t="s">
        <v>95</v>
      </c>
      <c r="C38">
        <v>3</v>
      </c>
      <c r="D38">
        <f t="shared" ref="D38:D43" si="14">D37+C38</f>
        <v>8</v>
      </c>
      <c r="E38" s="15">
        <f t="shared" si="12"/>
        <v>1.8333333333333333E-2</v>
      </c>
      <c r="F38" s="15">
        <f t="shared" si="13"/>
        <v>2.1666666666666667E-2</v>
      </c>
      <c r="G38" s="15">
        <f t="shared" ref="G38:G43" si="15">E38+G37</f>
        <v>4.8888888888888885E-2</v>
      </c>
      <c r="H38" s="15">
        <f t="shared" ref="H38:H43" si="16">H37+F38</f>
        <v>5.7777777777777782E-2</v>
      </c>
      <c r="I38" t="s">
        <v>56</v>
      </c>
      <c r="K38">
        <f>VLOOKUP(I38,'Component Price'!$B$4:$C$20,2,FALSE)</f>
        <v>6.61</v>
      </c>
      <c r="L38" s="15">
        <f t="shared" ref="L38:L43" si="17">L37+K38+E38</f>
        <v>6.6588888888888897</v>
      </c>
      <c r="M38" s="15">
        <f t="shared" ref="M38:M43" si="18">M37+K38+F38</f>
        <v>6.6677777777777782</v>
      </c>
    </row>
    <row r="39" spans="1:19" x14ac:dyDescent="0.25">
      <c r="A39">
        <v>3</v>
      </c>
      <c r="B39" t="s">
        <v>93</v>
      </c>
      <c r="C39">
        <v>2</v>
      </c>
      <c r="D39">
        <f t="shared" si="14"/>
        <v>10</v>
      </c>
      <c r="E39" s="15">
        <f t="shared" si="12"/>
        <v>1.2222222222222221E-2</v>
      </c>
      <c r="F39" s="15">
        <f t="shared" si="13"/>
        <v>1.4444444444444446E-2</v>
      </c>
      <c r="G39" s="15">
        <f t="shared" si="15"/>
        <v>6.1111111111111102E-2</v>
      </c>
      <c r="H39" s="15">
        <f t="shared" si="16"/>
        <v>7.2222222222222229E-2</v>
      </c>
      <c r="L39" s="15">
        <f t="shared" si="17"/>
        <v>6.6711111111111121</v>
      </c>
      <c r="M39" s="15">
        <f t="shared" si="18"/>
        <v>6.6822222222222223</v>
      </c>
    </row>
    <row r="40" spans="1:19" ht="45" x14ac:dyDescent="0.25">
      <c r="A40">
        <v>4</v>
      </c>
      <c r="B40" s="9" t="s">
        <v>94</v>
      </c>
      <c r="C40">
        <v>2</v>
      </c>
      <c r="D40">
        <f t="shared" si="14"/>
        <v>12</v>
      </c>
      <c r="E40" s="15">
        <f t="shared" si="12"/>
        <v>1.2222222222222221E-2</v>
      </c>
      <c r="F40" s="15">
        <f t="shared" si="13"/>
        <v>1.4444444444444446E-2</v>
      </c>
      <c r="G40" s="15">
        <f t="shared" si="15"/>
        <v>7.333333333333332E-2</v>
      </c>
      <c r="H40" s="15">
        <f t="shared" si="16"/>
        <v>8.666666666666667E-2</v>
      </c>
      <c r="I40" t="s">
        <v>56</v>
      </c>
      <c r="L40" s="15">
        <f t="shared" si="17"/>
        <v>6.6833333333333345</v>
      </c>
      <c r="M40" s="15">
        <f t="shared" si="18"/>
        <v>6.6966666666666663</v>
      </c>
    </row>
    <row r="41" spans="1:19" x14ac:dyDescent="0.25">
      <c r="A41">
        <v>5</v>
      </c>
      <c r="B41" t="s">
        <v>93</v>
      </c>
      <c r="C41">
        <v>5</v>
      </c>
      <c r="D41">
        <f t="shared" si="14"/>
        <v>17</v>
      </c>
      <c r="E41" s="15">
        <f t="shared" si="12"/>
        <v>3.0555555555555551E-2</v>
      </c>
      <c r="F41" s="15">
        <f t="shared" si="13"/>
        <v>3.6111111111111115E-2</v>
      </c>
      <c r="G41" s="15">
        <f t="shared" si="15"/>
        <v>0.10388888888888886</v>
      </c>
      <c r="H41" s="15">
        <f t="shared" si="16"/>
        <v>0.12277777777777779</v>
      </c>
      <c r="L41" s="15">
        <f t="shared" si="17"/>
        <v>6.7138888888888903</v>
      </c>
      <c r="M41" s="15">
        <f t="shared" si="18"/>
        <v>6.7327777777777778</v>
      </c>
    </row>
    <row r="42" spans="1:19" x14ac:dyDescent="0.25">
      <c r="A42">
        <v>6</v>
      </c>
      <c r="B42" s="9" t="s">
        <v>92</v>
      </c>
      <c r="C42">
        <v>14</v>
      </c>
      <c r="D42">
        <f t="shared" si="14"/>
        <v>31</v>
      </c>
      <c r="E42" s="15">
        <f t="shared" si="12"/>
        <v>8.5555555555555551E-2</v>
      </c>
      <c r="F42" s="15">
        <f t="shared" si="13"/>
        <v>0.10111111111111112</v>
      </c>
      <c r="G42" s="15">
        <f t="shared" si="15"/>
        <v>0.18944444444444442</v>
      </c>
      <c r="H42" s="15">
        <f t="shared" si="16"/>
        <v>0.22388888888888892</v>
      </c>
      <c r="I42" t="s">
        <v>56</v>
      </c>
      <c r="L42" s="15">
        <f t="shared" si="17"/>
        <v>6.799444444444446</v>
      </c>
      <c r="M42" s="15">
        <f t="shared" si="18"/>
        <v>6.8338888888888887</v>
      </c>
    </row>
    <row r="43" spans="1:19" x14ac:dyDescent="0.25">
      <c r="A43">
        <v>7</v>
      </c>
      <c r="B43" t="s">
        <v>91</v>
      </c>
      <c r="C43">
        <v>5</v>
      </c>
      <c r="D43">
        <f t="shared" si="14"/>
        <v>36</v>
      </c>
      <c r="E43" s="15">
        <f t="shared" si="12"/>
        <v>3.0555555555555551E-2</v>
      </c>
      <c r="F43" s="15">
        <f t="shared" si="13"/>
        <v>3.6111111111111115E-2</v>
      </c>
      <c r="G43" s="15">
        <f t="shared" si="15"/>
        <v>0.21999999999999997</v>
      </c>
      <c r="H43" s="15">
        <f t="shared" si="16"/>
        <v>0.26</v>
      </c>
      <c r="I43" t="s">
        <v>56</v>
      </c>
      <c r="L43" s="15">
        <f t="shared" si="17"/>
        <v>6.8300000000000018</v>
      </c>
      <c r="M43" s="15">
        <f t="shared" si="18"/>
        <v>6.87</v>
      </c>
    </row>
    <row r="45" spans="1:19" x14ac:dyDescent="0.25">
      <c r="A45" t="s">
        <v>90</v>
      </c>
    </row>
    <row r="46" spans="1:19" ht="60" x14ac:dyDescent="0.25">
      <c r="A46" t="s">
        <v>72</v>
      </c>
      <c r="C46" s="16" t="s">
        <v>71</v>
      </c>
      <c r="D46" s="18" t="s">
        <v>70</v>
      </c>
      <c r="E46" s="16" t="s">
        <v>69</v>
      </c>
      <c r="F46" s="16" t="s">
        <v>68</v>
      </c>
      <c r="G46" s="18" t="s">
        <v>67</v>
      </c>
      <c r="H46" s="18" t="s">
        <v>66</v>
      </c>
      <c r="I46" s="17" t="s">
        <v>65</v>
      </c>
      <c r="J46" s="17"/>
      <c r="K46" s="16" t="s">
        <v>64</v>
      </c>
      <c r="L46" s="9" t="s">
        <v>63</v>
      </c>
      <c r="M46" s="9" t="s">
        <v>62</v>
      </c>
      <c r="N46" s="16" t="s">
        <v>61</v>
      </c>
    </row>
    <row r="47" spans="1:19" ht="45" x14ac:dyDescent="0.25">
      <c r="B47" s="9" t="s">
        <v>89</v>
      </c>
      <c r="C47">
        <v>3</v>
      </c>
      <c r="D47">
        <f>C47</f>
        <v>3</v>
      </c>
      <c r="E47" s="15">
        <f>C47*$C$7</f>
        <v>1.8333333333333333E-2</v>
      </c>
      <c r="F47" s="15">
        <f>C47*$K$7</f>
        <v>2.1666666666666667E-2</v>
      </c>
      <c r="G47" s="15">
        <f>E47</f>
        <v>1.8333333333333333E-2</v>
      </c>
      <c r="H47" s="15">
        <f>F47</f>
        <v>2.1666666666666667E-2</v>
      </c>
      <c r="I47" t="s">
        <v>53</v>
      </c>
      <c r="K47" s="14">
        <f>VLOOKUP(I47,'Component Price'!$B$4:$C$20,2,FALSE)</f>
        <v>0.08</v>
      </c>
      <c r="L47" s="15">
        <f>K47+E47</f>
        <v>9.8333333333333328E-2</v>
      </c>
      <c r="M47" s="15">
        <f>K47+F47</f>
        <v>0.10166666666666667</v>
      </c>
      <c r="N47" s="15">
        <f>SUM(K47:K48)</f>
        <v>6.08</v>
      </c>
    </row>
    <row r="48" spans="1:19" ht="60" x14ac:dyDescent="0.25">
      <c r="B48" s="9" t="s">
        <v>88</v>
      </c>
      <c r="C48">
        <v>7</v>
      </c>
      <c r="D48">
        <f>D47+C48</f>
        <v>10</v>
      </c>
      <c r="E48" s="15">
        <f>C48*$C$7</f>
        <v>4.2777777777777776E-2</v>
      </c>
      <c r="F48" s="15">
        <f>C48*$K$7</f>
        <v>5.0555555555555562E-2</v>
      </c>
      <c r="G48" s="15">
        <f>G47+E48</f>
        <v>6.1111111111111109E-2</v>
      </c>
      <c r="H48" s="15">
        <f>H47+F48</f>
        <v>7.2222222222222229E-2</v>
      </c>
      <c r="I48" t="s">
        <v>79</v>
      </c>
      <c r="K48" s="14">
        <f>VLOOKUP(I48,'Component Price'!$B$4:$C$20,2,FALSE)</f>
        <v>6</v>
      </c>
      <c r="L48" s="15">
        <f>K48+E48+L47</f>
        <v>6.141111111111111</v>
      </c>
      <c r="M48" s="15">
        <f>M47+K48+F48</f>
        <v>6.152222222222222</v>
      </c>
    </row>
    <row r="49" spans="1:14" x14ac:dyDescent="0.25">
      <c r="B49" t="s">
        <v>87</v>
      </c>
      <c r="C49">
        <v>2</v>
      </c>
      <c r="D49">
        <f>D48+C49</f>
        <v>12</v>
      </c>
      <c r="E49" s="15">
        <f>C49*$C$7</f>
        <v>1.2222222222222221E-2</v>
      </c>
      <c r="F49" s="15">
        <f>C49*$K$7</f>
        <v>1.4444444444444446E-2</v>
      </c>
      <c r="G49" s="15">
        <f>G48+E49</f>
        <v>7.3333333333333334E-2</v>
      </c>
      <c r="H49" s="15">
        <f>H48+F49</f>
        <v>8.666666666666667E-2</v>
      </c>
    </row>
    <row r="51" spans="1:14" x14ac:dyDescent="0.25">
      <c r="A51" t="s">
        <v>86</v>
      </c>
    </row>
    <row r="52" spans="1:14" ht="60" x14ac:dyDescent="0.25">
      <c r="A52" t="s">
        <v>72</v>
      </c>
      <c r="C52" s="16" t="s">
        <v>71</v>
      </c>
      <c r="D52" s="18" t="s">
        <v>70</v>
      </c>
      <c r="E52" s="16" t="s">
        <v>69</v>
      </c>
      <c r="F52" s="16" t="s">
        <v>68</v>
      </c>
      <c r="G52" s="18" t="s">
        <v>67</v>
      </c>
      <c r="H52" s="18" t="s">
        <v>66</v>
      </c>
      <c r="I52" s="17" t="s">
        <v>65</v>
      </c>
      <c r="J52" s="17"/>
      <c r="K52" s="16" t="s">
        <v>64</v>
      </c>
      <c r="L52" s="9" t="s">
        <v>63</v>
      </c>
      <c r="M52" s="9" t="s">
        <v>62</v>
      </c>
      <c r="N52" s="16" t="s">
        <v>61</v>
      </c>
    </row>
    <row r="53" spans="1:14" x14ac:dyDescent="0.25">
      <c r="B53" t="s">
        <v>85</v>
      </c>
      <c r="C53">
        <v>11</v>
      </c>
      <c r="D53">
        <f>C53</f>
        <v>11</v>
      </c>
      <c r="E53" s="15">
        <f>C53*$C$7</f>
        <v>6.7222222222222211E-2</v>
      </c>
      <c r="F53" s="15">
        <f>C53*$K$7</f>
        <v>7.9444444444444456E-2</v>
      </c>
      <c r="G53" s="15">
        <f>E53</f>
        <v>6.7222222222222211E-2</v>
      </c>
      <c r="H53" s="15">
        <f>F53</f>
        <v>7.9444444444444456E-2</v>
      </c>
      <c r="I53" t="s">
        <v>84</v>
      </c>
      <c r="K53" s="14">
        <f>VLOOKUP(I53,'Component Price'!$B$4:$C$20,2,FALSE)</f>
        <v>4</v>
      </c>
      <c r="L53" s="15">
        <f>K53+E53</f>
        <v>4.0672222222222221</v>
      </c>
      <c r="M53" s="15">
        <f>K53+F53</f>
        <v>4.0794444444444444</v>
      </c>
      <c r="N53" s="15">
        <f>SUM(K53:K54)</f>
        <v>18.990000000000002</v>
      </c>
    </row>
    <row r="54" spans="1:14" x14ac:dyDescent="0.25">
      <c r="B54" t="s">
        <v>83</v>
      </c>
      <c r="C54">
        <v>20</v>
      </c>
      <c r="D54">
        <f>D53+C54</f>
        <v>31</v>
      </c>
      <c r="E54" s="15">
        <f>C54*$C$7</f>
        <v>0.1222222222222222</v>
      </c>
      <c r="F54" s="15">
        <f>C54*$K$7</f>
        <v>0.14444444444444446</v>
      </c>
      <c r="G54" s="15">
        <f>G53+E54</f>
        <v>0.18944444444444442</v>
      </c>
      <c r="H54" s="15">
        <f>H53+F54</f>
        <v>0.22388888888888892</v>
      </c>
      <c r="I54" t="s">
        <v>55</v>
      </c>
      <c r="K54" s="14">
        <f>VLOOKUP(I54,'Component Price'!$B$4:$C$20,2,FALSE)</f>
        <v>14.99</v>
      </c>
      <c r="L54" s="15">
        <f>K54+E54+L53</f>
        <v>19.179444444444442</v>
      </c>
      <c r="M54" s="15">
        <f>M53+K54+F54</f>
        <v>19.213888888888889</v>
      </c>
    </row>
    <row r="55" spans="1:14" ht="30" x14ac:dyDescent="0.25">
      <c r="B55" s="9" t="s">
        <v>82</v>
      </c>
      <c r="C55">
        <v>30</v>
      </c>
      <c r="D55">
        <f>D54+C55</f>
        <v>61</v>
      </c>
      <c r="E55" s="15">
        <f>C55*$C$7</f>
        <v>0.18333333333333332</v>
      </c>
      <c r="F55" s="15">
        <f>C55*$K$7</f>
        <v>0.21666666666666667</v>
      </c>
      <c r="G55" s="15">
        <f>G54+E55</f>
        <v>0.37277777777777776</v>
      </c>
      <c r="H55" s="15">
        <f>H54+F55</f>
        <v>0.44055555555555559</v>
      </c>
      <c r="L55" s="15">
        <f>K55+E55+L54</f>
        <v>19.362777777777776</v>
      </c>
      <c r="M55" s="15">
        <f>M54+K55+F55</f>
        <v>19.430555555555554</v>
      </c>
    </row>
    <row r="57" spans="1:14" x14ac:dyDescent="0.25">
      <c r="A57" t="s">
        <v>81</v>
      </c>
    </row>
    <row r="58" spans="1:14" ht="60" x14ac:dyDescent="0.25">
      <c r="A58" t="s">
        <v>72</v>
      </c>
      <c r="C58" s="16" t="s">
        <v>71</v>
      </c>
      <c r="D58" s="18" t="s">
        <v>70</v>
      </c>
      <c r="E58" s="16" t="s">
        <v>69</v>
      </c>
      <c r="F58" s="16" t="s">
        <v>68</v>
      </c>
      <c r="G58" s="18" t="s">
        <v>67</v>
      </c>
      <c r="H58" s="18" t="s">
        <v>66</v>
      </c>
      <c r="I58" s="17" t="s">
        <v>65</v>
      </c>
      <c r="J58" s="17"/>
      <c r="K58" s="16" t="s">
        <v>64</v>
      </c>
      <c r="L58" s="9" t="s">
        <v>63</v>
      </c>
      <c r="M58" s="9" t="s">
        <v>62</v>
      </c>
      <c r="N58" s="16" t="s">
        <v>61</v>
      </c>
    </row>
    <row r="59" spans="1:14" x14ac:dyDescent="0.25">
      <c r="B59" t="s">
        <v>80</v>
      </c>
      <c r="C59">
        <v>14</v>
      </c>
      <c r="D59">
        <f>C59</f>
        <v>14</v>
      </c>
      <c r="E59" s="15">
        <f>C59*$C$7</f>
        <v>8.5555555555555551E-2</v>
      </c>
      <c r="F59" s="15">
        <f>C59*$K$7</f>
        <v>0.10111111111111112</v>
      </c>
      <c r="G59" s="15">
        <f>E59</f>
        <v>8.5555555555555551E-2</v>
      </c>
      <c r="H59" s="15">
        <f>F59</f>
        <v>0.10111111111111112</v>
      </c>
      <c r="I59" t="s">
        <v>79</v>
      </c>
      <c r="K59" s="14">
        <f>VLOOKUP(I59,'Component Price'!$B$4:$C$20,2,FALSE)</f>
        <v>6</v>
      </c>
      <c r="L59" s="15">
        <f>K59+E59</f>
        <v>6.0855555555555556</v>
      </c>
      <c r="M59" s="15">
        <f>K59+F59</f>
        <v>6.1011111111111109</v>
      </c>
      <c r="N59" s="15">
        <f>SUM(K59:K60)</f>
        <v>6.57</v>
      </c>
    </row>
    <row r="60" spans="1:14" ht="30" x14ac:dyDescent="0.25">
      <c r="B60" s="9" t="s">
        <v>78</v>
      </c>
      <c r="C60">
        <v>8</v>
      </c>
      <c r="D60">
        <f>D59+C60</f>
        <v>22</v>
      </c>
      <c r="E60" s="15">
        <f>C60*$C$7</f>
        <v>4.8888888888888885E-2</v>
      </c>
      <c r="F60" s="15">
        <f>C60*$K$7</f>
        <v>5.7777777777777782E-2</v>
      </c>
      <c r="G60" s="15">
        <f>G65+E60</f>
        <v>0.12222222222222222</v>
      </c>
      <c r="H60" s="15">
        <f>H59+F60</f>
        <v>0.15888888888888891</v>
      </c>
      <c r="I60" t="s">
        <v>54</v>
      </c>
      <c r="K60" s="14">
        <f>VLOOKUP(I60,'Component Price'!$B$4:$C$20,2,FALSE)</f>
        <v>0.56999999999999995</v>
      </c>
      <c r="L60" s="15">
        <f>K60+E60+L59</f>
        <v>6.7044444444444444</v>
      </c>
      <c r="M60" s="15">
        <f>M59+K60+F60</f>
        <v>6.7288888888888891</v>
      </c>
    </row>
    <row r="61" spans="1:14" x14ac:dyDescent="0.25">
      <c r="B61" t="s">
        <v>77</v>
      </c>
      <c r="C61">
        <v>2</v>
      </c>
      <c r="D61">
        <f>D60+C61</f>
        <v>24</v>
      </c>
      <c r="E61" s="15">
        <f>C61*$C$7</f>
        <v>1.2222222222222221E-2</v>
      </c>
      <c r="F61" s="15">
        <f>C61*$K$7</f>
        <v>1.4444444444444446E-2</v>
      </c>
      <c r="G61" s="15">
        <f>G60+E61</f>
        <v>0.13444444444444445</v>
      </c>
      <c r="H61" s="15">
        <f>H60+F61</f>
        <v>0.17333333333333337</v>
      </c>
      <c r="K61" s="14"/>
      <c r="L61" s="15">
        <f>K61+E61+L60</f>
        <v>6.7166666666666668</v>
      </c>
      <c r="M61" s="15">
        <f>M60+K61+F61</f>
        <v>6.7433333333333332</v>
      </c>
    </row>
    <row r="63" spans="1:14" x14ac:dyDescent="0.25">
      <c r="A63" t="s">
        <v>76</v>
      </c>
    </row>
    <row r="64" spans="1:14" ht="60" x14ac:dyDescent="0.25">
      <c r="A64" t="s">
        <v>72</v>
      </c>
      <c r="C64" s="16" t="s">
        <v>71</v>
      </c>
      <c r="D64" s="18" t="s">
        <v>70</v>
      </c>
      <c r="E64" s="16" t="s">
        <v>69</v>
      </c>
      <c r="F64" s="16" t="s">
        <v>68</v>
      </c>
      <c r="G64" s="18" t="s">
        <v>67</v>
      </c>
      <c r="H64" s="18" t="s">
        <v>66</v>
      </c>
      <c r="I64" s="17" t="s">
        <v>65</v>
      </c>
      <c r="J64" s="17"/>
      <c r="K64" s="16" t="s">
        <v>64</v>
      </c>
      <c r="L64" s="9" t="s">
        <v>63</v>
      </c>
      <c r="M64" s="9" t="s">
        <v>62</v>
      </c>
      <c r="N64" s="16" t="s">
        <v>61</v>
      </c>
    </row>
    <row r="65" spans="1:14" ht="45" x14ac:dyDescent="0.25">
      <c r="B65" s="9" t="s">
        <v>75</v>
      </c>
      <c r="C65">
        <v>12</v>
      </c>
      <c r="D65">
        <f>C65</f>
        <v>12</v>
      </c>
      <c r="E65" s="15">
        <f>C65*$C$7</f>
        <v>7.3333333333333334E-2</v>
      </c>
      <c r="F65" s="15">
        <f>C65*$K$7</f>
        <v>8.666666666666667E-2</v>
      </c>
      <c r="G65" s="15">
        <f>E65</f>
        <v>7.3333333333333334E-2</v>
      </c>
      <c r="H65" s="15">
        <f>F65</f>
        <v>8.666666666666667E-2</v>
      </c>
      <c r="I65" t="s">
        <v>58</v>
      </c>
      <c r="K65" s="14">
        <v>90.47</v>
      </c>
      <c r="L65" s="15">
        <f>K65+E65</f>
        <v>90.543333333333337</v>
      </c>
      <c r="M65" s="15">
        <f>K65+F65</f>
        <v>90.556666666666672</v>
      </c>
      <c r="N65" s="15">
        <f>SUM(K65:K66)</f>
        <v>180.94</v>
      </c>
    </row>
    <row r="66" spans="1:14" ht="30" x14ac:dyDescent="0.25">
      <c r="B66" s="9" t="s">
        <v>74</v>
      </c>
      <c r="C66">
        <v>136.19999999999999</v>
      </c>
      <c r="D66">
        <f>D65+C66</f>
        <v>148.19999999999999</v>
      </c>
      <c r="E66" s="15">
        <f>C66*$C$7</f>
        <v>0.83233333333333315</v>
      </c>
      <c r="F66" s="15">
        <f>C66*$K$7</f>
        <v>0.98366666666666669</v>
      </c>
      <c r="G66" s="15">
        <f>G65+E66</f>
        <v>0.90566666666666651</v>
      </c>
      <c r="H66" s="15">
        <f>H65+F66</f>
        <v>1.0703333333333334</v>
      </c>
      <c r="I66" t="s">
        <v>58</v>
      </c>
      <c r="K66" s="14">
        <v>90.47</v>
      </c>
      <c r="L66" s="15">
        <f>K66+E66+L65</f>
        <v>181.84566666666666</v>
      </c>
      <c r="M66" s="15">
        <f>M65+K66+F66</f>
        <v>182.01033333333334</v>
      </c>
    </row>
    <row r="67" spans="1:14" x14ac:dyDescent="0.25">
      <c r="B67" s="9"/>
      <c r="E67" s="15"/>
      <c r="F67" s="15"/>
      <c r="G67" s="15"/>
      <c r="H67" s="15"/>
    </row>
    <row r="68" spans="1:14" x14ac:dyDescent="0.25">
      <c r="A68" t="s">
        <v>73</v>
      </c>
    </row>
    <row r="69" spans="1:14" ht="60" x14ac:dyDescent="0.25">
      <c r="A69" t="s">
        <v>72</v>
      </c>
      <c r="C69" s="16" t="s">
        <v>71</v>
      </c>
      <c r="D69" s="18" t="s">
        <v>70</v>
      </c>
      <c r="E69" s="16" t="s">
        <v>69</v>
      </c>
      <c r="F69" s="16" t="s">
        <v>68</v>
      </c>
      <c r="G69" s="18" t="s">
        <v>67</v>
      </c>
      <c r="H69" s="18" t="s">
        <v>66</v>
      </c>
      <c r="I69" s="17" t="s">
        <v>65</v>
      </c>
      <c r="J69" s="17"/>
      <c r="K69" s="16" t="s">
        <v>64</v>
      </c>
      <c r="L69" s="9" t="s">
        <v>63</v>
      </c>
      <c r="M69" s="9" t="s">
        <v>62</v>
      </c>
      <c r="N69" s="16" t="s">
        <v>61</v>
      </c>
    </row>
    <row r="70" spans="1:14" ht="60" x14ac:dyDescent="0.25">
      <c r="B70" s="9" t="s">
        <v>60</v>
      </c>
      <c r="C70">
        <v>18</v>
      </c>
      <c r="D70">
        <v>18</v>
      </c>
      <c r="E70" s="15">
        <f>C70*$C$7</f>
        <v>0.10999999999999999</v>
      </c>
      <c r="F70" s="15">
        <f>C70*$K$7</f>
        <v>0.13</v>
      </c>
      <c r="G70" s="15">
        <f>E70</f>
        <v>0.10999999999999999</v>
      </c>
      <c r="H70" s="15">
        <f>F70</f>
        <v>0.13</v>
      </c>
      <c r="I70" t="s">
        <v>58</v>
      </c>
      <c r="K70" s="14">
        <v>90.47</v>
      </c>
      <c r="L70" s="15">
        <f>K70+E70</f>
        <v>90.58</v>
      </c>
      <c r="M70" s="15">
        <f>K70+F70</f>
        <v>90.6</v>
      </c>
      <c r="N70" s="15">
        <f>SUM(K70:K71)</f>
        <v>180.94</v>
      </c>
    </row>
    <row r="71" spans="1:14" ht="30" x14ac:dyDescent="0.25">
      <c r="B71" s="9" t="s">
        <v>59</v>
      </c>
      <c r="C71">
        <v>237.5</v>
      </c>
      <c r="D71">
        <f>D70+C71</f>
        <v>255.5</v>
      </c>
      <c r="E71" s="15">
        <f>C71*$C$7</f>
        <v>1.4513888888888888</v>
      </c>
      <c r="F71" s="15">
        <f>C71*$K$7</f>
        <v>1.7152777777777779</v>
      </c>
      <c r="G71" s="15">
        <f>G70+E71</f>
        <v>1.5613888888888887</v>
      </c>
      <c r="H71" s="15">
        <f>H70+F71</f>
        <v>1.845277777777778</v>
      </c>
      <c r="I71" t="s">
        <v>58</v>
      </c>
      <c r="K71" s="14">
        <v>90.47</v>
      </c>
      <c r="L71" s="15">
        <f>K71+E71+L70</f>
        <v>182.50138888888887</v>
      </c>
      <c r="M71" s="15">
        <f>M70+K71+F71</f>
        <v>182.78527777777776</v>
      </c>
    </row>
    <row r="72" spans="1:14" x14ac:dyDescent="0.25">
      <c r="N72" s="14"/>
    </row>
  </sheetData>
  <mergeCells count="1"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8E2E-20F3-4A98-A57C-A808438D16F2}">
  <sheetPr codeName="Sheet4"/>
  <dimension ref="A3:C20"/>
  <sheetViews>
    <sheetView workbookViewId="0">
      <selection activeCell="A10" sqref="A10"/>
    </sheetView>
  </sheetViews>
  <sheetFormatPr defaultRowHeight="15" x14ac:dyDescent="0.25"/>
  <cols>
    <col min="1" max="1" width="22.5703125" bestFit="1" customWidth="1"/>
    <col min="2" max="2" width="11.42578125" bestFit="1" customWidth="1"/>
    <col min="3" max="3" width="12.7109375" bestFit="1" customWidth="1"/>
  </cols>
  <sheetData>
    <row r="3" spans="1:3" x14ac:dyDescent="0.25">
      <c r="A3" s="6" t="s">
        <v>155</v>
      </c>
      <c r="B3" s="6" t="s">
        <v>65</v>
      </c>
      <c r="C3" s="6" t="s">
        <v>154</v>
      </c>
    </row>
    <row r="4" spans="1:3" ht="30.75" thickBot="1" x14ac:dyDescent="0.3">
      <c r="A4" s="26" t="s">
        <v>153</v>
      </c>
      <c r="B4" t="s">
        <v>56</v>
      </c>
      <c r="C4" s="14">
        <v>6.61</v>
      </c>
    </row>
    <row r="5" spans="1:3" ht="30.75" thickBot="1" x14ac:dyDescent="0.3">
      <c r="A5" s="24" t="s">
        <v>152</v>
      </c>
      <c r="B5" t="s">
        <v>53</v>
      </c>
      <c r="C5" s="14">
        <v>0.08</v>
      </c>
    </row>
    <row r="6" spans="1:3" ht="30.75" thickBot="1" x14ac:dyDescent="0.3">
      <c r="A6" s="25" t="s">
        <v>151</v>
      </c>
      <c r="B6" t="s">
        <v>50</v>
      </c>
      <c r="C6" s="14">
        <v>17.420000000000002</v>
      </c>
    </row>
    <row r="7" spans="1:3" ht="30.75" thickBot="1" x14ac:dyDescent="0.3">
      <c r="A7" s="26" t="s">
        <v>150</v>
      </c>
      <c r="B7" t="s">
        <v>55</v>
      </c>
      <c r="C7" s="14">
        <v>14.99</v>
      </c>
    </row>
    <row r="8" spans="1:3" ht="30.75" thickBot="1" x14ac:dyDescent="0.3">
      <c r="A8" s="25" t="s">
        <v>149</v>
      </c>
      <c r="B8" t="s">
        <v>52</v>
      </c>
      <c r="C8" s="14">
        <v>4.1500000000000004</v>
      </c>
    </row>
    <row r="9" spans="1:3" ht="30.75" thickBot="1" x14ac:dyDescent="0.3">
      <c r="A9" s="26" t="s">
        <v>148</v>
      </c>
      <c r="B9" t="s">
        <v>49</v>
      </c>
      <c r="C9" s="14">
        <v>1.88</v>
      </c>
    </row>
    <row r="10" spans="1:3" ht="30.75" thickBot="1" x14ac:dyDescent="0.3">
      <c r="A10" s="25" t="s">
        <v>147</v>
      </c>
      <c r="B10" t="s">
        <v>54</v>
      </c>
      <c r="C10" s="14">
        <v>0.56999999999999995</v>
      </c>
    </row>
    <row r="11" spans="1:3" ht="30.75" thickBot="1" x14ac:dyDescent="0.3">
      <c r="A11" s="26" t="s">
        <v>146</v>
      </c>
      <c r="B11" t="s">
        <v>51</v>
      </c>
      <c r="C11" s="14">
        <v>0.31</v>
      </c>
    </row>
    <row r="12" spans="1:3" ht="15.75" thickBot="1" x14ac:dyDescent="0.3">
      <c r="A12" s="25" t="s">
        <v>145</v>
      </c>
      <c r="B12" t="s">
        <v>48</v>
      </c>
      <c r="C12" s="14">
        <v>38.15</v>
      </c>
    </row>
    <row r="13" spans="1:3" ht="30.75" thickBot="1" x14ac:dyDescent="0.3">
      <c r="A13" s="26" t="s">
        <v>144</v>
      </c>
      <c r="B13" t="s">
        <v>84</v>
      </c>
      <c r="C13" s="14">
        <v>4</v>
      </c>
    </row>
    <row r="14" spans="1:3" ht="15.75" thickBot="1" x14ac:dyDescent="0.3">
      <c r="A14" s="25" t="s">
        <v>143</v>
      </c>
      <c r="C14" s="14">
        <v>2</v>
      </c>
    </row>
    <row r="15" spans="1:3" ht="30.75" thickBot="1" x14ac:dyDescent="0.3">
      <c r="A15" s="24" t="s">
        <v>142</v>
      </c>
      <c r="B15" t="s">
        <v>104</v>
      </c>
      <c r="C15" s="14">
        <v>3</v>
      </c>
    </row>
    <row r="16" spans="1:3" ht="30.75" thickBot="1" x14ac:dyDescent="0.3">
      <c r="A16" s="24" t="s">
        <v>141</v>
      </c>
      <c r="B16" t="s">
        <v>79</v>
      </c>
      <c r="C16" s="14">
        <v>6</v>
      </c>
    </row>
    <row r="17" spans="1:3" ht="30.75" thickBot="1" x14ac:dyDescent="0.3">
      <c r="A17" s="24" t="s">
        <v>140</v>
      </c>
      <c r="B17" t="s">
        <v>139</v>
      </c>
      <c r="C17" s="14">
        <v>10</v>
      </c>
    </row>
    <row r="18" spans="1:3" ht="15.75" thickBot="1" x14ac:dyDescent="0.3">
      <c r="A18" s="24" t="s">
        <v>138</v>
      </c>
      <c r="B18" t="s">
        <v>137</v>
      </c>
      <c r="C18" s="14">
        <v>2</v>
      </c>
    </row>
    <row r="19" spans="1:3" ht="15.75" thickBot="1" x14ac:dyDescent="0.3">
      <c r="A19" s="24" t="s">
        <v>136</v>
      </c>
      <c r="B19" t="s">
        <v>135</v>
      </c>
      <c r="C19" s="14">
        <v>3</v>
      </c>
    </row>
    <row r="20" spans="1:3" ht="15.75" thickBot="1" x14ac:dyDescent="0.3">
      <c r="A20" s="24" t="s">
        <v>134</v>
      </c>
      <c r="B20" t="s">
        <v>133</v>
      </c>
      <c r="C20" s="14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D024-0057-4410-B552-6DB153E119EA}">
  <sheetPr codeName="Sheet12"/>
  <dimension ref="A1:J26"/>
  <sheetViews>
    <sheetView topLeftCell="A9" workbookViewId="0">
      <selection activeCell="H15" sqref="H15"/>
    </sheetView>
  </sheetViews>
  <sheetFormatPr defaultRowHeight="15" x14ac:dyDescent="0.25"/>
  <cols>
    <col min="2" max="2" width="21.7109375" bestFit="1" customWidth="1"/>
    <col min="4" max="4" width="10.7109375" customWidth="1"/>
    <col min="5" max="5" width="11.28515625" customWidth="1"/>
    <col min="9" max="9" width="12.85546875" customWidth="1"/>
    <col min="10" max="10" width="13" customWidth="1"/>
  </cols>
  <sheetData>
    <row r="1" spans="1:10" ht="23.25" x14ac:dyDescent="0.35">
      <c r="A1" s="13" t="s">
        <v>395</v>
      </c>
    </row>
    <row r="3" spans="1:10" x14ac:dyDescent="0.25">
      <c r="B3" t="s">
        <v>47</v>
      </c>
      <c r="C3" t="s">
        <v>46</v>
      </c>
    </row>
    <row r="4" spans="1:10" x14ac:dyDescent="0.25">
      <c r="B4" t="s">
        <v>45</v>
      </c>
      <c r="C4">
        <v>10</v>
      </c>
    </row>
    <row r="8" spans="1:10" ht="47.25" x14ac:dyDescent="0.25">
      <c r="A8" s="12" t="s">
        <v>44</v>
      </c>
      <c r="B8" s="12" t="s">
        <v>43</v>
      </c>
      <c r="C8" s="11" t="s">
        <v>42</v>
      </c>
      <c r="D8" s="10" t="s">
        <v>41</v>
      </c>
      <c r="E8" s="10" t="s">
        <v>349</v>
      </c>
    </row>
    <row r="9" spans="1:10" ht="30" x14ac:dyDescent="0.25">
      <c r="A9" t="s">
        <v>350</v>
      </c>
      <c r="B9" t="str">
        <f>'shelving list'!C53</f>
        <v>XKU43PZH8ZY</v>
      </c>
      <c r="C9" s="8">
        <v>31.9</v>
      </c>
      <c r="D9" s="7">
        <f>(C9/$J$10+$C$4)</f>
        <v>22.759999999999998</v>
      </c>
      <c r="E9" s="7">
        <f>(C9/$I$10+$C$4)</f>
        <v>32.785714285714285</v>
      </c>
      <c r="I9" s="9" t="s">
        <v>38</v>
      </c>
      <c r="J9" s="9" t="s">
        <v>37</v>
      </c>
    </row>
    <row r="10" spans="1:10" x14ac:dyDescent="0.25">
      <c r="A10" s="4" t="s">
        <v>36</v>
      </c>
      <c r="B10" t="str">
        <f>'shelving list'!C57</f>
        <v>TBE46HWQ8VP</v>
      </c>
      <c r="C10" s="8">
        <v>3.6</v>
      </c>
      <c r="D10" s="7">
        <f t="shared" ref="D10:D25" si="0">(C10/$J$10+$C$4)</f>
        <v>11.44</v>
      </c>
      <c r="E10" s="7">
        <f t="shared" ref="E10:E25" si="1">(C10/$I$10+$C$4)</f>
        <v>12.571428571428571</v>
      </c>
      <c r="I10">
        <v>1.4</v>
      </c>
      <c r="J10">
        <v>2.5</v>
      </c>
    </row>
    <row r="11" spans="1:10" x14ac:dyDescent="0.25">
      <c r="A11" t="s">
        <v>34</v>
      </c>
      <c r="B11" s="49" t="str">
        <f>'shelving list'!C59</f>
        <v>LS1121</v>
      </c>
      <c r="C11" s="8">
        <v>7.8</v>
      </c>
      <c r="D11" s="7">
        <f t="shared" si="0"/>
        <v>13.120000000000001</v>
      </c>
      <c r="E11" s="7">
        <f t="shared" si="1"/>
        <v>15.571428571428573</v>
      </c>
    </row>
    <row r="12" spans="1:10" x14ac:dyDescent="0.25">
      <c r="A12" t="s">
        <v>32</v>
      </c>
      <c r="B12" t="str">
        <f>'shelving list'!C62</f>
        <v>WAA72WHV9DB</v>
      </c>
      <c r="C12" s="8">
        <v>9.1999999999999993</v>
      </c>
      <c r="D12" s="7">
        <f t="shared" si="0"/>
        <v>13.68</v>
      </c>
      <c r="E12" s="7">
        <f t="shared" si="1"/>
        <v>16.571428571428569</v>
      </c>
    </row>
    <row r="13" spans="1:10" x14ac:dyDescent="0.25">
      <c r="A13" t="s">
        <v>30</v>
      </c>
      <c r="B13" t="s">
        <v>29</v>
      </c>
      <c r="C13" s="8">
        <v>10</v>
      </c>
      <c r="D13" s="7">
        <f t="shared" si="0"/>
        <v>14</v>
      </c>
      <c r="E13" s="7">
        <f t="shared" si="1"/>
        <v>17.142857142857142</v>
      </c>
    </row>
    <row r="14" spans="1:10" x14ac:dyDescent="0.25">
      <c r="A14" t="s">
        <v>351</v>
      </c>
      <c r="B14" t="str">
        <f>'shelving list'!C38</f>
        <v>STMA11233</v>
      </c>
      <c r="C14" s="8">
        <v>10.1</v>
      </c>
      <c r="D14" s="7">
        <f t="shared" si="0"/>
        <v>14.04</v>
      </c>
      <c r="E14" s="7">
        <f t="shared" si="1"/>
        <v>17.214285714285715</v>
      </c>
    </row>
    <row r="15" spans="1:10" x14ac:dyDescent="0.25">
      <c r="A15" t="s">
        <v>27</v>
      </c>
      <c r="B15" t="str">
        <f>'shelving list'!C42</f>
        <v>OZC72CMZ8WX</v>
      </c>
      <c r="C15" s="8">
        <v>14.5</v>
      </c>
      <c r="D15" s="7">
        <f t="shared" si="0"/>
        <v>15.8</v>
      </c>
      <c r="E15" s="7">
        <f t="shared" si="1"/>
        <v>20.357142857142858</v>
      </c>
    </row>
    <row r="16" spans="1:10" x14ac:dyDescent="0.25">
      <c r="A16" t="s">
        <v>25</v>
      </c>
      <c r="B16" t="str">
        <f>'shelving list'!C46</f>
        <v>MPC432119-2</v>
      </c>
      <c r="C16" s="8">
        <v>5.9</v>
      </c>
      <c r="D16" s="7">
        <f t="shared" si="0"/>
        <v>12.36</v>
      </c>
      <c r="E16" s="7">
        <f t="shared" si="1"/>
        <v>14.214285714285715</v>
      </c>
    </row>
    <row r="17" spans="1:5" x14ac:dyDescent="0.25">
      <c r="A17" t="s">
        <v>352</v>
      </c>
      <c r="B17" t="str">
        <f>'shelving list'!C31</f>
        <v>KNR35NZD6GR</v>
      </c>
      <c r="C17" s="8">
        <v>24.9</v>
      </c>
      <c r="D17" s="7">
        <f t="shared" si="0"/>
        <v>19.96</v>
      </c>
      <c r="E17" s="7">
        <f t="shared" si="1"/>
        <v>27.785714285714285</v>
      </c>
    </row>
    <row r="18" spans="1:5" x14ac:dyDescent="0.25">
      <c r="A18" t="s">
        <v>353</v>
      </c>
      <c r="B18" t="str">
        <f>'shelving list'!C26</f>
        <v>VKN98WXE8YV</v>
      </c>
      <c r="C18" s="8">
        <v>9.3000000000000007</v>
      </c>
      <c r="D18" s="7">
        <f t="shared" si="0"/>
        <v>13.72</v>
      </c>
      <c r="E18" s="7">
        <f t="shared" si="1"/>
        <v>16.642857142857146</v>
      </c>
    </row>
    <row r="19" spans="1:5" x14ac:dyDescent="0.25">
      <c r="A19" t="s">
        <v>354</v>
      </c>
      <c r="B19" t="str">
        <f>'shelving list'!C22</f>
        <v>EAE72FYU2PL</v>
      </c>
      <c r="C19" s="8">
        <v>9.5</v>
      </c>
      <c r="D19" s="7">
        <f t="shared" si="0"/>
        <v>13.8</v>
      </c>
      <c r="E19" s="7">
        <f t="shared" si="1"/>
        <v>16.785714285714285</v>
      </c>
    </row>
    <row r="20" spans="1:5" x14ac:dyDescent="0.25">
      <c r="A20" t="s">
        <v>355</v>
      </c>
      <c r="B20" t="str">
        <f>'shelving list'!C18</f>
        <v>XKX62IWL3WU</v>
      </c>
      <c r="C20" s="8">
        <v>19.5</v>
      </c>
      <c r="D20" s="7">
        <f t="shared" si="0"/>
        <v>17.8</v>
      </c>
      <c r="E20" s="7">
        <f t="shared" si="1"/>
        <v>23.928571428571431</v>
      </c>
    </row>
    <row r="21" spans="1:5" x14ac:dyDescent="0.25">
      <c r="A21" t="s">
        <v>356</v>
      </c>
      <c r="B21" t="str">
        <f>'shelving list'!C11</f>
        <v>VEA77BAF2MB</v>
      </c>
      <c r="C21" s="8">
        <v>1.8</v>
      </c>
      <c r="D21" s="7">
        <f t="shared" si="0"/>
        <v>10.72</v>
      </c>
      <c r="E21" s="7">
        <f t="shared" si="1"/>
        <v>11.285714285714286</v>
      </c>
    </row>
    <row r="22" spans="1:5" x14ac:dyDescent="0.25">
      <c r="A22" t="s">
        <v>357</v>
      </c>
      <c r="B22" t="str">
        <f>'shelving list'!C8</f>
        <v>QTB96PHQ5WB</v>
      </c>
      <c r="C22" s="8">
        <v>13.5</v>
      </c>
      <c r="D22" s="7">
        <f t="shared" si="0"/>
        <v>15.4</v>
      </c>
      <c r="E22" s="7">
        <f t="shared" si="1"/>
        <v>19.642857142857146</v>
      </c>
    </row>
    <row r="23" spans="1:5" x14ac:dyDescent="0.25">
      <c r="A23" t="s">
        <v>358</v>
      </c>
      <c r="B23" t="str">
        <f>'shelving list'!C5</f>
        <v>UIH36QWQ4HW</v>
      </c>
      <c r="C23" s="8">
        <v>2.9</v>
      </c>
      <c r="D23" s="7">
        <f t="shared" si="0"/>
        <v>11.16</v>
      </c>
      <c r="E23" s="7">
        <f t="shared" si="1"/>
        <v>12.071428571428571</v>
      </c>
    </row>
    <row r="24" spans="1:5" x14ac:dyDescent="0.25">
      <c r="A24" t="s">
        <v>359</v>
      </c>
      <c r="B24" t="str">
        <f>'shelving list'!C50</f>
        <v>ILV42BNA8CO</v>
      </c>
      <c r="C24" s="8">
        <v>53.2</v>
      </c>
      <c r="D24" s="7">
        <f t="shared" si="0"/>
        <v>31.28</v>
      </c>
      <c r="E24" s="7">
        <f t="shared" si="1"/>
        <v>48.000000000000007</v>
      </c>
    </row>
    <row r="25" spans="1:5" x14ac:dyDescent="0.25">
      <c r="A25" t="s">
        <v>360</v>
      </c>
      <c r="C25" s="8">
        <v>13.8</v>
      </c>
      <c r="D25" s="7">
        <f t="shared" si="0"/>
        <v>15.52</v>
      </c>
      <c r="E25" s="7">
        <f t="shared" si="1"/>
        <v>19.857142857142858</v>
      </c>
    </row>
    <row r="26" spans="1:5" x14ac:dyDescent="0.25">
      <c r="B26" s="6" t="s">
        <v>15</v>
      </c>
      <c r="C26" s="6">
        <f>SUM(C9:C25)</f>
        <v>241.40000000000003</v>
      </c>
      <c r="D26" s="5">
        <f>SUM(D9:D25)</f>
        <v>266.56</v>
      </c>
      <c r="E26" s="5">
        <f>SUM(E9:E25)</f>
        <v>342.42857142857139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3660-7EE3-469B-A88F-4E8D05051928}">
  <sheetPr codeName="Sheet5"/>
  <dimension ref="A1:L26"/>
  <sheetViews>
    <sheetView topLeftCell="A10" workbookViewId="0">
      <selection activeCell="B13" sqref="B13"/>
    </sheetView>
  </sheetViews>
  <sheetFormatPr defaultRowHeight="15" x14ac:dyDescent="0.25"/>
  <cols>
    <col min="2" max="2" width="21.7109375" bestFit="1" customWidth="1"/>
    <col min="3" max="4" width="21.7109375" customWidth="1"/>
    <col min="6" max="6" width="10.7109375" customWidth="1"/>
    <col min="7" max="7" width="11.28515625" customWidth="1"/>
    <col min="11" max="11" width="12.85546875" customWidth="1"/>
    <col min="12" max="12" width="13" customWidth="1"/>
  </cols>
  <sheetData>
    <row r="1" spans="1:12" ht="23.25" x14ac:dyDescent="0.35">
      <c r="A1" s="13" t="s">
        <v>394</v>
      </c>
    </row>
    <row r="3" spans="1:12" x14ac:dyDescent="0.25">
      <c r="B3" t="s">
        <v>47</v>
      </c>
      <c r="E3" t="s">
        <v>46</v>
      </c>
    </row>
    <row r="4" spans="1:12" x14ac:dyDescent="0.25">
      <c r="B4" t="s">
        <v>45</v>
      </c>
      <c r="E4">
        <v>5</v>
      </c>
    </row>
    <row r="8" spans="1:12" ht="47.25" x14ac:dyDescent="0.25">
      <c r="A8" s="12" t="s">
        <v>44</v>
      </c>
      <c r="B8" s="12" t="s">
        <v>223</v>
      </c>
      <c r="C8" s="12" t="s">
        <v>222</v>
      </c>
      <c r="D8" s="12" t="s">
        <v>221</v>
      </c>
      <c r="E8" s="11" t="s">
        <v>42</v>
      </c>
      <c r="F8" s="10" t="s">
        <v>41</v>
      </c>
      <c r="G8" s="10" t="s">
        <v>40</v>
      </c>
    </row>
    <row r="9" spans="1:12" ht="30" x14ac:dyDescent="0.25">
      <c r="A9" t="s">
        <v>156</v>
      </c>
      <c r="B9" t="str">
        <f>'shelving list'!C2</f>
        <v>BLE112</v>
      </c>
      <c r="C9" t="str">
        <f>'shelving list'!C3</f>
        <v>KXQ91CZD9HD</v>
      </c>
      <c r="D9" t="str">
        <f>'shelving list'!C4</f>
        <v>TJT88COB2WC</v>
      </c>
      <c r="E9" s="8">
        <v>9.06</v>
      </c>
      <c r="F9" s="7">
        <f>(E9/$L$10+$E$4)</f>
        <v>8.6240000000000006</v>
      </c>
      <c r="G9" s="7">
        <f>(E9/$K$10+$E$4)</f>
        <v>11.471428571428572</v>
      </c>
      <c r="K9" s="9" t="s">
        <v>38</v>
      </c>
      <c r="L9" s="9" t="s">
        <v>37</v>
      </c>
    </row>
    <row r="10" spans="1:12" x14ac:dyDescent="0.25">
      <c r="A10" s="4" t="s">
        <v>157</v>
      </c>
      <c r="B10" t="str">
        <f>'shelving list'!C6</f>
        <v>SFLV25</v>
      </c>
      <c r="C10" t="str">
        <f>'shelving list'!C7</f>
        <v>XWC78UDC5SC</v>
      </c>
      <c r="D10" t="str">
        <f>'shelving list'!C8</f>
        <v>QTB96PHQ5WB</v>
      </c>
      <c r="E10" s="8">
        <v>12</v>
      </c>
      <c r="F10" s="7">
        <f t="shared" ref="F10:F25" si="0">(E10/$L$10+$E$4)</f>
        <v>9.8000000000000007</v>
      </c>
      <c r="G10" s="7">
        <f t="shared" ref="G10:G25" si="1">(E10/$K$10+$E$4)</f>
        <v>13.571428571428571</v>
      </c>
      <c r="K10">
        <v>1.4</v>
      </c>
      <c r="L10">
        <v>2.5</v>
      </c>
    </row>
    <row r="11" spans="1:12" x14ac:dyDescent="0.25">
      <c r="A11" t="s">
        <v>158</v>
      </c>
      <c r="B11" t="str">
        <f>'shelving list'!C10</f>
        <v>AVG29VUB7SL</v>
      </c>
      <c r="C11" t="str">
        <f>'shelving list'!C11</f>
        <v>VEA77BAF2MB</v>
      </c>
      <c r="D11" t="str">
        <f>'shelving list'!C12</f>
        <v>SDMALBB3033G</v>
      </c>
      <c r="E11" s="8">
        <v>6.13</v>
      </c>
      <c r="F11" s="7">
        <f t="shared" si="0"/>
        <v>7.452</v>
      </c>
      <c r="G11" s="7">
        <f t="shared" si="1"/>
        <v>9.3785714285714299</v>
      </c>
    </row>
    <row r="12" spans="1:12" x14ac:dyDescent="0.25">
      <c r="A12" t="s">
        <v>159</v>
      </c>
      <c r="B12" t="str">
        <f>'shelving list'!C14</f>
        <v>BXB97BSC1XM</v>
      </c>
      <c r="C12" t="str">
        <f>'shelving list'!C15</f>
        <v>UEG47LXG1RJ</v>
      </c>
      <c r="D12" t="str">
        <f>'shelving list'!C17</f>
        <v>FnOFI-GN1212</v>
      </c>
      <c r="E12" s="8">
        <v>12.3</v>
      </c>
      <c r="F12" s="7">
        <f t="shared" si="0"/>
        <v>9.92</v>
      </c>
      <c r="G12" s="7">
        <f t="shared" si="1"/>
        <v>13.785714285714286</v>
      </c>
    </row>
    <row r="13" spans="1:12" x14ac:dyDescent="0.25">
      <c r="A13" t="s">
        <v>160</v>
      </c>
      <c r="B13" t="str">
        <f>'shelving list'!C19</f>
        <v>YZX22KZL2HF</v>
      </c>
      <c r="C13" t="str">
        <f>'shelving list'!C20</f>
        <v>IBY12CDH4SL</v>
      </c>
      <c r="D13" t="str">
        <f>'shelving list'!C21</f>
        <v>EWX53SED9NM</v>
      </c>
      <c r="E13" s="8">
        <v>6.4</v>
      </c>
      <c r="F13" s="7">
        <f t="shared" si="0"/>
        <v>7.5600000000000005</v>
      </c>
      <c r="G13" s="7">
        <f t="shared" si="1"/>
        <v>9.571428571428573</v>
      </c>
    </row>
    <row r="14" spans="1:12" x14ac:dyDescent="0.25">
      <c r="A14" t="s">
        <v>161</v>
      </c>
      <c r="B14" t="str">
        <f>'shelving list'!C24</f>
        <v>KXK73IRZ2HX</v>
      </c>
      <c r="C14" t="str">
        <f>'shelving list'!C27</f>
        <v>UDB14FSH6CA</v>
      </c>
      <c r="D14" t="str">
        <f>'shelving list'!C28</f>
        <v>ZDV52XYP7TO</v>
      </c>
      <c r="E14" s="8">
        <v>10.199999999999999</v>
      </c>
      <c r="F14" s="7">
        <f t="shared" si="0"/>
        <v>9.08</v>
      </c>
      <c r="G14" s="7">
        <f t="shared" si="1"/>
        <v>12.285714285714285</v>
      </c>
    </row>
    <row r="15" spans="1:12" x14ac:dyDescent="0.25">
      <c r="A15" t="s">
        <v>162</v>
      </c>
      <c r="B15" t="str">
        <f>'shelving list'!C29</f>
        <v>CBP81TTJ9ZZ</v>
      </c>
      <c r="C15" t="str">
        <f>'shelving list'!C30</f>
        <v>HG213123-221</v>
      </c>
      <c r="D15" t="str">
        <f>'shelving list'!C32</f>
        <v>SYS66SEN5OX</v>
      </c>
      <c r="E15" s="8">
        <v>9.1999999999999993</v>
      </c>
      <c r="F15" s="7">
        <f t="shared" si="0"/>
        <v>8.68</v>
      </c>
      <c r="G15" s="7">
        <f t="shared" si="1"/>
        <v>11.571428571428571</v>
      </c>
    </row>
    <row r="16" spans="1:12" x14ac:dyDescent="0.25">
      <c r="A16" t="s">
        <v>163</v>
      </c>
      <c r="B16" t="str">
        <f>'shelving list'!C53</f>
        <v>XKU43PZH8ZY</v>
      </c>
      <c r="C16" t="str">
        <f>'shelving list'!C54</f>
        <v>PUQ55DVU2YT</v>
      </c>
      <c r="D16" t="str">
        <f>'shelving list'!C55</f>
        <v>VHN44PGP3FT</v>
      </c>
      <c r="E16" s="8">
        <v>12.4</v>
      </c>
      <c r="F16" s="7">
        <f t="shared" si="0"/>
        <v>9.9600000000000009</v>
      </c>
      <c r="G16" s="7">
        <f t="shared" si="1"/>
        <v>13.857142857142858</v>
      </c>
    </row>
    <row r="17" spans="1:7" x14ac:dyDescent="0.25">
      <c r="A17" t="s">
        <v>36</v>
      </c>
      <c r="B17" t="str">
        <f>'shelving list'!C56</f>
        <v>OYX53IEQ4SX</v>
      </c>
      <c r="C17" t="str">
        <f>'shelving list'!C57</f>
        <v>TBE46HWQ8VP</v>
      </c>
      <c r="D17" t="str">
        <f>'shelving list'!C58</f>
        <v>RNN73OKP9XR</v>
      </c>
      <c r="E17" s="8">
        <v>7.7</v>
      </c>
      <c r="F17" s="7">
        <f t="shared" si="0"/>
        <v>8.08</v>
      </c>
      <c r="G17" s="7">
        <f t="shared" si="1"/>
        <v>10.5</v>
      </c>
    </row>
    <row r="18" spans="1:7" x14ac:dyDescent="0.25">
      <c r="A18" t="s">
        <v>34</v>
      </c>
      <c r="B18" t="str">
        <f>'shelving list'!C59</f>
        <v>LS1121</v>
      </c>
      <c r="C18" t="str">
        <f>'shelving list'!C60</f>
        <v>YAU44NWF2PW</v>
      </c>
      <c r="D18" t="str">
        <f>'shelving list'!C61</f>
        <v>HQO23PLY1SX</v>
      </c>
      <c r="E18" s="8">
        <v>8.4</v>
      </c>
      <c r="F18" s="7">
        <f t="shared" si="0"/>
        <v>8.36</v>
      </c>
      <c r="G18" s="7">
        <f t="shared" si="1"/>
        <v>11</v>
      </c>
    </row>
    <row r="19" spans="1:7" x14ac:dyDescent="0.25">
      <c r="A19" t="s">
        <v>32</v>
      </c>
      <c r="B19" t="str">
        <f>'shelving list'!C62</f>
        <v>WAA72WHV9DB</v>
      </c>
      <c r="C19" t="str">
        <f>'shelving list'!C63</f>
        <v>SNC13ELZ5LU</v>
      </c>
      <c r="D19" t="str">
        <f>'shelving list'!C64</f>
        <v>BDE91XMS5AB</v>
      </c>
      <c r="E19" s="8">
        <v>6.9</v>
      </c>
      <c r="F19" s="7">
        <f t="shared" si="0"/>
        <v>7.76</v>
      </c>
      <c r="G19" s="7">
        <f t="shared" si="1"/>
        <v>9.9285714285714288</v>
      </c>
    </row>
    <row r="20" spans="1:7" x14ac:dyDescent="0.25">
      <c r="A20" t="s">
        <v>30</v>
      </c>
      <c r="B20" t="str">
        <f>'shelving list'!C65</f>
        <v>EGI91LPQ4OS</v>
      </c>
      <c r="C20" t="str">
        <f>'shelving list'!C66</f>
        <v>SKM76JEA5VJ</v>
      </c>
      <c r="D20" t="str">
        <f>'shelving list'!C67</f>
        <v>LFR43NBR8HV</v>
      </c>
      <c r="E20" s="8">
        <v>9.9</v>
      </c>
      <c r="F20" s="7">
        <f t="shared" si="0"/>
        <v>8.9600000000000009</v>
      </c>
      <c r="G20" s="7">
        <f t="shared" si="1"/>
        <v>12.071428571428573</v>
      </c>
    </row>
    <row r="21" spans="1:7" x14ac:dyDescent="0.25">
      <c r="A21" t="s">
        <v>164</v>
      </c>
      <c r="B21" t="str">
        <f>'shelving list'!C49</f>
        <v>WNC89MPT8OR</v>
      </c>
      <c r="C21" t="str">
        <f>'shelving list'!C50</f>
        <v>ILV42BNA8CO</v>
      </c>
      <c r="D21" t="str">
        <f>'shelving list'!C52</f>
        <v>HCC81GBV6CA</v>
      </c>
      <c r="E21" s="8">
        <v>33.4</v>
      </c>
      <c r="F21" s="7">
        <f t="shared" si="0"/>
        <v>18.36</v>
      </c>
      <c r="G21" s="7">
        <f t="shared" si="1"/>
        <v>28.857142857142858</v>
      </c>
    </row>
    <row r="22" spans="1:7" x14ac:dyDescent="0.25">
      <c r="A22" t="s">
        <v>165</v>
      </c>
      <c r="B22" t="str">
        <f>'shelving list'!C34</f>
        <v>IFH94FFH1AW</v>
      </c>
      <c r="C22" t="str">
        <f>'shelving list'!C35</f>
        <v>WTV61KZX1HD</v>
      </c>
      <c r="D22" t="str">
        <f>'shelving list'!C36</f>
        <v>PSI14ZUG7YP</v>
      </c>
      <c r="E22" s="8">
        <v>11.7</v>
      </c>
      <c r="F22" s="7">
        <f t="shared" si="0"/>
        <v>9.68</v>
      </c>
      <c r="G22" s="7">
        <f t="shared" si="1"/>
        <v>13.357142857142858</v>
      </c>
    </row>
    <row r="23" spans="1:7" x14ac:dyDescent="0.25">
      <c r="A23" t="s">
        <v>27</v>
      </c>
      <c r="B23" t="str">
        <f>'shelving list'!C39</f>
        <v>DCL19DMK4GX</v>
      </c>
      <c r="C23" t="str">
        <f>'shelving list'!C40</f>
        <v>GPR42GXJ2TZ</v>
      </c>
      <c r="D23" t="str">
        <f>'shelving list'!C42</f>
        <v>OZC72CMZ8WX</v>
      </c>
      <c r="E23" s="8">
        <v>16.2</v>
      </c>
      <c r="F23" s="7">
        <f t="shared" si="0"/>
        <v>11.48</v>
      </c>
      <c r="G23" s="7">
        <f t="shared" si="1"/>
        <v>16.571428571428569</v>
      </c>
    </row>
    <row r="24" spans="1:7" x14ac:dyDescent="0.25">
      <c r="A24" t="s">
        <v>25</v>
      </c>
      <c r="B24" t="str">
        <f>'shelving list'!C44</f>
        <v>ZEU24SQG6UA</v>
      </c>
      <c r="C24" t="str">
        <f>'shelving list'!C46</f>
        <v>MPC432119-2</v>
      </c>
      <c r="D24" t="str">
        <f>'shelving list'!C48</f>
        <v>MPC44422</v>
      </c>
      <c r="E24" s="8">
        <v>7.5</v>
      </c>
      <c r="F24" s="7">
        <f t="shared" si="0"/>
        <v>8</v>
      </c>
      <c r="G24" s="7">
        <f t="shared" si="1"/>
        <v>10.357142857142858</v>
      </c>
    </row>
    <row r="25" spans="1:7" x14ac:dyDescent="0.25">
      <c r="A25" t="s">
        <v>166</v>
      </c>
      <c r="E25" s="8">
        <v>25.11</v>
      </c>
      <c r="F25" s="7">
        <f t="shared" si="0"/>
        <v>15.044</v>
      </c>
      <c r="G25" s="7">
        <f t="shared" si="1"/>
        <v>22.935714285714287</v>
      </c>
    </row>
    <row r="26" spans="1:7" x14ac:dyDescent="0.25">
      <c r="B26" s="6" t="s">
        <v>15</v>
      </c>
      <c r="C26" s="6"/>
      <c r="D26" s="6"/>
      <c r="E26" s="6">
        <f>SUM(E9:E25)</f>
        <v>204.5</v>
      </c>
      <c r="F26" s="5">
        <f>SUM(F9:F25)</f>
        <v>166.79999999999998</v>
      </c>
      <c r="G26" s="5">
        <f>SUM(G9:G25)</f>
        <v>231.07142857142861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1F9B-C35C-455C-88A3-B95EE338183B}">
  <sheetPr codeName="Sheet6"/>
  <dimension ref="A1:D67"/>
  <sheetViews>
    <sheetView workbookViewId="0">
      <selection activeCell="F65" sqref="F65"/>
    </sheetView>
  </sheetViews>
  <sheetFormatPr defaultRowHeight="15" x14ac:dyDescent="0.25"/>
  <cols>
    <col min="1" max="2" width="9.140625" style="27"/>
    <col min="3" max="3" width="15.42578125" style="27" bestFit="1" customWidth="1"/>
    <col min="4" max="4" width="13.85546875" style="27" bestFit="1" customWidth="1"/>
    <col min="5" max="16384" width="9.140625" style="27"/>
  </cols>
  <sheetData>
    <row r="1" spans="1:4" x14ac:dyDescent="0.25">
      <c r="A1" s="27" t="s">
        <v>220</v>
      </c>
      <c r="B1" s="27" t="s">
        <v>219</v>
      </c>
      <c r="C1" s="27" t="s">
        <v>43</v>
      </c>
      <c r="D1" s="27" t="s">
        <v>218</v>
      </c>
    </row>
    <row r="2" spans="1:4" x14ac:dyDescent="0.25">
      <c r="A2" s="27">
        <v>1</v>
      </c>
      <c r="B2" s="27" t="s">
        <v>56</v>
      </c>
      <c r="C2" s="27" t="s">
        <v>217</v>
      </c>
      <c r="D2" s="27" t="s">
        <v>167</v>
      </c>
    </row>
    <row r="3" spans="1:4" x14ac:dyDescent="0.25">
      <c r="A3" s="27">
        <v>1</v>
      </c>
      <c r="B3" s="27" t="s">
        <v>53</v>
      </c>
      <c r="C3" s="27" t="s">
        <v>216</v>
      </c>
      <c r="D3" s="27" t="s">
        <v>167</v>
      </c>
    </row>
    <row r="4" spans="1:4" x14ac:dyDescent="0.25">
      <c r="A4" s="27">
        <v>1</v>
      </c>
      <c r="B4" s="27" t="s">
        <v>50</v>
      </c>
      <c r="C4" s="27" t="s">
        <v>17</v>
      </c>
      <c r="D4" s="27" t="s">
        <v>167</v>
      </c>
    </row>
    <row r="5" spans="1:4" x14ac:dyDescent="0.25">
      <c r="A5" s="27">
        <v>1</v>
      </c>
      <c r="B5" s="27" t="s">
        <v>55</v>
      </c>
      <c r="C5" s="27" t="s">
        <v>215</v>
      </c>
      <c r="D5" s="27" t="s">
        <v>167</v>
      </c>
    </row>
    <row r="6" spans="1:4" x14ac:dyDescent="0.25">
      <c r="A6" s="27">
        <v>2</v>
      </c>
      <c r="B6" s="27" t="s">
        <v>56</v>
      </c>
      <c r="C6" s="27" t="s">
        <v>214</v>
      </c>
      <c r="D6" s="27" t="s">
        <v>167</v>
      </c>
    </row>
    <row r="7" spans="1:4" x14ac:dyDescent="0.25">
      <c r="A7" s="27">
        <v>2</v>
      </c>
      <c r="B7" s="27" t="s">
        <v>53</v>
      </c>
      <c r="C7" s="27" t="s">
        <v>213</v>
      </c>
      <c r="D7" s="27" t="s">
        <v>167</v>
      </c>
    </row>
    <row r="8" spans="1:4" x14ac:dyDescent="0.25">
      <c r="A8" s="27">
        <v>2</v>
      </c>
      <c r="B8" s="27" t="s">
        <v>50</v>
      </c>
      <c r="C8" s="27" t="s">
        <v>18</v>
      </c>
      <c r="D8" s="27" t="s">
        <v>167</v>
      </c>
    </row>
    <row r="9" spans="1:4" x14ac:dyDescent="0.25">
      <c r="A9" s="27">
        <v>2</v>
      </c>
      <c r="B9" s="27" t="s">
        <v>55</v>
      </c>
      <c r="C9" s="27" t="s">
        <v>212</v>
      </c>
      <c r="D9" s="27" t="s">
        <v>167</v>
      </c>
    </row>
    <row r="10" spans="1:4" x14ac:dyDescent="0.25">
      <c r="A10" s="27">
        <v>3</v>
      </c>
      <c r="B10" s="27" t="s">
        <v>56</v>
      </c>
      <c r="C10" s="27" t="s">
        <v>211</v>
      </c>
      <c r="D10" s="27" t="s">
        <v>167</v>
      </c>
    </row>
    <row r="11" spans="1:4" x14ac:dyDescent="0.25">
      <c r="A11" s="27">
        <v>3</v>
      </c>
      <c r="B11" s="27" t="s">
        <v>53</v>
      </c>
      <c r="C11" s="27" t="s">
        <v>19</v>
      </c>
      <c r="D11" s="27" t="s">
        <v>167</v>
      </c>
    </row>
    <row r="12" spans="1:4" x14ac:dyDescent="0.25">
      <c r="A12" s="27">
        <v>3</v>
      </c>
      <c r="B12" s="27" t="s">
        <v>50</v>
      </c>
      <c r="C12" s="27" t="s">
        <v>210</v>
      </c>
      <c r="D12" s="27" t="s">
        <v>167</v>
      </c>
    </row>
    <row r="13" spans="1:4" x14ac:dyDescent="0.25">
      <c r="A13" s="27">
        <v>3</v>
      </c>
      <c r="B13" s="27" t="s">
        <v>55</v>
      </c>
      <c r="C13" s="27" t="s">
        <v>209</v>
      </c>
      <c r="D13" s="27" t="s">
        <v>167</v>
      </c>
    </row>
    <row r="14" spans="1:4" x14ac:dyDescent="0.25">
      <c r="A14" s="27">
        <v>4</v>
      </c>
      <c r="B14" s="27" t="s">
        <v>56</v>
      </c>
      <c r="C14" s="27" t="s">
        <v>208</v>
      </c>
      <c r="D14" s="27" t="s">
        <v>167</v>
      </c>
    </row>
    <row r="15" spans="1:4" x14ac:dyDescent="0.25">
      <c r="A15" s="27">
        <v>4</v>
      </c>
      <c r="B15" s="27" t="s">
        <v>53</v>
      </c>
      <c r="C15" s="27" t="s">
        <v>20</v>
      </c>
      <c r="D15" s="27" t="s">
        <v>167</v>
      </c>
    </row>
    <row r="16" spans="1:4" x14ac:dyDescent="0.25">
      <c r="A16" s="27">
        <v>4</v>
      </c>
      <c r="B16" s="27" t="s">
        <v>50</v>
      </c>
      <c r="C16" s="27" t="s">
        <v>207</v>
      </c>
      <c r="D16" s="27" t="s">
        <v>167</v>
      </c>
    </row>
    <row r="17" spans="1:4" x14ac:dyDescent="0.25">
      <c r="A17" s="27">
        <v>4</v>
      </c>
      <c r="B17" s="27" t="s">
        <v>55</v>
      </c>
      <c r="C17" s="27" t="s">
        <v>206</v>
      </c>
      <c r="D17" s="27" t="s">
        <v>167</v>
      </c>
    </row>
    <row r="18" spans="1:4" x14ac:dyDescent="0.25">
      <c r="A18" s="27">
        <v>4</v>
      </c>
      <c r="B18" s="27" t="s">
        <v>52</v>
      </c>
      <c r="C18" s="27" t="s">
        <v>205</v>
      </c>
      <c r="D18" s="27" t="s">
        <v>167</v>
      </c>
    </row>
    <row r="19" spans="1:4" x14ac:dyDescent="0.25">
      <c r="A19" s="27">
        <v>5</v>
      </c>
      <c r="B19" s="27" t="s">
        <v>56</v>
      </c>
      <c r="C19" s="27" t="s">
        <v>204</v>
      </c>
      <c r="D19" s="27" t="s">
        <v>167</v>
      </c>
    </row>
    <row r="20" spans="1:4" x14ac:dyDescent="0.25">
      <c r="A20" s="27">
        <v>5</v>
      </c>
      <c r="B20" s="27" t="s">
        <v>53</v>
      </c>
      <c r="C20" s="27" t="s">
        <v>203</v>
      </c>
      <c r="D20" s="27" t="s">
        <v>167</v>
      </c>
    </row>
    <row r="21" spans="1:4" x14ac:dyDescent="0.25">
      <c r="A21" s="27">
        <v>5</v>
      </c>
      <c r="B21" s="27" t="s">
        <v>50</v>
      </c>
      <c r="C21" s="27" t="s">
        <v>202</v>
      </c>
      <c r="D21" s="27" t="s">
        <v>167</v>
      </c>
    </row>
    <row r="22" spans="1:4" x14ac:dyDescent="0.25">
      <c r="A22" s="27">
        <v>5</v>
      </c>
      <c r="B22" s="27" t="s">
        <v>55</v>
      </c>
      <c r="C22" s="27" t="s">
        <v>21</v>
      </c>
      <c r="D22" s="27" t="s">
        <v>167</v>
      </c>
    </row>
    <row r="23" spans="1:4" x14ac:dyDescent="0.25">
      <c r="A23" s="27">
        <v>5</v>
      </c>
      <c r="B23" s="27" t="s">
        <v>52</v>
      </c>
      <c r="C23" s="27" t="s">
        <v>201</v>
      </c>
      <c r="D23" s="27" t="s">
        <v>167</v>
      </c>
    </row>
    <row r="24" spans="1:4" x14ac:dyDescent="0.25">
      <c r="A24" s="27">
        <v>6</v>
      </c>
      <c r="B24" s="27" t="s">
        <v>56</v>
      </c>
      <c r="C24" s="27" t="s">
        <v>200</v>
      </c>
      <c r="D24" s="27" t="s">
        <v>167</v>
      </c>
    </row>
    <row r="25" spans="1:4" x14ac:dyDescent="0.25">
      <c r="A25" s="27">
        <v>6</v>
      </c>
      <c r="B25" s="27" t="s">
        <v>53</v>
      </c>
      <c r="C25" s="27" t="s">
        <v>199</v>
      </c>
      <c r="D25" s="27" t="s">
        <v>167</v>
      </c>
    </row>
    <row r="26" spans="1:4" x14ac:dyDescent="0.25">
      <c r="A26" s="27">
        <v>6</v>
      </c>
      <c r="B26" s="27" t="s">
        <v>50</v>
      </c>
      <c r="C26" s="27" t="s">
        <v>22</v>
      </c>
      <c r="D26" s="27" t="s">
        <v>167</v>
      </c>
    </row>
    <row r="27" spans="1:4" x14ac:dyDescent="0.25">
      <c r="A27" s="27">
        <v>6</v>
      </c>
      <c r="B27" s="27" t="s">
        <v>55</v>
      </c>
      <c r="C27" s="27" t="s">
        <v>198</v>
      </c>
      <c r="D27" s="27" t="s">
        <v>167</v>
      </c>
    </row>
    <row r="28" spans="1:4" x14ac:dyDescent="0.25">
      <c r="A28" s="27">
        <v>6</v>
      </c>
      <c r="B28" s="27" t="s">
        <v>52</v>
      </c>
      <c r="C28" s="27" t="s">
        <v>197</v>
      </c>
      <c r="D28" s="27" t="s">
        <v>167</v>
      </c>
    </row>
    <row r="29" spans="1:4" x14ac:dyDescent="0.25">
      <c r="A29" s="27">
        <v>7</v>
      </c>
      <c r="B29" s="27" t="s">
        <v>56</v>
      </c>
      <c r="C29" s="27" t="s">
        <v>196</v>
      </c>
      <c r="D29" s="27" t="s">
        <v>167</v>
      </c>
    </row>
    <row r="30" spans="1:4" x14ac:dyDescent="0.25">
      <c r="A30" s="27">
        <v>7</v>
      </c>
      <c r="B30" s="27" t="s">
        <v>53</v>
      </c>
      <c r="C30" s="27" t="s">
        <v>195</v>
      </c>
      <c r="D30" s="27" t="s">
        <v>167</v>
      </c>
    </row>
    <row r="31" spans="1:4" x14ac:dyDescent="0.25">
      <c r="A31" s="27">
        <v>7</v>
      </c>
      <c r="B31" s="27" t="s">
        <v>50</v>
      </c>
      <c r="C31" s="27" t="s">
        <v>23</v>
      </c>
      <c r="D31" s="27" t="s">
        <v>167</v>
      </c>
    </row>
    <row r="32" spans="1:4" x14ac:dyDescent="0.25">
      <c r="A32" s="27">
        <v>7</v>
      </c>
      <c r="B32" s="27" t="s">
        <v>55</v>
      </c>
      <c r="C32" s="27" t="s">
        <v>194</v>
      </c>
      <c r="D32" s="27" t="s">
        <v>167</v>
      </c>
    </row>
    <row r="33" spans="1:4" x14ac:dyDescent="0.25">
      <c r="A33" s="27">
        <v>7</v>
      </c>
      <c r="B33" s="27" t="s">
        <v>52</v>
      </c>
      <c r="C33" s="27" t="s">
        <v>193</v>
      </c>
      <c r="D33" s="27" t="s">
        <v>167</v>
      </c>
    </row>
    <row r="34" spans="1:4" x14ac:dyDescent="0.25">
      <c r="A34" s="27">
        <v>8</v>
      </c>
      <c r="B34" s="27" t="s">
        <v>56</v>
      </c>
      <c r="C34" s="27" t="s">
        <v>192</v>
      </c>
      <c r="D34" s="27" t="s">
        <v>167</v>
      </c>
    </row>
    <row r="35" spans="1:4" x14ac:dyDescent="0.25">
      <c r="A35" s="27">
        <v>8</v>
      </c>
      <c r="B35" s="27" t="s">
        <v>53</v>
      </c>
      <c r="C35" s="27" t="s">
        <v>191</v>
      </c>
      <c r="D35" s="27" t="s">
        <v>167</v>
      </c>
    </row>
    <row r="36" spans="1:4" x14ac:dyDescent="0.25">
      <c r="A36" s="27">
        <v>8</v>
      </c>
      <c r="B36" s="27" t="s">
        <v>50</v>
      </c>
      <c r="C36" s="27" t="s">
        <v>28</v>
      </c>
      <c r="D36" s="27" t="s">
        <v>167</v>
      </c>
    </row>
    <row r="37" spans="1:4" x14ac:dyDescent="0.25">
      <c r="A37" s="27">
        <v>8</v>
      </c>
      <c r="B37" s="27" t="s">
        <v>55</v>
      </c>
      <c r="C37" s="27" t="s">
        <v>190</v>
      </c>
      <c r="D37" s="27" t="s">
        <v>167</v>
      </c>
    </row>
    <row r="38" spans="1:4" x14ac:dyDescent="0.25">
      <c r="A38" s="27">
        <v>8</v>
      </c>
      <c r="B38" s="27" t="s">
        <v>52</v>
      </c>
      <c r="C38" s="27" t="s">
        <v>189</v>
      </c>
      <c r="D38" s="27" t="s">
        <v>167</v>
      </c>
    </row>
    <row r="39" spans="1:4" x14ac:dyDescent="0.25">
      <c r="A39" s="27">
        <v>9</v>
      </c>
      <c r="B39" s="27" t="s">
        <v>56</v>
      </c>
      <c r="C39" s="27" t="s">
        <v>188</v>
      </c>
      <c r="D39" s="27" t="s">
        <v>167</v>
      </c>
    </row>
    <row r="40" spans="1:4" x14ac:dyDescent="0.25">
      <c r="A40" s="27">
        <v>9</v>
      </c>
      <c r="B40" s="27" t="s">
        <v>53</v>
      </c>
      <c r="C40" s="27" t="s">
        <v>26</v>
      </c>
      <c r="D40" s="27" t="s">
        <v>167</v>
      </c>
    </row>
    <row r="41" spans="1:4" x14ac:dyDescent="0.25">
      <c r="A41" s="27">
        <v>9</v>
      </c>
      <c r="B41" s="27" t="s">
        <v>50</v>
      </c>
      <c r="C41" s="27" t="s">
        <v>187</v>
      </c>
      <c r="D41" s="27" t="s">
        <v>167</v>
      </c>
    </row>
    <row r="42" spans="1:4" x14ac:dyDescent="0.25">
      <c r="A42" s="27">
        <v>9</v>
      </c>
      <c r="B42" s="27" t="s">
        <v>55</v>
      </c>
      <c r="C42" s="27" t="s">
        <v>186</v>
      </c>
      <c r="D42" s="27" t="s">
        <v>167</v>
      </c>
    </row>
    <row r="43" spans="1:4" x14ac:dyDescent="0.25">
      <c r="A43" s="27">
        <v>9</v>
      </c>
      <c r="B43" s="27" t="s">
        <v>52</v>
      </c>
      <c r="C43" s="27" t="s">
        <v>185</v>
      </c>
      <c r="D43" s="27" t="s">
        <v>167</v>
      </c>
    </row>
    <row r="44" spans="1:4" x14ac:dyDescent="0.25">
      <c r="A44" s="27">
        <v>10</v>
      </c>
      <c r="B44" s="27" t="s">
        <v>56</v>
      </c>
      <c r="C44" s="27" t="s">
        <v>184</v>
      </c>
      <c r="D44" s="27" t="s">
        <v>167</v>
      </c>
    </row>
    <row r="45" spans="1:4" x14ac:dyDescent="0.25">
      <c r="A45" s="27">
        <v>10</v>
      </c>
      <c r="B45" s="27" t="s">
        <v>53</v>
      </c>
      <c r="C45" s="27" t="s">
        <v>183</v>
      </c>
      <c r="D45" s="27" t="s">
        <v>167</v>
      </c>
    </row>
    <row r="46" spans="1:4" x14ac:dyDescent="0.25">
      <c r="A46" s="27">
        <v>10</v>
      </c>
      <c r="B46" s="27" t="s">
        <v>50</v>
      </c>
      <c r="C46" s="27" t="s">
        <v>182</v>
      </c>
      <c r="D46" s="27" t="s">
        <v>167</v>
      </c>
    </row>
    <row r="47" spans="1:4" x14ac:dyDescent="0.25">
      <c r="A47" s="27">
        <v>10</v>
      </c>
      <c r="B47" s="27" t="s">
        <v>55</v>
      </c>
      <c r="C47" s="27" t="s">
        <v>24</v>
      </c>
      <c r="D47" s="27" t="s">
        <v>167</v>
      </c>
    </row>
    <row r="48" spans="1:4" x14ac:dyDescent="0.25">
      <c r="A48" s="27">
        <v>10</v>
      </c>
      <c r="B48" s="27" t="s">
        <v>52</v>
      </c>
      <c r="C48" s="27" t="s">
        <v>181</v>
      </c>
      <c r="D48" s="27" t="s">
        <v>167</v>
      </c>
    </row>
    <row r="49" spans="1:4" x14ac:dyDescent="0.25">
      <c r="A49" s="27">
        <v>11</v>
      </c>
      <c r="B49" s="27" t="s">
        <v>56</v>
      </c>
      <c r="C49" s="27" t="s">
        <v>180</v>
      </c>
      <c r="D49" s="27" t="s">
        <v>167</v>
      </c>
    </row>
    <row r="50" spans="1:4" x14ac:dyDescent="0.25">
      <c r="A50" s="27">
        <v>11</v>
      </c>
      <c r="B50" s="27" t="s">
        <v>53</v>
      </c>
      <c r="C50" s="27" t="s">
        <v>16</v>
      </c>
      <c r="D50" s="27" t="s">
        <v>167</v>
      </c>
    </row>
    <row r="51" spans="1:4" x14ac:dyDescent="0.25">
      <c r="A51" s="27">
        <v>11</v>
      </c>
      <c r="B51" s="27" t="s">
        <v>50</v>
      </c>
      <c r="C51" s="27" t="s">
        <v>179</v>
      </c>
      <c r="D51" s="27" t="s">
        <v>167</v>
      </c>
    </row>
    <row r="52" spans="1:4" x14ac:dyDescent="0.25">
      <c r="A52" s="27">
        <v>11</v>
      </c>
      <c r="B52" s="27" t="s">
        <v>55</v>
      </c>
      <c r="C52" s="27" t="s">
        <v>178</v>
      </c>
      <c r="D52" s="27" t="s">
        <v>167</v>
      </c>
    </row>
    <row r="53" spans="1:4" x14ac:dyDescent="0.25">
      <c r="A53" s="27">
        <v>12</v>
      </c>
      <c r="B53" s="27" t="s">
        <v>56</v>
      </c>
      <c r="C53" s="27" t="s">
        <v>177</v>
      </c>
      <c r="D53" s="27" t="s">
        <v>167</v>
      </c>
    </row>
    <row r="54" spans="1:4" x14ac:dyDescent="0.25">
      <c r="A54" s="27">
        <v>12</v>
      </c>
      <c r="B54" s="27" t="s">
        <v>53</v>
      </c>
      <c r="C54" s="27" t="s">
        <v>176</v>
      </c>
      <c r="D54" s="27" t="s">
        <v>167</v>
      </c>
    </row>
    <row r="55" spans="1:4" x14ac:dyDescent="0.25">
      <c r="A55" s="27">
        <v>12</v>
      </c>
      <c r="B55" s="27" t="s">
        <v>50</v>
      </c>
      <c r="C55" s="27" t="s">
        <v>39</v>
      </c>
      <c r="D55" s="27" t="s">
        <v>167</v>
      </c>
    </row>
    <row r="56" spans="1:4" x14ac:dyDescent="0.25">
      <c r="A56" s="27">
        <v>13</v>
      </c>
      <c r="B56" s="27" t="s">
        <v>56</v>
      </c>
      <c r="C56" s="27" t="s">
        <v>35</v>
      </c>
      <c r="D56" s="27" t="s">
        <v>167</v>
      </c>
    </row>
    <row r="57" spans="1:4" x14ac:dyDescent="0.25">
      <c r="A57" s="27">
        <v>13</v>
      </c>
      <c r="B57" s="27" t="s">
        <v>53</v>
      </c>
      <c r="C57" s="27" t="s">
        <v>175</v>
      </c>
      <c r="D57" s="27" t="s">
        <v>167</v>
      </c>
    </row>
    <row r="58" spans="1:4" x14ac:dyDescent="0.25">
      <c r="A58" s="27">
        <v>13</v>
      </c>
      <c r="B58" s="27" t="s">
        <v>50</v>
      </c>
      <c r="C58" s="27" t="s">
        <v>174</v>
      </c>
      <c r="D58" s="27" t="s">
        <v>167</v>
      </c>
    </row>
    <row r="59" spans="1:4" x14ac:dyDescent="0.25">
      <c r="A59" s="27">
        <v>14</v>
      </c>
      <c r="B59" s="27" t="s">
        <v>56</v>
      </c>
      <c r="C59" s="27" t="s">
        <v>33</v>
      </c>
      <c r="D59" s="27" t="s">
        <v>167</v>
      </c>
    </row>
    <row r="60" spans="1:4" x14ac:dyDescent="0.25">
      <c r="A60" s="27">
        <v>14</v>
      </c>
      <c r="B60" s="27" t="s">
        <v>53</v>
      </c>
      <c r="C60" s="27" t="s">
        <v>173</v>
      </c>
      <c r="D60" s="27" t="s">
        <v>167</v>
      </c>
    </row>
    <row r="61" spans="1:4" x14ac:dyDescent="0.25">
      <c r="A61" s="27">
        <v>14</v>
      </c>
      <c r="B61" s="27" t="s">
        <v>50</v>
      </c>
      <c r="C61" s="27" t="s">
        <v>172</v>
      </c>
      <c r="D61" s="27" t="s">
        <v>167</v>
      </c>
    </row>
    <row r="62" spans="1:4" x14ac:dyDescent="0.25">
      <c r="A62" s="27">
        <v>15</v>
      </c>
      <c r="B62" s="27" t="s">
        <v>56</v>
      </c>
      <c r="C62" s="27" t="s">
        <v>171</v>
      </c>
      <c r="D62" s="27" t="s">
        <v>167</v>
      </c>
    </row>
    <row r="63" spans="1:4" x14ac:dyDescent="0.25">
      <c r="A63" s="27">
        <v>15</v>
      </c>
      <c r="B63" s="27" t="s">
        <v>53</v>
      </c>
      <c r="C63" s="27" t="s">
        <v>31</v>
      </c>
      <c r="D63" s="27" t="s">
        <v>167</v>
      </c>
    </row>
    <row r="64" spans="1:4" x14ac:dyDescent="0.25">
      <c r="A64" s="27">
        <v>15</v>
      </c>
      <c r="B64" s="27" t="s">
        <v>50</v>
      </c>
      <c r="C64" s="27" t="s">
        <v>170</v>
      </c>
      <c r="D64" s="27" t="s">
        <v>167</v>
      </c>
    </row>
    <row r="65" spans="1:4" x14ac:dyDescent="0.25">
      <c r="A65" s="27">
        <v>16</v>
      </c>
      <c r="B65" s="27" t="s">
        <v>56</v>
      </c>
      <c r="C65" s="27" t="s">
        <v>169</v>
      </c>
      <c r="D65" s="27" t="s">
        <v>167</v>
      </c>
    </row>
    <row r="66" spans="1:4" x14ac:dyDescent="0.25">
      <c r="A66" s="27">
        <v>16</v>
      </c>
      <c r="B66" s="27" t="s">
        <v>53</v>
      </c>
      <c r="C66" s="27" t="s">
        <v>29</v>
      </c>
      <c r="D66" s="27" t="s">
        <v>167</v>
      </c>
    </row>
    <row r="67" spans="1:4" x14ac:dyDescent="0.25">
      <c r="A67" s="27">
        <v>16</v>
      </c>
      <c r="B67" s="27" t="s">
        <v>50</v>
      </c>
      <c r="C67" s="27" t="s">
        <v>168</v>
      </c>
      <c r="D67" s="27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F2A4-736F-4D51-8595-ED170E0E4CC8}">
  <sheetPr codeName="Sheet13"/>
  <dimension ref="B1:Q119"/>
  <sheetViews>
    <sheetView topLeftCell="B1" zoomScaleNormal="100" zoomScaleSheetLayoutView="120" workbookViewId="0">
      <selection activeCell="B1" sqref="B1"/>
    </sheetView>
  </sheetViews>
  <sheetFormatPr defaultRowHeight="15" x14ac:dyDescent="0.25"/>
  <cols>
    <col min="5" max="5" width="13.85546875" bestFit="1" customWidth="1"/>
    <col min="10" max="10" width="13.85546875" bestFit="1" customWidth="1"/>
  </cols>
  <sheetData>
    <row r="1" spans="2:17" ht="23.25" x14ac:dyDescent="0.35">
      <c r="B1" s="13" t="s">
        <v>376</v>
      </c>
    </row>
    <row r="5" spans="2:17" ht="15.75" x14ac:dyDescent="0.25">
      <c r="D5" s="12" t="s">
        <v>57</v>
      </c>
      <c r="E5" s="12" t="s">
        <v>361</v>
      </c>
      <c r="F5" s="12" t="s">
        <v>362</v>
      </c>
      <c r="G5" s="12" t="s">
        <v>363</v>
      </c>
      <c r="J5" s="12" t="s">
        <v>364</v>
      </c>
      <c r="K5" s="12" t="s">
        <v>365</v>
      </c>
      <c r="L5" s="12" t="s">
        <v>366</v>
      </c>
      <c r="O5" s="12" t="s">
        <v>367</v>
      </c>
      <c r="P5" s="12" t="s">
        <v>368</v>
      </c>
      <c r="Q5" s="12" t="s">
        <v>369</v>
      </c>
    </row>
    <row r="6" spans="2:17" x14ac:dyDescent="0.25">
      <c r="D6">
        <v>0</v>
      </c>
      <c r="E6" t="s">
        <v>56</v>
      </c>
      <c r="F6" t="s">
        <v>53</v>
      </c>
      <c r="G6" t="s">
        <v>50</v>
      </c>
      <c r="J6" t="s">
        <v>55</v>
      </c>
      <c r="K6" t="s">
        <v>52</v>
      </c>
      <c r="L6" t="s">
        <v>49</v>
      </c>
      <c r="O6" t="s">
        <v>54</v>
      </c>
      <c r="P6" t="s">
        <v>51</v>
      </c>
      <c r="Q6" t="s">
        <v>48</v>
      </c>
    </row>
    <row r="7" spans="2:17" x14ac:dyDescent="0.25">
      <c r="D7">
        <v>5</v>
      </c>
      <c r="E7" t="s">
        <v>53</v>
      </c>
      <c r="F7" t="s">
        <v>56</v>
      </c>
      <c r="G7" t="s">
        <v>50</v>
      </c>
      <c r="J7" t="s">
        <v>52</v>
      </c>
      <c r="K7" t="s">
        <v>55</v>
      </c>
      <c r="L7" t="s">
        <v>49</v>
      </c>
      <c r="O7" t="s">
        <v>51</v>
      </c>
      <c r="P7" t="s">
        <v>54</v>
      </c>
      <c r="Q7" t="s">
        <v>48</v>
      </c>
    </row>
    <row r="8" spans="2:17" x14ac:dyDescent="0.25">
      <c r="D8">
        <v>10</v>
      </c>
      <c r="E8" t="s">
        <v>56</v>
      </c>
      <c r="F8" t="s">
        <v>53</v>
      </c>
      <c r="G8" t="s">
        <v>50</v>
      </c>
      <c r="J8" t="s">
        <v>55</v>
      </c>
      <c r="K8" t="s">
        <v>52</v>
      </c>
      <c r="L8" t="s">
        <v>49</v>
      </c>
      <c r="O8" t="s">
        <v>54</v>
      </c>
      <c r="P8" t="s">
        <v>51</v>
      </c>
      <c r="Q8" t="s">
        <v>48</v>
      </c>
    </row>
    <row r="9" spans="2:17" x14ac:dyDescent="0.25">
      <c r="D9">
        <v>15</v>
      </c>
      <c r="E9" t="s">
        <v>53</v>
      </c>
      <c r="F9" t="s">
        <v>56</v>
      </c>
      <c r="G9" t="s">
        <v>50</v>
      </c>
      <c r="J9" t="s">
        <v>52</v>
      </c>
      <c r="K9" t="s">
        <v>55</v>
      </c>
      <c r="L9" t="s">
        <v>49</v>
      </c>
      <c r="O9" t="s">
        <v>51</v>
      </c>
      <c r="P9" t="s">
        <v>54</v>
      </c>
      <c r="Q9" t="s">
        <v>48</v>
      </c>
    </row>
    <row r="10" spans="2:17" x14ac:dyDescent="0.25">
      <c r="D10">
        <v>20</v>
      </c>
      <c r="E10" t="s">
        <v>50</v>
      </c>
      <c r="F10" t="s">
        <v>53</v>
      </c>
      <c r="G10" t="s">
        <v>56</v>
      </c>
      <c r="J10" t="s">
        <v>49</v>
      </c>
      <c r="K10" t="s">
        <v>52</v>
      </c>
      <c r="L10" t="s">
        <v>55</v>
      </c>
      <c r="O10" t="s">
        <v>48</v>
      </c>
      <c r="P10" t="s">
        <v>51</v>
      </c>
      <c r="Q10" t="s">
        <v>54</v>
      </c>
    </row>
    <row r="11" spans="2:17" x14ac:dyDescent="0.25">
      <c r="D11">
        <v>25</v>
      </c>
      <c r="E11" t="s">
        <v>53</v>
      </c>
      <c r="F11" t="s">
        <v>50</v>
      </c>
      <c r="G11" t="s">
        <v>56</v>
      </c>
      <c r="J11" t="s">
        <v>52</v>
      </c>
      <c r="K11" t="s">
        <v>49</v>
      </c>
      <c r="L11" t="s">
        <v>55</v>
      </c>
      <c r="O11" t="s">
        <v>51</v>
      </c>
      <c r="P11" t="s">
        <v>48</v>
      </c>
      <c r="Q11" t="s">
        <v>54</v>
      </c>
    </row>
    <row r="12" spans="2:17" x14ac:dyDescent="0.25">
      <c r="D12">
        <v>30</v>
      </c>
      <c r="E12" t="s">
        <v>56</v>
      </c>
      <c r="F12" t="s">
        <v>53</v>
      </c>
      <c r="G12" t="s">
        <v>50</v>
      </c>
      <c r="J12" t="s">
        <v>55</v>
      </c>
      <c r="K12" t="s">
        <v>52</v>
      </c>
      <c r="L12" t="s">
        <v>49</v>
      </c>
      <c r="O12" t="s">
        <v>54</v>
      </c>
      <c r="P12" t="s">
        <v>51</v>
      </c>
      <c r="Q12" t="s">
        <v>48</v>
      </c>
    </row>
    <row r="13" spans="2:17" x14ac:dyDescent="0.25">
      <c r="D13">
        <v>35</v>
      </c>
      <c r="E13" t="s">
        <v>50</v>
      </c>
      <c r="F13" t="s">
        <v>56</v>
      </c>
      <c r="G13" t="s">
        <v>53</v>
      </c>
      <c r="J13" t="s">
        <v>49</v>
      </c>
      <c r="K13" t="s">
        <v>55</v>
      </c>
      <c r="L13" t="s">
        <v>52</v>
      </c>
      <c r="O13" t="s">
        <v>48</v>
      </c>
      <c r="P13" t="s">
        <v>54</v>
      </c>
      <c r="Q13" t="s">
        <v>51</v>
      </c>
    </row>
    <row r="14" spans="2:17" x14ac:dyDescent="0.25">
      <c r="D14">
        <v>40</v>
      </c>
      <c r="E14" t="s">
        <v>56</v>
      </c>
      <c r="F14" t="s">
        <v>50</v>
      </c>
      <c r="G14" t="s">
        <v>53</v>
      </c>
      <c r="J14" t="s">
        <v>55</v>
      </c>
      <c r="K14" t="s">
        <v>49</v>
      </c>
      <c r="L14" t="s">
        <v>52</v>
      </c>
      <c r="O14" t="s">
        <v>54</v>
      </c>
      <c r="P14" t="s">
        <v>48</v>
      </c>
      <c r="Q14" t="s">
        <v>51</v>
      </c>
    </row>
    <row r="15" spans="2:17" x14ac:dyDescent="0.25">
      <c r="D15">
        <v>45</v>
      </c>
      <c r="E15" t="s">
        <v>53</v>
      </c>
      <c r="F15" t="s">
        <v>56</v>
      </c>
      <c r="G15" t="s">
        <v>50</v>
      </c>
      <c r="J15" t="s">
        <v>52</v>
      </c>
      <c r="K15" t="s">
        <v>55</v>
      </c>
      <c r="L15" t="s">
        <v>49</v>
      </c>
      <c r="O15" t="s">
        <v>51</v>
      </c>
      <c r="P15" t="s">
        <v>54</v>
      </c>
      <c r="Q15" t="s">
        <v>48</v>
      </c>
    </row>
    <row r="16" spans="2:17" x14ac:dyDescent="0.25">
      <c r="D16">
        <v>50</v>
      </c>
      <c r="E16" t="s">
        <v>56</v>
      </c>
      <c r="F16" t="s">
        <v>53</v>
      </c>
      <c r="G16" t="s">
        <v>50</v>
      </c>
      <c r="J16" t="s">
        <v>55</v>
      </c>
      <c r="K16" t="s">
        <v>52</v>
      </c>
      <c r="L16" t="s">
        <v>49</v>
      </c>
      <c r="O16" t="s">
        <v>54</v>
      </c>
      <c r="P16" t="s">
        <v>51</v>
      </c>
      <c r="Q16" t="s">
        <v>48</v>
      </c>
    </row>
    <row r="17" spans="4:17" x14ac:dyDescent="0.25">
      <c r="D17">
        <v>55</v>
      </c>
      <c r="E17" t="s">
        <v>53</v>
      </c>
      <c r="F17" t="s">
        <v>56</v>
      </c>
      <c r="G17" t="s">
        <v>50</v>
      </c>
      <c r="J17" t="s">
        <v>52</v>
      </c>
      <c r="K17" t="s">
        <v>55</v>
      </c>
      <c r="L17" t="s">
        <v>49</v>
      </c>
      <c r="O17" t="s">
        <v>51</v>
      </c>
      <c r="P17" t="s">
        <v>54</v>
      </c>
      <c r="Q17" t="s">
        <v>48</v>
      </c>
    </row>
    <row r="19" spans="4:17" x14ac:dyDescent="0.25">
      <c r="D19">
        <v>0</v>
      </c>
      <c r="E19" t="s">
        <v>56</v>
      </c>
      <c r="F19" t="s">
        <v>53</v>
      </c>
      <c r="G19" t="s">
        <v>50</v>
      </c>
      <c r="J19" t="s">
        <v>55</v>
      </c>
      <c r="K19" t="s">
        <v>52</v>
      </c>
      <c r="L19" t="s">
        <v>49</v>
      </c>
      <c r="O19" t="s">
        <v>54</v>
      </c>
      <c r="P19" t="s">
        <v>51</v>
      </c>
      <c r="Q19" t="s">
        <v>48</v>
      </c>
    </row>
    <row r="20" spans="4:17" x14ac:dyDescent="0.25">
      <c r="D20">
        <v>5</v>
      </c>
      <c r="E20" t="s">
        <v>53</v>
      </c>
      <c r="F20" t="s">
        <v>56</v>
      </c>
      <c r="G20" t="s">
        <v>50</v>
      </c>
      <c r="J20" t="s">
        <v>52</v>
      </c>
      <c r="K20" t="s">
        <v>55</v>
      </c>
      <c r="L20" t="s">
        <v>49</v>
      </c>
      <c r="O20" t="s">
        <v>51</v>
      </c>
      <c r="P20" t="s">
        <v>54</v>
      </c>
      <c r="Q20" t="s">
        <v>48</v>
      </c>
    </row>
    <row r="21" spans="4:17" x14ac:dyDescent="0.25">
      <c r="D21">
        <v>10</v>
      </c>
      <c r="E21" t="s">
        <v>56</v>
      </c>
      <c r="F21" t="s">
        <v>53</v>
      </c>
      <c r="G21" t="s">
        <v>50</v>
      </c>
      <c r="J21" t="s">
        <v>55</v>
      </c>
      <c r="K21" t="s">
        <v>52</v>
      </c>
      <c r="L21" t="s">
        <v>49</v>
      </c>
      <c r="O21" t="s">
        <v>54</v>
      </c>
      <c r="P21" t="s">
        <v>51</v>
      </c>
      <c r="Q21" t="s">
        <v>48</v>
      </c>
    </row>
    <row r="22" spans="4:17" x14ac:dyDescent="0.25">
      <c r="D22">
        <v>15</v>
      </c>
      <c r="E22" t="s">
        <v>53</v>
      </c>
      <c r="F22" t="s">
        <v>56</v>
      </c>
      <c r="G22" t="s">
        <v>50</v>
      </c>
      <c r="J22" t="s">
        <v>52</v>
      </c>
      <c r="K22" t="s">
        <v>55</v>
      </c>
      <c r="L22" t="s">
        <v>49</v>
      </c>
      <c r="O22" t="s">
        <v>51</v>
      </c>
      <c r="P22" t="s">
        <v>54</v>
      </c>
      <c r="Q22" t="s">
        <v>48</v>
      </c>
    </row>
    <row r="23" spans="4:17" x14ac:dyDescent="0.25">
      <c r="D23">
        <v>20</v>
      </c>
      <c r="E23" t="s">
        <v>50</v>
      </c>
      <c r="F23" t="s">
        <v>53</v>
      </c>
      <c r="G23" t="s">
        <v>56</v>
      </c>
      <c r="J23" t="s">
        <v>49</v>
      </c>
      <c r="K23" t="s">
        <v>52</v>
      </c>
      <c r="L23" t="s">
        <v>55</v>
      </c>
      <c r="O23" t="s">
        <v>48</v>
      </c>
      <c r="P23" t="s">
        <v>51</v>
      </c>
      <c r="Q23" t="s">
        <v>54</v>
      </c>
    </row>
    <row r="24" spans="4:17" x14ac:dyDescent="0.25">
      <c r="D24">
        <v>25</v>
      </c>
      <c r="E24" t="s">
        <v>53</v>
      </c>
      <c r="F24" t="s">
        <v>50</v>
      </c>
      <c r="G24" t="s">
        <v>56</v>
      </c>
      <c r="J24" t="s">
        <v>52</v>
      </c>
      <c r="K24" t="s">
        <v>49</v>
      </c>
      <c r="L24" t="s">
        <v>55</v>
      </c>
      <c r="O24" t="s">
        <v>51</v>
      </c>
      <c r="P24" t="s">
        <v>48</v>
      </c>
      <c r="Q24" t="s">
        <v>54</v>
      </c>
    </row>
    <row r="25" spans="4:17" x14ac:dyDescent="0.25">
      <c r="D25">
        <v>30</v>
      </c>
      <c r="E25" t="s">
        <v>56</v>
      </c>
      <c r="F25" t="s">
        <v>53</v>
      </c>
      <c r="G25" t="s">
        <v>50</v>
      </c>
      <c r="J25" t="s">
        <v>55</v>
      </c>
      <c r="K25" t="s">
        <v>52</v>
      </c>
      <c r="L25" t="s">
        <v>49</v>
      </c>
      <c r="O25" t="s">
        <v>54</v>
      </c>
      <c r="P25" t="s">
        <v>51</v>
      </c>
      <c r="Q25" t="s">
        <v>48</v>
      </c>
    </row>
    <row r="26" spans="4:17" x14ac:dyDescent="0.25">
      <c r="D26">
        <v>35</v>
      </c>
      <c r="E26" t="s">
        <v>50</v>
      </c>
      <c r="F26" t="s">
        <v>56</v>
      </c>
      <c r="G26" t="s">
        <v>53</v>
      </c>
      <c r="J26" t="s">
        <v>49</v>
      </c>
      <c r="K26" t="s">
        <v>55</v>
      </c>
      <c r="L26" t="s">
        <v>52</v>
      </c>
      <c r="O26" t="s">
        <v>48</v>
      </c>
      <c r="P26" t="s">
        <v>54</v>
      </c>
      <c r="Q26" t="s">
        <v>51</v>
      </c>
    </row>
    <row r="27" spans="4:17" x14ac:dyDescent="0.25">
      <c r="D27">
        <v>40</v>
      </c>
      <c r="E27" t="s">
        <v>56</v>
      </c>
      <c r="F27" t="s">
        <v>50</v>
      </c>
      <c r="G27" t="s">
        <v>53</v>
      </c>
      <c r="J27" t="s">
        <v>55</v>
      </c>
      <c r="K27" t="s">
        <v>49</v>
      </c>
      <c r="L27" t="s">
        <v>52</v>
      </c>
      <c r="O27" t="s">
        <v>54</v>
      </c>
      <c r="P27" t="s">
        <v>48</v>
      </c>
      <c r="Q27" t="s">
        <v>51</v>
      </c>
    </row>
    <row r="28" spans="4:17" x14ac:dyDescent="0.25">
      <c r="D28">
        <v>45</v>
      </c>
      <c r="E28" t="s">
        <v>53</v>
      </c>
      <c r="F28" t="s">
        <v>56</v>
      </c>
      <c r="G28" t="s">
        <v>50</v>
      </c>
      <c r="J28" t="s">
        <v>52</v>
      </c>
      <c r="K28" t="s">
        <v>55</v>
      </c>
      <c r="L28" t="s">
        <v>49</v>
      </c>
      <c r="O28" t="s">
        <v>51</v>
      </c>
      <c r="P28" t="s">
        <v>54</v>
      </c>
      <c r="Q28" t="s">
        <v>48</v>
      </c>
    </row>
    <row r="29" spans="4:17" x14ac:dyDescent="0.25">
      <c r="D29">
        <v>50</v>
      </c>
      <c r="E29" t="s">
        <v>56</v>
      </c>
      <c r="F29" t="s">
        <v>53</v>
      </c>
      <c r="G29" t="s">
        <v>50</v>
      </c>
      <c r="J29" t="s">
        <v>55</v>
      </c>
      <c r="K29" t="s">
        <v>52</v>
      </c>
      <c r="L29" t="s">
        <v>49</v>
      </c>
      <c r="O29" t="s">
        <v>54</v>
      </c>
      <c r="P29" t="s">
        <v>51</v>
      </c>
      <c r="Q29" t="s">
        <v>48</v>
      </c>
    </row>
    <row r="30" spans="4:17" x14ac:dyDescent="0.25">
      <c r="D30">
        <v>55</v>
      </c>
      <c r="E30" t="s">
        <v>53</v>
      </c>
      <c r="F30" t="s">
        <v>56</v>
      </c>
      <c r="G30" t="s">
        <v>50</v>
      </c>
      <c r="J30" t="s">
        <v>52</v>
      </c>
      <c r="K30" t="s">
        <v>55</v>
      </c>
      <c r="L30" t="s">
        <v>49</v>
      </c>
      <c r="O30" t="s">
        <v>51</v>
      </c>
      <c r="P30" t="s">
        <v>54</v>
      </c>
      <c r="Q30" t="s">
        <v>48</v>
      </c>
    </row>
    <row r="33" spans="4:17" x14ac:dyDescent="0.25">
      <c r="D33">
        <v>0</v>
      </c>
      <c r="E33" t="s">
        <v>56</v>
      </c>
      <c r="F33" t="s">
        <v>53</v>
      </c>
      <c r="G33" t="s">
        <v>50</v>
      </c>
      <c r="J33" t="s">
        <v>55</v>
      </c>
      <c r="K33" t="s">
        <v>52</v>
      </c>
      <c r="L33" t="s">
        <v>49</v>
      </c>
      <c r="O33" t="s">
        <v>54</v>
      </c>
      <c r="P33" t="s">
        <v>51</v>
      </c>
      <c r="Q33" t="s">
        <v>48</v>
      </c>
    </row>
    <row r="34" spans="4:17" x14ac:dyDescent="0.25">
      <c r="D34">
        <v>5</v>
      </c>
      <c r="E34" t="s">
        <v>53</v>
      </c>
      <c r="F34" t="s">
        <v>56</v>
      </c>
      <c r="G34" t="s">
        <v>50</v>
      </c>
      <c r="J34" t="s">
        <v>52</v>
      </c>
      <c r="K34" t="s">
        <v>55</v>
      </c>
      <c r="L34" t="s">
        <v>49</v>
      </c>
      <c r="O34" t="s">
        <v>51</v>
      </c>
      <c r="P34" t="s">
        <v>54</v>
      </c>
      <c r="Q34" t="s">
        <v>48</v>
      </c>
    </row>
    <row r="35" spans="4:17" x14ac:dyDescent="0.25">
      <c r="D35">
        <v>10</v>
      </c>
      <c r="E35" t="s">
        <v>56</v>
      </c>
      <c r="F35" t="s">
        <v>53</v>
      </c>
      <c r="G35" t="s">
        <v>50</v>
      </c>
      <c r="J35" t="s">
        <v>55</v>
      </c>
      <c r="K35" t="s">
        <v>52</v>
      </c>
      <c r="L35" t="s">
        <v>49</v>
      </c>
      <c r="O35" t="s">
        <v>54</v>
      </c>
      <c r="P35" t="s">
        <v>51</v>
      </c>
      <c r="Q35" t="s">
        <v>48</v>
      </c>
    </row>
    <row r="36" spans="4:17" x14ac:dyDescent="0.25">
      <c r="D36">
        <v>15</v>
      </c>
      <c r="E36" t="s">
        <v>53</v>
      </c>
      <c r="F36" t="s">
        <v>56</v>
      </c>
      <c r="G36" t="s">
        <v>50</v>
      </c>
      <c r="J36" t="s">
        <v>52</v>
      </c>
      <c r="K36" t="s">
        <v>55</v>
      </c>
      <c r="L36" t="s">
        <v>49</v>
      </c>
      <c r="O36" t="s">
        <v>51</v>
      </c>
      <c r="P36" t="s">
        <v>54</v>
      </c>
      <c r="Q36" t="s">
        <v>48</v>
      </c>
    </row>
    <row r="37" spans="4:17" x14ac:dyDescent="0.25">
      <c r="D37">
        <v>20</v>
      </c>
      <c r="E37" t="s">
        <v>50</v>
      </c>
      <c r="F37" t="s">
        <v>53</v>
      </c>
      <c r="G37" t="s">
        <v>56</v>
      </c>
      <c r="J37" t="s">
        <v>49</v>
      </c>
      <c r="K37" t="s">
        <v>52</v>
      </c>
      <c r="L37" t="s">
        <v>55</v>
      </c>
      <c r="O37" t="s">
        <v>48</v>
      </c>
      <c r="P37" t="s">
        <v>51</v>
      </c>
      <c r="Q37" t="s">
        <v>54</v>
      </c>
    </row>
    <row r="38" spans="4:17" x14ac:dyDescent="0.25">
      <c r="D38">
        <v>25</v>
      </c>
      <c r="E38" t="s">
        <v>53</v>
      </c>
      <c r="F38" t="s">
        <v>50</v>
      </c>
      <c r="G38" t="s">
        <v>56</v>
      </c>
      <c r="J38" t="s">
        <v>52</v>
      </c>
      <c r="K38" t="s">
        <v>49</v>
      </c>
      <c r="L38" t="s">
        <v>55</v>
      </c>
      <c r="O38" t="s">
        <v>51</v>
      </c>
      <c r="P38" t="s">
        <v>48</v>
      </c>
      <c r="Q38" t="s">
        <v>54</v>
      </c>
    </row>
    <row r="39" spans="4:17" x14ac:dyDescent="0.25">
      <c r="D39">
        <v>30</v>
      </c>
      <c r="E39" t="s">
        <v>56</v>
      </c>
      <c r="F39" t="s">
        <v>53</v>
      </c>
      <c r="G39" t="s">
        <v>50</v>
      </c>
      <c r="J39" t="s">
        <v>55</v>
      </c>
      <c r="K39" t="s">
        <v>52</v>
      </c>
      <c r="L39" t="s">
        <v>49</v>
      </c>
      <c r="O39" t="s">
        <v>54</v>
      </c>
      <c r="P39" t="s">
        <v>51</v>
      </c>
      <c r="Q39" t="s">
        <v>48</v>
      </c>
    </row>
    <row r="40" spans="4:17" x14ac:dyDescent="0.25">
      <c r="D40">
        <v>35</v>
      </c>
      <c r="E40" t="s">
        <v>50</v>
      </c>
      <c r="F40" t="s">
        <v>56</v>
      </c>
      <c r="G40" t="s">
        <v>53</v>
      </c>
      <c r="J40" t="s">
        <v>49</v>
      </c>
      <c r="K40" t="s">
        <v>55</v>
      </c>
      <c r="L40" t="s">
        <v>52</v>
      </c>
      <c r="O40" t="s">
        <v>48</v>
      </c>
      <c r="P40" t="s">
        <v>54</v>
      </c>
      <c r="Q40" t="s">
        <v>51</v>
      </c>
    </row>
    <row r="41" spans="4:17" x14ac:dyDescent="0.25">
      <c r="D41">
        <v>40</v>
      </c>
      <c r="E41" t="s">
        <v>56</v>
      </c>
      <c r="F41" t="s">
        <v>50</v>
      </c>
      <c r="G41" t="s">
        <v>53</v>
      </c>
      <c r="J41" t="s">
        <v>55</v>
      </c>
      <c r="K41" t="s">
        <v>49</v>
      </c>
      <c r="L41" t="s">
        <v>52</v>
      </c>
      <c r="O41" t="s">
        <v>54</v>
      </c>
      <c r="P41" t="s">
        <v>48</v>
      </c>
      <c r="Q41" t="s">
        <v>51</v>
      </c>
    </row>
    <row r="42" spans="4:17" x14ac:dyDescent="0.25">
      <c r="D42">
        <v>45</v>
      </c>
      <c r="E42" t="s">
        <v>53</v>
      </c>
      <c r="F42" t="s">
        <v>56</v>
      </c>
      <c r="G42" t="s">
        <v>50</v>
      </c>
      <c r="J42" t="s">
        <v>52</v>
      </c>
      <c r="K42" t="s">
        <v>55</v>
      </c>
      <c r="L42" t="s">
        <v>49</v>
      </c>
      <c r="O42" t="s">
        <v>51</v>
      </c>
      <c r="P42" t="s">
        <v>54</v>
      </c>
      <c r="Q42" t="s">
        <v>48</v>
      </c>
    </row>
    <row r="43" spans="4:17" x14ac:dyDescent="0.25">
      <c r="D43">
        <v>50</v>
      </c>
      <c r="E43" t="s">
        <v>56</v>
      </c>
      <c r="F43" t="s">
        <v>53</v>
      </c>
      <c r="G43" t="s">
        <v>50</v>
      </c>
      <c r="J43" t="s">
        <v>55</v>
      </c>
      <c r="K43" t="s">
        <v>52</v>
      </c>
      <c r="L43" t="s">
        <v>49</v>
      </c>
      <c r="O43" t="s">
        <v>54</v>
      </c>
      <c r="P43" t="s">
        <v>51</v>
      </c>
      <c r="Q43" t="s">
        <v>48</v>
      </c>
    </row>
    <row r="44" spans="4:17" x14ac:dyDescent="0.25">
      <c r="D44">
        <v>55</v>
      </c>
      <c r="E44" t="s">
        <v>53</v>
      </c>
      <c r="F44" t="s">
        <v>56</v>
      </c>
      <c r="G44" t="s">
        <v>50</v>
      </c>
      <c r="J44" t="s">
        <v>52</v>
      </c>
      <c r="K44" t="s">
        <v>55</v>
      </c>
      <c r="L44" t="s">
        <v>49</v>
      </c>
      <c r="O44" t="s">
        <v>51</v>
      </c>
      <c r="P44" t="s">
        <v>54</v>
      </c>
      <c r="Q44" t="s">
        <v>48</v>
      </c>
    </row>
    <row r="47" spans="4:17" x14ac:dyDescent="0.25">
      <c r="D47">
        <v>0</v>
      </c>
      <c r="E47" t="s">
        <v>56</v>
      </c>
      <c r="F47" t="s">
        <v>53</v>
      </c>
      <c r="G47" t="s">
        <v>50</v>
      </c>
      <c r="J47" t="s">
        <v>55</v>
      </c>
      <c r="K47" t="s">
        <v>52</v>
      </c>
      <c r="L47" t="s">
        <v>49</v>
      </c>
      <c r="O47" t="s">
        <v>54</v>
      </c>
      <c r="P47" t="s">
        <v>51</v>
      </c>
      <c r="Q47" t="s">
        <v>48</v>
      </c>
    </row>
    <row r="48" spans="4:17" x14ac:dyDescent="0.25">
      <c r="D48">
        <v>5</v>
      </c>
      <c r="E48" t="s">
        <v>53</v>
      </c>
      <c r="F48" t="s">
        <v>56</v>
      </c>
      <c r="G48" t="s">
        <v>50</v>
      </c>
      <c r="J48" t="s">
        <v>52</v>
      </c>
      <c r="K48" t="s">
        <v>55</v>
      </c>
      <c r="L48" t="s">
        <v>49</v>
      </c>
      <c r="O48" t="s">
        <v>51</v>
      </c>
      <c r="P48" t="s">
        <v>54</v>
      </c>
      <c r="Q48" t="s">
        <v>48</v>
      </c>
    </row>
    <row r="49" spans="4:17" x14ac:dyDescent="0.25">
      <c r="D49">
        <v>10</v>
      </c>
      <c r="E49" t="s">
        <v>56</v>
      </c>
      <c r="F49" t="s">
        <v>53</v>
      </c>
      <c r="G49" t="s">
        <v>50</v>
      </c>
      <c r="J49" t="s">
        <v>55</v>
      </c>
      <c r="K49" t="s">
        <v>52</v>
      </c>
      <c r="L49" t="s">
        <v>49</v>
      </c>
      <c r="O49" t="s">
        <v>54</v>
      </c>
      <c r="P49" t="s">
        <v>51</v>
      </c>
      <c r="Q49" t="s">
        <v>48</v>
      </c>
    </row>
    <row r="50" spans="4:17" x14ac:dyDescent="0.25">
      <c r="D50">
        <v>15</v>
      </c>
      <c r="E50" t="s">
        <v>53</v>
      </c>
      <c r="F50" t="s">
        <v>56</v>
      </c>
      <c r="G50" t="s">
        <v>50</v>
      </c>
      <c r="J50" t="s">
        <v>52</v>
      </c>
      <c r="K50" t="s">
        <v>55</v>
      </c>
      <c r="L50" t="s">
        <v>49</v>
      </c>
      <c r="O50" t="s">
        <v>51</v>
      </c>
      <c r="P50" t="s">
        <v>54</v>
      </c>
      <c r="Q50" t="s">
        <v>48</v>
      </c>
    </row>
    <row r="51" spans="4:17" x14ac:dyDescent="0.25">
      <c r="D51">
        <v>20</v>
      </c>
      <c r="E51" t="s">
        <v>50</v>
      </c>
      <c r="F51" t="s">
        <v>53</v>
      </c>
      <c r="G51" t="s">
        <v>56</v>
      </c>
      <c r="J51" t="s">
        <v>49</v>
      </c>
      <c r="K51" t="s">
        <v>52</v>
      </c>
      <c r="L51" t="s">
        <v>55</v>
      </c>
      <c r="O51" t="s">
        <v>48</v>
      </c>
      <c r="P51" t="s">
        <v>51</v>
      </c>
      <c r="Q51" t="s">
        <v>54</v>
      </c>
    </row>
    <row r="52" spans="4:17" x14ac:dyDescent="0.25">
      <c r="D52">
        <v>25</v>
      </c>
      <c r="E52" t="s">
        <v>53</v>
      </c>
      <c r="F52" t="s">
        <v>50</v>
      </c>
      <c r="G52" t="s">
        <v>56</v>
      </c>
      <c r="J52" t="s">
        <v>52</v>
      </c>
      <c r="K52" t="s">
        <v>49</v>
      </c>
      <c r="L52" t="s">
        <v>55</v>
      </c>
      <c r="O52" t="s">
        <v>51</v>
      </c>
      <c r="P52" t="s">
        <v>48</v>
      </c>
      <c r="Q52" t="s">
        <v>54</v>
      </c>
    </row>
    <row r="53" spans="4:17" x14ac:dyDescent="0.25">
      <c r="D53">
        <v>30</v>
      </c>
      <c r="E53" t="s">
        <v>56</v>
      </c>
      <c r="F53" t="s">
        <v>53</v>
      </c>
      <c r="G53" t="s">
        <v>50</v>
      </c>
      <c r="J53" t="s">
        <v>55</v>
      </c>
      <c r="K53" t="s">
        <v>52</v>
      </c>
      <c r="L53" t="s">
        <v>49</v>
      </c>
      <c r="O53" t="s">
        <v>54</v>
      </c>
      <c r="P53" t="s">
        <v>51</v>
      </c>
      <c r="Q53" t="s">
        <v>48</v>
      </c>
    </row>
    <row r="54" spans="4:17" x14ac:dyDescent="0.25">
      <c r="D54">
        <v>35</v>
      </c>
      <c r="E54" t="s">
        <v>50</v>
      </c>
      <c r="F54" t="s">
        <v>56</v>
      </c>
      <c r="G54" t="s">
        <v>53</v>
      </c>
      <c r="J54" t="s">
        <v>49</v>
      </c>
      <c r="K54" t="s">
        <v>55</v>
      </c>
      <c r="L54" t="s">
        <v>52</v>
      </c>
      <c r="O54" t="s">
        <v>48</v>
      </c>
      <c r="P54" t="s">
        <v>54</v>
      </c>
      <c r="Q54" t="s">
        <v>51</v>
      </c>
    </row>
    <row r="55" spans="4:17" x14ac:dyDescent="0.25">
      <c r="D55">
        <v>40</v>
      </c>
      <c r="E55" t="s">
        <v>56</v>
      </c>
      <c r="F55" t="s">
        <v>50</v>
      </c>
      <c r="G55" t="s">
        <v>53</v>
      </c>
      <c r="J55" t="s">
        <v>55</v>
      </c>
      <c r="K55" t="s">
        <v>49</v>
      </c>
      <c r="L55" t="s">
        <v>52</v>
      </c>
      <c r="O55" t="s">
        <v>54</v>
      </c>
      <c r="P55" t="s">
        <v>48</v>
      </c>
      <c r="Q55" t="s">
        <v>51</v>
      </c>
    </row>
    <row r="56" spans="4:17" x14ac:dyDescent="0.25">
      <c r="D56">
        <v>45</v>
      </c>
      <c r="E56" t="s">
        <v>53</v>
      </c>
      <c r="F56" t="s">
        <v>56</v>
      </c>
      <c r="G56" t="s">
        <v>50</v>
      </c>
      <c r="J56" t="s">
        <v>52</v>
      </c>
      <c r="K56" t="s">
        <v>55</v>
      </c>
      <c r="L56" t="s">
        <v>49</v>
      </c>
      <c r="O56" t="s">
        <v>51</v>
      </c>
      <c r="P56" t="s">
        <v>54</v>
      </c>
      <c r="Q56" t="s">
        <v>48</v>
      </c>
    </row>
    <row r="57" spans="4:17" x14ac:dyDescent="0.25">
      <c r="D57">
        <v>50</v>
      </c>
      <c r="E57" t="s">
        <v>56</v>
      </c>
      <c r="F57" t="s">
        <v>53</v>
      </c>
      <c r="G57" t="s">
        <v>50</v>
      </c>
      <c r="J57" t="s">
        <v>55</v>
      </c>
      <c r="K57" t="s">
        <v>52</v>
      </c>
      <c r="L57" t="s">
        <v>49</v>
      </c>
      <c r="O57" t="s">
        <v>54</v>
      </c>
      <c r="P57" t="s">
        <v>51</v>
      </c>
      <c r="Q57" t="s">
        <v>48</v>
      </c>
    </row>
    <row r="58" spans="4:17" x14ac:dyDescent="0.25">
      <c r="D58">
        <v>55</v>
      </c>
      <c r="E58" t="s">
        <v>53</v>
      </c>
      <c r="F58" t="s">
        <v>56</v>
      </c>
      <c r="G58" t="s">
        <v>50</v>
      </c>
      <c r="J58" t="s">
        <v>52</v>
      </c>
      <c r="K58" t="s">
        <v>55</v>
      </c>
      <c r="L58" t="s">
        <v>49</v>
      </c>
      <c r="O58" t="s">
        <v>51</v>
      </c>
      <c r="P58" t="s">
        <v>54</v>
      </c>
      <c r="Q58" t="s">
        <v>48</v>
      </c>
    </row>
    <row r="61" spans="4:17" x14ac:dyDescent="0.25">
      <c r="D61">
        <v>0</v>
      </c>
      <c r="E61" t="s">
        <v>56</v>
      </c>
      <c r="F61" t="s">
        <v>53</v>
      </c>
      <c r="G61" t="s">
        <v>50</v>
      </c>
      <c r="J61" t="s">
        <v>55</v>
      </c>
      <c r="K61" t="s">
        <v>52</v>
      </c>
      <c r="L61" t="s">
        <v>49</v>
      </c>
      <c r="O61" t="s">
        <v>54</v>
      </c>
      <c r="P61" t="s">
        <v>51</v>
      </c>
      <c r="Q61" t="s">
        <v>48</v>
      </c>
    </row>
    <row r="62" spans="4:17" x14ac:dyDescent="0.25">
      <c r="D62">
        <v>5</v>
      </c>
      <c r="E62" t="s">
        <v>53</v>
      </c>
      <c r="F62" t="s">
        <v>56</v>
      </c>
      <c r="G62" t="s">
        <v>50</v>
      </c>
      <c r="J62" t="s">
        <v>52</v>
      </c>
      <c r="K62" t="s">
        <v>55</v>
      </c>
      <c r="L62" t="s">
        <v>49</v>
      </c>
      <c r="O62" t="s">
        <v>51</v>
      </c>
      <c r="P62" t="s">
        <v>54</v>
      </c>
      <c r="Q62" t="s">
        <v>48</v>
      </c>
    </row>
    <row r="63" spans="4:17" x14ac:dyDescent="0.25">
      <c r="D63">
        <v>10</v>
      </c>
      <c r="E63" t="s">
        <v>56</v>
      </c>
      <c r="F63" t="s">
        <v>53</v>
      </c>
      <c r="G63" t="s">
        <v>50</v>
      </c>
      <c r="J63" t="s">
        <v>55</v>
      </c>
      <c r="K63" t="s">
        <v>52</v>
      </c>
      <c r="L63" t="s">
        <v>49</v>
      </c>
      <c r="O63" t="s">
        <v>54</v>
      </c>
      <c r="P63" t="s">
        <v>51</v>
      </c>
      <c r="Q63" t="s">
        <v>48</v>
      </c>
    </row>
    <row r="64" spans="4:17" x14ac:dyDescent="0.25">
      <c r="D64">
        <v>15</v>
      </c>
      <c r="E64" t="s">
        <v>53</v>
      </c>
      <c r="F64" t="s">
        <v>56</v>
      </c>
      <c r="G64" t="s">
        <v>50</v>
      </c>
      <c r="J64" t="s">
        <v>52</v>
      </c>
      <c r="K64" t="s">
        <v>55</v>
      </c>
      <c r="L64" t="s">
        <v>49</v>
      </c>
      <c r="O64" t="s">
        <v>51</v>
      </c>
      <c r="P64" t="s">
        <v>54</v>
      </c>
      <c r="Q64" t="s">
        <v>48</v>
      </c>
    </row>
    <row r="65" spans="4:17" x14ac:dyDescent="0.25">
      <c r="D65">
        <v>20</v>
      </c>
      <c r="E65" t="s">
        <v>50</v>
      </c>
      <c r="F65" t="s">
        <v>53</v>
      </c>
      <c r="G65" t="s">
        <v>56</v>
      </c>
      <c r="J65" t="s">
        <v>49</v>
      </c>
      <c r="K65" t="s">
        <v>52</v>
      </c>
      <c r="L65" t="s">
        <v>55</v>
      </c>
      <c r="O65" t="s">
        <v>48</v>
      </c>
      <c r="P65" t="s">
        <v>51</v>
      </c>
      <c r="Q65" t="s">
        <v>54</v>
      </c>
    </row>
    <row r="66" spans="4:17" x14ac:dyDescent="0.25">
      <c r="D66">
        <v>25</v>
      </c>
      <c r="E66" t="s">
        <v>53</v>
      </c>
      <c r="F66" t="s">
        <v>50</v>
      </c>
      <c r="G66" t="s">
        <v>56</v>
      </c>
      <c r="J66" t="s">
        <v>52</v>
      </c>
      <c r="K66" t="s">
        <v>49</v>
      </c>
      <c r="L66" t="s">
        <v>55</v>
      </c>
      <c r="O66" t="s">
        <v>51</v>
      </c>
      <c r="P66" t="s">
        <v>48</v>
      </c>
      <c r="Q66" t="s">
        <v>54</v>
      </c>
    </row>
    <row r="67" spans="4:17" x14ac:dyDescent="0.25">
      <c r="D67">
        <v>30</v>
      </c>
      <c r="E67" t="s">
        <v>50</v>
      </c>
      <c r="F67" t="s">
        <v>53</v>
      </c>
      <c r="G67" t="s">
        <v>56</v>
      </c>
      <c r="J67" t="s">
        <v>52</v>
      </c>
      <c r="K67" t="s">
        <v>49</v>
      </c>
      <c r="L67" t="s">
        <v>55</v>
      </c>
      <c r="O67" t="s">
        <v>48</v>
      </c>
      <c r="P67" t="s">
        <v>51</v>
      </c>
      <c r="Q67" t="s">
        <v>54</v>
      </c>
    </row>
    <row r="68" spans="4:17" x14ac:dyDescent="0.25">
      <c r="D68">
        <v>35</v>
      </c>
      <c r="E68" t="s">
        <v>53</v>
      </c>
      <c r="F68" t="s">
        <v>50</v>
      </c>
      <c r="G68" t="s">
        <v>56</v>
      </c>
      <c r="J68" t="s">
        <v>49</v>
      </c>
      <c r="K68" t="s">
        <v>52</v>
      </c>
      <c r="L68" t="s">
        <v>55</v>
      </c>
      <c r="O68" t="s">
        <v>51</v>
      </c>
      <c r="P68" t="s">
        <v>48</v>
      </c>
      <c r="Q68" t="s">
        <v>54</v>
      </c>
    </row>
    <row r="69" spans="4:17" x14ac:dyDescent="0.25">
      <c r="D69">
        <v>40</v>
      </c>
      <c r="E69" t="s">
        <v>50</v>
      </c>
      <c r="F69" t="s">
        <v>53</v>
      </c>
      <c r="G69" t="s">
        <v>56</v>
      </c>
      <c r="J69" t="s">
        <v>52</v>
      </c>
      <c r="K69" t="s">
        <v>49</v>
      </c>
      <c r="L69" t="s">
        <v>55</v>
      </c>
      <c r="O69" t="s">
        <v>48</v>
      </c>
      <c r="P69" t="s">
        <v>51</v>
      </c>
      <c r="Q69" t="s">
        <v>54</v>
      </c>
    </row>
    <row r="70" spans="4:17" x14ac:dyDescent="0.25">
      <c r="D70">
        <v>45</v>
      </c>
      <c r="E70" t="s">
        <v>53</v>
      </c>
      <c r="F70" t="s">
        <v>50</v>
      </c>
      <c r="G70" t="s">
        <v>56</v>
      </c>
      <c r="J70" t="s">
        <v>49</v>
      </c>
      <c r="K70" t="s">
        <v>52</v>
      </c>
      <c r="L70" t="s">
        <v>55</v>
      </c>
      <c r="O70" t="s">
        <v>51</v>
      </c>
      <c r="P70" t="s">
        <v>48</v>
      </c>
      <c r="Q70" t="s">
        <v>54</v>
      </c>
    </row>
    <row r="71" spans="4:17" x14ac:dyDescent="0.25">
      <c r="D71">
        <v>50</v>
      </c>
      <c r="E71" t="s">
        <v>50</v>
      </c>
      <c r="F71" t="s">
        <v>56</v>
      </c>
      <c r="G71" t="s">
        <v>53</v>
      </c>
      <c r="J71" t="s">
        <v>55</v>
      </c>
      <c r="K71" t="s">
        <v>49</v>
      </c>
      <c r="L71" t="s">
        <v>52</v>
      </c>
      <c r="O71" t="s">
        <v>48</v>
      </c>
      <c r="P71" t="s">
        <v>54</v>
      </c>
      <c r="Q71" t="s">
        <v>51</v>
      </c>
    </row>
    <row r="72" spans="4:17" x14ac:dyDescent="0.25">
      <c r="D72">
        <v>55</v>
      </c>
      <c r="E72" t="s">
        <v>56</v>
      </c>
      <c r="F72" t="s">
        <v>50</v>
      </c>
      <c r="G72" t="s">
        <v>53</v>
      </c>
      <c r="J72" t="s">
        <v>49</v>
      </c>
      <c r="K72" t="s">
        <v>370</v>
      </c>
      <c r="L72" t="s">
        <v>52</v>
      </c>
      <c r="O72" t="s">
        <v>54</v>
      </c>
      <c r="P72" t="s">
        <v>48</v>
      </c>
      <c r="Q72" t="s">
        <v>371</v>
      </c>
    </row>
    <row r="75" spans="4:17" x14ac:dyDescent="0.25">
      <c r="D75">
        <v>0</v>
      </c>
      <c r="E75" t="s">
        <v>56</v>
      </c>
      <c r="F75" t="s">
        <v>53</v>
      </c>
      <c r="G75" t="s">
        <v>50</v>
      </c>
      <c r="J75" t="s">
        <v>55</v>
      </c>
      <c r="K75" t="s">
        <v>52</v>
      </c>
      <c r="L75" t="s">
        <v>49</v>
      </c>
      <c r="O75" t="s">
        <v>54</v>
      </c>
      <c r="P75" t="s">
        <v>51</v>
      </c>
      <c r="Q75" t="s">
        <v>48</v>
      </c>
    </row>
    <row r="76" spans="4:17" x14ac:dyDescent="0.25">
      <c r="D76">
        <v>5</v>
      </c>
      <c r="E76" t="s">
        <v>53</v>
      </c>
      <c r="F76" t="s">
        <v>56</v>
      </c>
      <c r="G76" t="s">
        <v>50</v>
      </c>
      <c r="J76" t="s">
        <v>52</v>
      </c>
      <c r="K76" t="s">
        <v>55</v>
      </c>
      <c r="L76" t="s">
        <v>49</v>
      </c>
      <c r="O76" t="s">
        <v>51</v>
      </c>
      <c r="P76" t="s">
        <v>54</v>
      </c>
      <c r="Q76" t="s">
        <v>48</v>
      </c>
    </row>
    <row r="77" spans="4:17" x14ac:dyDescent="0.25">
      <c r="D77">
        <v>10</v>
      </c>
      <c r="E77" t="s">
        <v>56</v>
      </c>
      <c r="F77" t="s">
        <v>53</v>
      </c>
      <c r="G77" t="s">
        <v>50</v>
      </c>
      <c r="J77" t="s">
        <v>55</v>
      </c>
      <c r="K77" t="s">
        <v>52</v>
      </c>
      <c r="L77" t="s">
        <v>49</v>
      </c>
      <c r="O77" t="s">
        <v>54</v>
      </c>
      <c r="P77" t="s">
        <v>51</v>
      </c>
      <c r="Q77" t="s">
        <v>48</v>
      </c>
    </row>
    <row r="78" spans="4:17" x14ac:dyDescent="0.25">
      <c r="D78">
        <v>15</v>
      </c>
      <c r="E78" t="s">
        <v>53</v>
      </c>
      <c r="F78" t="s">
        <v>56</v>
      </c>
      <c r="G78" t="s">
        <v>50</v>
      </c>
      <c r="J78" t="s">
        <v>52</v>
      </c>
      <c r="K78" t="s">
        <v>55</v>
      </c>
      <c r="L78" t="s">
        <v>49</v>
      </c>
      <c r="O78" t="s">
        <v>51</v>
      </c>
      <c r="P78" t="s">
        <v>54</v>
      </c>
      <c r="Q78" t="s">
        <v>48</v>
      </c>
    </row>
    <row r="79" spans="4:17" x14ac:dyDescent="0.25">
      <c r="D79">
        <v>20</v>
      </c>
      <c r="E79" t="s">
        <v>50</v>
      </c>
      <c r="F79" t="s">
        <v>53</v>
      </c>
      <c r="G79" t="s">
        <v>56</v>
      </c>
      <c r="J79" t="s">
        <v>49</v>
      </c>
      <c r="K79" t="s">
        <v>52</v>
      </c>
      <c r="L79" t="s">
        <v>55</v>
      </c>
      <c r="O79" t="s">
        <v>48</v>
      </c>
      <c r="P79" t="s">
        <v>51</v>
      </c>
      <c r="Q79" t="s">
        <v>54</v>
      </c>
    </row>
    <row r="80" spans="4:17" x14ac:dyDescent="0.25">
      <c r="D80">
        <v>25</v>
      </c>
      <c r="E80" t="s">
        <v>53</v>
      </c>
      <c r="F80" t="s">
        <v>50</v>
      </c>
      <c r="G80" t="s">
        <v>56</v>
      </c>
      <c r="J80" t="s">
        <v>52</v>
      </c>
      <c r="K80" t="s">
        <v>49</v>
      </c>
      <c r="L80" t="s">
        <v>55</v>
      </c>
      <c r="O80" t="s">
        <v>51</v>
      </c>
      <c r="P80" t="s">
        <v>48</v>
      </c>
      <c r="Q80" t="s">
        <v>54</v>
      </c>
    </row>
    <row r="81" spans="4:17" x14ac:dyDescent="0.25">
      <c r="D81">
        <v>30</v>
      </c>
      <c r="E81" t="s">
        <v>56</v>
      </c>
      <c r="F81" t="s">
        <v>50</v>
      </c>
      <c r="G81" t="s">
        <v>53</v>
      </c>
      <c r="J81" t="s">
        <v>49</v>
      </c>
      <c r="K81" t="s">
        <v>55</v>
      </c>
      <c r="L81" t="s">
        <v>52</v>
      </c>
      <c r="O81" t="s">
        <v>54</v>
      </c>
      <c r="P81" t="s">
        <v>48</v>
      </c>
      <c r="Q81" t="s">
        <v>51</v>
      </c>
    </row>
    <row r="82" spans="4:17" x14ac:dyDescent="0.25">
      <c r="D82">
        <v>35</v>
      </c>
      <c r="E82" t="s">
        <v>50</v>
      </c>
      <c r="F82" t="s">
        <v>56</v>
      </c>
      <c r="G82" t="s">
        <v>53</v>
      </c>
      <c r="J82" t="s">
        <v>55</v>
      </c>
      <c r="K82" t="s">
        <v>49</v>
      </c>
      <c r="L82" t="s">
        <v>52</v>
      </c>
      <c r="O82" t="s">
        <v>48</v>
      </c>
      <c r="P82" t="s">
        <v>54</v>
      </c>
      <c r="Q82" t="s">
        <v>51</v>
      </c>
    </row>
    <row r="83" spans="4:17" x14ac:dyDescent="0.25">
      <c r="D83">
        <v>40</v>
      </c>
      <c r="E83" t="s">
        <v>56</v>
      </c>
      <c r="F83" t="s">
        <v>50</v>
      </c>
      <c r="G83" t="s">
        <v>53</v>
      </c>
      <c r="J83" t="s">
        <v>49</v>
      </c>
      <c r="K83" t="s">
        <v>55</v>
      </c>
      <c r="L83" t="s">
        <v>52</v>
      </c>
      <c r="O83" t="s">
        <v>54</v>
      </c>
      <c r="P83" t="s">
        <v>48</v>
      </c>
      <c r="Q83" t="s">
        <v>51</v>
      </c>
    </row>
    <row r="84" spans="4:17" x14ac:dyDescent="0.25">
      <c r="D84">
        <v>45</v>
      </c>
      <c r="E84" t="s">
        <v>50</v>
      </c>
      <c r="F84" t="s">
        <v>56</v>
      </c>
      <c r="G84" t="s">
        <v>53</v>
      </c>
      <c r="J84" t="s">
        <v>55</v>
      </c>
      <c r="K84" t="s">
        <v>49</v>
      </c>
      <c r="L84" t="s">
        <v>52</v>
      </c>
      <c r="O84" t="s">
        <v>48</v>
      </c>
      <c r="P84" t="s">
        <v>54</v>
      </c>
      <c r="Q84" t="s">
        <v>51</v>
      </c>
    </row>
    <row r="85" spans="4:17" x14ac:dyDescent="0.25">
      <c r="D85">
        <v>50</v>
      </c>
      <c r="E85" t="s">
        <v>56</v>
      </c>
      <c r="F85" t="s">
        <v>50</v>
      </c>
      <c r="G85" t="s">
        <v>53</v>
      </c>
      <c r="J85" t="s">
        <v>49</v>
      </c>
      <c r="K85" t="s">
        <v>55</v>
      </c>
      <c r="L85" t="s">
        <v>52</v>
      </c>
      <c r="O85" t="s">
        <v>54</v>
      </c>
      <c r="P85" t="s">
        <v>48</v>
      </c>
      <c r="Q85" t="s">
        <v>51</v>
      </c>
    </row>
    <row r="86" spans="4:17" x14ac:dyDescent="0.25">
      <c r="D86">
        <v>55</v>
      </c>
      <c r="E86" t="s">
        <v>50</v>
      </c>
      <c r="F86" t="s">
        <v>56</v>
      </c>
      <c r="G86" t="s">
        <v>53</v>
      </c>
      <c r="J86" t="s">
        <v>55</v>
      </c>
      <c r="K86" t="s">
        <v>49</v>
      </c>
      <c r="L86" t="s">
        <v>52</v>
      </c>
      <c r="O86" t="s">
        <v>48</v>
      </c>
      <c r="P86" t="s">
        <v>54</v>
      </c>
      <c r="Q86" t="s">
        <v>51</v>
      </c>
    </row>
    <row r="89" spans="4:17" x14ac:dyDescent="0.25">
      <c r="D89">
        <v>0</v>
      </c>
      <c r="E89" t="s">
        <v>56</v>
      </c>
      <c r="F89" t="s">
        <v>53</v>
      </c>
      <c r="G89" t="s">
        <v>50</v>
      </c>
      <c r="J89" t="s">
        <v>55</v>
      </c>
      <c r="K89" t="s">
        <v>52</v>
      </c>
      <c r="L89" t="s">
        <v>49</v>
      </c>
      <c r="O89" t="s">
        <v>54</v>
      </c>
      <c r="P89" t="s">
        <v>51</v>
      </c>
      <c r="Q89" t="s">
        <v>48</v>
      </c>
    </row>
    <row r="90" spans="4:17" x14ac:dyDescent="0.25">
      <c r="D90">
        <v>5</v>
      </c>
      <c r="E90" t="s">
        <v>53</v>
      </c>
      <c r="F90" t="s">
        <v>56</v>
      </c>
      <c r="G90" t="s">
        <v>50</v>
      </c>
      <c r="J90" t="s">
        <v>52</v>
      </c>
      <c r="K90" t="s">
        <v>55</v>
      </c>
      <c r="L90" t="s">
        <v>49</v>
      </c>
      <c r="O90" t="s">
        <v>51</v>
      </c>
      <c r="P90" t="s">
        <v>54</v>
      </c>
      <c r="Q90" t="s">
        <v>48</v>
      </c>
    </row>
    <row r="91" spans="4:17" x14ac:dyDescent="0.25">
      <c r="D91">
        <v>10</v>
      </c>
      <c r="E91" t="s">
        <v>56</v>
      </c>
      <c r="F91" t="s">
        <v>53</v>
      </c>
      <c r="G91" t="s">
        <v>50</v>
      </c>
      <c r="J91" t="s">
        <v>55</v>
      </c>
      <c r="K91" t="s">
        <v>52</v>
      </c>
      <c r="L91" t="s">
        <v>49</v>
      </c>
      <c r="O91" t="s">
        <v>54</v>
      </c>
      <c r="P91" t="s">
        <v>51</v>
      </c>
      <c r="Q91" t="s">
        <v>48</v>
      </c>
    </row>
    <row r="92" spans="4:17" x14ac:dyDescent="0.25">
      <c r="D92">
        <v>15</v>
      </c>
      <c r="E92" t="s">
        <v>53</v>
      </c>
      <c r="F92" t="s">
        <v>56</v>
      </c>
      <c r="G92" t="s">
        <v>50</v>
      </c>
      <c r="J92" t="s">
        <v>52</v>
      </c>
      <c r="K92" t="s">
        <v>55</v>
      </c>
      <c r="L92" t="s">
        <v>49</v>
      </c>
      <c r="O92" t="s">
        <v>51</v>
      </c>
      <c r="P92" t="s">
        <v>54</v>
      </c>
      <c r="Q92" t="s">
        <v>48</v>
      </c>
    </row>
    <row r="93" spans="4:17" x14ac:dyDescent="0.25">
      <c r="D93">
        <v>20</v>
      </c>
      <c r="E93" t="s">
        <v>50</v>
      </c>
      <c r="F93" t="s">
        <v>53</v>
      </c>
      <c r="G93" t="s">
        <v>56</v>
      </c>
      <c r="J93" t="s">
        <v>49</v>
      </c>
      <c r="K93" t="s">
        <v>52</v>
      </c>
      <c r="L93" t="s">
        <v>55</v>
      </c>
      <c r="O93" t="s">
        <v>48</v>
      </c>
      <c r="P93" t="s">
        <v>51</v>
      </c>
      <c r="Q93" t="s">
        <v>54</v>
      </c>
    </row>
    <row r="94" spans="4:17" x14ac:dyDescent="0.25">
      <c r="D94">
        <v>25</v>
      </c>
      <c r="E94" t="s">
        <v>53</v>
      </c>
      <c r="F94" t="s">
        <v>50</v>
      </c>
      <c r="G94" t="s">
        <v>56</v>
      </c>
      <c r="J94" t="s">
        <v>52</v>
      </c>
      <c r="K94" t="s">
        <v>49</v>
      </c>
      <c r="L94" t="s">
        <v>55</v>
      </c>
      <c r="O94" t="s">
        <v>51</v>
      </c>
      <c r="P94" t="s">
        <v>48</v>
      </c>
      <c r="Q94" t="s">
        <v>54</v>
      </c>
    </row>
    <row r="95" spans="4:17" x14ac:dyDescent="0.25">
      <c r="D95">
        <v>30</v>
      </c>
      <c r="E95" t="s">
        <v>56</v>
      </c>
      <c r="F95" t="s">
        <v>53</v>
      </c>
      <c r="G95" t="s">
        <v>50</v>
      </c>
      <c r="J95" t="s">
        <v>55</v>
      </c>
      <c r="K95" t="s">
        <v>52</v>
      </c>
      <c r="L95" t="s">
        <v>49</v>
      </c>
      <c r="O95" t="s">
        <v>54</v>
      </c>
      <c r="P95" t="s">
        <v>51</v>
      </c>
      <c r="Q95" t="s">
        <v>48</v>
      </c>
    </row>
    <row r="96" spans="4:17" x14ac:dyDescent="0.25">
      <c r="D96">
        <v>35</v>
      </c>
      <c r="E96" t="s">
        <v>50</v>
      </c>
      <c r="F96" t="s">
        <v>56</v>
      </c>
      <c r="G96" t="s">
        <v>53</v>
      </c>
      <c r="J96" t="s">
        <v>49</v>
      </c>
      <c r="K96" t="s">
        <v>55</v>
      </c>
      <c r="L96" t="s">
        <v>52</v>
      </c>
      <c r="O96" t="s">
        <v>48</v>
      </c>
      <c r="P96" t="s">
        <v>54</v>
      </c>
      <c r="Q96" t="s">
        <v>51</v>
      </c>
    </row>
    <row r="97" spans="4:17" x14ac:dyDescent="0.25">
      <c r="D97">
        <v>40</v>
      </c>
      <c r="E97" t="s">
        <v>56</v>
      </c>
      <c r="F97" t="s">
        <v>50</v>
      </c>
      <c r="G97" t="s">
        <v>53</v>
      </c>
      <c r="J97" t="s">
        <v>55</v>
      </c>
      <c r="K97" t="s">
        <v>49</v>
      </c>
      <c r="L97" t="s">
        <v>52</v>
      </c>
      <c r="O97" t="s">
        <v>54</v>
      </c>
      <c r="P97" t="s">
        <v>48</v>
      </c>
      <c r="Q97" t="s">
        <v>51</v>
      </c>
    </row>
    <row r="98" spans="4:17" x14ac:dyDescent="0.25">
      <c r="D98">
        <v>45</v>
      </c>
      <c r="E98" t="s">
        <v>53</v>
      </c>
      <c r="F98" t="s">
        <v>56</v>
      </c>
      <c r="G98" t="s">
        <v>50</v>
      </c>
      <c r="J98" t="s">
        <v>52</v>
      </c>
      <c r="K98" t="s">
        <v>55</v>
      </c>
      <c r="L98" t="s">
        <v>49</v>
      </c>
      <c r="O98" t="s">
        <v>51</v>
      </c>
      <c r="P98" t="s">
        <v>54</v>
      </c>
      <c r="Q98" t="s">
        <v>48</v>
      </c>
    </row>
    <row r="99" spans="4:17" x14ac:dyDescent="0.25">
      <c r="D99">
        <v>50</v>
      </c>
      <c r="E99" t="s">
        <v>56</v>
      </c>
      <c r="F99" t="s">
        <v>53</v>
      </c>
      <c r="G99" t="s">
        <v>50</v>
      </c>
      <c r="J99" t="s">
        <v>55</v>
      </c>
      <c r="K99" t="s">
        <v>52</v>
      </c>
      <c r="L99" t="s">
        <v>49</v>
      </c>
      <c r="O99" t="s">
        <v>54</v>
      </c>
      <c r="P99" t="s">
        <v>51</v>
      </c>
      <c r="Q99" t="s">
        <v>48</v>
      </c>
    </row>
    <row r="100" spans="4:17" x14ac:dyDescent="0.25">
      <c r="D100">
        <v>55</v>
      </c>
      <c r="E100" t="s">
        <v>53</v>
      </c>
      <c r="F100" t="s">
        <v>56</v>
      </c>
      <c r="G100" t="s">
        <v>50</v>
      </c>
      <c r="J100" t="s">
        <v>52</v>
      </c>
      <c r="K100" t="s">
        <v>55</v>
      </c>
      <c r="L100" t="s">
        <v>49</v>
      </c>
      <c r="O100" t="s">
        <v>51</v>
      </c>
      <c r="P100" t="s">
        <v>54</v>
      </c>
      <c r="Q100" t="s">
        <v>48</v>
      </c>
    </row>
    <row r="103" spans="4:17" x14ac:dyDescent="0.25">
      <c r="D103">
        <v>0</v>
      </c>
      <c r="E103" t="s">
        <v>56</v>
      </c>
      <c r="F103" t="s">
        <v>53</v>
      </c>
      <c r="G103" t="s">
        <v>50</v>
      </c>
      <c r="J103" t="s">
        <v>55</v>
      </c>
      <c r="K103" t="s">
        <v>52</v>
      </c>
      <c r="L103" t="s">
        <v>49</v>
      </c>
      <c r="O103" t="s">
        <v>54</v>
      </c>
      <c r="P103" t="s">
        <v>51</v>
      </c>
      <c r="Q103" t="s">
        <v>48</v>
      </c>
    </row>
    <row r="104" spans="4:17" x14ac:dyDescent="0.25">
      <c r="D104">
        <v>5</v>
      </c>
      <c r="E104" t="s">
        <v>53</v>
      </c>
      <c r="F104" t="s">
        <v>56</v>
      </c>
      <c r="G104" t="s">
        <v>50</v>
      </c>
      <c r="J104" t="s">
        <v>52</v>
      </c>
      <c r="K104" t="s">
        <v>55</v>
      </c>
      <c r="L104" t="s">
        <v>49</v>
      </c>
      <c r="O104" t="s">
        <v>51</v>
      </c>
      <c r="P104" t="s">
        <v>54</v>
      </c>
      <c r="Q104" t="s">
        <v>48</v>
      </c>
    </row>
    <row r="105" spans="4:17" x14ac:dyDescent="0.25">
      <c r="D105">
        <v>10</v>
      </c>
      <c r="E105" t="s">
        <v>56</v>
      </c>
      <c r="F105" t="s">
        <v>53</v>
      </c>
      <c r="G105" t="s">
        <v>50</v>
      </c>
      <c r="J105" t="s">
        <v>55</v>
      </c>
      <c r="K105" t="s">
        <v>52</v>
      </c>
      <c r="L105" t="s">
        <v>49</v>
      </c>
      <c r="O105" t="s">
        <v>54</v>
      </c>
      <c r="P105" t="s">
        <v>51</v>
      </c>
      <c r="Q105" t="s">
        <v>48</v>
      </c>
    </row>
    <row r="106" spans="4:17" x14ac:dyDescent="0.25">
      <c r="D106">
        <v>15</v>
      </c>
      <c r="E106" t="s">
        <v>53</v>
      </c>
      <c r="F106" t="s">
        <v>56</v>
      </c>
      <c r="G106" t="s">
        <v>50</v>
      </c>
      <c r="J106" t="s">
        <v>52</v>
      </c>
      <c r="K106" t="s">
        <v>55</v>
      </c>
      <c r="L106" t="s">
        <v>49</v>
      </c>
      <c r="O106" t="s">
        <v>51</v>
      </c>
      <c r="P106" t="s">
        <v>54</v>
      </c>
      <c r="Q106" t="s">
        <v>48</v>
      </c>
    </row>
    <row r="107" spans="4:17" x14ac:dyDescent="0.25">
      <c r="D107">
        <v>20</v>
      </c>
      <c r="E107" t="s">
        <v>50</v>
      </c>
      <c r="F107" t="s">
        <v>53</v>
      </c>
      <c r="G107" t="s">
        <v>56</v>
      </c>
      <c r="J107" t="s">
        <v>49</v>
      </c>
      <c r="K107" t="s">
        <v>52</v>
      </c>
      <c r="L107" t="s">
        <v>55</v>
      </c>
      <c r="O107" t="s">
        <v>48</v>
      </c>
      <c r="P107" t="s">
        <v>51</v>
      </c>
      <c r="Q107" t="s">
        <v>54</v>
      </c>
    </row>
    <row r="108" spans="4:17" x14ac:dyDescent="0.25">
      <c r="D108">
        <v>25</v>
      </c>
      <c r="E108" t="s">
        <v>53</v>
      </c>
      <c r="F108" t="s">
        <v>50</v>
      </c>
      <c r="G108" t="s">
        <v>56</v>
      </c>
      <c r="J108" t="s">
        <v>52</v>
      </c>
      <c r="K108" t="s">
        <v>49</v>
      </c>
      <c r="L108" t="s">
        <v>55</v>
      </c>
      <c r="O108" t="s">
        <v>51</v>
      </c>
      <c r="P108" t="s">
        <v>48</v>
      </c>
      <c r="Q108" t="s">
        <v>54</v>
      </c>
    </row>
    <row r="109" spans="4:17" x14ac:dyDescent="0.25">
      <c r="D109">
        <v>30</v>
      </c>
      <c r="E109" t="s">
        <v>56</v>
      </c>
      <c r="F109" t="s">
        <v>53</v>
      </c>
      <c r="G109" t="s">
        <v>50</v>
      </c>
      <c r="J109" t="s">
        <v>55</v>
      </c>
      <c r="K109" t="s">
        <v>52</v>
      </c>
      <c r="L109" t="s">
        <v>49</v>
      </c>
      <c r="O109" t="s">
        <v>54</v>
      </c>
      <c r="P109" t="s">
        <v>51</v>
      </c>
      <c r="Q109" t="s">
        <v>48</v>
      </c>
    </row>
    <row r="110" spans="4:17" x14ac:dyDescent="0.25">
      <c r="D110">
        <v>35</v>
      </c>
      <c r="E110" t="s">
        <v>50</v>
      </c>
      <c r="F110" t="s">
        <v>56</v>
      </c>
      <c r="G110" t="s">
        <v>53</v>
      </c>
      <c r="J110" t="s">
        <v>49</v>
      </c>
      <c r="K110" t="s">
        <v>55</v>
      </c>
      <c r="L110" t="s">
        <v>52</v>
      </c>
      <c r="O110" t="s">
        <v>48</v>
      </c>
      <c r="P110" t="s">
        <v>54</v>
      </c>
      <c r="Q110" t="s">
        <v>51</v>
      </c>
    </row>
    <row r="111" spans="4:17" x14ac:dyDescent="0.25">
      <c r="D111">
        <v>40</v>
      </c>
      <c r="E111" t="s">
        <v>56</v>
      </c>
      <c r="F111" t="s">
        <v>50</v>
      </c>
      <c r="G111" t="s">
        <v>53</v>
      </c>
      <c r="J111" t="s">
        <v>55</v>
      </c>
      <c r="K111" t="s">
        <v>49</v>
      </c>
      <c r="L111" t="s">
        <v>52</v>
      </c>
      <c r="O111" t="s">
        <v>54</v>
      </c>
      <c r="P111" t="s">
        <v>48</v>
      </c>
      <c r="Q111" t="s">
        <v>51</v>
      </c>
    </row>
    <row r="112" spans="4:17" x14ac:dyDescent="0.25">
      <c r="D112">
        <v>45</v>
      </c>
      <c r="E112" t="s">
        <v>53</v>
      </c>
      <c r="F112" t="s">
        <v>56</v>
      </c>
      <c r="G112" t="s">
        <v>50</v>
      </c>
      <c r="J112" t="s">
        <v>52</v>
      </c>
      <c r="K112" t="s">
        <v>55</v>
      </c>
      <c r="L112" t="s">
        <v>49</v>
      </c>
      <c r="O112" t="s">
        <v>51</v>
      </c>
      <c r="P112" t="s">
        <v>54</v>
      </c>
      <c r="Q112" t="s">
        <v>48</v>
      </c>
    </row>
    <row r="113" spans="3:17" x14ac:dyDescent="0.25">
      <c r="D113">
        <v>50</v>
      </c>
      <c r="E113" t="s">
        <v>56</v>
      </c>
      <c r="F113" t="s">
        <v>53</v>
      </c>
      <c r="G113" t="s">
        <v>50</v>
      </c>
      <c r="J113" t="s">
        <v>55</v>
      </c>
      <c r="K113" t="s">
        <v>52</v>
      </c>
      <c r="L113" t="s">
        <v>49</v>
      </c>
      <c r="O113" t="s">
        <v>54</v>
      </c>
      <c r="P113" t="s">
        <v>51</v>
      </c>
      <c r="Q113" t="s">
        <v>48</v>
      </c>
    </row>
    <row r="114" spans="3:17" x14ac:dyDescent="0.25">
      <c r="D114">
        <v>55</v>
      </c>
      <c r="E114" t="s">
        <v>53</v>
      </c>
      <c r="F114" t="s">
        <v>56</v>
      </c>
      <c r="G114" t="s">
        <v>50</v>
      </c>
      <c r="J114" t="s">
        <v>52</v>
      </c>
      <c r="K114" t="s">
        <v>55</v>
      </c>
      <c r="L114" t="s">
        <v>49</v>
      </c>
      <c r="O114" t="s">
        <v>51</v>
      </c>
      <c r="P114" t="s">
        <v>54</v>
      </c>
      <c r="Q114" t="s">
        <v>48</v>
      </c>
    </row>
    <row r="117" spans="3:17" ht="15.75" x14ac:dyDescent="0.25">
      <c r="C117" s="12" t="s">
        <v>56</v>
      </c>
      <c r="D117">
        <f t="shared" ref="D117:F119" si="0">COUNTIF(E$6:E$114,$C117)</f>
        <v>38</v>
      </c>
      <c r="E117">
        <f t="shared" si="0"/>
        <v>38</v>
      </c>
      <c r="F117">
        <f t="shared" si="0"/>
        <v>20</v>
      </c>
      <c r="I117" s="12" t="s">
        <v>55</v>
      </c>
      <c r="J117">
        <f t="shared" ref="J117:L119" si="1">COUNTIF(J$6:J$114,$I117)</f>
        <v>38</v>
      </c>
      <c r="K117">
        <f t="shared" si="1"/>
        <v>37</v>
      </c>
      <c r="L117">
        <f t="shared" si="1"/>
        <v>20</v>
      </c>
      <c r="N117" s="12" t="s">
        <v>54</v>
      </c>
      <c r="O117">
        <f t="shared" ref="O117:Q119" si="2">COUNTIF(O$6:O$114,$N117)</f>
        <v>38</v>
      </c>
      <c r="P117">
        <f t="shared" si="2"/>
        <v>38</v>
      </c>
      <c r="Q117">
        <f t="shared" si="2"/>
        <v>20</v>
      </c>
    </row>
    <row r="118" spans="3:17" ht="15.75" x14ac:dyDescent="0.25">
      <c r="C118" s="12" t="s">
        <v>53</v>
      </c>
      <c r="D118">
        <f t="shared" si="0"/>
        <v>38</v>
      </c>
      <c r="E118">
        <f t="shared" si="0"/>
        <v>38</v>
      </c>
      <c r="F118">
        <f t="shared" si="0"/>
        <v>20</v>
      </c>
      <c r="I118" s="12" t="s">
        <v>52</v>
      </c>
      <c r="J118">
        <f t="shared" si="1"/>
        <v>38</v>
      </c>
      <c r="K118">
        <f t="shared" si="1"/>
        <v>38</v>
      </c>
      <c r="L118">
        <f t="shared" si="1"/>
        <v>20</v>
      </c>
      <c r="N118" s="12" t="s">
        <v>51</v>
      </c>
      <c r="O118">
        <f t="shared" si="2"/>
        <v>38</v>
      </c>
      <c r="P118">
        <f t="shared" si="2"/>
        <v>38</v>
      </c>
      <c r="Q118">
        <f t="shared" si="2"/>
        <v>19</v>
      </c>
    </row>
    <row r="119" spans="3:17" ht="15.75" x14ac:dyDescent="0.25">
      <c r="C119" s="12" t="s">
        <v>50</v>
      </c>
      <c r="D119">
        <f t="shared" si="0"/>
        <v>20</v>
      </c>
      <c r="E119">
        <f t="shared" si="0"/>
        <v>20</v>
      </c>
      <c r="F119">
        <f t="shared" si="0"/>
        <v>56</v>
      </c>
      <c r="I119" s="12" t="s">
        <v>49</v>
      </c>
      <c r="J119">
        <f t="shared" si="1"/>
        <v>20</v>
      </c>
      <c r="K119">
        <f t="shared" si="1"/>
        <v>20</v>
      </c>
      <c r="L119">
        <f t="shared" si="1"/>
        <v>56</v>
      </c>
      <c r="N119" s="12" t="s">
        <v>48</v>
      </c>
      <c r="O119">
        <f t="shared" si="2"/>
        <v>20</v>
      </c>
      <c r="P119">
        <f t="shared" si="2"/>
        <v>20</v>
      </c>
      <c r="Q119">
        <f t="shared" si="2"/>
        <v>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72EE-4716-40D4-8AA8-5E10B2C8C41F}">
  <sheetPr codeName="Sheet7"/>
  <dimension ref="A1:Q116"/>
  <sheetViews>
    <sheetView topLeftCell="A37" workbookViewId="0">
      <selection activeCell="P7" sqref="P7"/>
    </sheetView>
  </sheetViews>
  <sheetFormatPr defaultRowHeight="15" x14ac:dyDescent="0.25"/>
  <cols>
    <col min="5" max="5" width="14.140625" customWidth="1"/>
    <col min="6" max="6" width="11.7109375" customWidth="1"/>
    <col min="7" max="8" width="11.42578125" customWidth="1"/>
    <col min="10" max="10" width="14" customWidth="1"/>
    <col min="12" max="13" width="10.85546875" customWidth="1"/>
    <col min="15" max="15" width="12.140625" customWidth="1"/>
  </cols>
  <sheetData>
    <row r="1" spans="1:17" ht="23.25" x14ac:dyDescent="0.35">
      <c r="A1" s="13" t="s">
        <v>391</v>
      </c>
    </row>
    <row r="4" spans="1:17" x14ac:dyDescent="0.25">
      <c r="D4" s="6" t="s">
        <v>57</v>
      </c>
      <c r="E4" s="6" t="s">
        <v>339</v>
      </c>
      <c r="F4" s="6" t="s">
        <v>340</v>
      </c>
      <c r="G4" s="6" t="s">
        <v>341</v>
      </c>
      <c r="H4" s="6"/>
      <c r="I4" s="6"/>
      <c r="J4" s="6" t="s">
        <v>342</v>
      </c>
      <c r="K4" s="6" t="s">
        <v>343</v>
      </c>
      <c r="L4" s="6" t="s">
        <v>344</v>
      </c>
      <c r="M4" s="6"/>
      <c r="N4" s="6"/>
      <c r="O4" s="6" t="s">
        <v>345</v>
      </c>
      <c r="P4" s="6" t="s">
        <v>346</v>
      </c>
      <c r="Q4" s="6" t="s">
        <v>347</v>
      </c>
    </row>
    <row r="5" spans="1:17" x14ac:dyDescent="0.25">
      <c r="D5">
        <v>0</v>
      </c>
      <c r="E5" t="s">
        <v>56</v>
      </c>
      <c r="F5" t="s">
        <v>53</v>
      </c>
      <c r="J5" t="s">
        <v>55</v>
      </c>
      <c r="K5" t="s">
        <v>51</v>
      </c>
      <c r="O5" t="s">
        <v>54</v>
      </c>
      <c r="P5" t="s">
        <v>52</v>
      </c>
    </row>
    <row r="6" spans="1:17" x14ac:dyDescent="0.25">
      <c r="D6">
        <v>5</v>
      </c>
      <c r="E6" t="s">
        <v>53</v>
      </c>
      <c r="F6" t="s">
        <v>56</v>
      </c>
      <c r="J6" t="s">
        <v>52</v>
      </c>
      <c r="K6" t="s">
        <v>55</v>
      </c>
      <c r="O6" t="s">
        <v>54</v>
      </c>
      <c r="P6" t="s">
        <v>51</v>
      </c>
    </row>
    <row r="7" spans="1:17" x14ac:dyDescent="0.25">
      <c r="D7">
        <v>10</v>
      </c>
      <c r="E7" t="s">
        <v>56</v>
      </c>
      <c r="F7" t="s">
        <v>51</v>
      </c>
      <c r="J7" t="s">
        <v>55</v>
      </c>
      <c r="K7" t="s">
        <v>52</v>
      </c>
      <c r="O7" t="s">
        <v>54</v>
      </c>
      <c r="P7" t="s">
        <v>53</v>
      </c>
    </row>
    <row r="8" spans="1:17" x14ac:dyDescent="0.25">
      <c r="D8">
        <v>15</v>
      </c>
      <c r="E8" t="s">
        <v>53</v>
      </c>
      <c r="F8" t="s">
        <v>56</v>
      </c>
      <c r="J8" t="s">
        <v>52</v>
      </c>
      <c r="K8" t="s">
        <v>51</v>
      </c>
      <c r="O8" t="s">
        <v>54</v>
      </c>
      <c r="P8" t="s">
        <v>55</v>
      </c>
    </row>
    <row r="9" spans="1:17" x14ac:dyDescent="0.25">
      <c r="D9">
        <v>20</v>
      </c>
      <c r="E9" t="s">
        <v>56</v>
      </c>
      <c r="F9" t="s">
        <v>53</v>
      </c>
      <c r="J9" t="s">
        <v>55</v>
      </c>
      <c r="K9" t="s">
        <v>52</v>
      </c>
      <c r="O9" t="s">
        <v>54</v>
      </c>
      <c r="P9" t="s">
        <v>51</v>
      </c>
    </row>
    <row r="10" spans="1:17" x14ac:dyDescent="0.25">
      <c r="D10">
        <v>25</v>
      </c>
      <c r="E10" t="s">
        <v>53</v>
      </c>
      <c r="F10" t="s">
        <v>51</v>
      </c>
      <c r="J10" t="s">
        <v>52</v>
      </c>
      <c r="K10" t="s">
        <v>55</v>
      </c>
      <c r="O10" t="s">
        <v>54</v>
      </c>
      <c r="P10" t="s">
        <v>56</v>
      </c>
    </row>
    <row r="11" spans="1:17" x14ac:dyDescent="0.25">
      <c r="D11">
        <v>30</v>
      </c>
      <c r="E11" t="s">
        <v>56</v>
      </c>
      <c r="F11" t="s">
        <v>53</v>
      </c>
      <c r="J11" t="s">
        <v>55</v>
      </c>
      <c r="K11" t="s">
        <v>51</v>
      </c>
      <c r="O11" t="s">
        <v>54</v>
      </c>
      <c r="P11" t="s">
        <v>52</v>
      </c>
    </row>
    <row r="12" spans="1:17" x14ac:dyDescent="0.25">
      <c r="D12">
        <v>35</v>
      </c>
      <c r="E12" t="s">
        <v>53</v>
      </c>
      <c r="F12" t="s">
        <v>56</v>
      </c>
      <c r="J12" t="s">
        <v>52</v>
      </c>
      <c r="K12" t="s">
        <v>55</v>
      </c>
      <c r="O12" t="s">
        <v>54</v>
      </c>
      <c r="P12" t="s">
        <v>51</v>
      </c>
    </row>
    <row r="13" spans="1:17" x14ac:dyDescent="0.25">
      <c r="D13">
        <v>40</v>
      </c>
      <c r="E13" t="s">
        <v>56</v>
      </c>
      <c r="F13" t="s">
        <v>51</v>
      </c>
      <c r="J13" t="s">
        <v>55</v>
      </c>
      <c r="K13" t="s">
        <v>52</v>
      </c>
      <c r="O13" t="s">
        <v>54</v>
      </c>
      <c r="P13" t="s">
        <v>53</v>
      </c>
    </row>
    <row r="14" spans="1:17" x14ac:dyDescent="0.25">
      <c r="D14">
        <v>45</v>
      </c>
      <c r="E14" t="s">
        <v>53</v>
      </c>
      <c r="F14" t="s">
        <v>56</v>
      </c>
      <c r="J14" t="s">
        <v>52</v>
      </c>
      <c r="K14" t="s">
        <v>51</v>
      </c>
      <c r="O14" t="s">
        <v>54</v>
      </c>
      <c r="P14" t="s">
        <v>55</v>
      </c>
    </row>
    <row r="15" spans="1:17" x14ac:dyDescent="0.25">
      <c r="D15">
        <v>50</v>
      </c>
      <c r="E15" t="s">
        <v>56</v>
      </c>
      <c r="F15" t="s">
        <v>53</v>
      </c>
      <c r="J15" t="s">
        <v>55</v>
      </c>
      <c r="K15" t="s">
        <v>52</v>
      </c>
      <c r="O15" t="s">
        <v>54</v>
      </c>
      <c r="P15" t="s">
        <v>51</v>
      </c>
    </row>
    <row r="16" spans="1:17" x14ac:dyDescent="0.25">
      <c r="D16">
        <v>55</v>
      </c>
      <c r="E16" t="s">
        <v>53</v>
      </c>
      <c r="F16" t="s">
        <v>51</v>
      </c>
      <c r="J16" t="s">
        <v>52</v>
      </c>
      <c r="K16" t="s">
        <v>55</v>
      </c>
      <c r="O16" t="s">
        <v>54</v>
      </c>
      <c r="P16" t="s">
        <v>56</v>
      </c>
    </row>
    <row r="19" spans="4:16" x14ac:dyDescent="0.25">
      <c r="D19">
        <v>0</v>
      </c>
      <c r="E19" t="s">
        <v>56</v>
      </c>
      <c r="F19" t="s">
        <v>53</v>
      </c>
      <c r="J19" t="s">
        <v>55</v>
      </c>
      <c r="K19" t="s">
        <v>51</v>
      </c>
      <c r="O19" t="s">
        <v>54</v>
      </c>
      <c r="P19" t="s">
        <v>52</v>
      </c>
    </row>
    <row r="20" spans="4:16" x14ac:dyDescent="0.25">
      <c r="D20">
        <v>5</v>
      </c>
      <c r="E20" t="s">
        <v>53</v>
      </c>
      <c r="F20" t="s">
        <v>56</v>
      </c>
      <c r="J20" t="s">
        <v>52</v>
      </c>
      <c r="K20" t="s">
        <v>55</v>
      </c>
      <c r="O20" t="s">
        <v>54</v>
      </c>
      <c r="P20" t="s">
        <v>51</v>
      </c>
    </row>
    <row r="21" spans="4:16" x14ac:dyDescent="0.25">
      <c r="D21">
        <v>10</v>
      </c>
      <c r="E21" t="s">
        <v>56</v>
      </c>
      <c r="F21" t="s">
        <v>51</v>
      </c>
      <c r="J21" t="s">
        <v>55</v>
      </c>
      <c r="K21" t="s">
        <v>52</v>
      </c>
      <c r="O21" t="s">
        <v>54</v>
      </c>
      <c r="P21" t="s">
        <v>53</v>
      </c>
    </row>
    <row r="22" spans="4:16" x14ac:dyDescent="0.25">
      <c r="D22">
        <v>15</v>
      </c>
      <c r="E22" t="s">
        <v>53</v>
      </c>
      <c r="F22" t="s">
        <v>56</v>
      </c>
      <c r="J22" t="s">
        <v>52</v>
      </c>
      <c r="K22" t="s">
        <v>51</v>
      </c>
      <c r="O22" t="s">
        <v>54</v>
      </c>
      <c r="P22" t="s">
        <v>55</v>
      </c>
    </row>
    <row r="23" spans="4:16" x14ac:dyDescent="0.25">
      <c r="D23">
        <v>20</v>
      </c>
      <c r="E23" t="s">
        <v>56</v>
      </c>
      <c r="F23" t="s">
        <v>53</v>
      </c>
      <c r="J23" t="s">
        <v>55</v>
      </c>
      <c r="K23" t="s">
        <v>52</v>
      </c>
      <c r="O23" t="s">
        <v>54</v>
      </c>
      <c r="P23" t="s">
        <v>51</v>
      </c>
    </row>
    <row r="24" spans="4:16" x14ac:dyDescent="0.25">
      <c r="D24">
        <v>25</v>
      </c>
      <c r="E24" t="s">
        <v>53</v>
      </c>
      <c r="F24" t="s">
        <v>51</v>
      </c>
      <c r="J24" t="s">
        <v>52</v>
      </c>
      <c r="K24" t="s">
        <v>55</v>
      </c>
      <c r="O24" t="s">
        <v>54</v>
      </c>
      <c r="P24" t="s">
        <v>56</v>
      </c>
    </row>
    <row r="25" spans="4:16" x14ac:dyDescent="0.25">
      <c r="D25">
        <v>30</v>
      </c>
      <c r="E25" t="s">
        <v>56</v>
      </c>
      <c r="F25" t="s">
        <v>53</v>
      </c>
      <c r="J25" t="s">
        <v>55</v>
      </c>
      <c r="K25" t="s">
        <v>51</v>
      </c>
      <c r="O25" t="s">
        <v>54</v>
      </c>
      <c r="P25" t="s">
        <v>52</v>
      </c>
    </row>
    <row r="26" spans="4:16" x14ac:dyDescent="0.25">
      <c r="D26">
        <v>35</v>
      </c>
      <c r="E26" t="s">
        <v>53</v>
      </c>
      <c r="F26" t="s">
        <v>56</v>
      </c>
      <c r="J26" t="s">
        <v>52</v>
      </c>
      <c r="K26" t="s">
        <v>55</v>
      </c>
      <c r="O26" t="s">
        <v>54</v>
      </c>
      <c r="P26" t="s">
        <v>51</v>
      </c>
    </row>
    <row r="27" spans="4:16" x14ac:dyDescent="0.25">
      <c r="D27">
        <v>40</v>
      </c>
      <c r="E27" t="s">
        <v>56</v>
      </c>
      <c r="F27" t="s">
        <v>51</v>
      </c>
      <c r="J27" t="s">
        <v>55</v>
      </c>
      <c r="K27" t="s">
        <v>52</v>
      </c>
      <c r="O27" t="s">
        <v>54</v>
      </c>
      <c r="P27" t="s">
        <v>53</v>
      </c>
    </row>
    <row r="28" spans="4:16" x14ac:dyDescent="0.25">
      <c r="D28">
        <v>45</v>
      </c>
      <c r="E28" t="s">
        <v>53</v>
      </c>
      <c r="F28" t="s">
        <v>56</v>
      </c>
      <c r="J28" t="s">
        <v>52</v>
      </c>
      <c r="K28" t="s">
        <v>51</v>
      </c>
      <c r="O28" t="s">
        <v>54</v>
      </c>
      <c r="P28" t="s">
        <v>55</v>
      </c>
    </row>
    <row r="29" spans="4:16" x14ac:dyDescent="0.25">
      <c r="D29">
        <v>50</v>
      </c>
      <c r="E29" t="s">
        <v>56</v>
      </c>
      <c r="F29" t="s">
        <v>53</v>
      </c>
      <c r="J29" t="s">
        <v>55</v>
      </c>
      <c r="K29" t="s">
        <v>52</v>
      </c>
      <c r="O29" t="s">
        <v>54</v>
      </c>
      <c r="P29" t="s">
        <v>51</v>
      </c>
    </row>
    <row r="30" spans="4:16" x14ac:dyDescent="0.25">
      <c r="D30">
        <v>55</v>
      </c>
      <c r="E30" t="s">
        <v>53</v>
      </c>
      <c r="F30" t="s">
        <v>51</v>
      </c>
      <c r="J30" t="s">
        <v>52</v>
      </c>
      <c r="K30" t="s">
        <v>55</v>
      </c>
      <c r="O30" t="s">
        <v>54</v>
      </c>
      <c r="P30" t="s">
        <v>56</v>
      </c>
    </row>
    <row r="32" spans="4:16" x14ac:dyDescent="0.25">
      <c r="D32">
        <v>0</v>
      </c>
      <c r="E32" t="s">
        <v>56</v>
      </c>
      <c r="F32" t="s">
        <v>53</v>
      </c>
      <c r="J32" t="s">
        <v>55</v>
      </c>
      <c r="K32" t="s">
        <v>51</v>
      </c>
      <c r="O32" t="s">
        <v>54</v>
      </c>
      <c r="P32" t="s">
        <v>52</v>
      </c>
    </row>
    <row r="33" spans="4:17" x14ac:dyDescent="0.25">
      <c r="D33">
        <v>5</v>
      </c>
      <c r="E33" t="s">
        <v>53</v>
      </c>
      <c r="F33" t="s">
        <v>56</v>
      </c>
      <c r="J33" t="s">
        <v>52</v>
      </c>
      <c r="K33" t="s">
        <v>55</v>
      </c>
      <c r="O33" t="s">
        <v>54</v>
      </c>
      <c r="P33" t="s">
        <v>51</v>
      </c>
    </row>
    <row r="34" spans="4:17" x14ac:dyDescent="0.25">
      <c r="D34">
        <v>10</v>
      </c>
      <c r="E34" t="s">
        <v>56</v>
      </c>
      <c r="F34" t="s">
        <v>51</v>
      </c>
      <c r="J34" t="s">
        <v>55</v>
      </c>
      <c r="K34" t="s">
        <v>52</v>
      </c>
      <c r="O34" t="s">
        <v>54</v>
      </c>
      <c r="P34" t="s">
        <v>53</v>
      </c>
    </row>
    <row r="35" spans="4:17" x14ac:dyDescent="0.25">
      <c r="D35">
        <v>15</v>
      </c>
      <c r="E35" t="s">
        <v>53</v>
      </c>
      <c r="F35" t="s">
        <v>56</v>
      </c>
      <c r="J35" t="s">
        <v>52</v>
      </c>
      <c r="K35" t="s">
        <v>51</v>
      </c>
      <c r="O35" t="s">
        <v>54</v>
      </c>
      <c r="P35" t="s">
        <v>55</v>
      </c>
    </row>
    <row r="36" spans="4:17" x14ac:dyDescent="0.25">
      <c r="D36">
        <v>20</v>
      </c>
      <c r="E36" t="s">
        <v>56</v>
      </c>
      <c r="F36" t="s">
        <v>53</v>
      </c>
      <c r="J36" t="s">
        <v>55</v>
      </c>
      <c r="K36" t="s">
        <v>52</v>
      </c>
      <c r="O36" t="s">
        <v>54</v>
      </c>
      <c r="P36" t="s">
        <v>51</v>
      </c>
    </row>
    <row r="37" spans="4:17" x14ac:dyDescent="0.25">
      <c r="D37">
        <v>25</v>
      </c>
      <c r="E37" t="s">
        <v>53</v>
      </c>
      <c r="F37" t="s">
        <v>51</v>
      </c>
      <c r="J37" t="s">
        <v>52</v>
      </c>
      <c r="K37" t="s">
        <v>55</v>
      </c>
      <c r="O37" t="s">
        <v>54</v>
      </c>
      <c r="P37" t="s">
        <v>56</v>
      </c>
    </row>
    <row r="38" spans="4:17" x14ac:dyDescent="0.25">
      <c r="D38">
        <v>30</v>
      </c>
      <c r="E38" t="s">
        <v>56</v>
      </c>
      <c r="F38" t="s">
        <v>53</v>
      </c>
      <c r="J38" t="s">
        <v>55</v>
      </c>
      <c r="K38" t="s">
        <v>51</v>
      </c>
      <c r="O38" t="s">
        <v>54</v>
      </c>
      <c r="P38" t="s">
        <v>52</v>
      </c>
    </row>
    <row r="39" spans="4:17" x14ac:dyDescent="0.25">
      <c r="D39">
        <v>35</v>
      </c>
      <c r="E39" t="s">
        <v>53</v>
      </c>
      <c r="F39" t="s">
        <v>56</v>
      </c>
      <c r="J39" t="s">
        <v>52</v>
      </c>
      <c r="K39" t="s">
        <v>55</v>
      </c>
      <c r="O39" t="s">
        <v>54</v>
      </c>
      <c r="P39" t="s">
        <v>51</v>
      </c>
    </row>
    <row r="40" spans="4:17" x14ac:dyDescent="0.25">
      <c r="D40">
        <v>40</v>
      </c>
      <c r="E40" t="s">
        <v>56</v>
      </c>
      <c r="F40" t="s">
        <v>51</v>
      </c>
      <c r="J40" t="s">
        <v>55</v>
      </c>
      <c r="K40" t="s">
        <v>52</v>
      </c>
      <c r="O40" t="s">
        <v>54</v>
      </c>
      <c r="P40" t="s">
        <v>53</v>
      </c>
    </row>
    <row r="41" spans="4:17" x14ac:dyDescent="0.25">
      <c r="D41">
        <v>45</v>
      </c>
      <c r="E41" t="s">
        <v>53</v>
      </c>
      <c r="F41" t="s">
        <v>56</v>
      </c>
      <c r="J41" t="s">
        <v>52</v>
      </c>
      <c r="K41" t="s">
        <v>51</v>
      </c>
      <c r="O41" t="s">
        <v>54</v>
      </c>
      <c r="P41" t="s">
        <v>55</v>
      </c>
    </row>
    <row r="42" spans="4:17" x14ac:dyDescent="0.25">
      <c r="D42">
        <v>50</v>
      </c>
      <c r="E42" t="s">
        <v>56</v>
      </c>
      <c r="F42" t="s">
        <v>53</v>
      </c>
      <c r="J42" t="s">
        <v>55</v>
      </c>
      <c r="K42" t="s">
        <v>52</v>
      </c>
      <c r="O42" t="s">
        <v>54</v>
      </c>
      <c r="P42" t="s">
        <v>51</v>
      </c>
    </row>
    <row r="43" spans="4:17" x14ac:dyDescent="0.25">
      <c r="D43">
        <v>55</v>
      </c>
      <c r="E43" t="s">
        <v>53</v>
      </c>
      <c r="F43" t="s">
        <v>51</v>
      </c>
      <c r="J43" t="s">
        <v>52</v>
      </c>
      <c r="K43" t="s">
        <v>55</v>
      </c>
      <c r="O43" t="s">
        <v>54</v>
      </c>
      <c r="P43" t="s">
        <v>56</v>
      </c>
    </row>
    <row r="45" spans="4:17" x14ac:dyDescent="0.25">
      <c r="D45">
        <v>0</v>
      </c>
      <c r="E45" t="s">
        <v>50</v>
      </c>
      <c r="F45" t="s">
        <v>53</v>
      </c>
      <c r="G45" t="s">
        <v>56</v>
      </c>
      <c r="J45" t="s">
        <v>49</v>
      </c>
      <c r="K45" t="s">
        <v>51</v>
      </c>
      <c r="L45" t="s">
        <v>55</v>
      </c>
      <c r="O45" t="s">
        <v>48</v>
      </c>
      <c r="P45" t="s">
        <v>52</v>
      </c>
      <c r="Q45" t="s">
        <v>54</v>
      </c>
    </row>
    <row r="46" spans="4:17" x14ac:dyDescent="0.25">
      <c r="D46">
        <v>5</v>
      </c>
      <c r="E46" t="s">
        <v>53</v>
      </c>
      <c r="F46" t="s">
        <v>50</v>
      </c>
      <c r="G46" t="s">
        <v>56</v>
      </c>
      <c r="J46" t="s">
        <v>52</v>
      </c>
      <c r="K46" t="s">
        <v>49</v>
      </c>
      <c r="L46" t="s">
        <v>55</v>
      </c>
      <c r="O46" t="s">
        <v>48</v>
      </c>
      <c r="P46" t="s">
        <v>51</v>
      </c>
      <c r="Q46" t="s">
        <v>54</v>
      </c>
    </row>
    <row r="47" spans="4:17" x14ac:dyDescent="0.25">
      <c r="D47">
        <v>10</v>
      </c>
      <c r="E47" t="s">
        <v>50</v>
      </c>
      <c r="F47" t="s">
        <v>51</v>
      </c>
      <c r="G47" t="s">
        <v>56</v>
      </c>
      <c r="J47" t="s">
        <v>49</v>
      </c>
      <c r="K47" t="s">
        <v>52</v>
      </c>
      <c r="L47" t="s">
        <v>55</v>
      </c>
      <c r="O47" t="s">
        <v>48</v>
      </c>
      <c r="P47" t="s">
        <v>53</v>
      </c>
      <c r="Q47" t="s">
        <v>54</v>
      </c>
    </row>
    <row r="48" spans="4:17" x14ac:dyDescent="0.25">
      <c r="D48">
        <v>15</v>
      </c>
      <c r="E48" t="s">
        <v>53</v>
      </c>
      <c r="F48" t="s">
        <v>56</v>
      </c>
      <c r="G48" t="s">
        <v>50</v>
      </c>
      <c r="J48" t="s">
        <v>52</v>
      </c>
      <c r="K48" t="s">
        <v>51</v>
      </c>
      <c r="L48" t="s">
        <v>49</v>
      </c>
      <c r="O48" t="s">
        <v>54</v>
      </c>
      <c r="P48" t="s">
        <v>55</v>
      </c>
      <c r="Q48" t="s">
        <v>48</v>
      </c>
    </row>
    <row r="49" spans="4:17" x14ac:dyDescent="0.25">
      <c r="D49">
        <v>20</v>
      </c>
      <c r="E49" t="s">
        <v>56</v>
      </c>
      <c r="F49" t="s">
        <v>53</v>
      </c>
      <c r="G49" t="s">
        <v>50</v>
      </c>
      <c r="J49" t="s">
        <v>55</v>
      </c>
      <c r="K49" t="s">
        <v>52</v>
      </c>
      <c r="L49" t="s">
        <v>49</v>
      </c>
      <c r="O49" t="s">
        <v>54</v>
      </c>
      <c r="P49" t="s">
        <v>51</v>
      </c>
      <c r="Q49" t="s">
        <v>48</v>
      </c>
    </row>
    <row r="50" spans="4:17" x14ac:dyDescent="0.25">
      <c r="D50">
        <v>25</v>
      </c>
      <c r="E50" t="s">
        <v>53</v>
      </c>
      <c r="F50" t="s">
        <v>51</v>
      </c>
      <c r="G50" t="s">
        <v>50</v>
      </c>
      <c r="J50" t="s">
        <v>52</v>
      </c>
      <c r="K50" t="s">
        <v>55</v>
      </c>
      <c r="L50" t="s">
        <v>49</v>
      </c>
      <c r="O50" t="s">
        <v>54</v>
      </c>
      <c r="P50" t="s">
        <v>56</v>
      </c>
      <c r="Q50" t="s">
        <v>48</v>
      </c>
    </row>
    <row r="51" spans="4:17" x14ac:dyDescent="0.25">
      <c r="D51">
        <v>30</v>
      </c>
      <c r="E51" t="s">
        <v>56</v>
      </c>
      <c r="F51" t="s">
        <v>50</v>
      </c>
      <c r="G51" t="s">
        <v>53</v>
      </c>
      <c r="J51" t="s">
        <v>55</v>
      </c>
      <c r="K51" t="s">
        <v>48</v>
      </c>
      <c r="L51" t="s">
        <v>52</v>
      </c>
      <c r="O51" t="s">
        <v>54</v>
      </c>
      <c r="P51" t="s">
        <v>49</v>
      </c>
      <c r="Q51" t="s">
        <v>51</v>
      </c>
    </row>
    <row r="52" spans="4:17" x14ac:dyDescent="0.25">
      <c r="D52">
        <v>35</v>
      </c>
      <c r="E52" t="s">
        <v>50</v>
      </c>
      <c r="F52" t="s">
        <v>56</v>
      </c>
      <c r="G52" t="s">
        <v>53</v>
      </c>
      <c r="J52" t="s">
        <v>49</v>
      </c>
      <c r="K52" t="s">
        <v>55</v>
      </c>
      <c r="L52" t="s">
        <v>52</v>
      </c>
      <c r="O52" t="s">
        <v>54</v>
      </c>
      <c r="P52" t="s">
        <v>48</v>
      </c>
      <c r="Q52" t="s">
        <v>51</v>
      </c>
    </row>
    <row r="53" spans="4:17" x14ac:dyDescent="0.25">
      <c r="D53">
        <v>40</v>
      </c>
      <c r="E53" t="s">
        <v>56</v>
      </c>
      <c r="F53" t="s">
        <v>48</v>
      </c>
      <c r="G53" t="s">
        <v>53</v>
      </c>
      <c r="J53" t="s">
        <v>55</v>
      </c>
      <c r="K53" t="s">
        <v>49</v>
      </c>
      <c r="L53" t="s">
        <v>52</v>
      </c>
      <c r="O53" t="s">
        <v>54</v>
      </c>
      <c r="P53" t="s">
        <v>50</v>
      </c>
      <c r="Q53" t="s">
        <v>51</v>
      </c>
    </row>
    <row r="54" spans="4:17" x14ac:dyDescent="0.25">
      <c r="D54">
        <v>45</v>
      </c>
      <c r="E54" t="s">
        <v>53</v>
      </c>
      <c r="F54" t="s">
        <v>56</v>
      </c>
      <c r="G54" t="s">
        <v>53</v>
      </c>
      <c r="J54" t="s">
        <v>49</v>
      </c>
      <c r="K54" t="s">
        <v>48</v>
      </c>
      <c r="L54" t="s">
        <v>52</v>
      </c>
      <c r="O54" t="s">
        <v>54</v>
      </c>
      <c r="P54" t="s">
        <v>55</v>
      </c>
      <c r="Q54" t="s">
        <v>51</v>
      </c>
    </row>
    <row r="55" spans="4:17" x14ac:dyDescent="0.25">
      <c r="D55">
        <v>50</v>
      </c>
      <c r="E55" t="s">
        <v>56</v>
      </c>
      <c r="F55" t="s">
        <v>50</v>
      </c>
      <c r="G55" t="s">
        <v>53</v>
      </c>
      <c r="J55" t="s">
        <v>55</v>
      </c>
      <c r="K55" t="s">
        <v>49</v>
      </c>
      <c r="L55" t="s">
        <v>52</v>
      </c>
      <c r="O55" t="s">
        <v>54</v>
      </c>
      <c r="P55" t="s">
        <v>51</v>
      </c>
      <c r="Q55" t="s">
        <v>51</v>
      </c>
    </row>
    <row r="56" spans="4:17" x14ac:dyDescent="0.25">
      <c r="D56">
        <v>55</v>
      </c>
      <c r="E56" t="s">
        <v>50</v>
      </c>
      <c r="F56" t="s">
        <v>48</v>
      </c>
      <c r="G56" t="s">
        <v>53</v>
      </c>
      <c r="J56" t="s">
        <v>49</v>
      </c>
      <c r="K56" t="s">
        <v>55</v>
      </c>
      <c r="L56" t="s">
        <v>52</v>
      </c>
      <c r="O56" t="s">
        <v>54</v>
      </c>
      <c r="P56" t="s">
        <v>56</v>
      </c>
      <c r="Q56" t="s">
        <v>51</v>
      </c>
    </row>
    <row r="58" spans="4:17" x14ac:dyDescent="0.25">
      <c r="D58">
        <v>0</v>
      </c>
      <c r="E58" t="s">
        <v>50</v>
      </c>
      <c r="F58" t="s">
        <v>53</v>
      </c>
      <c r="G58" t="s">
        <v>56</v>
      </c>
      <c r="J58" t="s">
        <v>49</v>
      </c>
      <c r="K58" t="s">
        <v>51</v>
      </c>
      <c r="L58" t="s">
        <v>55</v>
      </c>
      <c r="O58" t="s">
        <v>48</v>
      </c>
      <c r="P58" t="s">
        <v>52</v>
      </c>
      <c r="Q58" t="s">
        <v>54</v>
      </c>
    </row>
    <row r="59" spans="4:17" x14ac:dyDescent="0.25">
      <c r="D59">
        <v>5</v>
      </c>
      <c r="E59" t="s">
        <v>53</v>
      </c>
      <c r="F59" t="s">
        <v>50</v>
      </c>
      <c r="G59" t="s">
        <v>56</v>
      </c>
      <c r="J59" t="s">
        <v>52</v>
      </c>
      <c r="K59" t="s">
        <v>49</v>
      </c>
      <c r="L59" t="s">
        <v>55</v>
      </c>
      <c r="O59" t="s">
        <v>48</v>
      </c>
      <c r="P59" t="s">
        <v>51</v>
      </c>
      <c r="Q59" t="s">
        <v>54</v>
      </c>
    </row>
    <row r="60" spans="4:17" x14ac:dyDescent="0.25">
      <c r="D60">
        <v>10</v>
      </c>
      <c r="E60" t="s">
        <v>50</v>
      </c>
      <c r="F60" t="s">
        <v>51</v>
      </c>
      <c r="G60" t="s">
        <v>56</v>
      </c>
      <c r="J60" t="s">
        <v>49</v>
      </c>
      <c r="K60" t="s">
        <v>52</v>
      </c>
      <c r="L60" t="s">
        <v>55</v>
      </c>
      <c r="O60" t="s">
        <v>48</v>
      </c>
      <c r="P60" t="s">
        <v>53</v>
      </c>
      <c r="Q60" t="s">
        <v>54</v>
      </c>
    </row>
    <row r="61" spans="4:17" x14ac:dyDescent="0.25">
      <c r="D61">
        <v>15</v>
      </c>
      <c r="E61" t="s">
        <v>53</v>
      </c>
      <c r="F61" t="s">
        <v>50</v>
      </c>
      <c r="G61" t="s">
        <v>56</v>
      </c>
      <c r="J61" t="s">
        <v>52</v>
      </c>
      <c r="K61" t="s">
        <v>51</v>
      </c>
      <c r="L61" t="s">
        <v>55</v>
      </c>
      <c r="O61" t="s">
        <v>48</v>
      </c>
      <c r="P61" t="s">
        <v>49</v>
      </c>
      <c r="Q61" t="s">
        <v>54</v>
      </c>
    </row>
    <row r="62" spans="4:17" x14ac:dyDescent="0.25">
      <c r="D62">
        <v>20</v>
      </c>
      <c r="E62" t="s">
        <v>50</v>
      </c>
      <c r="F62" t="s">
        <v>53</v>
      </c>
      <c r="G62" t="s">
        <v>56</v>
      </c>
      <c r="J62" t="s">
        <v>49</v>
      </c>
      <c r="K62" t="s">
        <v>52</v>
      </c>
      <c r="L62" t="s">
        <v>55</v>
      </c>
      <c r="O62" t="s">
        <v>48</v>
      </c>
      <c r="P62" t="s">
        <v>51</v>
      </c>
      <c r="Q62" t="s">
        <v>54</v>
      </c>
    </row>
    <row r="63" spans="4:17" x14ac:dyDescent="0.25">
      <c r="D63">
        <v>25</v>
      </c>
      <c r="E63" t="s">
        <v>53</v>
      </c>
      <c r="F63" t="s">
        <v>51</v>
      </c>
      <c r="G63" t="s">
        <v>56</v>
      </c>
      <c r="J63" t="s">
        <v>52</v>
      </c>
      <c r="K63" t="s">
        <v>49</v>
      </c>
      <c r="L63" t="s">
        <v>55</v>
      </c>
      <c r="O63" t="s">
        <v>48</v>
      </c>
      <c r="P63" t="s">
        <v>56</v>
      </c>
      <c r="Q63" t="s">
        <v>54</v>
      </c>
    </row>
    <row r="64" spans="4:17" x14ac:dyDescent="0.25">
      <c r="D64">
        <v>30</v>
      </c>
      <c r="E64" t="s">
        <v>56</v>
      </c>
      <c r="F64" t="s">
        <v>53</v>
      </c>
      <c r="G64" t="s">
        <v>50</v>
      </c>
      <c r="J64" t="s">
        <v>55</v>
      </c>
      <c r="K64" t="s">
        <v>51</v>
      </c>
      <c r="L64" t="s">
        <v>49</v>
      </c>
      <c r="O64" t="s">
        <v>54</v>
      </c>
      <c r="P64" t="s">
        <v>52</v>
      </c>
      <c r="Q64" t="s">
        <v>48</v>
      </c>
    </row>
    <row r="65" spans="4:17" x14ac:dyDescent="0.25">
      <c r="D65">
        <v>35</v>
      </c>
      <c r="E65" t="s">
        <v>53</v>
      </c>
      <c r="F65" t="s">
        <v>56</v>
      </c>
      <c r="G65" t="s">
        <v>50</v>
      </c>
      <c r="J65" t="s">
        <v>52</v>
      </c>
      <c r="K65" t="s">
        <v>55</v>
      </c>
      <c r="L65" t="s">
        <v>49</v>
      </c>
      <c r="O65" t="s">
        <v>54</v>
      </c>
      <c r="P65" t="s">
        <v>51</v>
      </c>
      <c r="Q65" t="s">
        <v>48</v>
      </c>
    </row>
    <row r="66" spans="4:17" x14ac:dyDescent="0.25">
      <c r="D66">
        <v>40</v>
      </c>
      <c r="E66" t="s">
        <v>56</v>
      </c>
      <c r="F66" t="s">
        <v>51</v>
      </c>
      <c r="G66" t="s">
        <v>50</v>
      </c>
      <c r="J66" t="s">
        <v>55</v>
      </c>
      <c r="K66" t="s">
        <v>52</v>
      </c>
      <c r="L66" t="s">
        <v>49</v>
      </c>
      <c r="O66" t="s">
        <v>54</v>
      </c>
      <c r="P66" t="s">
        <v>53</v>
      </c>
      <c r="Q66" t="s">
        <v>48</v>
      </c>
    </row>
    <row r="67" spans="4:17" x14ac:dyDescent="0.25">
      <c r="D67">
        <v>45</v>
      </c>
      <c r="E67" t="s">
        <v>50</v>
      </c>
      <c r="F67" t="s">
        <v>56</v>
      </c>
      <c r="G67" t="s">
        <v>53</v>
      </c>
      <c r="J67" t="s">
        <v>49</v>
      </c>
      <c r="K67" t="s">
        <v>48</v>
      </c>
      <c r="L67" t="s">
        <v>52</v>
      </c>
      <c r="O67" t="s">
        <v>54</v>
      </c>
      <c r="P67" t="s">
        <v>55</v>
      </c>
      <c r="Q67" t="s">
        <v>51</v>
      </c>
    </row>
    <row r="68" spans="4:17" x14ac:dyDescent="0.25">
      <c r="D68">
        <v>50</v>
      </c>
      <c r="E68" t="s">
        <v>56</v>
      </c>
      <c r="F68" t="s">
        <v>50</v>
      </c>
      <c r="G68" t="s">
        <v>53</v>
      </c>
      <c r="J68" t="s">
        <v>55</v>
      </c>
      <c r="K68" t="s">
        <v>49</v>
      </c>
      <c r="L68" t="s">
        <v>52</v>
      </c>
      <c r="O68" t="s">
        <v>54</v>
      </c>
      <c r="P68" t="s">
        <v>48</v>
      </c>
      <c r="Q68" t="s">
        <v>51</v>
      </c>
    </row>
    <row r="69" spans="4:17" x14ac:dyDescent="0.25">
      <c r="D69">
        <v>55</v>
      </c>
      <c r="E69" t="s">
        <v>50</v>
      </c>
      <c r="F69" t="s">
        <v>51</v>
      </c>
      <c r="G69" t="s">
        <v>53</v>
      </c>
      <c r="J69" t="s">
        <v>49</v>
      </c>
      <c r="K69" t="s">
        <v>55</v>
      </c>
      <c r="L69" t="s">
        <v>52</v>
      </c>
      <c r="O69" t="s">
        <v>54</v>
      </c>
      <c r="P69" t="s">
        <v>56</v>
      </c>
      <c r="Q69" t="s">
        <v>51</v>
      </c>
    </row>
    <row r="72" spans="4:17" x14ac:dyDescent="0.25">
      <c r="D72">
        <v>0</v>
      </c>
      <c r="E72" t="s">
        <v>50</v>
      </c>
      <c r="F72" t="s">
        <v>53</v>
      </c>
      <c r="G72" t="s">
        <v>56</v>
      </c>
      <c r="J72" t="s">
        <v>49</v>
      </c>
      <c r="K72" t="s">
        <v>51</v>
      </c>
      <c r="L72" t="s">
        <v>55</v>
      </c>
      <c r="O72" t="s">
        <v>48</v>
      </c>
      <c r="P72" t="s">
        <v>52</v>
      </c>
      <c r="Q72" t="s">
        <v>54</v>
      </c>
    </row>
    <row r="73" spans="4:17" x14ac:dyDescent="0.25">
      <c r="D73">
        <v>5</v>
      </c>
      <c r="E73" t="s">
        <v>53</v>
      </c>
      <c r="F73" t="s">
        <v>50</v>
      </c>
      <c r="G73" t="s">
        <v>56</v>
      </c>
      <c r="J73" t="s">
        <v>52</v>
      </c>
      <c r="K73" t="s">
        <v>49</v>
      </c>
      <c r="L73" t="s">
        <v>55</v>
      </c>
      <c r="O73" t="s">
        <v>48</v>
      </c>
      <c r="P73" t="s">
        <v>51</v>
      </c>
      <c r="Q73" t="s">
        <v>54</v>
      </c>
    </row>
    <row r="74" spans="4:17" x14ac:dyDescent="0.25">
      <c r="D74">
        <v>10</v>
      </c>
      <c r="E74" t="s">
        <v>50</v>
      </c>
      <c r="F74" t="s">
        <v>51</v>
      </c>
      <c r="G74" t="s">
        <v>56</v>
      </c>
      <c r="J74" t="s">
        <v>49</v>
      </c>
      <c r="K74" t="s">
        <v>52</v>
      </c>
      <c r="L74" t="s">
        <v>55</v>
      </c>
      <c r="O74" t="s">
        <v>48</v>
      </c>
      <c r="P74" t="s">
        <v>53</v>
      </c>
      <c r="Q74" t="s">
        <v>54</v>
      </c>
    </row>
    <row r="75" spans="4:17" x14ac:dyDescent="0.25">
      <c r="D75">
        <v>15</v>
      </c>
      <c r="E75" t="s">
        <v>53</v>
      </c>
      <c r="F75" t="s">
        <v>56</v>
      </c>
      <c r="G75" t="s">
        <v>50</v>
      </c>
      <c r="J75" t="s">
        <v>52</v>
      </c>
      <c r="K75" t="s">
        <v>51</v>
      </c>
      <c r="L75" t="s">
        <v>49</v>
      </c>
      <c r="O75" t="s">
        <v>54</v>
      </c>
      <c r="P75" t="s">
        <v>55</v>
      </c>
      <c r="Q75" t="s">
        <v>48</v>
      </c>
    </row>
    <row r="76" spans="4:17" x14ac:dyDescent="0.25">
      <c r="D76">
        <v>20</v>
      </c>
      <c r="E76" t="s">
        <v>56</v>
      </c>
      <c r="F76" t="s">
        <v>53</v>
      </c>
      <c r="G76" t="s">
        <v>50</v>
      </c>
      <c r="J76" t="s">
        <v>55</v>
      </c>
      <c r="K76" t="s">
        <v>52</v>
      </c>
      <c r="L76" t="s">
        <v>49</v>
      </c>
      <c r="O76" t="s">
        <v>54</v>
      </c>
      <c r="P76" t="s">
        <v>51</v>
      </c>
      <c r="Q76" t="s">
        <v>48</v>
      </c>
    </row>
    <row r="77" spans="4:17" x14ac:dyDescent="0.25">
      <c r="D77">
        <v>25</v>
      </c>
      <c r="E77" t="s">
        <v>53</v>
      </c>
      <c r="F77" t="s">
        <v>51</v>
      </c>
      <c r="G77" t="s">
        <v>50</v>
      </c>
      <c r="J77" t="s">
        <v>52</v>
      </c>
      <c r="K77" t="s">
        <v>55</v>
      </c>
      <c r="L77" t="s">
        <v>49</v>
      </c>
      <c r="O77" t="s">
        <v>54</v>
      </c>
      <c r="P77" t="s">
        <v>56</v>
      </c>
      <c r="Q77" t="s">
        <v>48</v>
      </c>
    </row>
    <row r="78" spans="4:17" x14ac:dyDescent="0.25">
      <c r="D78">
        <v>30</v>
      </c>
      <c r="E78" t="s">
        <v>56</v>
      </c>
      <c r="F78" t="s">
        <v>53</v>
      </c>
      <c r="G78" t="s">
        <v>50</v>
      </c>
      <c r="J78" t="s">
        <v>55</v>
      </c>
      <c r="K78" t="s">
        <v>51</v>
      </c>
      <c r="L78" t="s">
        <v>49</v>
      </c>
      <c r="O78" t="s">
        <v>54</v>
      </c>
      <c r="P78" t="s">
        <v>52</v>
      </c>
      <c r="Q78" t="s">
        <v>48</v>
      </c>
    </row>
    <row r="79" spans="4:17" x14ac:dyDescent="0.25">
      <c r="D79">
        <v>35</v>
      </c>
      <c r="E79" t="s">
        <v>53</v>
      </c>
      <c r="F79" t="s">
        <v>56</v>
      </c>
      <c r="G79" t="s">
        <v>50</v>
      </c>
      <c r="J79" t="s">
        <v>52</v>
      </c>
      <c r="K79" t="s">
        <v>55</v>
      </c>
      <c r="L79" t="s">
        <v>49</v>
      </c>
      <c r="O79" t="s">
        <v>54</v>
      </c>
      <c r="P79" t="s">
        <v>51</v>
      </c>
      <c r="Q79" t="s">
        <v>48</v>
      </c>
    </row>
    <row r="80" spans="4:17" x14ac:dyDescent="0.25">
      <c r="D80">
        <v>40</v>
      </c>
      <c r="E80" t="s">
        <v>56</v>
      </c>
      <c r="F80" t="s">
        <v>51</v>
      </c>
      <c r="G80" t="s">
        <v>50</v>
      </c>
      <c r="J80" t="s">
        <v>55</v>
      </c>
      <c r="K80" t="s">
        <v>52</v>
      </c>
      <c r="L80" t="s">
        <v>49</v>
      </c>
      <c r="O80" t="s">
        <v>54</v>
      </c>
      <c r="P80" t="s">
        <v>53</v>
      </c>
      <c r="Q80" t="s">
        <v>48</v>
      </c>
    </row>
    <row r="81" spans="4:17" x14ac:dyDescent="0.25">
      <c r="D81">
        <v>45</v>
      </c>
      <c r="E81" t="s">
        <v>50</v>
      </c>
      <c r="F81" t="s">
        <v>56</v>
      </c>
      <c r="G81" t="s">
        <v>53</v>
      </c>
      <c r="J81" t="s">
        <v>49</v>
      </c>
      <c r="K81" t="s">
        <v>48</v>
      </c>
      <c r="L81" t="s">
        <v>52</v>
      </c>
      <c r="O81" t="s">
        <v>54</v>
      </c>
      <c r="P81" t="s">
        <v>55</v>
      </c>
      <c r="Q81" t="s">
        <v>51</v>
      </c>
    </row>
    <row r="82" spans="4:17" x14ac:dyDescent="0.25">
      <c r="D82">
        <v>50</v>
      </c>
      <c r="E82" t="s">
        <v>56</v>
      </c>
      <c r="F82" t="s">
        <v>50</v>
      </c>
      <c r="G82" t="s">
        <v>53</v>
      </c>
      <c r="J82" t="s">
        <v>55</v>
      </c>
      <c r="K82" t="s">
        <v>49</v>
      </c>
      <c r="L82" t="s">
        <v>52</v>
      </c>
      <c r="O82" t="s">
        <v>54</v>
      </c>
      <c r="P82" t="s">
        <v>48</v>
      </c>
      <c r="Q82" t="s">
        <v>51</v>
      </c>
    </row>
    <row r="83" spans="4:17" x14ac:dyDescent="0.25">
      <c r="D83">
        <v>55</v>
      </c>
      <c r="E83" t="s">
        <v>50</v>
      </c>
      <c r="F83" t="s">
        <v>51</v>
      </c>
      <c r="G83" t="s">
        <v>53</v>
      </c>
      <c r="J83" t="s">
        <v>49</v>
      </c>
      <c r="K83" t="s">
        <v>55</v>
      </c>
      <c r="L83" t="s">
        <v>52</v>
      </c>
      <c r="O83" t="s">
        <v>54</v>
      </c>
      <c r="P83" t="s">
        <v>56</v>
      </c>
      <c r="Q83" t="s">
        <v>51</v>
      </c>
    </row>
    <row r="86" spans="4:17" x14ac:dyDescent="0.25">
      <c r="D86">
        <v>0</v>
      </c>
      <c r="E86" t="s">
        <v>56</v>
      </c>
      <c r="F86" t="s">
        <v>53</v>
      </c>
      <c r="J86" t="s">
        <v>55</v>
      </c>
      <c r="K86" t="s">
        <v>51</v>
      </c>
      <c r="O86" t="s">
        <v>54</v>
      </c>
      <c r="P86" t="s">
        <v>52</v>
      </c>
    </row>
    <row r="87" spans="4:17" x14ac:dyDescent="0.25">
      <c r="D87">
        <v>5</v>
      </c>
      <c r="E87" t="s">
        <v>53</v>
      </c>
      <c r="F87" t="s">
        <v>56</v>
      </c>
      <c r="J87" t="s">
        <v>52</v>
      </c>
      <c r="K87" t="s">
        <v>55</v>
      </c>
      <c r="O87" t="s">
        <v>54</v>
      </c>
      <c r="P87" t="s">
        <v>51</v>
      </c>
    </row>
    <row r="88" spans="4:17" x14ac:dyDescent="0.25">
      <c r="D88">
        <v>10</v>
      </c>
      <c r="E88" t="s">
        <v>56</v>
      </c>
      <c r="F88" t="s">
        <v>51</v>
      </c>
      <c r="J88" t="s">
        <v>55</v>
      </c>
      <c r="K88" t="s">
        <v>52</v>
      </c>
      <c r="O88" t="s">
        <v>54</v>
      </c>
      <c r="P88" t="s">
        <v>53</v>
      </c>
    </row>
    <row r="89" spans="4:17" x14ac:dyDescent="0.25">
      <c r="D89">
        <v>15</v>
      </c>
      <c r="E89" t="s">
        <v>53</v>
      </c>
      <c r="F89" t="s">
        <v>56</v>
      </c>
      <c r="J89" t="s">
        <v>52</v>
      </c>
      <c r="K89" t="s">
        <v>51</v>
      </c>
      <c r="O89" t="s">
        <v>54</v>
      </c>
      <c r="P89" t="s">
        <v>55</v>
      </c>
    </row>
    <row r="90" spans="4:17" x14ac:dyDescent="0.25">
      <c r="D90">
        <v>20</v>
      </c>
      <c r="E90" t="s">
        <v>56</v>
      </c>
      <c r="F90" t="s">
        <v>53</v>
      </c>
      <c r="J90" t="s">
        <v>55</v>
      </c>
      <c r="K90" t="s">
        <v>52</v>
      </c>
      <c r="O90" t="s">
        <v>54</v>
      </c>
      <c r="P90" t="s">
        <v>51</v>
      </c>
    </row>
    <row r="91" spans="4:17" x14ac:dyDescent="0.25">
      <c r="D91">
        <v>25</v>
      </c>
      <c r="E91" t="s">
        <v>53</v>
      </c>
      <c r="F91" t="s">
        <v>51</v>
      </c>
      <c r="J91" t="s">
        <v>52</v>
      </c>
      <c r="K91" t="s">
        <v>55</v>
      </c>
      <c r="O91" t="s">
        <v>54</v>
      </c>
      <c r="P91" t="s">
        <v>56</v>
      </c>
    </row>
    <row r="92" spans="4:17" x14ac:dyDescent="0.25">
      <c r="D92">
        <v>30</v>
      </c>
      <c r="E92" t="s">
        <v>56</v>
      </c>
      <c r="F92" t="s">
        <v>53</v>
      </c>
      <c r="J92" t="s">
        <v>55</v>
      </c>
      <c r="K92" t="s">
        <v>51</v>
      </c>
      <c r="O92" t="s">
        <v>54</v>
      </c>
      <c r="P92" t="s">
        <v>52</v>
      </c>
    </row>
    <row r="93" spans="4:17" x14ac:dyDescent="0.25">
      <c r="D93">
        <v>35</v>
      </c>
      <c r="E93" t="s">
        <v>53</v>
      </c>
      <c r="F93" t="s">
        <v>56</v>
      </c>
      <c r="J93" t="s">
        <v>52</v>
      </c>
      <c r="K93" t="s">
        <v>55</v>
      </c>
      <c r="O93" t="s">
        <v>54</v>
      </c>
      <c r="P93" t="s">
        <v>51</v>
      </c>
    </row>
    <row r="94" spans="4:17" x14ac:dyDescent="0.25">
      <c r="D94">
        <v>40</v>
      </c>
      <c r="E94" t="s">
        <v>56</v>
      </c>
      <c r="F94" t="s">
        <v>51</v>
      </c>
      <c r="J94" t="s">
        <v>55</v>
      </c>
      <c r="K94" t="s">
        <v>52</v>
      </c>
      <c r="O94" t="s">
        <v>54</v>
      </c>
      <c r="P94" t="s">
        <v>53</v>
      </c>
    </row>
    <row r="95" spans="4:17" x14ac:dyDescent="0.25">
      <c r="D95">
        <v>45</v>
      </c>
      <c r="E95" t="s">
        <v>53</v>
      </c>
      <c r="F95" t="s">
        <v>56</v>
      </c>
      <c r="J95" t="s">
        <v>52</v>
      </c>
      <c r="K95" t="s">
        <v>51</v>
      </c>
      <c r="O95" t="s">
        <v>54</v>
      </c>
      <c r="P95" t="s">
        <v>55</v>
      </c>
    </row>
    <row r="96" spans="4:17" x14ac:dyDescent="0.25">
      <c r="D96">
        <v>50</v>
      </c>
      <c r="E96" t="s">
        <v>56</v>
      </c>
      <c r="F96" t="s">
        <v>53</v>
      </c>
      <c r="J96" t="s">
        <v>55</v>
      </c>
      <c r="K96" t="s">
        <v>52</v>
      </c>
      <c r="O96" t="s">
        <v>54</v>
      </c>
      <c r="P96" t="s">
        <v>51</v>
      </c>
    </row>
    <row r="97" spans="4:16" x14ac:dyDescent="0.25">
      <c r="D97">
        <v>55</v>
      </c>
      <c r="E97" t="s">
        <v>53</v>
      </c>
      <c r="F97" t="s">
        <v>51</v>
      </c>
      <c r="J97" t="s">
        <v>52</v>
      </c>
      <c r="K97" t="s">
        <v>55</v>
      </c>
      <c r="O97" t="s">
        <v>54</v>
      </c>
      <c r="P97" t="s">
        <v>56</v>
      </c>
    </row>
    <row r="100" spans="4:16" x14ac:dyDescent="0.25">
      <c r="D100">
        <v>0</v>
      </c>
      <c r="E100" t="s">
        <v>56</v>
      </c>
      <c r="F100" t="s">
        <v>53</v>
      </c>
      <c r="J100" t="s">
        <v>55</v>
      </c>
      <c r="K100" t="s">
        <v>51</v>
      </c>
      <c r="O100" t="s">
        <v>54</v>
      </c>
      <c r="P100" t="s">
        <v>52</v>
      </c>
    </row>
    <row r="101" spans="4:16" x14ac:dyDescent="0.25">
      <c r="D101">
        <v>5</v>
      </c>
      <c r="E101" t="s">
        <v>53</v>
      </c>
      <c r="F101" t="s">
        <v>56</v>
      </c>
      <c r="J101" t="s">
        <v>52</v>
      </c>
      <c r="K101" t="s">
        <v>55</v>
      </c>
      <c r="O101" t="s">
        <v>54</v>
      </c>
      <c r="P101" t="s">
        <v>51</v>
      </c>
    </row>
    <row r="102" spans="4:16" x14ac:dyDescent="0.25">
      <c r="D102">
        <v>10</v>
      </c>
      <c r="E102" t="s">
        <v>56</v>
      </c>
      <c r="F102" t="s">
        <v>51</v>
      </c>
      <c r="J102" t="s">
        <v>55</v>
      </c>
      <c r="K102" t="s">
        <v>52</v>
      </c>
      <c r="O102" t="s">
        <v>54</v>
      </c>
      <c r="P102" t="s">
        <v>53</v>
      </c>
    </row>
    <row r="103" spans="4:16" x14ac:dyDescent="0.25">
      <c r="D103">
        <v>15</v>
      </c>
      <c r="E103" t="s">
        <v>53</v>
      </c>
      <c r="F103" t="s">
        <v>56</v>
      </c>
      <c r="J103" t="s">
        <v>52</v>
      </c>
      <c r="K103" t="s">
        <v>51</v>
      </c>
      <c r="O103" t="s">
        <v>54</v>
      </c>
      <c r="P103" t="s">
        <v>55</v>
      </c>
    </row>
    <row r="104" spans="4:16" x14ac:dyDescent="0.25">
      <c r="D104">
        <v>20</v>
      </c>
      <c r="E104" t="s">
        <v>56</v>
      </c>
      <c r="F104" t="s">
        <v>53</v>
      </c>
      <c r="J104" t="s">
        <v>55</v>
      </c>
      <c r="K104" t="s">
        <v>52</v>
      </c>
      <c r="O104" t="s">
        <v>54</v>
      </c>
      <c r="P104" t="s">
        <v>51</v>
      </c>
    </row>
    <row r="105" spans="4:16" x14ac:dyDescent="0.25">
      <c r="D105">
        <v>25</v>
      </c>
      <c r="E105" t="s">
        <v>53</v>
      </c>
      <c r="F105" t="s">
        <v>51</v>
      </c>
      <c r="J105" t="s">
        <v>52</v>
      </c>
      <c r="K105" t="s">
        <v>55</v>
      </c>
      <c r="O105" t="s">
        <v>54</v>
      </c>
      <c r="P105" t="s">
        <v>56</v>
      </c>
    </row>
    <row r="106" spans="4:16" x14ac:dyDescent="0.25">
      <c r="D106">
        <v>30</v>
      </c>
      <c r="E106" t="s">
        <v>56</v>
      </c>
      <c r="F106" t="s">
        <v>53</v>
      </c>
      <c r="J106" t="s">
        <v>55</v>
      </c>
      <c r="K106" t="s">
        <v>51</v>
      </c>
      <c r="O106" t="s">
        <v>54</v>
      </c>
      <c r="P106" t="s">
        <v>52</v>
      </c>
    </row>
    <row r="107" spans="4:16" x14ac:dyDescent="0.25">
      <c r="D107">
        <v>35</v>
      </c>
      <c r="E107" t="s">
        <v>53</v>
      </c>
      <c r="F107" t="s">
        <v>56</v>
      </c>
      <c r="J107" t="s">
        <v>52</v>
      </c>
      <c r="K107" t="s">
        <v>55</v>
      </c>
      <c r="O107" t="s">
        <v>54</v>
      </c>
      <c r="P107" t="s">
        <v>51</v>
      </c>
    </row>
    <row r="108" spans="4:16" x14ac:dyDescent="0.25">
      <c r="D108">
        <v>40</v>
      </c>
      <c r="E108" t="s">
        <v>56</v>
      </c>
      <c r="F108" t="s">
        <v>51</v>
      </c>
      <c r="J108" t="s">
        <v>55</v>
      </c>
      <c r="K108" t="s">
        <v>52</v>
      </c>
      <c r="O108" t="s">
        <v>54</v>
      </c>
      <c r="P108" t="s">
        <v>53</v>
      </c>
    </row>
    <row r="109" spans="4:16" x14ac:dyDescent="0.25">
      <c r="D109">
        <v>45</v>
      </c>
      <c r="E109" t="s">
        <v>53</v>
      </c>
      <c r="F109" t="s">
        <v>56</v>
      </c>
      <c r="J109" t="s">
        <v>52</v>
      </c>
      <c r="K109" t="s">
        <v>51</v>
      </c>
      <c r="O109" t="s">
        <v>54</v>
      </c>
      <c r="P109" t="s">
        <v>55</v>
      </c>
    </row>
    <row r="110" spans="4:16" x14ac:dyDescent="0.25">
      <c r="D110">
        <v>50</v>
      </c>
      <c r="E110" t="s">
        <v>56</v>
      </c>
      <c r="F110" t="s">
        <v>53</v>
      </c>
      <c r="J110" t="s">
        <v>55</v>
      </c>
      <c r="K110" t="s">
        <v>52</v>
      </c>
      <c r="O110" t="s">
        <v>54</v>
      </c>
      <c r="P110" t="s">
        <v>51</v>
      </c>
    </row>
    <row r="111" spans="4:16" x14ac:dyDescent="0.25">
      <c r="D111">
        <v>55</v>
      </c>
      <c r="E111" t="s">
        <v>53</v>
      </c>
      <c r="F111" t="s">
        <v>51</v>
      </c>
      <c r="J111" t="s">
        <v>52</v>
      </c>
      <c r="K111" t="s">
        <v>55</v>
      </c>
      <c r="O111" t="s">
        <v>54</v>
      </c>
      <c r="P111" t="s">
        <v>56</v>
      </c>
    </row>
    <row r="114" spans="4:17" x14ac:dyDescent="0.25">
      <c r="D114" s="6" t="s">
        <v>56</v>
      </c>
      <c r="E114">
        <f>COUNTIF(E$5:E$111,$D114)</f>
        <v>41</v>
      </c>
      <c r="F114">
        <f t="shared" ref="F114:G116" si="0">COUNTIF(F$5:F$111,$D114)</f>
        <v>28</v>
      </c>
      <c r="G114">
        <f t="shared" si="0"/>
        <v>12</v>
      </c>
      <c r="I114" s="6" t="s">
        <v>55</v>
      </c>
      <c r="J114">
        <f>COUNTIF(J$5:K$111,$I114)</f>
        <v>69</v>
      </c>
      <c r="K114">
        <f t="shared" ref="K114" si="1">COUNTIF(K$5:L$111,$I114)</f>
        <v>40</v>
      </c>
      <c r="L114">
        <f>COUNTIF(L$5:N$111,$I114)</f>
        <v>12</v>
      </c>
      <c r="N114" s="6" t="s">
        <v>54</v>
      </c>
      <c r="O114">
        <f>COUNTIF(O$5:P$111,$N114)</f>
        <v>84</v>
      </c>
      <c r="P114">
        <f t="shared" ref="P114:Q114" si="2">COUNTIF(P$5:Q$111,$N114)</f>
        <v>12</v>
      </c>
      <c r="Q114">
        <f t="shared" si="2"/>
        <v>12</v>
      </c>
    </row>
    <row r="115" spans="4:17" x14ac:dyDescent="0.25">
      <c r="D115" s="6" t="s">
        <v>53</v>
      </c>
      <c r="E115">
        <f t="shared" ref="E115:E116" si="3">COUNTIF(E$5:E$111,$D115)</f>
        <v>42</v>
      </c>
      <c r="F115">
        <f t="shared" si="0"/>
        <v>28</v>
      </c>
      <c r="G115">
        <f t="shared" si="0"/>
        <v>12</v>
      </c>
      <c r="I115" s="6" t="s">
        <v>52</v>
      </c>
      <c r="J115">
        <f t="shared" ref="J115:K116" si="4">COUNTIF(J$5:K$111,$I115)</f>
        <v>69</v>
      </c>
      <c r="K115">
        <f t="shared" si="4"/>
        <v>40</v>
      </c>
      <c r="L115">
        <f>COUNTIF(L$5:N$111,$I115)</f>
        <v>12</v>
      </c>
      <c r="N115" s="6" t="s">
        <v>51</v>
      </c>
      <c r="O115">
        <f t="shared" ref="O115:Q116" si="5">COUNTIF(O$5:P$111,$N115)</f>
        <v>29</v>
      </c>
      <c r="P115">
        <f t="shared" si="5"/>
        <v>41</v>
      </c>
      <c r="Q115">
        <f t="shared" si="5"/>
        <v>12</v>
      </c>
    </row>
    <row r="116" spans="4:17" x14ac:dyDescent="0.25">
      <c r="D116" s="6" t="s">
        <v>50</v>
      </c>
      <c r="E116">
        <f t="shared" si="3"/>
        <v>13</v>
      </c>
      <c r="F116">
        <f t="shared" si="0"/>
        <v>8</v>
      </c>
      <c r="G116">
        <f t="shared" si="0"/>
        <v>12</v>
      </c>
      <c r="I116" s="6" t="s">
        <v>49</v>
      </c>
      <c r="J116">
        <f t="shared" si="4"/>
        <v>22</v>
      </c>
      <c r="K116">
        <f t="shared" si="4"/>
        <v>20</v>
      </c>
      <c r="L116">
        <f>COUNTIF(L$5:N$111,$I116)</f>
        <v>12</v>
      </c>
      <c r="N116" s="6" t="s">
        <v>48</v>
      </c>
      <c r="O116">
        <f t="shared" si="5"/>
        <v>15</v>
      </c>
      <c r="P116">
        <f t="shared" si="5"/>
        <v>15</v>
      </c>
      <c r="Q116">
        <f t="shared" si="5"/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CDCA-C9FC-4EDD-80E0-CAE4E15C9CF2}">
  <sheetPr codeName="Sheet14"/>
  <dimension ref="A1:AB47"/>
  <sheetViews>
    <sheetView topLeftCell="A22" workbookViewId="0">
      <selection activeCell="D16" sqref="D16"/>
    </sheetView>
  </sheetViews>
  <sheetFormatPr defaultRowHeight="15" x14ac:dyDescent="0.25"/>
  <cols>
    <col min="3" max="3" width="23.5703125" bestFit="1" customWidth="1"/>
    <col min="5" max="5" width="10.85546875" bestFit="1" customWidth="1"/>
    <col min="15" max="15" width="40" bestFit="1" customWidth="1"/>
  </cols>
  <sheetData>
    <row r="1" spans="1:28" ht="23.25" x14ac:dyDescent="0.35">
      <c r="A1" s="13" t="s">
        <v>273</v>
      </c>
    </row>
    <row r="4" spans="1:28" x14ac:dyDescent="0.25">
      <c r="D4" t="s">
        <v>272</v>
      </c>
      <c r="E4">
        <v>5</v>
      </c>
      <c r="F4" t="s">
        <v>270</v>
      </c>
    </row>
    <row r="5" spans="1:28" x14ac:dyDescent="0.25">
      <c r="D5" t="s">
        <v>271</v>
      </c>
      <c r="E5">
        <v>6</v>
      </c>
      <c r="F5" t="s">
        <v>270</v>
      </c>
    </row>
    <row r="7" spans="1:28" x14ac:dyDescent="0.25">
      <c r="E7">
        <v>60</v>
      </c>
      <c r="F7" t="s">
        <v>269</v>
      </c>
    </row>
    <row r="9" spans="1:28" x14ac:dyDescent="0.25">
      <c r="E9">
        <v>8</v>
      </c>
      <c r="F9" t="s">
        <v>268</v>
      </c>
    </row>
    <row r="10" spans="1:28" x14ac:dyDescent="0.25">
      <c r="AB10" t="s">
        <v>266</v>
      </c>
    </row>
    <row r="11" spans="1:28" x14ac:dyDescent="0.25">
      <c r="E11">
        <f>E7/(E4)</f>
        <v>12</v>
      </c>
      <c r="F11" t="s">
        <v>265</v>
      </c>
      <c r="AB11" t="s">
        <v>264</v>
      </c>
    </row>
    <row r="12" spans="1:28" x14ac:dyDescent="0.25">
      <c r="F12" t="s">
        <v>263</v>
      </c>
      <c r="AA12">
        <v>3</v>
      </c>
      <c r="AB12" t="s">
        <v>262</v>
      </c>
    </row>
    <row r="13" spans="1:28" x14ac:dyDescent="0.25">
      <c r="AA13">
        <v>1</v>
      </c>
      <c r="AB13" t="s">
        <v>261</v>
      </c>
    </row>
    <row r="14" spans="1:28" x14ac:dyDescent="0.25">
      <c r="E14">
        <f>E11*E9</f>
        <v>96</v>
      </c>
      <c r="F14" t="s">
        <v>260</v>
      </c>
    </row>
    <row r="15" spans="1:28" x14ac:dyDescent="0.25">
      <c r="AA15">
        <v>24</v>
      </c>
      <c r="AB15" t="s">
        <v>259</v>
      </c>
    </row>
    <row r="16" spans="1:28" x14ac:dyDescent="0.25">
      <c r="D16" s="30" t="s">
        <v>348</v>
      </c>
      <c r="E16" s="29">
        <f>VLOOKUP(D16,'TrackR Income'!A2:B7,2,FALSE)</f>
        <v>150</v>
      </c>
      <c r="F16" t="s">
        <v>372</v>
      </c>
      <c r="AA16">
        <v>16</v>
      </c>
      <c r="AB16" t="s">
        <v>256</v>
      </c>
    </row>
    <row r="18" spans="5:28" x14ac:dyDescent="0.25">
      <c r="E18" s="33" cm="1">
        <f t="array" ref="E18">_xlfn.IFS(D16="Trackr A",'Component cost'!B17,D16="Trackr B",'Component cost'!D17,D16="Trackr C",'Component cost'!F17,D16="Trackr A Wholesale Price",'Component cost'!B17,D16="Trackr B Wholesale Price",'Component cost'!D17,D16="Trackr C Wholesale Price",'Component cost'!F17)</f>
        <v>95.16</v>
      </c>
      <c r="F18" s="30" t="s">
        <v>255</v>
      </c>
      <c r="AA18">
        <v>6</v>
      </c>
      <c r="AB18" t="s">
        <v>254</v>
      </c>
    </row>
    <row r="19" spans="5:28" x14ac:dyDescent="0.25">
      <c r="E19" s="29">
        <v>5</v>
      </c>
      <c r="F19" t="s">
        <v>253</v>
      </c>
      <c r="AA19">
        <v>12</v>
      </c>
      <c r="AB19" t="s">
        <v>252</v>
      </c>
    </row>
    <row r="20" spans="5:28" x14ac:dyDescent="0.25">
      <c r="E20" s="29">
        <v>45</v>
      </c>
      <c r="F20" t="s">
        <v>251</v>
      </c>
      <c r="AA20">
        <v>6</v>
      </c>
      <c r="AB20" t="s">
        <v>250</v>
      </c>
    </row>
    <row r="21" spans="5:28" x14ac:dyDescent="0.25">
      <c r="E21" s="28">
        <f>E14*(E16-E18-E19-E20)</f>
        <v>464.64000000000033</v>
      </c>
      <c r="F21" t="s">
        <v>249</v>
      </c>
      <c r="AA21">
        <v>3</v>
      </c>
      <c r="AB21" t="s">
        <v>248</v>
      </c>
    </row>
    <row r="22" spans="5:28" x14ac:dyDescent="0.25">
      <c r="AA22">
        <v>3</v>
      </c>
      <c r="AB22" t="s">
        <v>247</v>
      </c>
    </row>
    <row r="23" spans="5:28" x14ac:dyDescent="0.25">
      <c r="E23" s="29">
        <v>28</v>
      </c>
      <c r="F23" t="s">
        <v>243</v>
      </c>
      <c r="AA23">
        <v>3</v>
      </c>
      <c r="AB23" t="s">
        <v>246</v>
      </c>
    </row>
    <row r="24" spans="5:28" x14ac:dyDescent="0.25">
      <c r="E24" s="20">
        <v>0.1</v>
      </c>
      <c r="F24" t="s">
        <v>245</v>
      </c>
      <c r="AA24">
        <v>1</v>
      </c>
      <c r="AB24" t="s">
        <v>244</v>
      </c>
    </row>
    <row r="25" spans="5:28" x14ac:dyDescent="0.25">
      <c r="E25">
        <f>E23*(1+E24)</f>
        <v>30.800000000000004</v>
      </c>
      <c r="F25" t="s">
        <v>243</v>
      </c>
      <c r="AA25">
        <v>2</v>
      </c>
      <c r="AB25" t="s">
        <v>242</v>
      </c>
    </row>
    <row r="26" spans="5:28" x14ac:dyDescent="0.25">
      <c r="E26" s="31">
        <v>16</v>
      </c>
      <c r="F26" s="30" t="s">
        <v>232</v>
      </c>
      <c r="AA26">
        <v>2</v>
      </c>
      <c r="AB26" t="s">
        <v>373</v>
      </c>
    </row>
    <row r="27" spans="5:28" x14ac:dyDescent="0.25">
      <c r="E27" s="31">
        <v>50</v>
      </c>
      <c r="F27" s="30" t="s">
        <v>230</v>
      </c>
    </row>
    <row r="28" spans="5:28" x14ac:dyDescent="0.25">
      <c r="E28" s="31">
        <f>ROUNDUP(E26*E27%,1)</f>
        <v>8</v>
      </c>
      <c r="F28" s="30" t="s">
        <v>228</v>
      </c>
    </row>
    <row r="29" spans="5:28" x14ac:dyDescent="0.25">
      <c r="E29">
        <v>4</v>
      </c>
      <c r="F29" t="s">
        <v>241</v>
      </c>
      <c r="AA29">
        <v>2</v>
      </c>
      <c r="AB29" t="s">
        <v>240</v>
      </c>
    </row>
    <row r="30" spans="5:28" x14ac:dyDescent="0.25">
      <c r="E30" s="29">
        <f>E29*E25*E9</f>
        <v>985.60000000000014</v>
      </c>
      <c r="F30" t="s">
        <v>239</v>
      </c>
    </row>
    <row r="32" spans="5:28" x14ac:dyDescent="0.25">
      <c r="E32" s="28">
        <f>E21-E30</f>
        <v>-520.95999999999981</v>
      </c>
      <c r="F32" t="s">
        <v>234</v>
      </c>
    </row>
    <row r="33" spans="5:6" x14ac:dyDescent="0.25">
      <c r="F33" t="s">
        <v>238</v>
      </c>
    </row>
    <row r="35" spans="5:6" x14ac:dyDescent="0.25">
      <c r="E35">
        <v>3</v>
      </c>
      <c r="F35" t="s">
        <v>237</v>
      </c>
    </row>
    <row r="36" spans="5:6" x14ac:dyDescent="0.25">
      <c r="E36" s="28">
        <f>E32*E35</f>
        <v>-1562.8799999999994</v>
      </c>
      <c r="F36" t="s">
        <v>234</v>
      </c>
    </row>
    <row r="37" spans="5:6" x14ac:dyDescent="0.25">
      <c r="F37" t="s">
        <v>236</v>
      </c>
    </row>
    <row r="39" spans="5:6" x14ac:dyDescent="0.25">
      <c r="F39" t="s">
        <v>235</v>
      </c>
    </row>
    <row r="40" spans="5:6" x14ac:dyDescent="0.25">
      <c r="E40" s="28">
        <f>E36*2</f>
        <v>-3125.7599999999989</v>
      </c>
      <c r="F40" t="s">
        <v>234</v>
      </c>
    </row>
    <row r="41" spans="5:6" x14ac:dyDescent="0.25">
      <c r="F41" t="s">
        <v>233</v>
      </c>
    </row>
    <row r="43" spans="5:6" x14ac:dyDescent="0.25">
      <c r="E43" s="29">
        <v>24</v>
      </c>
      <c r="F43" t="s">
        <v>231</v>
      </c>
    </row>
    <row r="44" spans="5:6" x14ac:dyDescent="0.25">
      <c r="E44">
        <v>8</v>
      </c>
      <c r="F44" t="s">
        <v>229</v>
      </c>
    </row>
    <row r="45" spans="5:6" x14ac:dyDescent="0.25">
      <c r="E45" s="29">
        <f>E43*E44*E28</f>
        <v>1536</v>
      </c>
      <c r="F45" t="s">
        <v>227</v>
      </c>
    </row>
    <row r="47" spans="5:6" x14ac:dyDescent="0.25">
      <c r="E47" s="28">
        <f>E40-E45</f>
        <v>-4661.7599999999984</v>
      </c>
      <c r="F47" t="s">
        <v>374</v>
      </c>
    </row>
  </sheetData>
  <dataValidations count="1">
    <dataValidation type="list" allowBlank="1" showInputMessage="1" showErrorMessage="1" sqref="D16" xr:uid="{2A61AF57-DDAD-41B0-A496-2A91A6399AB7}">
      <formula1>"TrackR A, TrackR B, TrackR C, TrackR A Wholesale Price, TrackR B Wholesale Price, TrackR C Wholesale Price"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DD7F-9EC0-4208-ABC1-64E83BAFB4C9}">
  <sheetPr codeName="Sheet8"/>
  <dimension ref="A1:AB46"/>
  <sheetViews>
    <sheetView tabSelected="1" topLeftCell="A23" workbookViewId="0">
      <selection activeCell="C24" sqref="C24"/>
    </sheetView>
  </sheetViews>
  <sheetFormatPr defaultRowHeight="15" x14ac:dyDescent="0.25"/>
  <cols>
    <col min="2" max="2" width="24" bestFit="1" customWidth="1"/>
    <col min="3" max="3" width="23.5703125" bestFit="1" customWidth="1"/>
    <col min="5" max="5" width="10.85546875" bestFit="1" customWidth="1"/>
    <col min="15" max="15" width="40" bestFit="1" customWidth="1"/>
  </cols>
  <sheetData>
    <row r="1" spans="1:28" ht="23.25" x14ac:dyDescent="0.35">
      <c r="A1" s="13" t="s">
        <v>392</v>
      </c>
    </row>
    <row r="4" spans="1:28" x14ac:dyDescent="0.25">
      <c r="D4" t="s">
        <v>272</v>
      </c>
      <c r="E4">
        <v>4</v>
      </c>
      <c r="F4" t="s">
        <v>270</v>
      </c>
    </row>
    <row r="5" spans="1:28" x14ac:dyDescent="0.25">
      <c r="D5" t="s">
        <v>271</v>
      </c>
      <c r="E5">
        <v>4</v>
      </c>
      <c r="F5" t="s">
        <v>270</v>
      </c>
    </row>
    <row r="7" spans="1:28" x14ac:dyDescent="0.25">
      <c r="E7">
        <v>60</v>
      </c>
      <c r="F7" t="s">
        <v>269</v>
      </c>
    </row>
    <row r="9" spans="1:28" x14ac:dyDescent="0.25">
      <c r="E9">
        <v>8</v>
      </c>
      <c r="F9" t="s">
        <v>268</v>
      </c>
    </row>
    <row r="10" spans="1:28" x14ac:dyDescent="0.25">
      <c r="E10" s="20">
        <v>0</v>
      </c>
      <c r="F10" t="s">
        <v>267</v>
      </c>
      <c r="AB10" t="s">
        <v>266</v>
      </c>
    </row>
    <row r="11" spans="1:28" x14ac:dyDescent="0.25">
      <c r="E11">
        <f>(E7/(E4))-E10</f>
        <v>15</v>
      </c>
      <c r="F11" t="s">
        <v>265</v>
      </c>
      <c r="AB11" t="s">
        <v>264</v>
      </c>
    </row>
    <row r="12" spans="1:28" x14ac:dyDescent="0.25">
      <c r="C12" s="34"/>
      <c r="F12" t="s">
        <v>263</v>
      </c>
      <c r="AA12">
        <v>3</v>
      </c>
      <c r="AB12" t="s">
        <v>262</v>
      </c>
    </row>
    <row r="13" spans="1:28" x14ac:dyDescent="0.25">
      <c r="C13" s="34"/>
      <c r="AA13">
        <v>1</v>
      </c>
      <c r="AB13" t="s">
        <v>261</v>
      </c>
    </row>
    <row r="14" spans="1:28" x14ac:dyDescent="0.25">
      <c r="C14" s="34"/>
      <c r="E14">
        <f>E11*E9</f>
        <v>120</v>
      </c>
      <c r="F14" t="s">
        <v>260</v>
      </c>
    </row>
    <row r="15" spans="1:28" x14ac:dyDescent="0.25">
      <c r="AA15">
        <v>24</v>
      </c>
      <c r="AB15" t="s">
        <v>259</v>
      </c>
    </row>
    <row r="16" spans="1:28" x14ac:dyDescent="0.25">
      <c r="D16" s="30" t="s">
        <v>348</v>
      </c>
      <c r="E16" s="29">
        <f>VLOOKUP(D16,'TrackR Income'!A2:B7,2,FALSE)</f>
        <v>150</v>
      </c>
      <c r="F16" t="s">
        <v>257</v>
      </c>
      <c r="AA16">
        <v>16</v>
      </c>
      <c r="AB16" t="s">
        <v>256</v>
      </c>
    </row>
    <row r="18" spans="5:28" x14ac:dyDescent="0.25">
      <c r="E18" s="33" cm="1">
        <f t="array" ref="E18">_xlfn.IFS(D16="Trackr A",'Component cost'!B17,D16="Trackr B",'Component cost'!D17,D16="Trackr C",'Component cost'!F17,D16="Trackr A Wholesale Price",'Component cost'!B17,D16="Trackr B Wholesale Price",'Component cost'!D17,D16="Trackr C Wholesale Price",'Component cost'!F17)</f>
        <v>95.16</v>
      </c>
      <c r="F18" s="30" t="s">
        <v>255</v>
      </c>
      <c r="AA18">
        <v>6</v>
      </c>
      <c r="AB18" t="s">
        <v>254</v>
      </c>
    </row>
    <row r="19" spans="5:28" x14ac:dyDescent="0.25">
      <c r="E19" s="29">
        <v>12</v>
      </c>
      <c r="F19" t="s">
        <v>253</v>
      </c>
      <c r="AA19">
        <v>12</v>
      </c>
      <c r="AB19" t="s">
        <v>252</v>
      </c>
    </row>
    <row r="20" spans="5:28" x14ac:dyDescent="0.25">
      <c r="E20" s="29">
        <v>20</v>
      </c>
      <c r="F20" t="s">
        <v>251</v>
      </c>
      <c r="AA20">
        <v>6</v>
      </c>
      <c r="AB20" t="s">
        <v>250</v>
      </c>
    </row>
    <row r="21" spans="5:28" x14ac:dyDescent="0.25">
      <c r="E21" s="28">
        <f>E14*(E16-E18-E19-E20)</f>
        <v>2740.8</v>
      </c>
      <c r="F21" t="s">
        <v>249</v>
      </c>
      <c r="AA21">
        <v>3</v>
      </c>
      <c r="AB21" t="s">
        <v>248</v>
      </c>
    </row>
    <row r="22" spans="5:28" x14ac:dyDescent="0.25">
      <c r="AA22">
        <v>3</v>
      </c>
      <c r="AB22" t="s">
        <v>247</v>
      </c>
    </row>
    <row r="23" spans="5:28" x14ac:dyDescent="0.25">
      <c r="E23" s="29">
        <v>17</v>
      </c>
      <c r="F23" t="s">
        <v>243</v>
      </c>
      <c r="AA23">
        <v>3</v>
      </c>
      <c r="AB23" t="s">
        <v>246</v>
      </c>
    </row>
    <row r="24" spans="5:28" x14ac:dyDescent="0.25">
      <c r="E24" s="20">
        <v>0.05</v>
      </c>
      <c r="F24" t="s">
        <v>245</v>
      </c>
      <c r="AA24">
        <v>1</v>
      </c>
      <c r="AB24" t="s">
        <v>244</v>
      </c>
    </row>
    <row r="25" spans="5:28" x14ac:dyDescent="0.25">
      <c r="E25" s="32">
        <f>E23*(1+E24)</f>
        <v>17.850000000000001</v>
      </c>
      <c r="F25" t="s">
        <v>243</v>
      </c>
      <c r="AA25">
        <v>2</v>
      </c>
      <c r="AB25" t="s">
        <v>242</v>
      </c>
    </row>
    <row r="26" spans="5:28" x14ac:dyDescent="0.25">
      <c r="E26">
        <v>9</v>
      </c>
      <c r="F26" t="s">
        <v>241</v>
      </c>
      <c r="AA26">
        <v>2</v>
      </c>
      <c r="AB26" t="s">
        <v>240</v>
      </c>
    </row>
    <row r="27" spans="5:28" x14ac:dyDescent="0.25">
      <c r="E27" s="29">
        <f>E26*E25*E9</f>
        <v>1285.2</v>
      </c>
      <c r="F27" t="s">
        <v>239</v>
      </c>
    </row>
    <row r="29" spans="5:28" x14ac:dyDescent="0.25">
      <c r="E29" s="28">
        <f>E21-E27</f>
        <v>1455.6000000000001</v>
      </c>
      <c r="F29" t="s">
        <v>234</v>
      </c>
    </row>
    <row r="30" spans="5:28" x14ac:dyDescent="0.25">
      <c r="F30" t="s">
        <v>238</v>
      </c>
    </row>
    <row r="32" spans="5:28" x14ac:dyDescent="0.25">
      <c r="E32">
        <v>3</v>
      </c>
      <c r="F32" t="s">
        <v>237</v>
      </c>
    </row>
    <row r="33" spans="1:6" x14ac:dyDescent="0.25">
      <c r="E33" s="28">
        <f>E29*E32</f>
        <v>4366.8</v>
      </c>
      <c r="F33" t="s">
        <v>234</v>
      </c>
    </row>
    <row r="34" spans="1:6" x14ac:dyDescent="0.25">
      <c r="F34" t="s">
        <v>236</v>
      </c>
    </row>
    <row r="36" spans="1:6" x14ac:dyDescent="0.25">
      <c r="F36" t="s">
        <v>235</v>
      </c>
    </row>
    <row r="37" spans="1:6" x14ac:dyDescent="0.25">
      <c r="E37" s="28">
        <f>E33*2</f>
        <v>8733.6</v>
      </c>
      <c r="F37" t="s">
        <v>234</v>
      </c>
    </row>
    <row r="38" spans="1:6" x14ac:dyDescent="0.25">
      <c r="F38" t="s">
        <v>233</v>
      </c>
    </row>
    <row r="40" spans="1:6" x14ac:dyDescent="0.25">
      <c r="A40" s="31">
        <v>16</v>
      </c>
      <c r="B40" s="30" t="s">
        <v>232</v>
      </c>
      <c r="E40" s="29">
        <v>17</v>
      </c>
      <c r="F40" t="s">
        <v>231</v>
      </c>
    </row>
    <row r="41" spans="1:6" x14ac:dyDescent="0.25">
      <c r="A41" s="31">
        <v>50</v>
      </c>
      <c r="B41" s="30" t="s">
        <v>230</v>
      </c>
      <c r="E41">
        <v>8</v>
      </c>
      <c r="F41" t="s">
        <v>229</v>
      </c>
    </row>
    <row r="42" spans="1:6" x14ac:dyDescent="0.25">
      <c r="A42" s="31">
        <f>ROUNDUP(A40*A41%,1)</f>
        <v>8</v>
      </c>
      <c r="B42" s="30" t="s">
        <v>228</v>
      </c>
      <c r="E42" s="29">
        <f>E40*E41*A42</f>
        <v>1088</v>
      </c>
      <c r="F42" t="s">
        <v>227</v>
      </c>
    </row>
    <row r="44" spans="1:6" x14ac:dyDescent="0.25">
      <c r="E44" s="28">
        <f>E37-E42</f>
        <v>7645.6</v>
      </c>
      <c r="F44" t="s">
        <v>226</v>
      </c>
    </row>
    <row r="45" spans="1:6" x14ac:dyDescent="0.25">
      <c r="E45" s="28">
        <f>E44*5</f>
        <v>38228</v>
      </c>
      <c r="F45" t="s">
        <v>225</v>
      </c>
    </row>
    <row r="46" spans="1:6" x14ac:dyDescent="0.25">
      <c r="E46" s="28">
        <f>E44*20</f>
        <v>152912</v>
      </c>
      <c r="F46" t="s">
        <v>224</v>
      </c>
    </row>
  </sheetData>
  <dataValidations count="1">
    <dataValidation type="list" allowBlank="1" showInputMessage="1" showErrorMessage="1" sqref="D16" xr:uid="{E25918B1-FCFF-483E-8BAD-3E2FB22BB768}">
      <formula1>"TrackR A, TrackR B, TrackR C, TrackR A Wholesale Price, TrackR B Wholesale Price, TrackR C Wholesale Price"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F81A-E918-479A-B546-6B439A5C4B5E}">
  <sheetPr codeName="Sheet9"/>
  <dimension ref="A1:AB46"/>
  <sheetViews>
    <sheetView topLeftCell="A9" workbookViewId="0">
      <selection activeCell="C21" sqref="C21"/>
    </sheetView>
  </sheetViews>
  <sheetFormatPr defaultRowHeight="15" x14ac:dyDescent="0.25"/>
  <cols>
    <col min="2" max="2" width="24" bestFit="1" customWidth="1"/>
    <col min="3" max="3" width="23.5703125" bestFit="1" customWidth="1"/>
    <col min="5" max="5" width="10.85546875" bestFit="1" customWidth="1"/>
    <col min="15" max="15" width="40" bestFit="1" customWidth="1"/>
  </cols>
  <sheetData>
    <row r="1" spans="1:28" ht="23.25" x14ac:dyDescent="0.35">
      <c r="A1" s="13" t="s">
        <v>393</v>
      </c>
    </row>
    <row r="4" spans="1:28" x14ac:dyDescent="0.25">
      <c r="D4" t="s">
        <v>272</v>
      </c>
      <c r="E4">
        <v>4</v>
      </c>
      <c r="F4" t="s">
        <v>270</v>
      </c>
    </row>
    <row r="5" spans="1:28" x14ac:dyDescent="0.25">
      <c r="D5" t="s">
        <v>271</v>
      </c>
      <c r="E5">
        <v>4</v>
      </c>
      <c r="F5" t="s">
        <v>270</v>
      </c>
    </row>
    <row r="7" spans="1:28" x14ac:dyDescent="0.25">
      <c r="E7">
        <v>60</v>
      </c>
      <c r="F7" t="s">
        <v>269</v>
      </c>
    </row>
    <row r="9" spans="1:28" x14ac:dyDescent="0.25">
      <c r="E9">
        <v>8</v>
      </c>
      <c r="F9" t="s">
        <v>268</v>
      </c>
    </row>
    <row r="10" spans="1:28" x14ac:dyDescent="0.25">
      <c r="E10" s="20">
        <v>0.02</v>
      </c>
      <c r="F10" t="s">
        <v>267</v>
      </c>
      <c r="AB10" t="s">
        <v>266</v>
      </c>
    </row>
    <row r="11" spans="1:28" x14ac:dyDescent="0.25">
      <c r="E11">
        <f>(E7/(E4))-E10</f>
        <v>14.98</v>
      </c>
      <c r="F11" t="s">
        <v>265</v>
      </c>
      <c r="AB11" t="s">
        <v>264</v>
      </c>
    </row>
    <row r="12" spans="1:28" x14ac:dyDescent="0.25">
      <c r="C12" s="34"/>
      <c r="F12" t="s">
        <v>263</v>
      </c>
      <c r="AA12">
        <v>3</v>
      </c>
      <c r="AB12" t="s">
        <v>262</v>
      </c>
    </row>
    <row r="13" spans="1:28" x14ac:dyDescent="0.25">
      <c r="C13" s="34"/>
      <c r="AA13">
        <v>1</v>
      </c>
      <c r="AB13" t="s">
        <v>261</v>
      </c>
    </row>
    <row r="14" spans="1:28" x14ac:dyDescent="0.25">
      <c r="C14" s="34"/>
      <c r="E14">
        <f>E11*E9</f>
        <v>119.84</v>
      </c>
      <c r="F14" t="s">
        <v>260</v>
      </c>
    </row>
    <row r="15" spans="1:28" x14ac:dyDescent="0.25">
      <c r="AA15">
        <v>24</v>
      </c>
      <c r="AB15" t="s">
        <v>259</v>
      </c>
    </row>
    <row r="16" spans="1:28" x14ac:dyDescent="0.25">
      <c r="D16" s="30" t="s">
        <v>258</v>
      </c>
      <c r="E16" s="29">
        <f>VLOOKUP(D16,'TrackR Income'!A2:B7,2,FALSE)</f>
        <v>150</v>
      </c>
      <c r="F16" t="s">
        <v>257</v>
      </c>
      <c r="AA16">
        <v>16</v>
      </c>
      <c r="AB16" t="s">
        <v>256</v>
      </c>
    </row>
    <row r="18" spans="5:28" x14ac:dyDescent="0.25">
      <c r="E18" s="33" cm="1">
        <f t="array" ref="E18">_xlfn.IFS(D16="Trackr A",'Component cost'!B36,D16="Trackr B",'Component cost'!D36,D16="Trackr C",'Component cost'!F36,D16="Trackr A Wholesale Price",'Component cost'!B36,D16="Trackr B Wholesale Price",'Component cost'!D36,D16="Trackr C Wholesale Price",'Component cost'!F136)</f>
        <v>98.19</v>
      </c>
      <c r="F18" s="30" t="s">
        <v>255</v>
      </c>
      <c r="AA18">
        <v>6</v>
      </c>
      <c r="AB18" t="s">
        <v>254</v>
      </c>
    </row>
    <row r="19" spans="5:28" x14ac:dyDescent="0.25">
      <c r="E19" s="29">
        <v>15</v>
      </c>
      <c r="F19" t="s">
        <v>253</v>
      </c>
      <c r="AA19">
        <v>12</v>
      </c>
      <c r="AB19" t="s">
        <v>252</v>
      </c>
    </row>
    <row r="20" spans="5:28" x14ac:dyDescent="0.25">
      <c r="E20" s="29">
        <v>23</v>
      </c>
      <c r="F20" t="s">
        <v>251</v>
      </c>
      <c r="AA20">
        <v>6</v>
      </c>
      <c r="AB20" t="s">
        <v>250</v>
      </c>
    </row>
    <row r="21" spans="5:28" x14ac:dyDescent="0.25">
      <c r="E21" s="28">
        <f>E14*(E16-E18-E19-E20)</f>
        <v>1654.9904000000004</v>
      </c>
      <c r="F21" t="s">
        <v>249</v>
      </c>
      <c r="AA21">
        <v>3</v>
      </c>
      <c r="AB21" t="s">
        <v>248</v>
      </c>
    </row>
    <row r="22" spans="5:28" x14ac:dyDescent="0.25">
      <c r="AA22">
        <v>3</v>
      </c>
      <c r="AB22" t="s">
        <v>247</v>
      </c>
    </row>
    <row r="23" spans="5:28" x14ac:dyDescent="0.25">
      <c r="E23" s="29">
        <v>19</v>
      </c>
      <c r="F23" t="s">
        <v>243</v>
      </c>
      <c r="AA23">
        <v>3</v>
      </c>
      <c r="AB23" t="s">
        <v>246</v>
      </c>
    </row>
    <row r="24" spans="5:28" x14ac:dyDescent="0.25">
      <c r="E24" s="20">
        <v>0.05</v>
      </c>
      <c r="F24" t="s">
        <v>245</v>
      </c>
      <c r="AA24">
        <v>1</v>
      </c>
      <c r="AB24" t="s">
        <v>244</v>
      </c>
    </row>
    <row r="25" spans="5:28" x14ac:dyDescent="0.25">
      <c r="E25" s="32">
        <f>E23*(1+E24)</f>
        <v>19.95</v>
      </c>
      <c r="F25" t="s">
        <v>243</v>
      </c>
      <c r="AA25">
        <v>2</v>
      </c>
      <c r="AB25" t="s">
        <v>242</v>
      </c>
    </row>
    <row r="26" spans="5:28" x14ac:dyDescent="0.25">
      <c r="E26">
        <v>9</v>
      </c>
      <c r="F26" t="s">
        <v>241</v>
      </c>
      <c r="AA26">
        <v>2</v>
      </c>
      <c r="AB26" t="s">
        <v>240</v>
      </c>
    </row>
    <row r="27" spans="5:28" x14ac:dyDescent="0.25">
      <c r="E27" s="29">
        <f>E26*E25*E9</f>
        <v>1436.3999999999999</v>
      </c>
      <c r="F27" t="s">
        <v>239</v>
      </c>
    </row>
    <row r="29" spans="5:28" x14ac:dyDescent="0.25">
      <c r="E29" s="28">
        <f>E21-E27</f>
        <v>218.5904000000005</v>
      </c>
      <c r="F29" t="s">
        <v>234</v>
      </c>
    </row>
    <row r="30" spans="5:28" x14ac:dyDescent="0.25">
      <c r="F30" t="s">
        <v>238</v>
      </c>
    </row>
    <row r="32" spans="5:28" x14ac:dyDescent="0.25">
      <c r="E32">
        <v>3</v>
      </c>
      <c r="F32" t="s">
        <v>237</v>
      </c>
    </row>
    <row r="33" spans="1:6" x14ac:dyDescent="0.25">
      <c r="E33" s="28">
        <f>E29*E32</f>
        <v>655.7712000000015</v>
      </c>
      <c r="F33" t="s">
        <v>234</v>
      </c>
    </row>
    <row r="34" spans="1:6" x14ac:dyDescent="0.25">
      <c r="F34" t="s">
        <v>236</v>
      </c>
    </row>
    <row r="36" spans="1:6" x14ac:dyDescent="0.25">
      <c r="F36" t="s">
        <v>235</v>
      </c>
    </row>
    <row r="37" spans="1:6" x14ac:dyDescent="0.25">
      <c r="E37" s="28">
        <f>E33*2</f>
        <v>1311.542400000003</v>
      </c>
      <c r="F37" t="s">
        <v>234</v>
      </c>
    </row>
    <row r="38" spans="1:6" x14ac:dyDescent="0.25">
      <c r="F38" t="s">
        <v>233</v>
      </c>
    </row>
    <row r="40" spans="1:6" x14ac:dyDescent="0.25">
      <c r="A40" s="31">
        <v>16</v>
      </c>
      <c r="B40" s="30" t="s">
        <v>232</v>
      </c>
      <c r="E40" s="29">
        <v>19</v>
      </c>
      <c r="F40" t="s">
        <v>231</v>
      </c>
    </row>
    <row r="41" spans="1:6" x14ac:dyDescent="0.25">
      <c r="A41" s="31">
        <v>50</v>
      </c>
      <c r="B41" s="30" t="s">
        <v>230</v>
      </c>
      <c r="E41">
        <v>8</v>
      </c>
      <c r="F41" t="s">
        <v>229</v>
      </c>
    </row>
    <row r="42" spans="1:6" x14ac:dyDescent="0.25">
      <c r="A42" s="31">
        <f>ROUNDUP(A40*A41%,1)</f>
        <v>8</v>
      </c>
      <c r="B42" s="30" t="s">
        <v>228</v>
      </c>
      <c r="E42" s="29">
        <f>E40*E41*A42</f>
        <v>1216</v>
      </c>
      <c r="F42" t="s">
        <v>227</v>
      </c>
    </row>
    <row r="44" spans="1:6" x14ac:dyDescent="0.25">
      <c r="E44" s="28">
        <f>E37-E42</f>
        <v>95.542400000002999</v>
      </c>
      <c r="F44" t="s">
        <v>226</v>
      </c>
    </row>
    <row r="45" spans="1:6" x14ac:dyDescent="0.25">
      <c r="E45" s="28">
        <f>E44*5</f>
        <v>477.712000000015</v>
      </c>
      <c r="F45" t="s">
        <v>225</v>
      </c>
    </row>
    <row r="46" spans="1:6" x14ac:dyDescent="0.25">
      <c r="E46" s="28">
        <f>E44*20</f>
        <v>1910.84800000006</v>
      </c>
      <c r="F46" t="s">
        <v>224</v>
      </c>
    </row>
  </sheetData>
  <dataValidations count="1">
    <dataValidation type="list" allowBlank="1" showInputMessage="1" showErrorMessage="1" sqref="D16" xr:uid="{40E37EAF-C8AD-4AE2-9F15-FB94B738DA7B}">
      <formula1>"TrackR A, TrackR B, TrackR C, TrackR A Wholesale Price, TrackR B Wholesale Price, TrackR C Wholesale Price"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AF8B-DB41-498D-A2B5-FAA8D49E13C2}">
  <sheetPr codeName="Sheet10"/>
  <dimension ref="A1:B7"/>
  <sheetViews>
    <sheetView workbookViewId="0">
      <selection activeCell="D19" sqref="D19"/>
    </sheetView>
  </sheetViews>
  <sheetFormatPr defaultRowHeight="15" x14ac:dyDescent="0.25"/>
  <cols>
    <col min="1" max="1" width="23.140625" bestFit="1" customWidth="1"/>
  </cols>
  <sheetData>
    <row r="1" spans="1:2" x14ac:dyDescent="0.25">
      <c r="B1" t="s">
        <v>279</v>
      </c>
    </row>
    <row r="2" spans="1:2" x14ac:dyDescent="0.25">
      <c r="A2" s="34" t="s">
        <v>258</v>
      </c>
      <c r="B2" s="36">
        <v>150</v>
      </c>
    </row>
    <row r="3" spans="1:2" x14ac:dyDescent="0.25">
      <c r="A3" s="34" t="s">
        <v>278</v>
      </c>
      <c r="B3" s="36">
        <v>125</v>
      </c>
    </row>
    <row r="4" spans="1:2" x14ac:dyDescent="0.25">
      <c r="A4" s="34" t="s">
        <v>277</v>
      </c>
      <c r="B4" s="36">
        <v>170</v>
      </c>
    </row>
    <row r="5" spans="1:2" x14ac:dyDescent="0.25">
      <c r="A5" s="35" t="s">
        <v>276</v>
      </c>
      <c r="B5" s="28">
        <v>145</v>
      </c>
    </row>
    <row r="6" spans="1:2" x14ac:dyDescent="0.25">
      <c r="A6" s="35" t="s">
        <v>275</v>
      </c>
      <c r="B6" s="28">
        <v>120</v>
      </c>
    </row>
    <row r="7" spans="1:2" x14ac:dyDescent="0.25">
      <c r="A7" s="35" t="s">
        <v>274</v>
      </c>
      <c r="B7" s="28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228A-FCEB-4579-916A-771EED8020CF}">
  <sheetPr codeName="Sheet11"/>
  <dimension ref="A1:F36"/>
  <sheetViews>
    <sheetView topLeftCell="A19" workbookViewId="0">
      <selection activeCell="B17" sqref="B17"/>
    </sheetView>
  </sheetViews>
  <sheetFormatPr defaultRowHeight="15" x14ac:dyDescent="0.25"/>
  <sheetData>
    <row r="1" spans="1:6" x14ac:dyDescent="0.25">
      <c r="A1" s="6" t="s">
        <v>290</v>
      </c>
    </row>
    <row r="3" spans="1:6" x14ac:dyDescent="0.25">
      <c r="A3" s="37" t="s">
        <v>43</v>
      </c>
      <c r="B3" s="37" t="s">
        <v>288</v>
      </c>
      <c r="C3" s="37" t="s">
        <v>43</v>
      </c>
      <c r="D3" s="37" t="s">
        <v>288</v>
      </c>
      <c r="E3" s="37" t="s">
        <v>43</v>
      </c>
      <c r="F3" s="37" t="s">
        <v>288</v>
      </c>
    </row>
    <row r="4" spans="1:6" x14ac:dyDescent="0.25">
      <c r="A4" s="37" t="s">
        <v>182</v>
      </c>
      <c r="B4" s="37">
        <v>6.61</v>
      </c>
      <c r="C4" s="37" t="s">
        <v>182</v>
      </c>
      <c r="D4" s="37">
        <v>6.61</v>
      </c>
      <c r="E4" s="37" t="s">
        <v>182</v>
      </c>
      <c r="F4" s="37">
        <v>6.61</v>
      </c>
    </row>
    <row r="5" spans="1:6" x14ac:dyDescent="0.25">
      <c r="A5" s="37" t="s">
        <v>181</v>
      </c>
      <c r="B5" s="37">
        <v>0.08</v>
      </c>
      <c r="C5" s="37" t="s">
        <v>181</v>
      </c>
      <c r="D5" s="37">
        <v>0.08</v>
      </c>
      <c r="E5" s="37" t="s">
        <v>181</v>
      </c>
      <c r="F5" s="37">
        <v>0.08</v>
      </c>
    </row>
    <row r="6" spans="1:6" x14ac:dyDescent="0.25">
      <c r="A6" s="37" t="s">
        <v>214</v>
      </c>
      <c r="B6" s="37">
        <v>17.420000000000002</v>
      </c>
      <c r="C6" s="37" t="s">
        <v>214</v>
      </c>
      <c r="D6" s="37">
        <v>17.420000000000002</v>
      </c>
      <c r="E6" s="37" t="s">
        <v>214</v>
      </c>
      <c r="F6" s="37">
        <v>17.420000000000002</v>
      </c>
    </row>
    <row r="7" spans="1:6" x14ac:dyDescent="0.25">
      <c r="A7" s="37" t="s">
        <v>206</v>
      </c>
      <c r="B7" s="37">
        <v>14.99</v>
      </c>
      <c r="C7" s="37" t="s">
        <v>206</v>
      </c>
      <c r="D7" s="37">
        <v>14.99</v>
      </c>
      <c r="E7" s="37" t="s">
        <v>206</v>
      </c>
      <c r="F7" s="37">
        <v>14.99</v>
      </c>
    </row>
    <row r="8" spans="1:6" x14ac:dyDescent="0.25">
      <c r="A8" s="37" t="s">
        <v>201</v>
      </c>
      <c r="B8" s="37">
        <v>4.1500000000000004</v>
      </c>
      <c r="C8" s="37" t="s">
        <v>201</v>
      </c>
      <c r="D8" s="37">
        <v>4.1500000000000004</v>
      </c>
      <c r="E8" s="37" t="s">
        <v>201</v>
      </c>
      <c r="F8" s="37">
        <v>4.1500000000000004</v>
      </c>
    </row>
    <row r="9" spans="1:6" x14ac:dyDescent="0.25">
      <c r="A9" s="37" t="s">
        <v>199</v>
      </c>
      <c r="B9" s="37">
        <v>1.88</v>
      </c>
      <c r="C9" s="37" t="s">
        <v>199</v>
      </c>
      <c r="D9" s="37">
        <v>1.88</v>
      </c>
      <c r="E9" s="37" t="s">
        <v>199</v>
      </c>
      <c r="F9" s="37">
        <v>1.88</v>
      </c>
    </row>
    <row r="10" spans="1:6" x14ac:dyDescent="0.25">
      <c r="A10" s="37" t="s">
        <v>195</v>
      </c>
      <c r="B10" s="37">
        <v>0.56999999999999995</v>
      </c>
      <c r="C10" s="37" t="s">
        <v>195</v>
      </c>
      <c r="D10" s="37">
        <v>0.56999999999999995</v>
      </c>
      <c r="E10" s="37" t="s">
        <v>195</v>
      </c>
      <c r="F10" s="37">
        <v>0.56999999999999995</v>
      </c>
    </row>
    <row r="11" spans="1:6" x14ac:dyDescent="0.25">
      <c r="A11" s="37" t="s">
        <v>189</v>
      </c>
      <c r="B11" s="37">
        <v>0.31</v>
      </c>
      <c r="C11" s="37" t="s">
        <v>189</v>
      </c>
      <c r="D11" s="37">
        <v>0.31</v>
      </c>
      <c r="E11" s="37" t="s">
        <v>189</v>
      </c>
      <c r="F11" s="37">
        <v>0.31</v>
      </c>
    </row>
    <row r="12" spans="1:6" x14ac:dyDescent="0.25">
      <c r="A12" s="37" t="s">
        <v>193</v>
      </c>
      <c r="B12" s="37">
        <v>38.15</v>
      </c>
      <c r="C12" s="37" t="s">
        <v>193</v>
      </c>
      <c r="D12" s="37">
        <v>38.15</v>
      </c>
      <c r="E12" s="37" t="s">
        <v>193</v>
      </c>
      <c r="F12" s="37">
        <v>38.15</v>
      </c>
    </row>
    <row r="13" spans="1:6" x14ac:dyDescent="0.25">
      <c r="A13" s="37" t="s">
        <v>210</v>
      </c>
      <c r="B13" s="37">
        <v>4</v>
      </c>
      <c r="C13" s="37" t="s">
        <v>210</v>
      </c>
      <c r="D13" s="37">
        <v>4</v>
      </c>
      <c r="E13" s="37" t="s">
        <v>210</v>
      </c>
      <c r="F13" s="37">
        <v>4</v>
      </c>
    </row>
    <row r="14" spans="1:6" x14ac:dyDescent="0.25">
      <c r="A14" s="37" t="s">
        <v>217</v>
      </c>
      <c r="B14" s="37">
        <v>2</v>
      </c>
      <c r="C14" s="37" t="s">
        <v>217</v>
      </c>
      <c r="D14" s="37">
        <v>2</v>
      </c>
      <c r="E14" s="37" t="s">
        <v>217</v>
      </c>
      <c r="F14" s="37">
        <v>2</v>
      </c>
    </row>
    <row r="15" spans="1:6" x14ac:dyDescent="0.25">
      <c r="A15" s="37" t="s">
        <v>33</v>
      </c>
      <c r="B15" s="37">
        <v>3</v>
      </c>
      <c r="C15" s="37" t="s">
        <v>287</v>
      </c>
      <c r="D15" s="37">
        <v>6</v>
      </c>
      <c r="E15" s="37" t="s">
        <v>286</v>
      </c>
      <c r="F15" s="37">
        <v>10</v>
      </c>
    </row>
    <row r="16" spans="1:6" x14ac:dyDescent="0.25">
      <c r="A16" s="37" t="s">
        <v>285</v>
      </c>
      <c r="B16" s="37">
        <v>2</v>
      </c>
      <c r="C16" s="37" t="s">
        <v>284</v>
      </c>
      <c r="D16" s="37">
        <v>3</v>
      </c>
      <c r="E16" s="37" t="s">
        <v>283</v>
      </c>
      <c r="F16" s="37">
        <v>4</v>
      </c>
    </row>
    <row r="17" spans="1:6" x14ac:dyDescent="0.25">
      <c r="A17" s="37" t="s">
        <v>282</v>
      </c>
      <c r="B17" s="37">
        <f>SUM(B4:B16)</f>
        <v>95.16</v>
      </c>
      <c r="C17" s="37" t="s">
        <v>281</v>
      </c>
      <c r="D17" s="37">
        <f>SUM(D4:D16)</f>
        <v>99.16</v>
      </c>
      <c r="E17" s="37" t="s">
        <v>280</v>
      </c>
      <c r="F17" s="37">
        <f>SUM(F4:F16)</f>
        <v>104.16</v>
      </c>
    </row>
    <row r="20" spans="1:6" x14ac:dyDescent="0.25">
      <c r="A20" s="6" t="s">
        <v>289</v>
      </c>
    </row>
    <row r="22" spans="1:6" x14ac:dyDescent="0.25">
      <c r="A22" s="37" t="s">
        <v>43</v>
      </c>
      <c r="B22" s="37" t="s">
        <v>288</v>
      </c>
      <c r="C22" s="37" t="s">
        <v>43</v>
      </c>
      <c r="D22" s="37" t="s">
        <v>288</v>
      </c>
      <c r="E22" s="37" t="s">
        <v>43</v>
      </c>
      <c r="F22" s="37" t="s">
        <v>288</v>
      </c>
    </row>
    <row r="23" spans="1:6" x14ac:dyDescent="0.25">
      <c r="A23" s="37" t="s">
        <v>182</v>
      </c>
      <c r="B23" s="37">
        <v>6.89</v>
      </c>
      <c r="C23" s="37" t="s">
        <v>182</v>
      </c>
      <c r="D23" s="37">
        <v>6.89</v>
      </c>
      <c r="E23" s="37" t="s">
        <v>182</v>
      </c>
      <c r="F23" s="37">
        <v>6.61</v>
      </c>
    </row>
    <row r="24" spans="1:6" x14ac:dyDescent="0.25">
      <c r="A24" s="37" t="s">
        <v>181</v>
      </c>
      <c r="B24" s="37">
        <v>0.09</v>
      </c>
      <c r="C24" s="37" t="s">
        <v>181</v>
      </c>
      <c r="D24" s="37">
        <v>0.09</v>
      </c>
      <c r="E24" s="37" t="s">
        <v>181</v>
      </c>
      <c r="F24" s="37">
        <v>0.08</v>
      </c>
    </row>
    <row r="25" spans="1:6" x14ac:dyDescent="0.25">
      <c r="A25" s="37" t="s">
        <v>214</v>
      </c>
      <c r="B25" s="37">
        <v>17.690000000000001</v>
      </c>
      <c r="C25" s="37" t="s">
        <v>214</v>
      </c>
      <c r="D25" s="37">
        <v>17.690000000000001</v>
      </c>
      <c r="E25" s="37" t="s">
        <v>214</v>
      </c>
      <c r="F25" s="37">
        <v>17.420000000000002</v>
      </c>
    </row>
    <row r="26" spans="1:6" x14ac:dyDescent="0.25">
      <c r="A26" s="37" t="s">
        <v>206</v>
      </c>
      <c r="B26" s="37">
        <v>15</v>
      </c>
      <c r="C26" s="37" t="s">
        <v>206</v>
      </c>
      <c r="D26" s="37">
        <v>15</v>
      </c>
      <c r="E26" s="37" t="s">
        <v>206</v>
      </c>
      <c r="F26" s="37">
        <v>14.99</v>
      </c>
    </row>
    <row r="27" spans="1:6" x14ac:dyDescent="0.25">
      <c r="A27" s="37" t="s">
        <v>201</v>
      </c>
      <c r="B27" s="37">
        <v>4.7</v>
      </c>
      <c r="C27" s="37" t="s">
        <v>201</v>
      </c>
      <c r="D27" s="37">
        <v>4.7</v>
      </c>
      <c r="E27" s="37" t="s">
        <v>201</v>
      </c>
      <c r="F27" s="37">
        <v>4.1500000000000004</v>
      </c>
    </row>
    <row r="28" spans="1:6" x14ac:dyDescent="0.25">
      <c r="A28" s="37" t="s">
        <v>199</v>
      </c>
      <c r="B28" s="37">
        <v>2</v>
      </c>
      <c r="C28" s="37" t="s">
        <v>199</v>
      </c>
      <c r="D28" s="37">
        <v>2</v>
      </c>
      <c r="E28" s="37" t="s">
        <v>199</v>
      </c>
      <c r="F28" s="37">
        <v>1.88</v>
      </c>
    </row>
    <row r="29" spans="1:6" x14ac:dyDescent="0.25">
      <c r="A29" s="37" t="s">
        <v>195</v>
      </c>
      <c r="B29" s="37">
        <v>0.56999999999999995</v>
      </c>
      <c r="C29" s="37" t="s">
        <v>195</v>
      </c>
      <c r="D29" s="37">
        <v>0.56999999999999995</v>
      </c>
      <c r="E29" s="37" t="s">
        <v>195</v>
      </c>
      <c r="F29" s="37">
        <v>0.56999999999999995</v>
      </c>
    </row>
    <row r="30" spans="1:6" x14ac:dyDescent="0.25">
      <c r="A30" s="37" t="s">
        <v>189</v>
      </c>
      <c r="B30" s="37">
        <v>0.55000000000000004</v>
      </c>
      <c r="C30" s="37" t="s">
        <v>189</v>
      </c>
      <c r="D30" s="37">
        <v>0.55000000000000004</v>
      </c>
      <c r="E30" s="37" t="s">
        <v>189</v>
      </c>
      <c r="F30" s="37">
        <v>0.31</v>
      </c>
    </row>
    <row r="31" spans="1:6" x14ac:dyDescent="0.25">
      <c r="A31" s="37" t="s">
        <v>193</v>
      </c>
      <c r="B31" s="37">
        <v>38.700000000000003</v>
      </c>
      <c r="C31" s="37" t="s">
        <v>193</v>
      </c>
      <c r="D31" s="37">
        <v>38.700000000000003</v>
      </c>
      <c r="E31" s="37" t="s">
        <v>193</v>
      </c>
      <c r="F31" s="37">
        <v>38.15</v>
      </c>
    </row>
    <row r="32" spans="1:6" x14ac:dyDescent="0.25">
      <c r="A32" s="37" t="s">
        <v>210</v>
      </c>
      <c r="B32" s="37">
        <v>4</v>
      </c>
      <c r="C32" s="37" t="s">
        <v>210</v>
      </c>
      <c r="D32" s="37">
        <v>4</v>
      </c>
      <c r="E32" s="37" t="s">
        <v>210</v>
      </c>
      <c r="F32" s="37">
        <v>4</v>
      </c>
    </row>
    <row r="33" spans="1:6" x14ac:dyDescent="0.25">
      <c r="A33" s="37" t="s">
        <v>217</v>
      </c>
      <c r="B33" s="37">
        <v>2</v>
      </c>
      <c r="C33" s="37" t="s">
        <v>217</v>
      </c>
      <c r="D33" s="37">
        <v>2</v>
      </c>
      <c r="E33" s="37" t="s">
        <v>217</v>
      </c>
      <c r="F33" s="37">
        <v>2</v>
      </c>
    </row>
    <row r="34" spans="1:6" x14ac:dyDescent="0.25">
      <c r="A34" s="37" t="s">
        <v>33</v>
      </c>
      <c r="B34" s="37">
        <v>4</v>
      </c>
      <c r="C34" s="37" t="s">
        <v>287</v>
      </c>
      <c r="D34" s="37">
        <v>6</v>
      </c>
      <c r="E34" s="37" t="s">
        <v>286</v>
      </c>
      <c r="F34" s="37">
        <v>10</v>
      </c>
    </row>
    <row r="35" spans="1:6" x14ac:dyDescent="0.25">
      <c r="A35" s="37" t="s">
        <v>285</v>
      </c>
      <c r="B35" s="37">
        <v>2</v>
      </c>
      <c r="C35" s="37" t="s">
        <v>284</v>
      </c>
      <c r="D35" s="37">
        <v>3</v>
      </c>
      <c r="E35" s="37" t="s">
        <v>283</v>
      </c>
      <c r="F35" s="37">
        <v>4</v>
      </c>
    </row>
    <row r="36" spans="1:6" x14ac:dyDescent="0.25">
      <c r="A36" s="37" t="s">
        <v>282</v>
      </c>
      <c r="B36" s="37">
        <f>SUM(B23:B35)</f>
        <v>98.19</v>
      </c>
      <c r="C36" s="37" t="s">
        <v>281</v>
      </c>
      <c r="D36" s="37">
        <f>SUM(D23:D35)</f>
        <v>101.19</v>
      </c>
      <c r="E36" s="37" t="s">
        <v>280</v>
      </c>
      <c r="F36" s="37">
        <f>SUM(F23:F35)</f>
        <v>104.16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Documentation</vt:lpstr>
      <vt:lpstr>Components </vt:lpstr>
      <vt:lpstr>As-Is Assembly </vt:lpstr>
      <vt:lpstr>Component Price</vt:lpstr>
      <vt:lpstr>As-Is Picking</vt:lpstr>
      <vt:lpstr>To-Be Picking</vt:lpstr>
      <vt:lpstr>shelving list</vt:lpstr>
      <vt:lpstr>As-Is Staffing</vt:lpstr>
      <vt:lpstr>To-Be Staffing</vt:lpstr>
      <vt:lpstr>As-Is P&amp;L</vt:lpstr>
      <vt:lpstr>T-P&amp;L Sunny day</vt:lpstr>
      <vt:lpstr>T-P&amp;L Rainy day</vt:lpstr>
      <vt:lpstr>TrackR Income</vt:lpstr>
      <vt:lpstr>Component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2020-12-09T07:28:23Z</dcterms:created>
  <dcterms:modified xsi:type="dcterms:W3CDTF">2020-12-18T13:29:28Z</dcterms:modified>
</cp:coreProperties>
</file>